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queryTables/queryTable19.xml" ContentType="application/vnd.openxmlformats-officedocument.spreadsheetml.queryTable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queryTables/queryTable17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queryTables/queryTable15.xml" ContentType="application/vnd.openxmlformats-officedocument.spreadsheetml.queryTable+xml"/>
  <Override PartName="/xl/queryTables/queryTable24.xml" ContentType="application/vnd.openxmlformats-officedocument.spreadsheetml.queryTable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queryTables/queryTable13.xml" ContentType="application/vnd.openxmlformats-officedocument.spreadsheetml.queryTable+xml"/>
  <Override PartName="/xl/queryTables/queryTable22.xml" ContentType="application/vnd.openxmlformats-officedocument.spreadsheetml.queryTable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queryTables/queryTable20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queryTables/queryTable18.xml" ContentType="application/vnd.openxmlformats-officedocument.spreadsheetml.queryTable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queryTables/queryTable16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queryTables/queryTable14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queryTables/queryTable12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3.xml" ContentType="application/vnd.openxmlformats-officedocument.spreadsheetml.queryTable+xml"/>
  <Override PartName="/xl/charts/chart37.xml" ContentType="application/vnd.openxmlformats-officedocument.drawingml.char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312" windowWidth="16908" windowHeight="7080" firstSheet="1" activeTab="6"/>
  </bookViews>
  <sheets>
    <sheet name="165x165" sheetId="9" r:id="rId1"/>
    <sheet name="AICON" sheetId="10" r:id="rId2"/>
    <sheet name="parametri corretti" sheetId="13" r:id="rId3"/>
    <sheet name="FilePoseExcel" sheetId="1" r:id="rId4"/>
    <sheet name="AICON165x165" sheetId="14" r:id="rId5"/>
    <sheet name="test orientation" sheetId="15" r:id="rId6"/>
    <sheet name="relative x,y test" sheetId="16" r:id="rId7"/>
  </sheets>
  <definedNames>
    <definedName name="FilePose" localSheetId="3">FilePoseExcel!$A$204:$I$418</definedName>
    <definedName name="FilePose165x165" localSheetId="0">'165x165'!$A$1:$L$264</definedName>
    <definedName name="FilePoseAICON" localSheetId="1">AICON!$A$1:$J$36</definedName>
    <definedName name="FilePoseAICON_1" localSheetId="1">AICON!$A$72:$J$157</definedName>
    <definedName name="FilePoseAICON_2506" localSheetId="2">'parametri corretti'!$A$1:$J$74</definedName>
    <definedName name="ppp" localSheetId="4">AICON165x165!$A$52:$J$98</definedName>
    <definedName name="ppp" localSheetId="2">'parametri corretti'!$A$83:$L$117</definedName>
    <definedName name="ppp" localSheetId="6">'relative x,y test'!$B$3:$J$35</definedName>
    <definedName name="ppp_1" localSheetId="4">AICON165x165!$A$51:$J$97</definedName>
    <definedName name="ppp_1" localSheetId="2">'parametri corretti'!$A$121:$L$233</definedName>
    <definedName name="ppp_1" localSheetId="6">'relative x,y test'!$B$38:$J$95</definedName>
    <definedName name="ppp_1" localSheetId="5">'test orientation'!$A$4:$L$56</definedName>
    <definedName name="ppp_2" localSheetId="4">AICON165x165!$A$101:$J$148</definedName>
    <definedName name="ppp_2" localSheetId="2">'parametri corretti'!$A$238:$I$272</definedName>
    <definedName name="ppp_2" localSheetId="6">'relative x,y test'!$B$99:$J$156</definedName>
    <definedName name="ppp_2" localSheetId="5">'test orientation'!$A$60:$K$114</definedName>
    <definedName name="ppp_3" localSheetId="4">AICON165x165!$A$152:$I$198</definedName>
    <definedName name="ppp_3" localSheetId="2">'parametri corretti'!$A$237:$I$271</definedName>
    <definedName name="ppp_3" localSheetId="6">'relative x,y test'!$B$280:$J$409</definedName>
    <definedName name="ppp_3" localSheetId="5">'test orientation'!$A$122:$K$231</definedName>
    <definedName name="ppp_4" localSheetId="4">AICON165x165!$A$201:$I$248</definedName>
    <definedName name="ppp_4" localSheetId="2">'parametri corretti'!$L$276:$T$310</definedName>
    <definedName name="ppp_4" localSheetId="6">'relative x,y test'!#REF!</definedName>
    <definedName name="ppp_5" localSheetId="4">AICON165x165!$A$252:$I$335</definedName>
    <definedName name="ppp_5" localSheetId="2">'parametri corretti'!$A$313:$I$348</definedName>
  </definedNames>
  <calcPr calcId="125725"/>
</workbook>
</file>

<file path=xl/calcChain.xml><?xml version="1.0" encoding="utf-8"?>
<calcChain xmlns="http://schemas.openxmlformats.org/spreadsheetml/2006/main">
  <c r="P734" i="16"/>
  <c r="Q734"/>
  <c r="P735"/>
  <c r="Q735"/>
  <c r="P736"/>
  <c r="Q736"/>
  <c r="P737"/>
  <c r="Q737"/>
  <c r="P738"/>
  <c r="Q738"/>
  <c r="P739"/>
  <c r="Q739"/>
  <c r="P740"/>
  <c r="Q740"/>
  <c r="P741"/>
  <c r="Q741"/>
  <c r="P742"/>
  <c r="Q742"/>
  <c r="P743"/>
  <c r="Q743"/>
  <c r="P744"/>
  <c r="Q744"/>
  <c r="P745"/>
  <c r="Q745"/>
  <c r="P746"/>
  <c r="Q746"/>
  <c r="P747"/>
  <c r="Q747"/>
  <c r="P748"/>
  <c r="Q748"/>
  <c r="P749"/>
  <c r="Q749"/>
  <c r="P750"/>
  <c r="Q750"/>
  <c r="P751"/>
  <c r="Q751"/>
  <c r="P752"/>
  <c r="Q752"/>
  <c r="P753"/>
  <c r="Q753"/>
  <c r="P754"/>
  <c r="Q754"/>
  <c r="P755"/>
  <c r="Q755"/>
  <c r="P756"/>
  <c r="Q756"/>
  <c r="P757"/>
  <c r="Q757"/>
  <c r="P758"/>
  <c r="Q758"/>
  <c r="P759"/>
  <c r="Q759"/>
  <c r="P760"/>
  <c r="Q760"/>
  <c r="P761"/>
  <c r="Q761"/>
  <c r="P762"/>
  <c r="Q762"/>
  <c r="P763"/>
  <c r="Q763"/>
  <c r="P764"/>
  <c r="Q764"/>
  <c r="P765"/>
  <c r="Q765"/>
  <c r="P766"/>
  <c r="Q766"/>
  <c r="P767"/>
  <c r="Q767"/>
  <c r="P768"/>
  <c r="Q768"/>
  <c r="P769"/>
  <c r="Q769"/>
  <c r="P770"/>
  <c r="Q770"/>
  <c r="P771"/>
  <c r="Q771"/>
  <c r="P772"/>
  <c r="Q772"/>
  <c r="P773"/>
  <c r="Q773"/>
  <c r="P774"/>
  <c r="Q774"/>
  <c r="P775"/>
  <c r="Q775"/>
  <c r="P776"/>
  <c r="Q776"/>
  <c r="P777"/>
  <c r="Q777"/>
  <c r="P778"/>
  <c r="Q778"/>
  <c r="P779"/>
  <c r="Q779"/>
  <c r="P780"/>
  <c r="Q780"/>
  <c r="P781"/>
  <c r="Q781"/>
  <c r="P782"/>
  <c r="Q782"/>
  <c r="P783"/>
  <c r="Q783"/>
  <c r="P784"/>
  <c r="Q784"/>
  <c r="P785"/>
  <c r="Q785"/>
  <c r="P786"/>
  <c r="Q786"/>
  <c r="P787"/>
  <c r="Q787"/>
  <c r="P788"/>
  <c r="Q788"/>
  <c r="P789"/>
  <c r="Q789"/>
  <c r="P790"/>
  <c r="Q790"/>
  <c r="P791"/>
  <c r="Q791"/>
  <c r="P792"/>
  <c r="Q792"/>
  <c r="P793"/>
  <c r="Q793"/>
  <c r="P794"/>
  <c r="Q794"/>
  <c r="P795"/>
  <c r="Q795"/>
  <c r="P796"/>
  <c r="Q796"/>
  <c r="P797"/>
  <c r="Q797"/>
  <c r="P798"/>
  <c r="Q798"/>
  <c r="P799"/>
  <c r="Q799"/>
  <c r="P800"/>
  <c r="Q800"/>
  <c r="P801"/>
  <c r="Q801"/>
  <c r="P802"/>
  <c r="Q802"/>
  <c r="P803"/>
  <c r="Q803"/>
  <c r="P804"/>
  <c r="Q804"/>
  <c r="P677"/>
  <c r="Q677"/>
  <c r="P678"/>
  <c r="Q678"/>
  <c r="P679"/>
  <c r="Q679"/>
  <c r="P680"/>
  <c r="Q680"/>
  <c r="P681"/>
  <c r="Q681"/>
  <c r="P682"/>
  <c r="Q682"/>
  <c r="P683"/>
  <c r="Q683"/>
  <c r="P684"/>
  <c r="Q684"/>
  <c r="P685"/>
  <c r="Q685"/>
  <c r="P686"/>
  <c r="Q686"/>
  <c r="P687"/>
  <c r="Q687"/>
  <c r="P688"/>
  <c r="Q688"/>
  <c r="P689"/>
  <c r="Q689"/>
  <c r="P690"/>
  <c r="Q690"/>
  <c r="P691"/>
  <c r="Q691"/>
  <c r="P692"/>
  <c r="Q692"/>
  <c r="P693"/>
  <c r="Q693"/>
  <c r="P694"/>
  <c r="Q694"/>
  <c r="P695"/>
  <c r="Q695"/>
  <c r="P696"/>
  <c r="Q696"/>
  <c r="P697"/>
  <c r="Q697"/>
  <c r="P698"/>
  <c r="Q698"/>
  <c r="P699"/>
  <c r="Q699"/>
  <c r="P700"/>
  <c r="Q700"/>
  <c r="P701"/>
  <c r="Q701"/>
  <c r="P702"/>
  <c r="Q702"/>
  <c r="P703"/>
  <c r="Q703"/>
  <c r="P704"/>
  <c r="Q704"/>
  <c r="P705"/>
  <c r="Q705"/>
  <c r="P706"/>
  <c r="Q706"/>
  <c r="P707"/>
  <c r="Q707"/>
  <c r="P708"/>
  <c r="Q708"/>
  <c r="P709"/>
  <c r="Q709"/>
  <c r="P710"/>
  <c r="Q710"/>
  <c r="P711"/>
  <c r="Q711"/>
  <c r="P712"/>
  <c r="Q712"/>
  <c r="P713"/>
  <c r="Q713"/>
  <c r="P714"/>
  <c r="Q714"/>
  <c r="P715"/>
  <c r="Q715"/>
  <c r="P716"/>
  <c r="Q716"/>
  <c r="P717"/>
  <c r="Q717"/>
  <c r="P718"/>
  <c r="Q718"/>
  <c r="P719"/>
  <c r="Q719"/>
  <c r="P720"/>
  <c r="Q720"/>
  <c r="P721"/>
  <c r="Q721"/>
  <c r="P722"/>
  <c r="Q722"/>
  <c r="P723"/>
  <c r="Q723"/>
  <c r="P724"/>
  <c r="Q724"/>
  <c r="P725"/>
  <c r="Q725"/>
  <c r="P726"/>
  <c r="Q726"/>
  <c r="P727"/>
  <c r="Q727"/>
  <c r="P728"/>
  <c r="Q728"/>
  <c r="P729"/>
  <c r="Q729"/>
  <c r="P730"/>
  <c r="Q730"/>
  <c r="P731"/>
  <c r="Q731"/>
  <c r="P732"/>
  <c r="Q732"/>
  <c r="Q733"/>
  <c r="P733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677"/>
  <c r="M678"/>
  <c r="M679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546"/>
  <c r="M547"/>
  <c r="M548"/>
  <c r="P603"/>
  <c r="Q603"/>
  <c r="P604"/>
  <c r="Q604"/>
  <c r="P605"/>
  <c r="Q605"/>
  <c r="P606"/>
  <c r="Q606"/>
  <c r="P607"/>
  <c r="Q607"/>
  <c r="P608"/>
  <c r="Q608"/>
  <c r="P609"/>
  <c r="Q609"/>
  <c r="P610"/>
  <c r="Q610"/>
  <c r="P611"/>
  <c r="Q611"/>
  <c r="P612"/>
  <c r="Q612"/>
  <c r="P613"/>
  <c r="Q613"/>
  <c r="P614"/>
  <c r="Q614"/>
  <c r="P615"/>
  <c r="Q615"/>
  <c r="P616"/>
  <c r="Q616"/>
  <c r="P617"/>
  <c r="Q617"/>
  <c r="P618"/>
  <c r="Q618"/>
  <c r="P619"/>
  <c r="Q619"/>
  <c r="P620"/>
  <c r="Q620"/>
  <c r="P621"/>
  <c r="Q621"/>
  <c r="P622"/>
  <c r="Q622"/>
  <c r="P623"/>
  <c r="Q623"/>
  <c r="P624"/>
  <c r="Q624"/>
  <c r="P625"/>
  <c r="Q625"/>
  <c r="P626"/>
  <c r="Q626"/>
  <c r="P627"/>
  <c r="Q627"/>
  <c r="P628"/>
  <c r="Q628"/>
  <c r="P629"/>
  <c r="Q629"/>
  <c r="P630"/>
  <c r="Q630"/>
  <c r="P631"/>
  <c r="Q631"/>
  <c r="P632"/>
  <c r="Q632"/>
  <c r="P633"/>
  <c r="Q633"/>
  <c r="P634"/>
  <c r="Q634"/>
  <c r="P635"/>
  <c r="Q635"/>
  <c r="P636"/>
  <c r="Q636"/>
  <c r="P637"/>
  <c r="Q637"/>
  <c r="P638"/>
  <c r="Q638"/>
  <c r="P639"/>
  <c r="Q639"/>
  <c r="P640"/>
  <c r="Q640"/>
  <c r="P641"/>
  <c r="Q641"/>
  <c r="P642"/>
  <c r="Q642"/>
  <c r="P643"/>
  <c r="Q643"/>
  <c r="P644"/>
  <c r="Q644"/>
  <c r="P645"/>
  <c r="Q645"/>
  <c r="P646"/>
  <c r="Q646"/>
  <c r="P647"/>
  <c r="Q647"/>
  <c r="P648"/>
  <c r="Q648"/>
  <c r="P649"/>
  <c r="Q649"/>
  <c r="P650"/>
  <c r="Q650"/>
  <c r="P651"/>
  <c r="Q651"/>
  <c r="P652"/>
  <c r="Q652"/>
  <c r="P653"/>
  <c r="Q653"/>
  <c r="P654"/>
  <c r="Q654"/>
  <c r="P655"/>
  <c r="Q655"/>
  <c r="P656"/>
  <c r="Q656"/>
  <c r="P657"/>
  <c r="Q657"/>
  <c r="P658"/>
  <c r="Q658"/>
  <c r="P659"/>
  <c r="Q659"/>
  <c r="P660"/>
  <c r="Q660"/>
  <c r="P661"/>
  <c r="Q661"/>
  <c r="P662"/>
  <c r="Q662"/>
  <c r="P663"/>
  <c r="Q663"/>
  <c r="P664"/>
  <c r="Q664"/>
  <c r="P665"/>
  <c r="Q665"/>
  <c r="P666"/>
  <c r="Q666"/>
  <c r="P667"/>
  <c r="Q667"/>
  <c r="P668"/>
  <c r="Q668"/>
  <c r="P669"/>
  <c r="Q669"/>
  <c r="P670"/>
  <c r="Q670"/>
  <c r="P671"/>
  <c r="Q671"/>
  <c r="P672"/>
  <c r="Q672"/>
  <c r="P673"/>
  <c r="Q673"/>
  <c r="P546"/>
  <c r="Q546"/>
  <c r="P547"/>
  <c r="Q547"/>
  <c r="P548"/>
  <c r="Q548"/>
  <c r="P549"/>
  <c r="Q549"/>
  <c r="P550"/>
  <c r="Q550"/>
  <c r="P551"/>
  <c r="Q551"/>
  <c r="P552"/>
  <c r="Q552"/>
  <c r="P553"/>
  <c r="Q553"/>
  <c r="P554"/>
  <c r="Q554"/>
  <c r="P555"/>
  <c r="Q555"/>
  <c r="P556"/>
  <c r="Q556"/>
  <c r="P557"/>
  <c r="Q557"/>
  <c r="P558"/>
  <c r="Q558"/>
  <c r="P559"/>
  <c r="Q559"/>
  <c r="P560"/>
  <c r="Q560"/>
  <c r="P561"/>
  <c r="Q561"/>
  <c r="P562"/>
  <c r="Q562"/>
  <c r="P563"/>
  <c r="Q563"/>
  <c r="P564"/>
  <c r="Q564"/>
  <c r="P565"/>
  <c r="Q565"/>
  <c r="P566"/>
  <c r="Q566"/>
  <c r="P567"/>
  <c r="Q567"/>
  <c r="P568"/>
  <c r="Q568"/>
  <c r="P569"/>
  <c r="Q569"/>
  <c r="P570"/>
  <c r="Q570"/>
  <c r="P571"/>
  <c r="Q571"/>
  <c r="P572"/>
  <c r="Q572"/>
  <c r="P573"/>
  <c r="Q573"/>
  <c r="P574"/>
  <c r="Q574"/>
  <c r="P575"/>
  <c r="Q575"/>
  <c r="P576"/>
  <c r="Q576"/>
  <c r="P577"/>
  <c r="Q577"/>
  <c r="P578"/>
  <c r="Q578"/>
  <c r="P579"/>
  <c r="Q579"/>
  <c r="P580"/>
  <c r="Q580"/>
  <c r="P581"/>
  <c r="Q581"/>
  <c r="P582"/>
  <c r="Q582"/>
  <c r="P583"/>
  <c r="Q583"/>
  <c r="P584"/>
  <c r="Q584"/>
  <c r="P585"/>
  <c r="Q585"/>
  <c r="P586"/>
  <c r="Q586"/>
  <c r="P587"/>
  <c r="Q587"/>
  <c r="P588"/>
  <c r="Q588"/>
  <c r="P589"/>
  <c r="Q589"/>
  <c r="P590"/>
  <c r="Q590"/>
  <c r="P591"/>
  <c r="Q591"/>
  <c r="P592"/>
  <c r="Q592"/>
  <c r="P593"/>
  <c r="Q593"/>
  <c r="P594"/>
  <c r="Q594"/>
  <c r="P595"/>
  <c r="Q595"/>
  <c r="P596"/>
  <c r="Q596"/>
  <c r="P597"/>
  <c r="Q597"/>
  <c r="P598"/>
  <c r="Q598"/>
  <c r="P599"/>
  <c r="Q599"/>
  <c r="P600"/>
  <c r="Q600"/>
  <c r="P601"/>
  <c r="Q601"/>
  <c r="Q602"/>
  <c r="P602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415"/>
  <c r="M416"/>
  <c r="M417"/>
  <c r="Q542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6"/>
  <c r="Q527"/>
  <c r="Q528"/>
  <c r="Q529"/>
  <c r="Q530"/>
  <c r="Q531"/>
  <c r="Q532"/>
  <c r="Q533"/>
  <c r="Q534"/>
  <c r="Q535"/>
  <c r="Q536"/>
  <c r="Q537"/>
  <c r="Q538"/>
  <c r="Q539"/>
  <c r="Q540"/>
  <c r="Q541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9"/>
  <c r="Q450"/>
  <c r="Q451"/>
  <c r="Q452"/>
  <c r="Q453"/>
  <c r="Q454"/>
  <c r="Q455"/>
  <c r="Q456"/>
  <c r="Q457"/>
  <c r="Q458"/>
  <c r="Q459"/>
  <c r="Q460"/>
  <c r="Q463"/>
  <c r="Q464"/>
  <c r="Q465"/>
  <c r="Q467"/>
  <c r="Q468"/>
  <c r="Q469"/>
  <c r="Q470"/>
  <c r="Q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186"/>
  <c r="P187"/>
  <c r="P188"/>
  <c r="P189"/>
  <c r="P190"/>
  <c r="P191"/>
  <c r="P192"/>
  <c r="Q186"/>
  <c r="Q187"/>
  <c r="Q188"/>
  <c r="Q189"/>
  <c r="Q190"/>
  <c r="Q191"/>
  <c r="P245"/>
  <c r="Q245"/>
  <c r="P246"/>
  <c r="Q246"/>
  <c r="P247"/>
  <c r="Q247"/>
  <c r="P248"/>
  <c r="Q248"/>
  <c r="P249"/>
  <c r="Q249"/>
  <c r="P250"/>
  <c r="Q250"/>
  <c r="P251"/>
  <c r="Q251"/>
  <c r="P252"/>
  <c r="Q252"/>
  <c r="P253"/>
  <c r="Q253"/>
  <c r="P254"/>
  <c r="Q254"/>
  <c r="P255"/>
  <c r="Q255"/>
  <c r="P256"/>
  <c r="Q256"/>
  <c r="P257"/>
  <c r="Q257"/>
  <c r="P258"/>
  <c r="Q258"/>
  <c r="P259"/>
  <c r="Q259"/>
  <c r="P260"/>
  <c r="Q260"/>
  <c r="P261"/>
  <c r="Q261"/>
  <c r="P262"/>
  <c r="Q262"/>
  <c r="P263"/>
  <c r="Q263"/>
  <c r="P264"/>
  <c r="Q264"/>
  <c r="P265"/>
  <c r="Q265"/>
  <c r="P266"/>
  <c r="Q266"/>
  <c r="P267"/>
  <c r="Q267"/>
  <c r="P268"/>
  <c r="Q268"/>
  <c r="P269"/>
  <c r="Q269"/>
  <c r="P270"/>
  <c r="Q270"/>
  <c r="P271"/>
  <c r="Q271"/>
  <c r="P272"/>
  <c r="Q272"/>
  <c r="P273"/>
  <c r="Q273"/>
  <c r="P274"/>
  <c r="Q274"/>
  <c r="P275"/>
  <c r="Q275"/>
  <c r="P220"/>
  <c r="Q220" s="1"/>
  <c r="P221"/>
  <c r="Q221" s="1"/>
  <c r="P222"/>
  <c r="Q222" s="1"/>
  <c r="P223"/>
  <c r="Q223" s="1"/>
  <c r="P224"/>
  <c r="Q224" s="1"/>
  <c r="P225"/>
  <c r="Q225" s="1"/>
  <c r="P226"/>
  <c r="Q226" s="1"/>
  <c r="P227"/>
  <c r="Q227" s="1"/>
  <c r="P228"/>
  <c r="Q228" s="1"/>
  <c r="P229"/>
  <c r="Q229" s="1"/>
  <c r="P230"/>
  <c r="Q230" s="1"/>
  <c r="P231"/>
  <c r="Q231" s="1"/>
  <c r="P232"/>
  <c r="Q232" s="1"/>
  <c r="P233"/>
  <c r="Q233" s="1"/>
  <c r="P234"/>
  <c r="Q234" s="1"/>
  <c r="P235"/>
  <c r="Q235" s="1"/>
  <c r="P236"/>
  <c r="Q236" s="1"/>
  <c r="P237"/>
  <c r="Q237" s="1"/>
  <c r="P238"/>
  <c r="Q238" s="1"/>
  <c r="P239"/>
  <c r="Q239" s="1"/>
  <c r="P240"/>
  <c r="Q240" s="1"/>
  <c r="P241"/>
  <c r="Q241" s="1"/>
  <c r="P242"/>
  <c r="Q242" s="1"/>
  <c r="P243"/>
  <c r="Q243" s="1"/>
  <c r="P244"/>
  <c r="Q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Q192"/>
  <c r="P193"/>
  <c r="Q193" s="1"/>
  <c r="P194"/>
  <c r="Q194" s="1"/>
  <c r="P195"/>
  <c r="Q195" s="1"/>
  <c r="P196"/>
  <c r="Q196" s="1"/>
  <c r="P197"/>
  <c r="Q197" s="1"/>
  <c r="P198"/>
  <c r="Q198" s="1"/>
  <c r="P199"/>
  <c r="Q199" s="1"/>
  <c r="P200"/>
  <c r="Q200" s="1"/>
  <c r="P201"/>
  <c r="Q201" s="1"/>
  <c r="P202"/>
  <c r="Q202" s="1"/>
  <c r="P203"/>
  <c r="Q203" s="1"/>
  <c r="P204"/>
  <c r="Q204" s="1"/>
  <c r="P205"/>
  <c r="Q205" s="1"/>
  <c r="P206"/>
  <c r="Q206" s="1"/>
  <c r="P207"/>
  <c r="Q207" s="1"/>
  <c r="P208"/>
  <c r="Q208" s="1"/>
  <c r="P209"/>
  <c r="Q209" s="1"/>
  <c r="P210"/>
  <c r="Q210" s="1"/>
  <c r="P211"/>
  <c r="Q211" s="1"/>
  <c r="P212"/>
  <c r="Q212" s="1"/>
  <c r="P213"/>
  <c r="Q213" s="1"/>
  <c r="P214"/>
  <c r="Q214" s="1"/>
  <c r="P215"/>
  <c r="Q215" s="1"/>
  <c r="P216"/>
  <c r="Q216" s="1"/>
  <c r="P161"/>
  <c r="Q161" s="1"/>
  <c r="P162"/>
  <c r="Q162" s="1"/>
  <c r="P163"/>
  <c r="Q163" s="1"/>
  <c r="P164"/>
  <c r="Q164" s="1"/>
  <c r="P165"/>
  <c r="Q165" s="1"/>
  <c r="P166"/>
  <c r="Q166" s="1"/>
  <c r="P167"/>
  <c r="Q167" s="1"/>
  <c r="P168"/>
  <c r="Q168" s="1"/>
  <c r="P169"/>
  <c r="Q169" s="1"/>
  <c r="P170"/>
  <c r="Q170" s="1"/>
  <c r="P171"/>
  <c r="Q171" s="1"/>
  <c r="P172"/>
  <c r="Q172" s="1"/>
  <c r="P173"/>
  <c r="Q173" s="1"/>
  <c r="P174"/>
  <c r="Q174" s="1"/>
  <c r="P175"/>
  <c r="Q175" s="1"/>
  <c r="P176"/>
  <c r="Q176" s="1"/>
  <c r="P177"/>
  <c r="Q177" s="1"/>
  <c r="P178"/>
  <c r="Q178" s="1"/>
  <c r="P179"/>
  <c r="Q179" s="1"/>
  <c r="P180"/>
  <c r="Q180" s="1"/>
  <c r="P181"/>
  <c r="Q181" s="1"/>
  <c r="P182"/>
  <c r="Q182" s="1"/>
  <c r="P183"/>
  <c r="Q183" s="1"/>
  <c r="P184"/>
  <c r="Q184" s="1"/>
  <c r="P185"/>
  <c r="Q185" s="1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163"/>
  <c r="K275"/>
  <c r="K251"/>
  <c r="K216"/>
  <c r="K192"/>
  <c r="P333"/>
  <c r="Q333" s="1"/>
  <c r="P334"/>
  <c r="Q334" s="1"/>
  <c r="P335"/>
  <c r="Q335" s="1"/>
  <c r="P336"/>
  <c r="Q336" s="1"/>
  <c r="P337"/>
  <c r="Q337" s="1"/>
  <c r="P338"/>
  <c r="Q338" s="1"/>
  <c r="P339"/>
  <c r="P340"/>
  <c r="P341"/>
  <c r="P342"/>
  <c r="Q342" s="1"/>
  <c r="P343"/>
  <c r="Q343" s="1"/>
  <c r="P344"/>
  <c r="Q344" s="1"/>
  <c r="P345"/>
  <c r="Q345" s="1"/>
  <c r="P346"/>
  <c r="Q346" s="1"/>
  <c r="P347"/>
  <c r="Q347" s="1"/>
  <c r="P348"/>
  <c r="Q348" s="1"/>
  <c r="P349"/>
  <c r="Q349" s="1"/>
  <c r="P350"/>
  <c r="Q350" s="1"/>
  <c r="P351"/>
  <c r="Q351" s="1"/>
  <c r="P352"/>
  <c r="Q352" s="1"/>
  <c r="P353"/>
  <c r="Q353" s="1"/>
  <c r="P354"/>
  <c r="Q354" s="1"/>
  <c r="P355"/>
  <c r="Q355" s="1"/>
  <c r="P356"/>
  <c r="Q356" s="1"/>
  <c r="P357"/>
  <c r="Q357" s="1"/>
  <c r="P358"/>
  <c r="Q358" s="1"/>
  <c r="P359"/>
  <c r="Q359" s="1"/>
  <c r="P360"/>
  <c r="Q360" s="1"/>
  <c r="P361"/>
  <c r="Q361" s="1"/>
  <c r="P362"/>
  <c r="P363"/>
  <c r="Q363" s="1"/>
  <c r="P364"/>
  <c r="Q364" s="1"/>
  <c r="P365"/>
  <c r="Q365" s="1"/>
  <c r="P366"/>
  <c r="Q366" s="1"/>
  <c r="P367"/>
  <c r="Q367" s="1"/>
  <c r="P368"/>
  <c r="Q368" s="1"/>
  <c r="P369"/>
  <c r="Q369" s="1"/>
  <c r="P370"/>
  <c r="Q370" s="1"/>
  <c r="P371"/>
  <c r="Q371" s="1"/>
  <c r="P372"/>
  <c r="Q372" s="1"/>
  <c r="P373"/>
  <c r="P374"/>
  <c r="Q374" s="1"/>
  <c r="P375"/>
  <c r="Q375" s="1"/>
  <c r="P376"/>
  <c r="Q376" s="1"/>
  <c r="P377"/>
  <c r="Q377" s="1"/>
  <c r="P378"/>
  <c r="Q378" s="1"/>
  <c r="P379"/>
  <c r="Q379" s="1"/>
  <c r="P380"/>
  <c r="Q380" s="1"/>
  <c r="P381"/>
  <c r="Q381" s="1"/>
  <c r="P382"/>
  <c r="Q382" s="1"/>
  <c r="P383"/>
  <c r="Q383" s="1"/>
  <c r="P384"/>
  <c r="Q384" s="1"/>
  <c r="P385"/>
  <c r="Q385" s="1"/>
  <c r="P386"/>
  <c r="Q386" s="1"/>
  <c r="P387"/>
  <c r="Q387" s="1"/>
  <c r="P388"/>
  <c r="Q388" s="1"/>
  <c r="P389"/>
  <c r="Q389" s="1"/>
  <c r="P390"/>
  <c r="Q390" s="1"/>
  <c r="P391"/>
  <c r="Q391" s="1"/>
  <c r="P392"/>
  <c r="Q392" s="1"/>
  <c r="P393"/>
  <c r="Q393" s="1"/>
  <c r="P394"/>
  <c r="Q394" s="1"/>
  <c r="P395"/>
  <c r="P396"/>
  <c r="Q396" s="1"/>
  <c r="P397"/>
  <c r="Q397" s="1"/>
  <c r="P398"/>
  <c r="Q398" s="1"/>
  <c r="P399"/>
  <c r="Q399" s="1"/>
  <c r="P400"/>
  <c r="Q400" s="1"/>
  <c r="P401"/>
  <c r="Q401" s="1"/>
  <c r="P402"/>
  <c r="Q402" s="1"/>
  <c r="P403"/>
  <c r="Q403" s="1"/>
  <c r="P404"/>
  <c r="Q404" s="1"/>
  <c r="P405"/>
  <c r="Q405" s="1"/>
  <c r="P406"/>
  <c r="Q406" s="1"/>
  <c r="P407"/>
  <c r="Q407" s="1"/>
  <c r="P408"/>
  <c r="Q408" s="1"/>
  <c r="P409"/>
  <c r="Q409" s="1"/>
  <c r="P282"/>
  <c r="Q282" s="1"/>
  <c r="P283"/>
  <c r="Q283" s="1"/>
  <c r="P284"/>
  <c r="Q284" s="1"/>
  <c r="P285"/>
  <c r="Q285" s="1"/>
  <c r="P286"/>
  <c r="Q286" s="1"/>
  <c r="P287"/>
  <c r="Q287" s="1"/>
  <c r="P288"/>
  <c r="Q288" s="1"/>
  <c r="P289"/>
  <c r="Q289" s="1"/>
  <c r="P290"/>
  <c r="Q290" s="1"/>
  <c r="P291"/>
  <c r="Q291" s="1"/>
  <c r="P292"/>
  <c r="Q292" s="1"/>
  <c r="P293"/>
  <c r="Q293" s="1"/>
  <c r="P294"/>
  <c r="Q294" s="1"/>
  <c r="P295"/>
  <c r="Q295" s="1"/>
  <c r="P296"/>
  <c r="Q296" s="1"/>
  <c r="P297"/>
  <c r="Q297" s="1"/>
  <c r="P298"/>
  <c r="Q298" s="1"/>
  <c r="P299"/>
  <c r="Q299" s="1"/>
  <c r="P300"/>
  <c r="Q300" s="1"/>
  <c r="P301"/>
  <c r="Q301" s="1"/>
  <c r="P302"/>
  <c r="Q302" s="1"/>
  <c r="P303"/>
  <c r="P304"/>
  <c r="Q304" s="1"/>
  <c r="P305"/>
  <c r="Q305" s="1"/>
  <c r="P306"/>
  <c r="Q306" s="1"/>
  <c r="P307"/>
  <c r="Q307" s="1"/>
  <c r="P308"/>
  <c r="Q308" s="1"/>
  <c r="P309"/>
  <c r="Q309" s="1"/>
  <c r="P310"/>
  <c r="P311"/>
  <c r="Q311" s="1"/>
  <c r="P312"/>
  <c r="Q312" s="1"/>
  <c r="P313"/>
  <c r="Q313" s="1"/>
  <c r="P314"/>
  <c r="Q314" s="1"/>
  <c r="P315"/>
  <c r="Q315" s="1"/>
  <c r="P316"/>
  <c r="Q316" s="1"/>
  <c r="P317"/>
  <c r="Q317" s="1"/>
  <c r="P318"/>
  <c r="Q318" s="1"/>
  <c r="P319"/>
  <c r="P320"/>
  <c r="Q320" s="1"/>
  <c r="P321"/>
  <c r="Q321" s="1"/>
  <c r="P322"/>
  <c r="Q322" s="1"/>
  <c r="P323"/>
  <c r="Q323" s="1"/>
  <c r="P324"/>
  <c r="Q324" s="1"/>
  <c r="P325"/>
  <c r="Q325" s="1"/>
  <c r="P326"/>
  <c r="Q326" s="1"/>
  <c r="P327"/>
  <c r="Q327" s="1"/>
  <c r="P328"/>
  <c r="Q328" s="1"/>
  <c r="P329"/>
  <c r="Q329" s="1"/>
  <c r="P330"/>
  <c r="Q330" s="1"/>
  <c r="P331"/>
  <c r="Q331" s="1"/>
  <c r="P332"/>
  <c r="Q332" s="1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4"/>
  <c r="M305"/>
  <c r="M306"/>
  <c r="M307"/>
  <c r="M308"/>
  <c r="M309"/>
  <c r="M311"/>
  <c r="M312"/>
  <c r="M313"/>
  <c r="M314"/>
  <c r="M315"/>
  <c r="M316"/>
  <c r="M317"/>
  <c r="M318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3"/>
  <c r="M364"/>
  <c r="M365"/>
  <c r="M366"/>
  <c r="M367"/>
  <c r="M368"/>
  <c r="M369"/>
  <c r="M370"/>
  <c r="M371"/>
  <c r="M372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6"/>
  <c r="M397"/>
  <c r="M398"/>
  <c r="M399"/>
  <c r="M400"/>
  <c r="M401"/>
  <c r="M402"/>
  <c r="M403"/>
  <c r="M404"/>
  <c r="M405"/>
  <c r="M406"/>
  <c r="M407"/>
  <c r="M408"/>
  <c r="M409"/>
  <c r="M284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131"/>
  <c r="Q131" s="1"/>
  <c r="P132"/>
  <c r="Q132" s="1"/>
  <c r="P133"/>
  <c r="Q133" s="1"/>
  <c r="P134"/>
  <c r="Q134" s="1"/>
  <c r="P135"/>
  <c r="Q135" s="1"/>
  <c r="P136"/>
  <c r="Q136" s="1"/>
  <c r="P137"/>
  <c r="Q137" s="1"/>
  <c r="P138"/>
  <c r="Q138" s="1"/>
  <c r="P139"/>
  <c r="Q139" s="1"/>
  <c r="P140"/>
  <c r="Q140" s="1"/>
  <c r="P141"/>
  <c r="Q141" s="1"/>
  <c r="P142"/>
  <c r="Q142" s="1"/>
  <c r="P143"/>
  <c r="Q143" s="1"/>
  <c r="P144"/>
  <c r="Q144" s="1"/>
  <c r="P145"/>
  <c r="Q145" s="1"/>
  <c r="P146"/>
  <c r="Q146" s="1"/>
  <c r="P147"/>
  <c r="Q147" s="1"/>
  <c r="P148"/>
  <c r="Q148" s="1"/>
  <c r="P149"/>
  <c r="P150"/>
  <c r="P151"/>
  <c r="Q151" s="1"/>
  <c r="P152"/>
  <c r="Q152" s="1"/>
  <c r="P153"/>
  <c r="Q153" s="1"/>
  <c r="P154"/>
  <c r="P155"/>
  <c r="Q155" s="1"/>
  <c r="P156"/>
  <c r="Q156" s="1"/>
  <c r="P130"/>
  <c r="Q130" s="1"/>
  <c r="P129"/>
  <c r="Q129" s="1"/>
  <c r="P101"/>
  <c r="Q101" s="1"/>
  <c r="P102"/>
  <c r="Q102" s="1"/>
  <c r="P103"/>
  <c r="Q103" s="1"/>
  <c r="P104"/>
  <c r="Q104" s="1"/>
  <c r="P105"/>
  <c r="Q105" s="1"/>
  <c r="P106"/>
  <c r="Q106" s="1"/>
  <c r="P107"/>
  <c r="Q107" s="1"/>
  <c r="P108"/>
  <c r="Q108" s="1"/>
  <c r="P109"/>
  <c r="Q109" s="1"/>
  <c r="P110"/>
  <c r="Q110" s="1"/>
  <c r="P111"/>
  <c r="Q111" s="1"/>
  <c r="P112"/>
  <c r="Q112" s="1"/>
  <c r="P113"/>
  <c r="Q113" s="1"/>
  <c r="P114"/>
  <c r="Q114" s="1"/>
  <c r="P115"/>
  <c r="Q115" s="1"/>
  <c r="P116"/>
  <c r="Q116" s="1"/>
  <c r="P117"/>
  <c r="Q117" s="1"/>
  <c r="P118"/>
  <c r="Q118" s="1"/>
  <c r="P119"/>
  <c r="Q119" s="1"/>
  <c r="P120"/>
  <c r="Q120" s="1"/>
  <c r="P121"/>
  <c r="Q121" s="1"/>
  <c r="P122"/>
  <c r="Q122" s="1"/>
  <c r="P123"/>
  <c r="Q123" s="1"/>
  <c r="P124"/>
  <c r="Q124" s="1"/>
  <c r="P125"/>
  <c r="Q125" s="1"/>
  <c r="P126"/>
  <c r="Q126" s="1"/>
  <c r="P127"/>
  <c r="Q127" s="1"/>
  <c r="P128"/>
  <c r="Q128" s="1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7"/>
  <c r="Q88"/>
  <c r="Q90"/>
  <c r="Q92"/>
  <c r="Q93"/>
  <c r="Q94"/>
  <c r="Q95"/>
  <c r="P40"/>
  <c r="Q40" s="1"/>
  <c r="P41"/>
  <c r="Q41" s="1"/>
  <c r="P42"/>
  <c r="Q42" s="1"/>
  <c r="P43"/>
  <c r="Q43" s="1"/>
  <c r="P44"/>
  <c r="Q44" s="1"/>
  <c r="P45"/>
  <c r="Q45" s="1"/>
  <c r="P46"/>
  <c r="Q46" s="1"/>
  <c r="P47"/>
  <c r="Q47" s="1"/>
  <c r="P48"/>
  <c r="Q48" s="1"/>
  <c r="P49"/>
  <c r="Q49" s="1"/>
  <c r="P50"/>
  <c r="Q50" s="1"/>
  <c r="P51"/>
  <c r="Q51" s="1"/>
  <c r="P52"/>
  <c r="Q52" s="1"/>
  <c r="P53"/>
  <c r="Q53" s="1"/>
  <c r="P54"/>
  <c r="Q54" s="1"/>
  <c r="P55"/>
  <c r="Q55" s="1"/>
  <c r="P56"/>
  <c r="Q56" s="1"/>
  <c r="P57"/>
  <c r="Q57" s="1"/>
  <c r="P58"/>
  <c r="Q58" s="1"/>
  <c r="P59"/>
  <c r="Q59" s="1"/>
  <c r="P60"/>
  <c r="Q60" s="1"/>
  <c r="P61"/>
  <c r="Q61" s="1"/>
  <c r="P62"/>
  <c r="Q62" s="1"/>
  <c r="P63"/>
  <c r="Q63" s="1"/>
  <c r="P64"/>
  <c r="Q64" s="1"/>
  <c r="P65"/>
  <c r="Q65" s="1"/>
  <c r="P66"/>
  <c r="Q66" s="1"/>
  <c r="P67"/>
  <c r="Q67" s="1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51"/>
  <c r="M152"/>
  <c r="M153"/>
  <c r="M155"/>
  <c r="M156"/>
  <c r="M103"/>
  <c r="K156"/>
  <c r="K132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7"/>
  <c r="M88"/>
  <c r="M90"/>
  <c r="M92"/>
  <c r="M93"/>
  <c r="M94"/>
  <c r="M95"/>
  <c r="M43"/>
  <c r="M44"/>
  <c r="M45"/>
  <c r="M46"/>
  <c r="M47"/>
  <c r="M48"/>
  <c r="M49"/>
  <c r="M42"/>
  <c r="K71"/>
  <c r="K95"/>
  <c r="N31"/>
  <c r="N32"/>
  <c r="N33"/>
  <c r="N34"/>
  <c r="N35"/>
  <c r="N30"/>
  <c r="M21"/>
  <c r="M22"/>
  <c r="M23"/>
  <c r="M24"/>
  <c r="M25"/>
  <c r="M26"/>
  <c r="M27"/>
  <c r="M20"/>
  <c r="M17"/>
  <c r="M16"/>
  <c r="M15"/>
  <c r="M14"/>
  <c r="M13"/>
  <c r="M12"/>
  <c r="M9"/>
  <c r="M8"/>
  <c r="N67" i="15"/>
  <c r="N68"/>
  <c r="N107"/>
  <c r="N108"/>
  <c r="N106"/>
  <c r="N110"/>
  <c r="N111"/>
  <c r="N112"/>
  <c r="N113"/>
  <c r="N114"/>
  <c r="N109"/>
  <c r="N72"/>
  <c r="N73"/>
  <c r="N74"/>
  <c r="N75"/>
  <c r="N71"/>
  <c r="N69"/>
  <c r="N62"/>
  <c r="N77"/>
  <c r="N78"/>
  <c r="N79"/>
  <c r="N80"/>
  <c r="N81"/>
  <c r="N76"/>
  <c r="N8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62"/>
  <c r="N87"/>
  <c r="N88"/>
  <c r="N89"/>
  <c r="N91"/>
  <c r="N92"/>
  <c r="N93"/>
  <c r="N94"/>
  <c r="N86"/>
  <c r="N96"/>
  <c r="N97"/>
  <c r="N98"/>
  <c r="N99"/>
  <c r="N100"/>
  <c r="N101"/>
  <c r="N102"/>
  <c r="N103"/>
  <c r="N104"/>
  <c r="N105"/>
  <c r="N95"/>
  <c r="N83"/>
  <c r="N84"/>
  <c r="N85"/>
  <c r="N70"/>
  <c r="N63"/>
  <c r="N64"/>
  <c r="N65"/>
  <c r="N66"/>
  <c r="N206" i="14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41"/>
  <c r="N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41"/>
  <c r="M205"/>
  <c r="N273"/>
  <c r="J244"/>
  <c r="J247"/>
  <c r="J248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0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5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8"/>
  <c r="J139"/>
  <c r="J140"/>
  <c r="J141"/>
  <c r="J142"/>
  <c r="J143"/>
  <c r="J144"/>
  <c r="J145"/>
  <c r="J146"/>
  <c r="J147"/>
  <c r="J148"/>
  <c r="J103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5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41"/>
  <c r="H43"/>
  <c r="H5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90"/>
  <c r="M92"/>
  <c r="M54"/>
  <c r="AR195" i="13"/>
  <c r="AS195" s="1"/>
  <c r="AQ195"/>
  <c r="AP195"/>
  <c r="AR193"/>
  <c r="AS193" s="1"/>
  <c r="AQ193"/>
  <c r="AP193"/>
  <c r="AR191"/>
  <c r="AS191" s="1"/>
  <c r="AQ191"/>
  <c r="AP191"/>
  <c r="AR190"/>
  <c r="AS190" s="1"/>
  <c r="AQ190"/>
  <c r="AP190"/>
  <c r="AR189"/>
  <c r="AS189" s="1"/>
  <c r="AQ189"/>
  <c r="AP189"/>
  <c r="AR188"/>
  <c r="AS188" s="1"/>
  <c r="AQ188"/>
  <c r="AP188"/>
  <c r="AR187"/>
  <c r="AS187" s="1"/>
  <c r="AQ187"/>
  <c r="AP187"/>
  <c r="AR186"/>
  <c r="AS186" s="1"/>
  <c r="AQ186"/>
  <c r="AP186"/>
  <c r="AR185"/>
  <c r="AS185" s="1"/>
  <c r="AQ185"/>
  <c r="AP185"/>
  <c r="AR184"/>
  <c r="AS184" s="1"/>
  <c r="AQ184"/>
  <c r="AP184"/>
  <c r="AR183"/>
  <c r="AS183" s="1"/>
  <c r="AQ183"/>
  <c r="AP183"/>
  <c r="AR182"/>
  <c r="AS182" s="1"/>
  <c r="AQ182"/>
  <c r="AP182"/>
  <c r="AR181"/>
  <c r="AS181" s="1"/>
  <c r="AQ181"/>
  <c r="AP181"/>
  <c r="AR180"/>
  <c r="AS180" s="1"/>
  <c r="AQ180"/>
  <c r="AP180"/>
  <c r="AR179"/>
  <c r="AS179" s="1"/>
  <c r="AQ179"/>
  <c r="AP179"/>
  <c r="AR178"/>
  <c r="AS178" s="1"/>
  <c r="AQ178"/>
  <c r="AP178"/>
  <c r="AR177"/>
  <c r="AS177" s="1"/>
  <c r="AQ177"/>
  <c r="AP177"/>
  <c r="AR176"/>
  <c r="AS176" s="1"/>
  <c r="AQ176"/>
  <c r="AP176"/>
  <c r="AR173"/>
  <c r="AS173" s="1"/>
  <c r="AQ173"/>
  <c r="AP173"/>
  <c r="AR172"/>
  <c r="AS172" s="1"/>
  <c r="AQ172"/>
  <c r="AP172"/>
  <c r="AR171"/>
  <c r="AS171" s="1"/>
  <c r="AQ171"/>
  <c r="AP171"/>
  <c r="AR170"/>
  <c r="AS170" s="1"/>
  <c r="AQ170"/>
  <c r="AP170"/>
  <c r="AR169"/>
  <c r="AS169" s="1"/>
  <c r="AQ169"/>
  <c r="AP169"/>
  <c r="AR168"/>
  <c r="AS168" s="1"/>
  <c r="AQ168"/>
  <c r="AP168"/>
  <c r="AR167"/>
  <c r="AS167" s="1"/>
  <c r="AQ167"/>
  <c r="AP167"/>
  <c r="AR166"/>
  <c r="AS166" s="1"/>
  <c r="AQ166"/>
  <c r="AP166"/>
  <c r="AR165"/>
  <c r="AS165" s="1"/>
  <c r="AQ165"/>
  <c r="AP165"/>
  <c r="AR164"/>
  <c r="AS164" s="1"/>
  <c r="AQ164"/>
  <c r="AP164"/>
  <c r="AS46"/>
  <c r="AS47"/>
  <c r="AS48"/>
  <c r="AS49"/>
  <c r="AS50"/>
  <c r="AS51"/>
  <c r="AS52"/>
  <c r="AS53"/>
  <c r="AS56"/>
  <c r="AS57"/>
  <c r="AS58"/>
  <c r="AS59"/>
  <c r="AS60"/>
  <c r="AS61"/>
  <c r="AS62"/>
  <c r="AS63"/>
  <c r="AS64"/>
  <c r="AS65"/>
  <c r="AS66"/>
  <c r="AS67"/>
  <c r="AS68"/>
  <c r="AS69"/>
  <c r="AS70"/>
  <c r="AS71"/>
  <c r="AS73"/>
  <c r="AS75"/>
  <c r="AS44"/>
  <c r="AS45"/>
  <c r="AR44"/>
  <c r="AR45"/>
  <c r="AR46"/>
  <c r="AR47"/>
  <c r="AR48"/>
  <c r="AR49"/>
  <c r="AR50"/>
  <c r="AR51"/>
  <c r="AR52"/>
  <c r="AR53"/>
  <c r="AR56"/>
  <c r="AR57"/>
  <c r="AR58"/>
  <c r="AR59"/>
  <c r="AR60"/>
  <c r="AR61"/>
  <c r="AR62"/>
  <c r="AR63"/>
  <c r="AR64"/>
  <c r="AR65"/>
  <c r="AR66"/>
  <c r="AR67"/>
  <c r="AR68"/>
  <c r="AR69"/>
  <c r="AR70"/>
  <c r="AR71"/>
  <c r="AR73"/>
  <c r="AR75"/>
  <c r="AQ45"/>
  <c r="AQ46"/>
  <c r="AQ47"/>
  <c r="AQ48"/>
  <c r="AQ49"/>
  <c r="AQ50"/>
  <c r="AQ51"/>
  <c r="AQ52"/>
  <c r="AQ53"/>
  <c r="AQ56"/>
  <c r="AQ57"/>
  <c r="AQ58"/>
  <c r="AQ59"/>
  <c r="AQ60"/>
  <c r="AQ61"/>
  <c r="AQ62"/>
  <c r="AQ63"/>
  <c r="AQ64"/>
  <c r="AQ65"/>
  <c r="AQ66"/>
  <c r="AQ67"/>
  <c r="AQ68"/>
  <c r="AQ69"/>
  <c r="AQ70"/>
  <c r="AQ71"/>
  <c r="AQ73"/>
  <c r="AQ75"/>
  <c r="AQ44"/>
  <c r="AP44"/>
  <c r="AP45"/>
  <c r="AP46"/>
  <c r="AP47"/>
  <c r="AP48"/>
  <c r="AP49"/>
  <c r="AP50"/>
  <c r="AP51"/>
  <c r="AP52"/>
  <c r="AP53"/>
  <c r="AP56"/>
  <c r="AP57"/>
  <c r="AP58"/>
  <c r="AP59"/>
  <c r="AP60"/>
  <c r="AP61"/>
  <c r="AP62"/>
  <c r="AP63"/>
  <c r="AP64"/>
  <c r="AP65"/>
  <c r="AP66"/>
  <c r="AP67"/>
  <c r="AP68"/>
  <c r="AP69"/>
  <c r="AP70"/>
  <c r="AP71"/>
  <c r="AP73"/>
  <c r="AP75"/>
  <c r="T293"/>
  <c r="T294"/>
  <c r="T295"/>
  <c r="T296"/>
  <c r="T297"/>
  <c r="T298"/>
  <c r="T299"/>
  <c r="T300"/>
  <c r="T301"/>
  <c r="T302"/>
  <c r="T303"/>
  <c r="T304"/>
  <c r="T305"/>
  <c r="T292"/>
  <c r="Q293"/>
  <c r="Q294"/>
  <c r="Q295"/>
  <c r="Q296"/>
  <c r="Q297"/>
  <c r="Q298"/>
  <c r="Q299"/>
  <c r="Q300"/>
  <c r="Q301"/>
  <c r="Q302"/>
  <c r="Q303"/>
  <c r="Q304"/>
  <c r="Q305"/>
  <c r="Q292"/>
  <c r="T291"/>
  <c r="Q291"/>
  <c r="T290"/>
  <c r="Q290"/>
  <c r="T289"/>
  <c r="Q289"/>
  <c r="T288"/>
  <c r="Q288"/>
  <c r="T287"/>
  <c r="Q287"/>
  <c r="T286"/>
  <c r="Q286"/>
  <c r="T285"/>
  <c r="Q285"/>
  <c r="T284"/>
  <c r="Q284"/>
  <c r="T283"/>
  <c r="Q283"/>
  <c r="T282"/>
  <c r="Q282"/>
  <c r="T281"/>
  <c r="Q281"/>
  <c r="T280"/>
  <c r="Q280"/>
  <c r="T279"/>
  <c r="Q279"/>
  <c r="T278"/>
  <c r="Q278"/>
  <c r="K308"/>
  <c r="N305"/>
  <c r="K305"/>
  <c r="N304"/>
  <c r="K304"/>
  <c r="N303"/>
  <c r="K303"/>
  <c r="N302"/>
  <c r="K302"/>
  <c r="N301"/>
  <c r="K301"/>
  <c r="N300"/>
  <c r="K300"/>
  <c r="N299"/>
  <c r="K299"/>
  <c r="N298"/>
  <c r="K298"/>
  <c r="N297"/>
  <c r="K297"/>
  <c r="N296"/>
  <c r="K296"/>
  <c r="N295"/>
  <c r="K295"/>
  <c r="N294"/>
  <c r="K294"/>
  <c r="N293"/>
  <c r="K293"/>
  <c r="N292"/>
  <c r="K292"/>
  <c r="N291"/>
  <c r="K291"/>
  <c r="N290"/>
  <c r="K290"/>
  <c r="N287"/>
  <c r="K287"/>
  <c r="N286"/>
  <c r="K286"/>
  <c r="N285"/>
  <c r="K285"/>
  <c r="N284"/>
  <c r="K284"/>
  <c r="N283"/>
  <c r="K283"/>
  <c r="N282"/>
  <c r="K282"/>
  <c r="N281"/>
  <c r="K281"/>
  <c r="N280"/>
  <c r="K280"/>
  <c r="N279"/>
  <c r="K279"/>
  <c r="N278"/>
  <c r="K278"/>
  <c r="K277"/>
  <c r="K276"/>
  <c r="K272"/>
  <c r="N256"/>
  <c r="N257"/>
  <c r="N258"/>
  <c r="N259"/>
  <c r="N260"/>
  <c r="N261"/>
  <c r="N262"/>
  <c r="N263"/>
  <c r="N264"/>
  <c r="N265"/>
  <c r="N266"/>
  <c r="N267"/>
  <c r="N268"/>
  <c r="N272"/>
  <c r="N255"/>
  <c r="K271"/>
  <c r="K256"/>
  <c r="K257"/>
  <c r="K258"/>
  <c r="K259"/>
  <c r="K260"/>
  <c r="K261"/>
  <c r="K262"/>
  <c r="K263"/>
  <c r="K264"/>
  <c r="K265"/>
  <c r="K266"/>
  <c r="K267"/>
  <c r="K268"/>
  <c r="K255"/>
  <c r="T242"/>
  <c r="T243"/>
  <c r="T244"/>
  <c r="T245"/>
  <c r="T246"/>
  <c r="T247"/>
  <c r="T248"/>
  <c r="T249"/>
  <c r="T250"/>
  <c r="T251"/>
  <c r="T252"/>
  <c r="T253"/>
  <c r="T254"/>
  <c r="T241"/>
  <c r="Q242"/>
  <c r="Q243"/>
  <c r="Q244"/>
  <c r="Q245"/>
  <c r="Q246"/>
  <c r="Q247"/>
  <c r="Q248"/>
  <c r="Q249"/>
  <c r="Q250"/>
  <c r="Q251"/>
  <c r="Q252"/>
  <c r="Q253"/>
  <c r="Q254"/>
  <c r="Q241"/>
  <c r="N242"/>
  <c r="N243"/>
  <c r="N244"/>
  <c r="N245"/>
  <c r="N246"/>
  <c r="N247"/>
  <c r="N248"/>
  <c r="N249"/>
  <c r="N250"/>
  <c r="N253"/>
  <c r="N254"/>
  <c r="N241"/>
  <c r="K240"/>
  <c r="K241"/>
  <c r="K242"/>
  <c r="K243"/>
  <c r="K244"/>
  <c r="K245"/>
  <c r="K246"/>
  <c r="K247"/>
  <c r="K248"/>
  <c r="K249"/>
  <c r="K250"/>
  <c r="K253"/>
  <c r="K254"/>
  <c r="K239"/>
  <c r="L274" i="1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7"/>
  <c r="I334"/>
  <c r="I332"/>
  <c r="I330"/>
  <c r="I326"/>
  <c r="I322"/>
  <c r="I320"/>
  <c r="I316"/>
  <c r="I314"/>
  <c r="I312"/>
  <c r="I310"/>
  <c r="I308"/>
  <c r="I306"/>
  <c r="I304"/>
  <c r="I302"/>
  <c r="I300"/>
  <c r="I298"/>
  <c r="I296"/>
  <c r="I294"/>
  <c r="I292"/>
  <c r="I290"/>
  <c r="I288"/>
  <c r="I286"/>
  <c r="I284"/>
  <c r="I282"/>
  <c r="I280"/>
  <c r="I278"/>
  <c r="I276"/>
  <c r="I274"/>
  <c r="I272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41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2"/>
  <c r="L183"/>
  <c r="L184"/>
  <c r="L185"/>
  <c r="L186"/>
  <c r="L187"/>
  <c r="L188"/>
  <c r="L191"/>
  <c r="L193"/>
  <c r="L155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8"/>
  <c r="L141"/>
  <c r="L14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90"/>
  <c r="L92"/>
  <c r="L233" i="13"/>
  <c r="U233"/>
  <c r="R233"/>
  <c r="L232"/>
  <c r="U231"/>
  <c r="R231"/>
  <c r="O231"/>
  <c r="L231"/>
  <c r="L230"/>
  <c r="U229"/>
  <c r="R229"/>
  <c r="O229"/>
  <c r="L229"/>
  <c r="U228"/>
  <c r="R228"/>
  <c r="O228"/>
  <c r="L228"/>
  <c r="U227"/>
  <c r="R227"/>
  <c r="O227"/>
  <c r="L227"/>
  <c r="U226"/>
  <c r="R226"/>
  <c r="O226"/>
  <c r="L226"/>
  <c r="U225"/>
  <c r="R225"/>
  <c r="O225"/>
  <c r="L225"/>
  <c r="U224"/>
  <c r="R224"/>
  <c r="O224"/>
  <c r="L224"/>
  <c r="U223"/>
  <c r="R223"/>
  <c r="O223"/>
  <c r="L223"/>
  <c r="U222"/>
  <c r="R222"/>
  <c r="O222"/>
  <c r="L222"/>
  <c r="U221"/>
  <c r="R221"/>
  <c r="O221"/>
  <c r="L221"/>
  <c r="U220"/>
  <c r="R220"/>
  <c r="O220"/>
  <c r="L220"/>
  <c r="U219"/>
  <c r="R219"/>
  <c r="O219"/>
  <c r="L219"/>
  <c r="U218"/>
  <c r="R218"/>
  <c r="O218"/>
  <c r="L218"/>
  <c r="U217"/>
  <c r="R217"/>
  <c r="O217"/>
  <c r="L217"/>
  <c r="U216"/>
  <c r="R216"/>
  <c r="O216"/>
  <c r="L216"/>
  <c r="U215"/>
  <c r="R215"/>
  <c r="O215"/>
  <c r="L215"/>
  <c r="U214"/>
  <c r="R214"/>
  <c r="O214"/>
  <c r="L214"/>
  <c r="U213"/>
  <c r="R213"/>
  <c r="O213"/>
  <c r="L213"/>
  <c r="U212"/>
  <c r="R212"/>
  <c r="O212"/>
  <c r="L212"/>
  <c r="U211"/>
  <c r="R211"/>
  <c r="O211"/>
  <c r="L211"/>
  <c r="U210"/>
  <c r="R210"/>
  <c r="O210"/>
  <c r="L210"/>
  <c r="U209"/>
  <c r="R209"/>
  <c r="O209"/>
  <c r="L209"/>
  <c r="U208"/>
  <c r="R208"/>
  <c r="O208"/>
  <c r="L208"/>
  <c r="U207"/>
  <c r="R207"/>
  <c r="O207"/>
  <c r="L207"/>
  <c r="U206"/>
  <c r="R206"/>
  <c r="O206"/>
  <c r="L206"/>
  <c r="U205"/>
  <c r="R205"/>
  <c r="O205"/>
  <c r="L205"/>
  <c r="U204"/>
  <c r="R204"/>
  <c r="O204"/>
  <c r="L204"/>
  <c r="U203"/>
  <c r="R203"/>
  <c r="O203"/>
  <c r="L203"/>
  <c r="U202"/>
  <c r="R202"/>
  <c r="O202"/>
  <c r="L202"/>
  <c r="L201"/>
  <c r="L200"/>
  <c r="L194"/>
  <c r="L193"/>
  <c r="L192"/>
  <c r="L191"/>
  <c r="L190"/>
  <c r="U189"/>
  <c r="R189"/>
  <c r="O189"/>
  <c r="L189"/>
  <c r="U188"/>
  <c r="R188"/>
  <c r="O188"/>
  <c r="L188"/>
  <c r="U187"/>
  <c r="R187"/>
  <c r="O187"/>
  <c r="L187"/>
  <c r="U186"/>
  <c r="R186"/>
  <c r="O186"/>
  <c r="L186"/>
  <c r="U185"/>
  <c r="R185"/>
  <c r="O185"/>
  <c r="L185"/>
  <c r="U184"/>
  <c r="R184"/>
  <c r="O184"/>
  <c r="L184"/>
  <c r="U183"/>
  <c r="R183"/>
  <c r="O183"/>
  <c r="L183"/>
  <c r="U182"/>
  <c r="R182"/>
  <c r="O182"/>
  <c r="L182"/>
  <c r="U181"/>
  <c r="R181"/>
  <c r="O181"/>
  <c r="L181"/>
  <c r="U180"/>
  <c r="R180"/>
  <c r="O180"/>
  <c r="L180"/>
  <c r="U179"/>
  <c r="R179"/>
  <c r="O179"/>
  <c r="L179"/>
  <c r="U178"/>
  <c r="R178"/>
  <c r="O178"/>
  <c r="L178"/>
  <c r="U177"/>
  <c r="R177"/>
  <c r="O177"/>
  <c r="L177"/>
  <c r="U176"/>
  <c r="R176"/>
  <c r="O176"/>
  <c r="L176"/>
  <c r="U175"/>
  <c r="R175"/>
  <c r="O175"/>
  <c r="L175"/>
  <c r="U174"/>
  <c r="R174"/>
  <c r="O174"/>
  <c r="L174"/>
  <c r="U173"/>
  <c r="R173"/>
  <c r="O173"/>
  <c r="L173"/>
  <c r="U172"/>
  <c r="R172"/>
  <c r="O172"/>
  <c r="L172"/>
  <c r="U171"/>
  <c r="R171"/>
  <c r="O171"/>
  <c r="L171"/>
  <c r="U170"/>
  <c r="R170"/>
  <c r="O170"/>
  <c r="L170"/>
  <c r="U169"/>
  <c r="R169"/>
  <c r="O169"/>
  <c r="L169"/>
  <c r="U168"/>
  <c r="R168"/>
  <c r="O168"/>
  <c r="L168"/>
  <c r="U167"/>
  <c r="R167"/>
  <c r="O167"/>
  <c r="L167"/>
  <c r="U166"/>
  <c r="R166"/>
  <c r="O166"/>
  <c r="L166"/>
  <c r="U165"/>
  <c r="R165"/>
  <c r="O165"/>
  <c r="L165"/>
  <c r="U164"/>
  <c r="R164"/>
  <c r="O164"/>
  <c r="L164"/>
  <c r="L163"/>
  <c r="L162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26"/>
  <c r="L156"/>
  <c r="L155"/>
  <c r="L154"/>
  <c r="L153"/>
  <c r="L152"/>
  <c r="O151"/>
  <c r="L151"/>
  <c r="O150"/>
  <c r="L150"/>
  <c r="O149"/>
  <c r="L149"/>
  <c r="O148"/>
  <c r="L148"/>
  <c r="O147"/>
  <c r="L147"/>
  <c r="O146"/>
  <c r="L146"/>
  <c r="O145"/>
  <c r="L145"/>
  <c r="O144"/>
  <c r="L144"/>
  <c r="O143"/>
  <c r="L143"/>
  <c r="O142"/>
  <c r="L142"/>
  <c r="O141"/>
  <c r="L141"/>
  <c r="O140"/>
  <c r="L140"/>
  <c r="O139"/>
  <c r="L139"/>
  <c r="O138"/>
  <c r="L138"/>
  <c r="O137"/>
  <c r="L137"/>
  <c r="O136"/>
  <c r="L136"/>
  <c r="O135"/>
  <c r="L135"/>
  <c r="O134"/>
  <c r="L134"/>
  <c r="O133"/>
  <c r="L133"/>
  <c r="O132"/>
  <c r="L132"/>
  <c r="O131"/>
  <c r="L131"/>
  <c r="O130"/>
  <c r="L130"/>
  <c r="O129"/>
  <c r="L129"/>
  <c r="O128"/>
  <c r="L128"/>
  <c r="O127"/>
  <c r="L127"/>
  <c r="O126"/>
  <c r="L126"/>
  <c r="L125"/>
  <c r="L124"/>
  <c r="N85"/>
  <c r="O85"/>
  <c r="P85"/>
  <c r="N86"/>
  <c r="O86"/>
  <c r="P86"/>
  <c r="N87"/>
  <c r="O87"/>
  <c r="P87"/>
  <c r="N88"/>
  <c r="O88"/>
  <c r="P88"/>
  <c r="N89"/>
  <c r="O89"/>
  <c r="P89"/>
  <c r="N90"/>
  <c r="O90"/>
  <c r="P90"/>
  <c r="N91"/>
  <c r="O91"/>
  <c r="P91"/>
  <c r="N92"/>
  <c r="O92"/>
  <c r="P92"/>
  <c r="N93"/>
  <c r="O93"/>
  <c r="P93"/>
  <c r="N94"/>
  <c r="O94"/>
  <c r="P94"/>
  <c r="N95"/>
  <c r="O95"/>
  <c r="P95"/>
  <c r="N96"/>
  <c r="O96"/>
  <c r="P96"/>
  <c r="N97"/>
  <c r="O97"/>
  <c r="P97"/>
  <c r="N98"/>
  <c r="O98"/>
  <c r="P98"/>
  <c r="N99"/>
  <c r="O99"/>
  <c r="P99"/>
  <c r="N100"/>
  <c r="O100"/>
  <c r="P100"/>
  <c r="N101"/>
  <c r="O101"/>
  <c r="P101"/>
  <c r="N102"/>
  <c r="O102"/>
  <c r="P102"/>
  <c r="N103"/>
  <c r="O103"/>
  <c r="P103"/>
  <c r="N104"/>
  <c r="O104"/>
  <c r="P104"/>
  <c r="N105"/>
  <c r="O105"/>
  <c r="P105"/>
  <c r="N106"/>
  <c r="O106"/>
  <c r="P106"/>
  <c r="N107"/>
  <c r="O107"/>
  <c r="P107"/>
  <c r="N108"/>
  <c r="O108"/>
  <c r="P108"/>
  <c r="N109"/>
  <c r="O109"/>
  <c r="P109"/>
  <c r="N110"/>
  <c r="O110"/>
  <c r="P110"/>
  <c r="N111"/>
  <c r="O111"/>
  <c r="P111"/>
  <c r="N112"/>
  <c r="O112"/>
  <c r="P112"/>
  <c r="N113"/>
  <c r="O113"/>
  <c r="P113"/>
  <c r="N114"/>
  <c r="O114"/>
  <c r="P114"/>
  <c r="N115"/>
  <c r="O115"/>
  <c r="P115"/>
  <c r="N116"/>
  <c r="O116"/>
  <c r="P116"/>
  <c r="N117"/>
  <c r="O117"/>
  <c r="P117"/>
  <c r="O84"/>
  <c r="P84"/>
  <c r="N84"/>
  <c r="U44"/>
  <c r="U45"/>
  <c r="U46"/>
  <c r="U47"/>
  <c r="U48"/>
  <c r="U49"/>
  <c r="U50"/>
  <c r="U51"/>
  <c r="U52"/>
  <c r="U53"/>
  <c r="U56"/>
  <c r="U57"/>
  <c r="U58"/>
  <c r="U59"/>
  <c r="U60"/>
  <c r="U61"/>
  <c r="U62"/>
  <c r="U63"/>
  <c r="U64"/>
  <c r="U65"/>
  <c r="U66"/>
  <c r="U67"/>
  <c r="U68"/>
  <c r="U69"/>
  <c r="O75"/>
  <c r="L75"/>
  <c r="L74"/>
  <c r="O73"/>
  <c r="L73"/>
  <c r="L72"/>
  <c r="O71"/>
  <c r="L71"/>
  <c r="O70"/>
  <c r="L70"/>
  <c r="R69"/>
  <c r="O69"/>
  <c r="L69"/>
  <c r="R68"/>
  <c r="O68"/>
  <c r="L68"/>
  <c r="R67"/>
  <c r="O67"/>
  <c r="L67"/>
  <c r="R66"/>
  <c r="O66"/>
  <c r="L66"/>
  <c r="R65"/>
  <c r="O65"/>
  <c r="L65"/>
  <c r="R64"/>
  <c r="O64"/>
  <c r="L64"/>
  <c r="R63"/>
  <c r="O63"/>
  <c r="L63"/>
  <c r="R62"/>
  <c r="O62"/>
  <c r="L62"/>
  <c r="R61"/>
  <c r="O61"/>
  <c r="L61"/>
  <c r="R60"/>
  <c r="O60"/>
  <c r="L60"/>
  <c r="R59"/>
  <c r="O59"/>
  <c r="L59"/>
  <c r="R58"/>
  <c r="O58"/>
  <c r="L58"/>
  <c r="R57"/>
  <c r="O57"/>
  <c r="L57"/>
  <c r="R56"/>
  <c r="O56"/>
  <c r="L56"/>
  <c r="R53"/>
  <c r="O53"/>
  <c r="L53"/>
  <c r="R52"/>
  <c r="O52"/>
  <c r="L52"/>
  <c r="R51"/>
  <c r="O51"/>
  <c r="L51"/>
  <c r="R50"/>
  <c r="O50"/>
  <c r="L50"/>
  <c r="R49"/>
  <c r="O49"/>
  <c r="L49"/>
  <c r="R48"/>
  <c r="O48"/>
  <c r="L48"/>
  <c r="R47"/>
  <c r="O47"/>
  <c r="L47"/>
  <c r="R46"/>
  <c r="O46"/>
  <c r="L46"/>
  <c r="R45"/>
  <c r="O45"/>
  <c r="L45"/>
  <c r="R44"/>
  <c r="O44"/>
  <c r="L44"/>
  <c r="L43"/>
  <c r="L42"/>
  <c r="L35"/>
  <c r="R34"/>
  <c r="O34"/>
  <c r="L34"/>
  <c r="L33"/>
  <c r="U30"/>
  <c r="R30"/>
  <c r="O30"/>
  <c r="L30"/>
  <c r="U29"/>
  <c r="R29"/>
  <c r="O29"/>
  <c r="L29"/>
  <c r="U28"/>
  <c r="R28"/>
  <c r="O28"/>
  <c r="L28"/>
  <c r="U27"/>
  <c r="R27"/>
  <c r="O27"/>
  <c r="L27"/>
  <c r="U26"/>
  <c r="R26"/>
  <c r="O26"/>
  <c r="L26"/>
  <c r="U25"/>
  <c r="R25"/>
  <c r="O25"/>
  <c r="L25"/>
  <c r="U24"/>
  <c r="R24"/>
  <c r="O24"/>
  <c r="L24"/>
  <c r="U23"/>
  <c r="R23"/>
  <c r="O23"/>
  <c r="L23"/>
  <c r="U22"/>
  <c r="R22"/>
  <c r="O22"/>
  <c r="L22"/>
  <c r="U21"/>
  <c r="R21"/>
  <c r="O21"/>
  <c r="L21"/>
  <c r="U20"/>
  <c r="R20"/>
  <c r="O20"/>
  <c r="L20"/>
  <c r="U19"/>
  <c r="R19"/>
  <c r="O19"/>
  <c r="L19"/>
  <c r="U18"/>
  <c r="R18"/>
  <c r="O18"/>
  <c r="L18"/>
  <c r="U17"/>
  <c r="R17"/>
  <c r="O17"/>
  <c r="L17"/>
  <c r="U16"/>
  <c r="R16"/>
  <c r="O16"/>
  <c r="L16"/>
  <c r="U15"/>
  <c r="R15"/>
  <c r="O15"/>
  <c r="L15"/>
  <c r="U14"/>
  <c r="R14"/>
  <c r="O14"/>
  <c r="L14"/>
  <c r="U13"/>
  <c r="R13"/>
  <c r="O13"/>
  <c r="L13"/>
  <c r="U12"/>
  <c r="R12"/>
  <c r="O12"/>
  <c r="L12"/>
  <c r="U11"/>
  <c r="R11"/>
  <c r="O11"/>
  <c r="L11"/>
  <c r="U10"/>
  <c r="R10"/>
  <c r="O10"/>
  <c r="L10"/>
  <c r="U9"/>
  <c r="R9"/>
  <c r="O9"/>
  <c r="L9"/>
  <c r="U8"/>
  <c r="R8"/>
  <c r="O8"/>
  <c r="L8"/>
  <c r="U7"/>
  <c r="R7"/>
  <c r="O7"/>
  <c r="L7"/>
  <c r="U6"/>
  <c r="R6"/>
  <c r="O6"/>
  <c r="L6"/>
  <c r="U5"/>
  <c r="R5"/>
  <c r="O5"/>
  <c r="L5"/>
  <c r="L4"/>
  <c r="L3"/>
  <c r="W106" i="10"/>
  <c r="R106"/>
  <c r="O106"/>
  <c r="L106"/>
  <c r="L105"/>
  <c r="W104"/>
  <c r="R104"/>
  <c r="O104"/>
  <c r="L104"/>
  <c r="L103"/>
  <c r="W102"/>
  <c r="R102"/>
  <c r="O102"/>
  <c r="L102"/>
  <c r="W101"/>
  <c r="R101"/>
  <c r="O101"/>
  <c r="L101"/>
  <c r="W100"/>
  <c r="R100"/>
  <c r="O100"/>
  <c r="L100"/>
  <c r="W99"/>
  <c r="R99"/>
  <c r="O99"/>
  <c r="L99"/>
  <c r="W98"/>
  <c r="R98"/>
  <c r="O98"/>
  <c r="L98"/>
  <c r="W97"/>
  <c r="R97"/>
  <c r="O97"/>
  <c r="L97"/>
  <c r="W96"/>
  <c r="R96"/>
  <c r="O96"/>
  <c r="L96"/>
  <c r="W95"/>
  <c r="R95"/>
  <c r="O95"/>
  <c r="L95"/>
  <c r="W94"/>
  <c r="R94"/>
  <c r="O94"/>
  <c r="L94"/>
  <c r="W93"/>
  <c r="R93"/>
  <c r="O93"/>
  <c r="L93"/>
  <c r="W92"/>
  <c r="R92"/>
  <c r="O92"/>
  <c r="L92"/>
  <c r="W91"/>
  <c r="R91"/>
  <c r="O91"/>
  <c r="L91"/>
  <c r="W90"/>
  <c r="R90"/>
  <c r="O90"/>
  <c r="L90"/>
  <c r="W89"/>
  <c r="R89"/>
  <c r="O89"/>
  <c r="L89"/>
  <c r="W88"/>
  <c r="R88"/>
  <c r="O88"/>
  <c r="L88"/>
  <c r="W87"/>
  <c r="R87"/>
  <c r="O87"/>
  <c r="L87"/>
  <c r="W86"/>
  <c r="R86"/>
  <c r="O86"/>
  <c r="L86"/>
  <c r="W85"/>
  <c r="R85"/>
  <c r="O85"/>
  <c r="L85"/>
  <c r="W84"/>
  <c r="R84"/>
  <c r="O84"/>
  <c r="L84"/>
  <c r="W83"/>
  <c r="R83"/>
  <c r="O83"/>
  <c r="L83"/>
  <c r="W82"/>
  <c r="R82"/>
  <c r="O82"/>
  <c r="L82"/>
  <c r="W81"/>
  <c r="R81"/>
  <c r="O81"/>
  <c r="L81"/>
  <c r="W80"/>
  <c r="R80"/>
  <c r="O80"/>
  <c r="L80"/>
  <c r="W79"/>
  <c r="R79"/>
  <c r="O79"/>
  <c r="L79"/>
  <c r="W78"/>
  <c r="R78"/>
  <c r="O78"/>
  <c r="L78"/>
  <c r="W77"/>
  <c r="R77"/>
  <c r="O77"/>
  <c r="L77"/>
  <c r="W76"/>
  <c r="R76"/>
  <c r="O76"/>
  <c r="L76"/>
  <c r="W75"/>
  <c r="R75"/>
  <c r="O75"/>
  <c r="L75"/>
  <c r="L74"/>
  <c r="L73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4"/>
  <c r="R36"/>
  <c r="R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4"/>
  <c r="W36"/>
  <c r="W5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4"/>
  <c r="O36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"/>
  <c r="T30" i="9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R20"/>
  <c r="R19"/>
  <c r="R18"/>
  <c r="R17"/>
  <c r="R16"/>
  <c r="R15"/>
  <c r="R14"/>
  <c r="R13"/>
  <c r="R12"/>
  <c r="R11"/>
  <c r="R10"/>
  <c r="R9"/>
  <c r="R8"/>
  <c r="R7"/>
  <c r="R6"/>
  <c r="R21"/>
  <c r="R22"/>
  <c r="R23"/>
  <c r="R24"/>
  <c r="R25"/>
  <c r="R26"/>
  <c r="R27"/>
  <c r="R28"/>
  <c r="R29"/>
  <c r="R30"/>
  <c r="Q7"/>
  <c r="Q6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17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3"/>
  <c r="L204"/>
  <c r="L205"/>
  <c r="L165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8"/>
  <c r="L147"/>
  <c r="L148"/>
  <c r="L149"/>
  <c r="L150"/>
  <c r="L151"/>
  <c r="L112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59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N377" i="1"/>
  <c r="O377"/>
  <c r="P377"/>
  <c r="N378"/>
  <c r="O378"/>
  <c r="P378"/>
  <c r="N380"/>
  <c r="O380"/>
  <c r="P380"/>
  <c r="N382"/>
  <c r="O382"/>
  <c r="P382"/>
  <c r="N488"/>
  <c r="O488"/>
  <c r="N489"/>
  <c r="O489"/>
  <c r="N491"/>
  <c r="O491"/>
  <c r="N493"/>
  <c r="O493"/>
  <c r="N525"/>
  <c r="O525"/>
  <c r="N526"/>
  <c r="O526"/>
  <c r="N528"/>
  <c r="O528"/>
  <c r="N530"/>
  <c r="O530"/>
  <c r="N562"/>
  <c r="O562"/>
  <c r="N563"/>
  <c r="O563"/>
  <c r="N565"/>
  <c r="O565"/>
  <c r="N567"/>
  <c r="O567"/>
  <c r="N599"/>
  <c r="O599"/>
  <c r="N600"/>
  <c r="O600"/>
  <c r="N602"/>
  <c r="O602"/>
  <c r="N604"/>
  <c r="O604"/>
  <c r="P711"/>
  <c r="P712"/>
  <c r="P714"/>
  <c r="P716"/>
  <c r="N686"/>
  <c r="O686"/>
  <c r="P686"/>
  <c r="N687"/>
  <c r="O687"/>
  <c r="P687"/>
  <c r="N688"/>
  <c r="O688"/>
  <c r="P688"/>
  <c r="N689"/>
  <c r="O689"/>
  <c r="P689"/>
  <c r="N690"/>
  <c r="O690"/>
  <c r="P690"/>
  <c r="N691"/>
  <c r="O691"/>
  <c r="P691"/>
  <c r="N692"/>
  <c r="O692"/>
  <c r="P692"/>
  <c r="N693"/>
  <c r="O693"/>
  <c r="P693"/>
  <c r="N694"/>
  <c r="O694"/>
  <c r="P694"/>
  <c r="N695"/>
  <c r="O695"/>
  <c r="P695"/>
  <c r="N696"/>
  <c r="O696"/>
  <c r="P696"/>
  <c r="N697"/>
  <c r="O697"/>
  <c r="P697"/>
  <c r="N698"/>
  <c r="O698"/>
  <c r="P698"/>
  <c r="N699"/>
  <c r="O699"/>
  <c r="P699"/>
  <c r="N700"/>
  <c r="O700"/>
  <c r="P700"/>
  <c r="N701"/>
  <c r="O701"/>
  <c r="P701"/>
  <c r="N702"/>
  <c r="O702"/>
  <c r="P702"/>
  <c r="N703"/>
  <c r="O703"/>
  <c r="P703"/>
  <c r="N704"/>
  <c r="O704"/>
  <c r="P704"/>
  <c r="N705"/>
  <c r="O705"/>
  <c r="P705"/>
  <c r="N706"/>
  <c r="O706"/>
  <c r="P706"/>
  <c r="N707"/>
  <c r="O707"/>
  <c r="P707"/>
  <c r="N708"/>
  <c r="O708"/>
  <c r="P708"/>
  <c r="N709"/>
  <c r="O709"/>
  <c r="P709"/>
  <c r="N710"/>
  <c r="O710"/>
  <c r="P710"/>
  <c r="P685"/>
  <c r="O685"/>
  <c r="N685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683"/>
  <c r="N648"/>
  <c r="O648"/>
  <c r="P648"/>
  <c r="N649"/>
  <c r="O649"/>
  <c r="P649"/>
  <c r="N650"/>
  <c r="O650"/>
  <c r="P650"/>
  <c r="N651"/>
  <c r="O651"/>
  <c r="P651"/>
  <c r="N652"/>
  <c r="O652"/>
  <c r="P652"/>
  <c r="N653"/>
  <c r="O653"/>
  <c r="P653"/>
  <c r="N654"/>
  <c r="O654"/>
  <c r="P654"/>
  <c r="N655"/>
  <c r="O655"/>
  <c r="P655"/>
  <c r="N656"/>
  <c r="O656"/>
  <c r="P656"/>
  <c r="N657"/>
  <c r="O657"/>
  <c r="P657"/>
  <c r="N658"/>
  <c r="O658"/>
  <c r="P658"/>
  <c r="N659"/>
  <c r="O659"/>
  <c r="P659"/>
  <c r="N660"/>
  <c r="O660"/>
  <c r="P660"/>
  <c r="N661"/>
  <c r="O661"/>
  <c r="P661"/>
  <c r="N662"/>
  <c r="O662"/>
  <c r="P662"/>
  <c r="N663"/>
  <c r="O663"/>
  <c r="P663"/>
  <c r="N664"/>
  <c r="O664"/>
  <c r="P664"/>
  <c r="N665"/>
  <c r="O665"/>
  <c r="P665"/>
  <c r="N666"/>
  <c r="O666"/>
  <c r="P666"/>
  <c r="N667"/>
  <c r="O667"/>
  <c r="P667"/>
  <c r="N668"/>
  <c r="O668"/>
  <c r="P668"/>
  <c r="N669"/>
  <c r="O669"/>
  <c r="P669"/>
  <c r="N670"/>
  <c r="O670"/>
  <c r="P670"/>
  <c r="N671"/>
  <c r="O671"/>
  <c r="P671"/>
  <c r="N672"/>
  <c r="O672"/>
  <c r="P672"/>
  <c r="P673"/>
  <c r="P674"/>
  <c r="P676"/>
  <c r="P678"/>
  <c r="P647"/>
  <c r="O647"/>
  <c r="N647"/>
  <c r="N611"/>
  <c r="O611"/>
  <c r="P611"/>
  <c r="N612"/>
  <c r="O612"/>
  <c r="P612"/>
  <c r="N613"/>
  <c r="O613"/>
  <c r="P613"/>
  <c r="N614"/>
  <c r="O614"/>
  <c r="P614"/>
  <c r="N615"/>
  <c r="O615"/>
  <c r="P615"/>
  <c r="N616"/>
  <c r="O616"/>
  <c r="P616"/>
  <c r="N617"/>
  <c r="O617"/>
  <c r="P617"/>
  <c r="N618"/>
  <c r="O618"/>
  <c r="P618"/>
  <c r="N619"/>
  <c r="O619"/>
  <c r="P619"/>
  <c r="N620"/>
  <c r="O620"/>
  <c r="P620"/>
  <c r="N621"/>
  <c r="O621"/>
  <c r="P621"/>
  <c r="N622"/>
  <c r="O622"/>
  <c r="P622"/>
  <c r="N623"/>
  <c r="O623"/>
  <c r="P623"/>
  <c r="N624"/>
  <c r="O624"/>
  <c r="P624"/>
  <c r="N625"/>
  <c r="O625"/>
  <c r="P625"/>
  <c r="N626"/>
  <c r="O626"/>
  <c r="P626"/>
  <c r="N627"/>
  <c r="O627"/>
  <c r="P627"/>
  <c r="N628"/>
  <c r="O628"/>
  <c r="P628"/>
  <c r="N629"/>
  <c r="O629"/>
  <c r="P629"/>
  <c r="N630"/>
  <c r="O630"/>
  <c r="P630"/>
  <c r="N631"/>
  <c r="O631"/>
  <c r="P631"/>
  <c r="N632"/>
  <c r="O632"/>
  <c r="P632"/>
  <c r="N633"/>
  <c r="O633"/>
  <c r="P633"/>
  <c r="N634"/>
  <c r="O634"/>
  <c r="P634"/>
  <c r="N635"/>
  <c r="O635"/>
  <c r="P635"/>
  <c r="P636"/>
  <c r="P637"/>
  <c r="P639"/>
  <c r="P641"/>
  <c r="P610"/>
  <c r="O610"/>
  <c r="N610"/>
  <c r="N574"/>
  <c r="O574"/>
  <c r="P574"/>
  <c r="N575"/>
  <c r="O575"/>
  <c r="P575"/>
  <c r="N576"/>
  <c r="O576"/>
  <c r="P576"/>
  <c r="N577"/>
  <c r="O577"/>
  <c r="P577"/>
  <c r="N578"/>
  <c r="O578"/>
  <c r="P578"/>
  <c r="N579"/>
  <c r="O579"/>
  <c r="P579"/>
  <c r="N580"/>
  <c r="O580"/>
  <c r="P580"/>
  <c r="N581"/>
  <c r="O581"/>
  <c r="P581"/>
  <c r="N582"/>
  <c r="O582"/>
  <c r="P582"/>
  <c r="N583"/>
  <c r="O583"/>
  <c r="P583"/>
  <c r="N584"/>
  <c r="O584"/>
  <c r="P584"/>
  <c r="N585"/>
  <c r="O585"/>
  <c r="P585"/>
  <c r="N586"/>
  <c r="O586"/>
  <c r="P586"/>
  <c r="N587"/>
  <c r="O587"/>
  <c r="P587"/>
  <c r="N588"/>
  <c r="O588"/>
  <c r="P588"/>
  <c r="N589"/>
  <c r="O589"/>
  <c r="P589"/>
  <c r="N590"/>
  <c r="O590"/>
  <c r="P590"/>
  <c r="N591"/>
  <c r="O591"/>
  <c r="P591"/>
  <c r="N592"/>
  <c r="O592"/>
  <c r="P592"/>
  <c r="N593"/>
  <c r="O593"/>
  <c r="P593"/>
  <c r="N594"/>
  <c r="O594"/>
  <c r="P594"/>
  <c r="N595"/>
  <c r="O595"/>
  <c r="P595"/>
  <c r="N596"/>
  <c r="O596"/>
  <c r="P596"/>
  <c r="N597"/>
  <c r="O597"/>
  <c r="P597"/>
  <c r="N598"/>
  <c r="O598"/>
  <c r="P598"/>
  <c r="P599"/>
  <c r="P600"/>
  <c r="P602"/>
  <c r="P604"/>
  <c r="P573"/>
  <c r="O573"/>
  <c r="N573"/>
  <c r="N537"/>
  <c r="O537"/>
  <c r="P537"/>
  <c r="N538"/>
  <c r="O538"/>
  <c r="P538"/>
  <c r="N539"/>
  <c r="O539"/>
  <c r="P539"/>
  <c r="N540"/>
  <c r="O540"/>
  <c r="P540"/>
  <c r="N541"/>
  <c r="O541"/>
  <c r="P541"/>
  <c r="N542"/>
  <c r="O542"/>
  <c r="P542"/>
  <c r="N543"/>
  <c r="O543"/>
  <c r="P543"/>
  <c r="N544"/>
  <c r="O544"/>
  <c r="P544"/>
  <c r="N545"/>
  <c r="O545"/>
  <c r="P545"/>
  <c r="N546"/>
  <c r="O546"/>
  <c r="P546"/>
  <c r="N547"/>
  <c r="O547"/>
  <c r="P547"/>
  <c r="N548"/>
  <c r="O548"/>
  <c r="P548"/>
  <c r="N549"/>
  <c r="O549"/>
  <c r="P549"/>
  <c r="N550"/>
  <c r="O550"/>
  <c r="P550"/>
  <c r="N551"/>
  <c r="O551"/>
  <c r="P551"/>
  <c r="N552"/>
  <c r="O552"/>
  <c r="P552"/>
  <c r="N553"/>
  <c r="O553"/>
  <c r="P553"/>
  <c r="N554"/>
  <c r="O554"/>
  <c r="P554"/>
  <c r="N555"/>
  <c r="O555"/>
  <c r="P555"/>
  <c r="N556"/>
  <c r="O556"/>
  <c r="P556"/>
  <c r="N557"/>
  <c r="O557"/>
  <c r="P557"/>
  <c r="N558"/>
  <c r="O558"/>
  <c r="P558"/>
  <c r="N559"/>
  <c r="O559"/>
  <c r="P559"/>
  <c r="N560"/>
  <c r="O560"/>
  <c r="P560"/>
  <c r="N561"/>
  <c r="O561"/>
  <c r="P561"/>
  <c r="P562"/>
  <c r="P563"/>
  <c r="P565"/>
  <c r="P567"/>
  <c r="P536"/>
  <c r="O536"/>
  <c r="N536"/>
  <c r="N500"/>
  <c r="O500"/>
  <c r="P500"/>
  <c r="N501"/>
  <c r="O501"/>
  <c r="P501"/>
  <c r="N502"/>
  <c r="O502"/>
  <c r="P502"/>
  <c r="N503"/>
  <c r="O503"/>
  <c r="P503"/>
  <c r="N504"/>
  <c r="O504"/>
  <c r="P504"/>
  <c r="N505"/>
  <c r="O505"/>
  <c r="P505"/>
  <c r="N506"/>
  <c r="O506"/>
  <c r="P506"/>
  <c r="N507"/>
  <c r="O507"/>
  <c r="P507"/>
  <c r="N508"/>
  <c r="O508"/>
  <c r="P508"/>
  <c r="N509"/>
  <c r="O509"/>
  <c r="P509"/>
  <c r="N510"/>
  <c r="O510"/>
  <c r="P510"/>
  <c r="N511"/>
  <c r="O511"/>
  <c r="P511"/>
  <c r="N512"/>
  <c r="O512"/>
  <c r="P512"/>
  <c r="N513"/>
  <c r="O513"/>
  <c r="P513"/>
  <c r="N514"/>
  <c r="O514"/>
  <c r="P514"/>
  <c r="N515"/>
  <c r="O515"/>
  <c r="P515"/>
  <c r="N516"/>
  <c r="O516"/>
  <c r="P516"/>
  <c r="N517"/>
  <c r="O517"/>
  <c r="P517"/>
  <c r="N518"/>
  <c r="O518"/>
  <c r="P518"/>
  <c r="N519"/>
  <c r="O519"/>
  <c r="P519"/>
  <c r="N520"/>
  <c r="O520"/>
  <c r="P520"/>
  <c r="N521"/>
  <c r="O521"/>
  <c r="P521"/>
  <c r="N522"/>
  <c r="O522"/>
  <c r="P522"/>
  <c r="N523"/>
  <c r="O523"/>
  <c r="P523"/>
  <c r="N524"/>
  <c r="O524"/>
  <c r="P524"/>
  <c r="P525"/>
  <c r="P526"/>
  <c r="P528"/>
  <c r="P530"/>
  <c r="P499"/>
  <c r="O499"/>
  <c r="N499"/>
  <c r="N463"/>
  <c r="O463"/>
  <c r="P463"/>
  <c r="N464"/>
  <c r="O464"/>
  <c r="P464"/>
  <c r="N465"/>
  <c r="O465"/>
  <c r="P465"/>
  <c r="N466"/>
  <c r="O466"/>
  <c r="P466"/>
  <c r="N467"/>
  <c r="O467"/>
  <c r="P467"/>
  <c r="N468"/>
  <c r="O468"/>
  <c r="P468"/>
  <c r="N469"/>
  <c r="O469"/>
  <c r="P469"/>
  <c r="N470"/>
  <c r="O470"/>
  <c r="P470"/>
  <c r="N471"/>
  <c r="O471"/>
  <c r="P471"/>
  <c r="N472"/>
  <c r="O472"/>
  <c r="P472"/>
  <c r="N473"/>
  <c r="O473"/>
  <c r="P473"/>
  <c r="N474"/>
  <c r="O474"/>
  <c r="P474"/>
  <c r="N475"/>
  <c r="O475"/>
  <c r="P475"/>
  <c r="N476"/>
  <c r="O476"/>
  <c r="P476"/>
  <c r="N477"/>
  <c r="O477"/>
  <c r="P477"/>
  <c r="N478"/>
  <c r="O478"/>
  <c r="P478"/>
  <c r="N479"/>
  <c r="O479"/>
  <c r="P479"/>
  <c r="N480"/>
  <c r="O480"/>
  <c r="P480"/>
  <c r="N481"/>
  <c r="O481"/>
  <c r="P481"/>
  <c r="N482"/>
  <c r="O482"/>
  <c r="P482"/>
  <c r="N483"/>
  <c r="O483"/>
  <c r="P483"/>
  <c r="N484"/>
  <c r="O484"/>
  <c r="P484"/>
  <c r="N485"/>
  <c r="O485"/>
  <c r="P485"/>
  <c r="N486"/>
  <c r="O486"/>
  <c r="P486"/>
  <c r="N487"/>
  <c r="O487"/>
  <c r="P487"/>
  <c r="P488"/>
  <c r="P489"/>
  <c r="P491"/>
  <c r="P493"/>
  <c r="O462"/>
  <c r="P462"/>
  <c r="N462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45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08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571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34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497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60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N425"/>
  <c r="O425"/>
  <c r="P425"/>
  <c r="N426"/>
  <c r="O426"/>
  <c r="P426"/>
  <c r="N427"/>
  <c r="O427"/>
  <c r="P427"/>
  <c r="N428"/>
  <c r="O428"/>
  <c r="P428"/>
  <c r="N429"/>
  <c r="O429"/>
  <c r="P429"/>
  <c r="N430"/>
  <c r="O430"/>
  <c r="P430"/>
  <c r="N431"/>
  <c r="O431"/>
  <c r="P431"/>
  <c r="N432"/>
  <c r="O432"/>
  <c r="P432"/>
  <c r="N433"/>
  <c r="O433"/>
  <c r="P433"/>
  <c r="N434"/>
  <c r="O434"/>
  <c r="P434"/>
  <c r="N435"/>
  <c r="O435"/>
  <c r="P435"/>
  <c r="N436"/>
  <c r="O436"/>
  <c r="P436"/>
  <c r="N437"/>
  <c r="O437"/>
  <c r="P437"/>
  <c r="N438"/>
  <c r="O438"/>
  <c r="P438"/>
  <c r="N439"/>
  <c r="O439"/>
  <c r="P439"/>
  <c r="N440"/>
  <c r="O440"/>
  <c r="P440"/>
  <c r="N441"/>
  <c r="O441"/>
  <c r="P441"/>
  <c r="N442"/>
  <c r="O442"/>
  <c r="P442"/>
  <c r="N443"/>
  <c r="O443"/>
  <c r="P443"/>
  <c r="N444"/>
  <c r="O444"/>
  <c r="P444"/>
  <c r="N445"/>
  <c r="O445"/>
  <c r="P445"/>
  <c r="N446"/>
  <c r="O446"/>
  <c r="P446"/>
  <c r="N447"/>
  <c r="O447"/>
  <c r="P447"/>
  <c r="N448"/>
  <c r="O448"/>
  <c r="P448"/>
  <c r="N449"/>
  <c r="O449"/>
  <c r="P449"/>
  <c r="N450"/>
  <c r="O450"/>
  <c r="P450"/>
  <c r="N451"/>
  <c r="O451"/>
  <c r="P451"/>
  <c r="N453"/>
  <c r="O453"/>
  <c r="P453"/>
  <c r="N455"/>
  <c r="O455"/>
  <c r="P455"/>
  <c r="P424"/>
  <c r="O424"/>
  <c r="N424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22"/>
  <c r="P416"/>
  <c r="P418"/>
  <c r="P387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51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4"/>
  <c r="P346"/>
  <c r="P315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8"/>
  <c r="P310"/>
  <c r="P279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6"/>
  <c r="P238"/>
  <c r="P20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6"/>
  <c r="O418"/>
  <c r="O387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51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4"/>
  <c r="O346"/>
  <c r="O315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8"/>
  <c r="O310"/>
  <c r="O279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6"/>
  <c r="O238"/>
  <c r="O20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6"/>
  <c r="N418"/>
  <c r="N387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51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4"/>
  <c r="N346"/>
  <c r="N315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8"/>
  <c r="N310"/>
  <c r="N279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6"/>
  <c r="N238"/>
  <c r="N207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7"/>
  <c r="R179"/>
  <c r="R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7"/>
  <c r="O179"/>
  <c r="O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7"/>
  <c r="L179"/>
  <c r="L148"/>
  <c r="M179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385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49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13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277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41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05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46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7"/>
  <c r="U179"/>
  <c r="U148"/>
  <c r="Y181"/>
  <c r="Y182"/>
  <c r="Y183"/>
  <c r="W181"/>
  <c r="W182"/>
  <c r="W183"/>
  <c r="M148"/>
  <c r="S179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7"/>
  <c r="S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7"/>
  <c r="S181"/>
  <c r="S182"/>
  <c r="S183"/>
  <c r="M181"/>
  <c r="M182"/>
  <c r="M183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7"/>
  <c r="P179"/>
  <c r="P148"/>
  <c r="P181" s="1"/>
  <c r="R181"/>
  <c r="L181"/>
  <c r="O181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7"/>
  <c r="Q179"/>
  <c r="Q148"/>
  <c r="Q183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7"/>
  <c r="N179"/>
  <c r="N148"/>
  <c r="N183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7"/>
  <c r="K179"/>
  <c r="K148"/>
  <c r="K183"/>
  <c r="K181"/>
  <c r="N181"/>
  <c r="Q181"/>
  <c r="K182"/>
  <c r="Q182"/>
  <c r="N182"/>
  <c r="L183"/>
  <c r="L182"/>
  <c r="O183"/>
  <c r="O182"/>
  <c r="R183"/>
  <c r="R182"/>
  <c r="U6" i="9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AA181" i="1"/>
  <c r="AA183"/>
  <c r="AA182"/>
  <c r="U181"/>
  <c r="U182"/>
  <c r="U183"/>
  <c r="P183"/>
  <c r="P182"/>
  <c r="U30" i="9" l="1"/>
  <c r="Q30"/>
</calcChain>
</file>

<file path=xl/connections.xml><?xml version="1.0" encoding="utf-8"?>
<connections xmlns="http://schemas.openxmlformats.org/spreadsheetml/2006/main">
  <connection id="1" name="FilePose" type="6" refreshedVersion="3" background="1" saveData="1">
    <textPr codePage="850" sourceFile="D:\Documenti\Politecnico\anno5\Tesi\Capture_Estimator_svn\Capture_Estimator\Capture_Estimator\FilePose.txt" decimal="," thousands=".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FilePose165x165" type="6" refreshedVersion="3" background="1" saveData="1">
    <textPr codePage="850" sourceFile="D:\Documenti\Politecnico\anno5\Tesi\Capture_Estimator_svn\Capture_Estimator\Capture_Estimator\FilePose165x165.txt" decimal="," thousands=".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ilePoseAICON" type="6" refreshedVersion="3" background="1" saveData="1">
    <textPr codePage="850" sourceFile="D:\Documenti\Politecnico\anno5\Tesi\Capture_Estimator_svn\Capture_Estimator\Capture_Estimator\FilePoseAICON.txt" decimal="," thousands=".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ilePoseAICON_25062" type="6" refreshedVersion="3" background="1" saveData="1">
    <textPr codePage="850" sourceFile="D:\Documenti\Politecnico\anno5\Tesi\Capture_Estimator_svn\Capture_Estimator\Capture_Estimator\FilePoseAICON_2506.txt" decimal="," thousands=".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FilePoseAICON1" type="6" refreshedVersion="3" background="1" saveData="1">
    <textPr codePage="850" sourceFile="D:\Documenti\Politecnico\anno5\Tesi\Capture_Estimator_svn\Capture_Estimator\Capture_Estimator\FilePoseAICON.txt" decimal="," thousands=".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pp" type="6" refreshedVersion="3" background="1" saveData="1">
    <textPr codePage="850" sourceFile="D:\Documenti\Politecnico\anno5\Tesi\Capture_Estimator_svn\Capture_Estimator\Capture_Estimator\ppp.txt" decimal="," thousands=".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ppp1" type="6" refreshedVersion="3" background="1" saveData="1">
    <textPr codePage="850" sourceFile="D:\Documenti\Politecnico\anno5\Tesi\Capture_Estimator_svn\Capture_Estimator\Capture_Estimator\ppp.txt" decimal="," thousands=".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ppp10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ppp11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ppp12" type="6" refreshedVersion="3" background="1" saveData="1">
    <textPr codePage="850" sourceFile="D:\Documenti\Politecnico\anno5\Tesi\Capture_Estimator_svn\Capture_Estimator\Capture_Estimator\ppp.txt" decimal="," thousands=".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ppp13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ppp14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ppp15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ppp16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ppp17" type="6" refreshedVersion="3" background="1" saveData="1">
    <textPr codePage="850" sourceFile="D:\Documenti\Politecnico\anno5\Tesi\Capture_Estimator_svn\Capture_Estimator\Capture_Estimator\ppp.txt" decimal="," thousands=".">
      <textFields count="2">
        <textField/>
        <textField/>
      </textFields>
    </textPr>
  </connection>
  <connection id="16" name="ppp18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ppp19" type="6" refreshedVersion="3" background="1">
    <textPr codePage="850" sourceFile="D:\Documenti\Politecnico\anno5\Tesi\Capture_Estimator_svn\Capture_Estimator\Capture_Estimator\ppp.txt" decimal="," thousands=".">
      <textFields count="2">
        <textField/>
        <textField/>
      </textFields>
    </textPr>
  </connection>
  <connection id="18" name="ppp2" type="6" refreshedVersion="3" background="1" saveData="1">
    <textPr codePage="850" sourceFile="D:\Documenti\Politecnico\anno5\Tesi\Capture_Estimator_svn\Capture_Estimator\Capture_Estimator\ppp.txt" decimal="," thousands=".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ppp3" type="6" refreshedVersion="3" background="1" saveData="1">
    <textPr codePage="850" sourceFile="D:\Documenti\Politecnico\anno5\Tesi\Capture_Estimator_svn\Capture_Estimator\Capture_Estimator\ppp.txt" decimal="," thousands=".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ppp4" type="6" refreshedVersion="3" background="1" saveData="1">
    <textPr codePage="850" sourceFile="D:\Documenti\Politecnico\anno5\Tesi\Capture_Estimator_svn\Capture_Estimator\Capture_Estimator\ppp.txt" decimal="," thousands=".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ppp5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ppp6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name="ppp7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name="ppp8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name="ppp9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<sst xmlns="http://schemas.openxmlformats.org/spreadsheetml/2006/main" count="2606" uniqueCount="312">
  <si>
    <t>Parametri</t>
  </si>
  <si>
    <t>coerenti</t>
  </si>
  <si>
    <t>con</t>
  </si>
  <si>
    <t>-</t>
  </si>
  <si>
    <t>azzerate</t>
  </si>
  <si>
    <t>distorsioni</t>
  </si>
  <si>
    <t>image</t>
  </si>
  <si>
    <t>non</t>
  </si>
  <si>
    <r>
      <t>AICON</t>
    </r>
    <r>
      <rPr>
        <sz val="11"/>
        <color theme="1"/>
        <rFont val="Calibri"/>
        <family val="2"/>
        <scheme val="minor"/>
      </rPr>
      <t>(mm - °)</t>
    </r>
  </si>
  <si>
    <t xml:space="preserve">diff (aicon - nn coer) </t>
  </si>
  <si>
    <t>MAX</t>
  </si>
  <si>
    <t>MIN</t>
  </si>
  <si>
    <t>MEDIA</t>
  </si>
  <si>
    <t>asse z</t>
  </si>
  <si>
    <t>asse x</t>
  </si>
  <si>
    <t>asse y</t>
  </si>
  <si>
    <t>x</t>
  </si>
  <si>
    <t>y</t>
  </si>
  <si>
    <t>z</t>
  </si>
  <si>
    <t>diff (aicon-misurata)</t>
  </si>
  <si>
    <t>diff (aicon - matlab)</t>
  </si>
  <si>
    <t xml:space="preserve">diff (aicon - matlab no dist) </t>
  </si>
  <si>
    <t>matlab</t>
  </si>
  <si>
    <t>diff(misurata-matlab)</t>
  </si>
  <si>
    <t>diff(misurata-matlab no dist</t>
  </si>
  <si>
    <t>diff (misurata - nn coer)</t>
  </si>
  <si>
    <t>z misurata (mm)</t>
  </si>
  <si>
    <t>errori in mm</t>
  </si>
  <si>
    <t>no</t>
  </si>
  <si>
    <t>tracker</t>
  </si>
  <si>
    <t>undistortion</t>
  </si>
  <si>
    <t>AICON</t>
  </si>
  <si>
    <t>err asse z rispetto misurata</t>
  </si>
  <si>
    <t>errori rispetto valori aicon</t>
  </si>
  <si>
    <t>&lt;== errore ha copiato la posa precedente</t>
  </si>
  <si>
    <t>parametri coerenti Matlab - nessun recupero distorsione</t>
  </si>
  <si>
    <t>recupero distorsione AICON</t>
  </si>
  <si>
    <t>stessi risultati con il recupero distorsione del tracker</t>
  </si>
  <si>
    <t>parametri coerenti Matlab - no undist AICON - princ point aicon in file .cal</t>
  </si>
  <si>
    <t>Parametri Matlab, no recupero distorsione AICON - princ point AICON (file .cal), kc, iteration=1</t>
  </si>
  <si>
    <t>Parametri Matlab, no recupero distorsione AICON - princ point AICON (file .cal), kc, iteration=5</t>
  </si>
  <si>
    <t>Parametri Matlab, no recupero distorsione AICON - princ point matlab (file .cal), kc, iteration=5</t>
  </si>
  <si>
    <t>Parametri Matlab, no recupero distorsione AICON - princ point matlab (file .cal),iteration=5</t>
  </si>
  <si>
    <t>migliora errore su asse x</t>
  </si>
  <si>
    <t>in realtà non esegue recupero distorsione</t>
  </si>
  <si>
    <t>Parametri Matlab, no recupero distorsione AICON - princ point matlab (file .cal), kc,iteration=20(max)</t>
  </si>
  <si>
    <t>non cambia rispetto a 5 iterazioni</t>
  </si>
  <si>
    <t>Parametri non coerenti - base</t>
  </si>
  <si>
    <t>Parametri non coerenti - tracker UNDIST_NONE</t>
  </si>
  <si>
    <t>Parametri non coerenti - tracker UNDIST_NONE - file .cal focal AICON</t>
  </si>
  <si>
    <t>Parametri non coerenti - tracker UNDIST_NONE - file .cal princ point AICON</t>
  </si>
  <si>
    <t>Parametri non coerenti - tracker UNDIST_NONE - no AICON undist</t>
  </si>
  <si>
    <t>z misurata</t>
  </si>
  <si>
    <t>err z</t>
  </si>
  <si>
    <t>PEGGIORE</t>
  </si>
  <si>
    <t>test 1</t>
  </si>
  <si>
    <t>test2</t>
  </si>
  <si>
    <t>test 3</t>
  </si>
  <si>
    <t>test 4</t>
  </si>
  <si>
    <t>test 5</t>
  </si>
  <si>
    <t>intervallo</t>
  </si>
  <si>
    <t>errore in cm</t>
  </si>
  <si>
    <t>errore z in mm</t>
  </si>
  <si>
    <t>z AICON</t>
  </si>
  <si>
    <t>errore z (mm)</t>
  </si>
  <si>
    <t>x AICON</t>
  </si>
  <si>
    <t>y AICON</t>
  </si>
  <si>
    <t>errore x (mm)</t>
  </si>
  <si>
    <t>errore y (mm)</t>
  </si>
  <si>
    <t>UNDIST_NONE</t>
  </si>
  <si>
    <t>undist</t>
  </si>
  <si>
    <t>base</t>
  </si>
  <si>
    <t>parametri corretti lunghezza focale e centro immagine</t>
  </si>
  <si>
    <t>AICON-</t>
  </si>
  <si>
    <t>(parametri</t>
  </si>
  <si>
    <t>corretti)</t>
  </si>
  <si>
    <t>ARToolKitPlus_CamCal_Rev02</t>
  </si>
  <si>
    <t>704 480 381.5066 230.9 833.45 833.45 0.0 0.0 0.0 0.0 0.0 0.0 0</t>
  </si>
  <si>
    <t>corretti)-focal</t>
  </si>
  <si>
    <t>length</t>
  </si>
  <si>
    <t>a</t>
  </si>
  <si>
    <t>caso</t>
  </si>
  <si>
    <t>coerenti-</t>
  </si>
  <si>
    <t>corretti)-</t>
  </si>
  <si>
    <t>[380,45102</t>
  </si>
  <si>
    <t>846,63525]</t>
  </si>
  <si>
    <t>765,88469]+kc+5iter</t>
  </si>
  <si>
    <t>deltaX</t>
  </si>
  <si>
    <t>deltay</t>
  </si>
  <si>
    <t>prova con pp differenti e recupero offset</t>
  </si>
  <si>
    <t>image number</t>
  </si>
  <si>
    <t>AICON values (mm)</t>
  </si>
  <si>
    <t>nuove</t>
  </si>
  <si>
    <t>calibrazioni</t>
  </si>
  <si>
    <t>errore z misurata</t>
  </si>
  <si>
    <t>errore z AICON</t>
  </si>
  <si>
    <t xml:space="preserve">Parametri non coerenti -no undist AICON - </t>
  </si>
  <si>
    <t xml:space="preserve">image 1 </t>
  </si>
  <si>
    <t xml:space="preserve">image 2 </t>
  </si>
  <si>
    <t xml:space="preserve">image 3 </t>
  </si>
  <si>
    <t xml:space="preserve">image 4 </t>
  </si>
  <si>
    <t xml:space="preserve">image 5 </t>
  </si>
  <si>
    <t xml:space="preserve">image 6 </t>
  </si>
  <si>
    <t xml:space="preserve">image 7 </t>
  </si>
  <si>
    <t xml:space="preserve">image 8 </t>
  </si>
  <si>
    <t xml:space="preserve">image 9 </t>
  </si>
  <si>
    <t xml:space="preserve">image 10 </t>
  </si>
  <si>
    <t xml:space="preserve">image 11 </t>
  </si>
  <si>
    <t xml:space="preserve">image 12 </t>
  </si>
  <si>
    <t xml:space="preserve">image 13 </t>
  </si>
  <si>
    <t xml:space="preserve">image 14 </t>
  </si>
  <si>
    <t xml:space="preserve">image 15 </t>
  </si>
  <si>
    <t xml:space="preserve">image 16 </t>
  </si>
  <si>
    <t xml:space="preserve">image 17 </t>
  </si>
  <si>
    <t xml:space="preserve">image 18 </t>
  </si>
  <si>
    <t xml:space="preserve">image 19 </t>
  </si>
  <si>
    <t xml:space="preserve">image 20 </t>
  </si>
  <si>
    <t xml:space="preserve">image 21 </t>
  </si>
  <si>
    <t xml:space="preserve">image 22 </t>
  </si>
  <si>
    <t xml:space="preserve">image 23 </t>
  </si>
  <si>
    <t xml:space="preserve">image 24 </t>
  </si>
  <si>
    <t xml:space="preserve">image 25 </t>
  </si>
  <si>
    <t xml:space="preserve">image 26 </t>
  </si>
  <si>
    <t xml:space="preserve">image 27 </t>
  </si>
  <si>
    <t xml:space="preserve">image 28 </t>
  </si>
  <si>
    <t xml:space="preserve">image 29 </t>
  </si>
  <si>
    <t xml:space="preserve">image 30 </t>
  </si>
  <si>
    <t xml:space="preserve">image 31 </t>
  </si>
  <si>
    <t xml:space="preserve">image 32 </t>
  </si>
  <si>
    <t xml:space="preserve">image 33 </t>
  </si>
  <si>
    <t xml:space="preserve">image 34 </t>
  </si>
  <si>
    <t xml:space="preserve">image 35 </t>
  </si>
  <si>
    <t xml:space="preserve">image 36 </t>
  </si>
  <si>
    <t xml:space="preserve">image 37 </t>
  </si>
  <si>
    <t xml:space="preserve">image 38 </t>
  </si>
  <si>
    <t xml:space="preserve">image 39 </t>
  </si>
  <si>
    <t xml:space="preserve">image 40 </t>
  </si>
  <si>
    <t xml:space="preserve">image 41 </t>
  </si>
  <si>
    <t xml:space="preserve">image 42 </t>
  </si>
  <si>
    <t xml:space="preserve">image 43 </t>
  </si>
  <si>
    <t xml:space="preserve">image 44 </t>
  </si>
  <si>
    <t xml:space="preserve">image 45 </t>
  </si>
  <si>
    <t xml:space="preserve">image 46 </t>
  </si>
  <si>
    <t>aggiungo offset di 5cm</t>
  </si>
  <si>
    <t>Parametri non coerenti -no undist AICON - [381,5066 230,9 833,45 833,45]</t>
  </si>
  <si>
    <t>Parametri non coerenti -no undist AICON, tracker UNDIST_LUT- [381,5066 230,9 833,45 833,45]</t>
  </si>
  <si>
    <t xml:space="preserve">resized </t>
  </si>
  <si>
    <t>Parametri non coerenti -no undist AICON - [381,5066 230,9 833,45 833,45] - resizing</t>
  </si>
  <si>
    <t>image 17 resized</t>
  </si>
  <si>
    <t>image 18 resized</t>
  </si>
  <si>
    <t>image 19 resized</t>
  </si>
  <si>
    <t>image 20 resized</t>
  </si>
  <si>
    <t>image 21 resized</t>
  </si>
  <si>
    <t>image 22 resized</t>
  </si>
  <si>
    <t>image 23 resized</t>
  </si>
  <si>
    <t>image 24 resized</t>
  </si>
  <si>
    <t>image 25 resized</t>
  </si>
  <si>
    <t>image 26 resized</t>
  </si>
  <si>
    <t>image 27 resized</t>
  </si>
  <si>
    <t>image 28 resized</t>
  </si>
  <si>
    <t>image 29 resized</t>
  </si>
  <si>
    <t>image 30 resized</t>
  </si>
  <si>
    <t>image 33 resized</t>
  </si>
  <si>
    <t>image 34 resized</t>
  </si>
  <si>
    <t>buono ma perdo la x e la y qnd faccio resize, a meno che nn faccia sempre dal centro, sperando che il marker rimanga dentro l'immagine</t>
  </si>
  <si>
    <t>test con resize dal centro</t>
  </si>
  <si>
    <t xml:space="preserve">Parametri [381,5066 230,9 833,45 833,45] -no undist AICON - resize da 700mm </t>
  </si>
  <si>
    <t>roll</t>
  </si>
  <si>
    <t>pitch</t>
  </si>
  <si>
    <t>yaw</t>
  </si>
  <si>
    <t>errori</t>
  </si>
  <si>
    <t>[380,45102     246,24552    846,63525    765,88469]</t>
  </si>
  <si>
    <t>err x</t>
  </si>
  <si>
    <t>err y</t>
  </si>
  <si>
    <t>err z misurata</t>
  </si>
  <si>
    <t>errori rispetto aicon</t>
  </si>
  <si>
    <t>z measured (mm)</t>
  </si>
  <si>
    <t>omega</t>
  </si>
  <si>
    <t>phi</t>
  </si>
  <si>
    <t>kappa</t>
  </si>
  <si>
    <t xml:space="preserve">image 47 </t>
  </si>
  <si>
    <t xml:space="preserve">image 48 </t>
  </si>
  <si>
    <t xml:space="preserve">image 49 </t>
  </si>
  <si>
    <t xml:space="preserve">image 50 </t>
  </si>
  <si>
    <t xml:space="preserve">image 51 </t>
  </si>
  <si>
    <t xml:space="preserve">image 52 </t>
  </si>
  <si>
    <t xml:space="preserve">image 53 </t>
  </si>
  <si>
    <t>xc (mm)</t>
  </si>
  <si>
    <t>yc (mm)</t>
  </si>
  <si>
    <t>x (cm)</t>
  </si>
  <si>
    <t>y (cm)</t>
  </si>
  <si>
    <t>z (cm)</t>
  </si>
  <si>
    <t>image 8 resized</t>
  </si>
  <si>
    <t>image 9 resized</t>
  </si>
  <si>
    <t>image 10 resized</t>
  </si>
  <si>
    <t>image 11 resized</t>
  </si>
  <si>
    <t>image 12 resized</t>
  </si>
  <si>
    <t>image 13 resized</t>
  </si>
  <si>
    <t>image 14 resized</t>
  </si>
  <si>
    <t>image 31 resized</t>
  </si>
  <si>
    <t>image 32 resized</t>
  </si>
  <si>
    <t>image 35 resized</t>
  </si>
  <si>
    <t>image 36 resized</t>
  </si>
  <si>
    <t>image 37 resized</t>
  </si>
  <si>
    <t>image 38 resized</t>
  </si>
  <si>
    <t>image 39 resized</t>
  </si>
  <si>
    <t>image 40 resized</t>
  </si>
  <si>
    <t>image 41 resized</t>
  </si>
  <si>
    <t>image 42 resized</t>
  </si>
  <si>
    <t>image 43 resized</t>
  </si>
  <si>
    <t>image 44 resized</t>
  </si>
  <si>
    <t>image 45 resized</t>
  </si>
  <si>
    <t>image 46 resized</t>
  </si>
  <si>
    <t>image 47 resized</t>
  </si>
  <si>
    <t>image 48 resized</t>
  </si>
  <si>
    <t>image 49 resized</t>
  </si>
  <si>
    <t>image 50 resized</t>
  </si>
  <si>
    <t>image 51 resized</t>
  </si>
  <si>
    <t>image 52 resized</t>
  </si>
  <si>
    <t>image 53 resized</t>
  </si>
  <si>
    <t>Parametri [381,5066 230,9 833,45 833,45] -no undist AICON -</t>
  </si>
  <si>
    <t>Parametri [381,5066 230,9 833,45 833,45] -no undist AICON - relative x,y test</t>
  </si>
  <si>
    <t>offset x</t>
  </si>
  <si>
    <t>offset y</t>
  </si>
  <si>
    <t>Parametri [381,5066 230,9 833,45 833,45] -no undist AICON - relative y test 1</t>
  </si>
  <si>
    <t xml:space="preserve">image 54 </t>
  </si>
  <si>
    <t xml:space="preserve">image 55 </t>
  </si>
  <si>
    <t xml:space="preserve">image 56 </t>
  </si>
  <si>
    <t>h</t>
  </si>
  <si>
    <t>err y (mm)</t>
  </si>
  <si>
    <t>Parametri [381,5066 230,9 833,45 833,45] -si undist AICON - relative y test</t>
  </si>
  <si>
    <t>offset y rispetto centro immagine</t>
  </si>
  <si>
    <t>Parametri [381,5066 230,9 833,45 833,45] -si undist AICON - relative x test</t>
  </si>
  <si>
    <t xml:space="preserve">image 57 </t>
  </si>
  <si>
    <t xml:space="preserve">image 58 </t>
  </si>
  <si>
    <t xml:space="preserve">image 59 </t>
  </si>
  <si>
    <t xml:space="preserve">image 60 </t>
  </si>
  <si>
    <t xml:space="preserve">image 61 </t>
  </si>
  <si>
    <t xml:space="preserve">image 62 </t>
  </si>
  <si>
    <t xml:space="preserve">image 63 </t>
  </si>
  <si>
    <t xml:space="preserve">image 64 </t>
  </si>
  <si>
    <t xml:space="preserve">image 65 </t>
  </si>
  <si>
    <t xml:space="preserve">image 66 </t>
  </si>
  <si>
    <t xml:space="preserve">image 67 </t>
  </si>
  <si>
    <t xml:space="preserve">image 68 </t>
  </si>
  <si>
    <t xml:space="preserve">image 69 </t>
  </si>
  <si>
    <t xml:space="preserve">image 70 </t>
  </si>
  <si>
    <t xml:space="preserve">image 71 </t>
  </si>
  <si>
    <t xml:space="preserve">image 72 </t>
  </si>
  <si>
    <t xml:space="preserve">image 73 </t>
  </si>
  <si>
    <t xml:space="preserve">image 74 </t>
  </si>
  <si>
    <t xml:space="preserve">image 75 </t>
  </si>
  <si>
    <t xml:space="preserve">image 76 </t>
  </si>
  <si>
    <t xml:space="preserve">image 77 </t>
  </si>
  <si>
    <t xml:space="preserve">image 78 </t>
  </si>
  <si>
    <t xml:space="preserve">image 79 </t>
  </si>
  <si>
    <t xml:space="preserve">image 80 </t>
  </si>
  <si>
    <t xml:space="preserve">image 81 </t>
  </si>
  <si>
    <t xml:space="preserve">image 82 </t>
  </si>
  <si>
    <t xml:space="preserve">image 83 </t>
  </si>
  <si>
    <t xml:space="preserve">image 84 </t>
  </si>
  <si>
    <t xml:space="preserve">image 85 </t>
  </si>
  <si>
    <t xml:space="preserve">image 86 </t>
  </si>
  <si>
    <t xml:space="preserve">image 87 </t>
  </si>
  <si>
    <t xml:space="preserve">image 88 </t>
  </si>
  <si>
    <t xml:space="preserve">image 89 </t>
  </si>
  <si>
    <t xml:space="preserve">image 90 </t>
  </si>
  <si>
    <t xml:space="preserve">image 91 </t>
  </si>
  <si>
    <t xml:space="preserve">image 92 </t>
  </si>
  <si>
    <t xml:space="preserve">image 93 </t>
  </si>
  <si>
    <t xml:space="preserve">image 94 </t>
  </si>
  <si>
    <t xml:space="preserve">image 95 </t>
  </si>
  <si>
    <t xml:space="preserve">image 96 </t>
  </si>
  <si>
    <t xml:space="preserve">image 97 </t>
  </si>
  <si>
    <t xml:space="preserve">image 98 </t>
  </si>
  <si>
    <t xml:space="preserve">image 99 </t>
  </si>
  <si>
    <t xml:space="preserve">image 100 </t>
  </si>
  <si>
    <t xml:space="preserve">image 101 </t>
  </si>
  <si>
    <t xml:space="preserve">image 102 </t>
  </si>
  <si>
    <t xml:space="preserve">image 103 </t>
  </si>
  <si>
    <t xml:space="preserve">image 104 </t>
  </si>
  <si>
    <t xml:space="preserve">image 105 </t>
  </si>
  <si>
    <t xml:space="preserve">image 106 </t>
  </si>
  <si>
    <t xml:space="preserve">image 107 </t>
  </si>
  <si>
    <t xml:space="preserve">image 108 </t>
  </si>
  <si>
    <t xml:space="preserve">image 109 </t>
  </si>
  <si>
    <t xml:space="preserve">image 110 </t>
  </si>
  <si>
    <t xml:space="preserve">image 111 </t>
  </si>
  <si>
    <t xml:space="preserve">image 112 </t>
  </si>
  <si>
    <t xml:space="preserve">image 113 </t>
  </si>
  <si>
    <t xml:space="preserve">image 114 </t>
  </si>
  <si>
    <t xml:space="preserve">image 115 </t>
  </si>
  <si>
    <t xml:space="preserve">image 116 </t>
  </si>
  <si>
    <t xml:space="preserve">image 117 </t>
  </si>
  <si>
    <t xml:space="preserve">image 118 </t>
  </si>
  <si>
    <t xml:space="preserve">image 119 </t>
  </si>
  <si>
    <t xml:space="preserve">image 120 </t>
  </si>
  <si>
    <t xml:space="preserve">image 121 </t>
  </si>
  <si>
    <t xml:space="preserve">image 122 </t>
  </si>
  <si>
    <t xml:space="preserve">image 123 </t>
  </si>
  <si>
    <t xml:space="preserve">image 124 </t>
  </si>
  <si>
    <t xml:space="preserve">image 125 </t>
  </si>
  <si>
    <t xml:space="preserve">image 126 </t>
  </si>
  <si>
    <t xml:space="preserve">image 127 </t>
  </si>
  <si>
    <t xml:space="preserve">image 128 </t>
  </si>
  <si>
    <t>err x (mm)</t>
  </si>
  <si>
    <t>offset x rispetto centro immagine</t>
  </si>
  <si>
    <t>Parametri [381,5066 230,9 833,45 833,45] -no undist AICON - relative x test</t>
  </si>
  <si>
    <t>Parametri [380,45102 246,24552 846,63525 765,88469](toolbox) -no undist AICON - relative x test</t>
  </si>
  <si>
    <t>Parametri [380,45102 246,24552 846,63525 765,88469 -0,23620   0,36864   -0,00032   0,00024  0,00000 0,0 5](toolbox) -no undist AICON - relative x test</t>
  </si>
  <si>
    <t>Parametri [380,45102 246,24552 846,63525 765,88469 -0,23620   0,36864   -0,00032   0,00024  0,00000 0,0 5](toolbox) -no undist AICON - relative y test</t>
  </si>
  <si>
    <t>Parametri [380,45102 246,24552 846,63525 765,88469](toolbox) -no undist AICON - relative y test</t>
  </si>
</sst>
</file>

<file path=xl/styles.xml><?xml version="1.0" encoding="utf-8"?>
<styleSheet xmlns="http://schemas.openxmlformats.org/spreadsheetml/2006/main">
  <numFmts count="1">
    <numFmt numFmtId="164" formatCode="0.0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1" fillId="6" borderId="12" applyNumberFormat="0" applyAlignment="0" applyProtection="0"/>
    <xf numFmtId="0" fontId="12" fillId="0" borderId="14" applyNumberFormat="0" applyFill="0" applyAlignment="0" applyProtection="0"/>
    <xf numFmtId="0" fontId="13" fillId="7" borderId="15" applyNumberFormat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12" applyNumberFormat="0" applyAlignment="0" applyProtection="0"/>
    <xf numFmtId="0" fontId="8" fillId="4" borderId="0" applyNumberFormat="0" applyBorder="0" applyAlignment="0" applyProtection="0"/>
    <xf numFmtId="0" fontId="1" fillId="8" borderId="16" applyNumberFormat="0" applyFont="0" applyAlignment="0" applyProtection="0"/>
    <xf numFmtId="0" fontId="10" fillId="6" borderId="13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17" applyNumberFormat="0" applyFill="0" applyAlignment="0" applyProtection="0"/>
    <xf numFmtId="0" fontId="7" fillId="3" borderId="0" applyNumberFormat="0" applyBorder="0" applyAlignment="0" applyProtection="0"/>
    <xf numFmtId="0" fontId="6" fillId="2" borderId="0" applyNumberFormat="0" applyBorder="0" applyAlignment="0" applyProtection="0"/>
  </cellStyleXfs>
  <cellXfs count="47">
    <xf numFmtId="0" fontId="0" fillId="0" borderId="0" xfId="0"/>
    <xf numFmtId="1" fontId="0" fillId="0" borderId="0" xfId="0" applyNumberForma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Border="1"/>
    <xf numFmtId="0" fontId="16" fillId="0" borderId="0" xfId="0" applyFont="1"/>
    <xf numFmtId="1" fontId="16" fillId="0" borderId="0" xfId="0" applyNumberFormat="1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33" borderId="0" xfId="0" applyFont="1" applyFill="1"/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/>
    <xf numFmtId="0" fontId="0" fillId="0" borderId="0" xfId="0" applyAlignment="1"/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18" fillId="33" borderId="0" xfId="0" applyFont="1" applyFill="1"/>
    <xf numFmtId="1" fontId="0" fillId="33" borderId="0" xfId="0" applyNumberFormat="1" applyFill="1"/>
    <xf numFmtId="0" fontId="0" fillId="34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33" borderId="0" xfId="0" applyFill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Calcolo" xfId="19" builtinId="22" customBuiltin="1"/>
    <cellStyle name="Cella collegata" xfId="20" builtinId="24" customBuiltin="1"/>
    <cellStyle name="Cella da controllare" xfId="21" builtinId="23" customBuiltin="1"/>
    <cellStyle name="Colore 1" xfId="22" builtinId="29" customBuiltin="1"/>
    <cellStyle name="Colore 2" xfId="23" builtinId="33" customBuiltin="1"/>
    <cellStyle name="Colore 3" xfId="24" builtinId="37" customBuiltin="1"/>
    <cellStyle name="Colore 4" xfId="25" builtinId="41" customBuiltin="1"/>
    <cellStyle name="Colore 5" xfId="26" builtinId="45" customBuiltin="1"/>
    <cellStyle name="Colore 6" xfId="27" builtinId="49" customBuiltin="1"/>
    <cellStyle name="Input" xfId="28" builtinId="20" customBuiltin="1"/>
    <cellStyle name="Neutrale" xfId="29" builtinId="28" customBuiltin="1"/>
    <cellStyle name="Normale" xfId="0" builtinId="0"/>
    <cellStyle name="Nota" xfId="30" builtinId="10" customBuiltin="1"/>
    <cellStyle name="Output" xfId="31" builtinId="21" customBuiltin="1"/>
    <cellStyle name="Testo avviso" xfId="32" builtinId="11" customBuiltin="1"/>
    <cellStyle name="Testo descrittivo" xfId="33" builtinId="53" customBuiltin="1"/>
    <cellStyle name="Titolo" xfId="34" builtinId="15" customBuiltin="1"/>
    <cellStyle name="Titolo 1" xfId="35" builtinId="16" customBuiltin="1"/>
    <cellStyle name="Titolo 2" xfId="36" builtinId="17" customBuiltin="1"/>
    <cellStyle name="Titolo 3" xfId="37" builtinId="18" customBuiltin="1"/>
    <cellStyle name="Titolo 4" xfId="38" builtinId="19" customBuiltin="1"/>
    <cellStyle name="Totale" xfId="39" builtinId="25" customBuiltin="1"/>
    <cellStyle name="Valore non valido" xfId="40" builtinId="27" customBuiltin="1"/>
    <cellStyle name="Valore valido" xfId="41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'165x165'!$A$1</c:f>
              <c:strCache>
                <c:ptCount val="1"/>
                <c:pt idx="0">
                  <c:v>Parametri non coerenti - 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'165x165'!$J$3:$J$52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40</c:v>
                </c:pt>
                <c:pt idx="3">
                  <c:v>40</c:v>
                </c:pt>
                <c:pt idx="4">
                  <c:v>45</c:v>
                </c:pt>
                <c:pt idx="5">
                  <c:v>45</c:v>
                </c:pt>
                <c:pt idx="6">
                  <c:v>50</c:v>
                </c:pt>
                <c:pt idx="7">
                  <c:v>50</c:v>
                </c:pt>
                <c:pt idx="8">
                  <c:v>55</c:v>
                </c:pt>
                <c:pt idx="9">
                  <c:v>55</c:v>
                </c:pt>
                <c:pt idx="10">
                  <c:v>60</c:v>
                </c:pt>
                <c:pt idx="11">
                  <c:v>60</c:v>
                </c:pt>
                <c:pt idx="12">
                  <c:v>65</c:v>
                </c:pt>
                <c:pt idx="13">
                  <c:v>65</c:v>
                </c:pt>
                <c:pt idx="14">
                  <c:v>70</c:v>
                </c:pt>
                <c:pt idx="15">
                  <c:v>70</c:v>
                </c:pt>
                <c:pt idx="16">
                  <c:v>80</c:v>
                </c:pt>
                <c:pt idx="17">
                  <c:v>80</c:v>
                </c:pt>
                <c:pt idx="18">
                  <c:v>90</c:v>
                </c:pt>
                <c:pt idx="19">
                  <c:v>90</c:v>
                </c:pt>
                <c:pt idx="20">
                  <c:v>100</c:v>
                </c:pt>
                <c:pt idx="21">
                  <c:v>100</c:v>
                </c:pt>
                <c:pt idx="22">
                  <c:v>110</c:v>
                </c:pt>
                <c:pt idx="23">
                  <c:v>110</c:v>
                </c:pt>
                <c:pt idx="24">
                  <c:v>120</c:v>
                </c:pt>
                <c:pt idx="25">
                  <c:v>120</c:v>
                </c:pt>
                <c:pt idx="26">
                  <c:v>130</c:v>
                </c:pt>
                <c:pt idx="27">
                  <c:v>130</c:v>
                </c:pt>
                <c:pt idx="28">
                  <c:v>140</c:v>
                </c:pt>
                <c:pt idx="29">
                  <c:v>140</c:v>
                </c:pt>
                <c:pt idx="30">
                  <c:v>150</c:v>
                </c:pt>
                <c:pt idx="31">
                  <c:v>150</c:v>
                </c:pt>
                <c:pt idx="32">
                  <c:v>160</c:v>
                </c:pt>
                <c:pt idx="33">
                  <c:v>160</c:v>
                </c:pt>
                <c:pt idx="34">
                  <c:v>170</c:v>
                </c:pt>
                <c:pt idx="35">
                  <c:v>170</c:v>
                </c:pt>
                <c:pt idx="36">
                  <c:v>180</c:v>
                </c:pt>
                <c:pt idx="37">
                  <c:v>180</c:v>
                </c:pt>
                <c:pt idx="38">
                  <c:v>190</c:v>
                </c:pt>
                <c:pt idx="39">
                  <c:v>190</c:v>
                </c:pt>
                <c:pt idx="40">
                  <c:v>200</c:v>
                </c:pt>
                <c:pt idx="41">
                  <c:v>200</c:v>
                </c:pt>
                <c:pt idx="42">
                  <c:v>250</c:v>
                </c:pt>
                <c:pt idx="43">
                  <c:v>250</c:v>
                </c:pt>
                <c:pt idx="44">
                  <c:v>300</c:v>
                </c:pt>
                <c:pt idx="45">
                  <c:v>300</c:v>
                </c:pt>
                <c:pt idx="46">
                  <c:v>350</c:v>
                </c:pt>
                <c:pt idx="47">
                  <c:v>350</c:v>
                </c:pt>
                <c:pt idx="48">
                  <c:v>400</c:v>
                </c:pt>
                <c:pt idx="49">
                  <c:v>400</c:v>
                </c:pt>
              </c:numCache>
            </c:numRef>
          </c:xVal>
          <c:yVal>
            <c:numRef>
              <c:f>'165x165'!$L$3:$L$52</c:f>
              <c:numCache>
                <c:formatCode>General</c:formatCode>
                <c:ptCount val="50"/>
                <c:pt idx="3">
                  <c:v>-1.1161999999999992</c:v>
                </c:pt>
                <c:pt idx="4">
                  <c:v>-1.3549999999999969</c:v>
                </c:pt>
                <c:pt idx="5">
                  <c:v>-1.3470999999999975</c:v>
                </c:pt>
                <c:pt idx="6">
                  <c:v>-1.3956000000000017</c:v>
                </c:pt>
                <c:pt idx="7">
                  <c:v>-1.3952000000000027</c:v>
                </c:pt>
                <c:pt idx="8">
                  <c:v>-1.6989000000000019</c:v>
                </c:pt>
                <c:pt idx="9">
                  <c:v>-1.6546000000000021</c:v>
                </c:pt>
                <c:pt idx="10">
                  <c:v>-1.8930000000000007</c:v>
                </c:pt>
                <c:pt idx="11">
                  <c:v>-1.8369</c:v>
                </c:pt>
                <c:pt idx="12">
                  <c:v>-1.9415000000000049</c:v>
                </c:pt>
                <c:pt idx="13">
                  <c:v>-1.9852999999999952</c:v>
                </c:pt>
                <c:pt idx="14">
                  <c:v>-1.9465000000000003</c:v>
                </c:pt>
                <c:pt idx="15">
                  <c:v>-1.9300000000000068</c:v>
                </c:pt>
                <c:pt idx="16">
                  <c:v>-2.2102000000000004</c:v>
                </c:pt>
                <c:pt idx="17">
                  <c:v>-2.1277000000000044</c:v>
                </c:pt>
                <c:pt idx="18">
                  <c:v>-2.5827000000000027</c:v>
                </c:pt>
                <c:pt idx="19">
                  <c:v>-2.5644000000000062</c:v>
                </c:pt>
                <c:pt idx="20">
                  <c:v>-2.8160000000000025</c:v>
                </c:pt>
                <c:pt idx="21">
                  <c:v>-2.7279999999999944</c:v>
                </c:pt>
                <c:pt idx="22">
                  <c:v>-3.5729999999999933</c:v>
                </c:pt>
                <c:pt idx="23">
                  <c:v>-3.4710000000000036</c:v>
                </c:pt>
                <c:pt idx="24">
                  <c:v>-4.1629999999999967</c:v>
                </c:pt>
                <c:pt idx="25">
                  <c:v>-4.2720000000000056</c:v>
                </c:pt>
                <c:pt idx="26">
                  <c:v>-4.2160000000000082</c:v>
                </c:pt>
                <c:pt idx="27">
                  <c:v>-4.1270000000000095</c:v>
                </c:pt>
                <c:pt idx="28">
                  <c:v>-4.6419999999999959</c:v>
                </c:pt>
                <c:pt idx="29">
                  <c:v>-4.4499999999999886</c:v>
                </c:pt>
                <c:pt idx="30">
                  <c:v>-5.5020000000000095</c:v>
                </c:pt>
                <c:pt idx="31">
                  <c:v>-5.5029999999999859</c:v>
                </c:pt>
                <c:pt idx="32">
                  <c:v>-5.6200000000000045</c:v>
                </c:pt>
                <c:pt idx="33">
                  <c:v>-5.7419999999999902</c:v>
                </c:pt>
                <c:pt idx="34">
                  <c:v>-5.5829999999999984</c:v>
                </c:pt>
                <c:pt idx="35">
                  <c:v>-6.0929999999999893</c:v>
                </c:pt>
                <c:pt idx="36">
                  <c:v>-7.0500000000000114</c:v>
                </c:pt>
                <c:pt idx="37">
                  <c:v>-7.0500000000000114</c:v>
                </c:pt>
                <c:pt idx="38">
                  <c:v>-6.3959999999999866</c:v>
                </c:pt>
                <c:pt idx="39">
                  <c:v>-5.9370000000000118</c:v>
                </c:pt>
                <c:pt idx="40">
                  <c:v>-6.5620000000000118</c:v>
                </c:pt>
                <c:pt idx="41">
                  <c:v>-6.0509999999999877</c:v>
                </c:pt>
                <c:pt idx="42">
                  <c:v>-10.660000000000025</c:v>
                </c:pt>
                <c:pt idx="43">
                  <c:v>-10.39100000000002</c:v>
                </c:pt>
              </c:numCache>
            </c:numRef>
          </c:yVal>
        </c:ser>
        <c:ser>
          <c:idx val="1"/>
          <c:order val="1"/>
          <c:tx>
            <c:strRef>
              <c:f>'165x165'!$A$54</c:f>
              <c:strCache>
                <c:ptCount val="1"/>
                <c:pt idx="0">
                  <c:v>Parametri non coerenti - tracker UNDIST_NONE</c:v>
                </c:pt>
              </c:strCache>
            </c:strRef>
          </c:tx>
          <c:spPr>
            <a:ln w="28575">
              <a:noFill/>
            </a:ln>
          </c:spPr>
          <c:xVal>
            <c:numRef>
              <c:f>'165x165'!$L$56:$L$105</c:f>
              <c:numCache>
                <c:formatCode>General</c:formatCode>
                <c:ptCount val="50"/>
                <c:pt idx="3">
                  <c:v>-1.1161999999999992</c:v>
                </c:pt>
                <c:pt idx="4">
                  <c:v>-1.3549999999999969</c:v>
                </c:pt>
                <c:pt idx="5">
                  <c:v>-1.3470999999999975</c:v>
                </c:pt>
                <c:pt idx="6">
                  <c:v>-1.3956000000000017</c:v>
                </c:pt>
                <c:pt idx="7">
                  <c:v>-1.3952000000000027</c:v>
                </c:pt>
                <c:pt idx="8">
                  <c:v>-1.6989000000000019</c:v>
                </c:pt>
                <c:pt idx="9">
                  <c:v>-1.6546000000000021</c:v>
                </c:pt>
                <c:pt idx="10">
                  <c:v>-1.8930000000000007</c:v>
                </c:pt>
                <c:pt idx="11">
                  <c:v>-1.8369</c:v>
                </c:pt>
                <c:pt idx="12">
                  <c:v>-1.9415000000000049</c:v>
                </c:pt>
                <c:pt idx="13">
                  <c:v>-1.9852999999999952</c:v>
                </c:pt>
                <c:pt idx="14">
                  <c:v>-1.9465000000000003</c:v>
                </c:pt>
                <c:pt idx="15">
                  <c:v>-1.9300000000000068</c:v>
                </c:pt>
                <c:pt idx="16">
                  <c:v>-2.2102000000000004</c:v>
                </c:pt>
                <c:pt idx="17">
                  <c:v>-2.1277000000000044</c:v>
                </c:pt>
                <c:pt idx="18">
                  <c:v>-2.5827000000000027</c:v>
                </c:pt>
                <c:pt idx="19">
                  <c:v>-2.5644000000000062</c:v>
                </c:pt>
                <c:pt idx="20">
                  <c:v>-2.8160000000000025</c:v>
                </c:pt>
                <c:pt idx="21">
                  <c:v>-2.7279999999999944</c:v>
                </c:pt>
                <c:pt idx="22">
                  <c:v>-3.5729999999999933</c:v>
                </c:pt>
                <c:pt idx="23">
                  <c:v>-3.4710000000000036</c:v>
                </c:pt>
                <c:pt idx="24">
                  <c:v>-4.1629999999999967</c:v>
                </c:pt>
                <c:pt idx="25">
                  <c:v>-4.2720000000000056</c:v>
                </c:pt>
                <c:pt idx="26">
                  <c:v>-4.2160000000000082</c:v>
                </c:pt>
                <c:pt idx="27">
                  <c:v>-4.1270000000000095</c:v>
                </c:pt>
                <c:pt idx="28">
                  <c:v>-4.6419999999999959</c:v>
                </c:pt>
                <c:pt idx="29">
                  <c:v>-4.4499999999999886</c:v>
                </c:pt>
                <c:pt idx="30">
                  <c:v>-5.5020000000000095</c:v>
                </c:pt>
                <c:pt idx="31">
                  <c:v>-5.5029999999999859</c:v>
                </c:pt>
                <c:pt idx="32">
                  <c:v>-5.6200000000000045</c:v>
                </c:pt>
                <c:pt idx="33">
                  <c:v>-5.7419999999999902</c:v>
                </c:pt>
                <c:pt idx="34">
                  <c:v>-5.5829999999999984</c:v>
                </c:pt>
                <c:pt idx="35">
                  <c:v>-6.0929999999999893</c:v>
                </c:pt>
                <c:pt idx="36">
                  <c:v>-7.0500000000000114</c:v>
                </c:pt>
                <c:pt idx="37">
                  <c:v>-7.0500000000000114</c:v>
                </c:pt>
                <c:pt idx="38">
                  <c:v>-6.3959999999999866</c:v>
                </c:pt>
                <c:pt idx="39">
                  <c:v>-5.9370000000000118</c:v>
                </c:pt>
                <c:pt idx="40">
                  <c:v>-6.5620000000000118</c:v>
                </c:pt>
                <c:pt idx="41">
                  <c:v>-6.0509999999999877</c:v>
                </c:pt>
                <c:pt idx="42">
                  <c:v>-10.660000000000025</c:v>
                </c:pt>
                <c:pt idx="43">
                  <c:v>-10.39100000000002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</c:ser>
        <c:ser>
          <c:idx val="3"/>
          <c:order val="2"/>
          <c:tx>
            <c:strRef>
              <c:f>'165x165'!$A$160</c:f>
              <c:strCache>
                <c:ptCount val="1"/>
                <c:pt idx="0">
                  <c:v>Parametri non coerenti - tracker UNDIST_NONE - file .cal princ point AICON</c:v>
                </c:pt>
              </c:strCache>
            </c:strRef>
          </c:tx>
          <c:spPr>
            <a:ln w="28575">
              <a:noFill/>
            </a:ln>
          </c:spPr>
          <c:xVal>
            <c:numRef>
              <c:f>'165x165'!$J$3:$J$52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40</c:v>
                </c:pt>
                <c:pt idx="3">
                  <c:v>40</c:v>
                </c:pt>
                <c:pt idx="4">
                  <c:v>45</c:v>
                </c:pt>
                <c:pt idx="5">
                  <c:v>45</c:v>
                </c:pt>
                <c:pt idx="6">
                  <c:v>50</c:v>
                </c:pt>
                <c:pt idx="7">
                  <c:v>50</c:v>
                </c:pt>
                <c:pt idx="8">
                  <c:v>55</c:v>
                </c:pt>
                <c:pt idx="9">
                  <c:v>55</c:v>
                </c:pt>
                <c:pt idx="10">
                  <c:v>60</c:v>
                </c:pt>
                <c:pt idx="11">
                  <c:v>60</c:v>
                </c:pt>
                <c:pt idx="12">
                  <c:v>65</c:v>
                </c:pt>
                <c:pt idx="13">
                  <c:v>65</c:v>
                </c:pt>
                <c:pt idx="14">
                  <c:v>70</c:v>
                </c:pt>
                <c:pt idx="15">
                  <c:v>70</c:v>
                </c:pt>
                <c:pt idx="16">
                  <c:v>80</c:v>
                </c:pt>
                <c:pt idx="17">
                  <c:v>80</c:v>
                </c:pt>
                <c:pt idx="18">
                  <c:v>90</c:v>
                </c:pt>
                <c:pt idx="19">
                  <c:v>90</c:v>
                </c:pt>
                <c:pt idx="20">
                  <c:v>100</c:v>
                </c:pt>
                <c:pt idx="21">
                  <c:v>100</c:v>
                </c:pt>
                <c:pt idx="22">
                  <c:v>110</c:v>
                </c:pt>
                <c:pt idx="23">
                  <c:v>110</c:v>
                </c:pt>
                <c:pt idx="24">
                  <c:v>120</c:v>
                </c:pt>
                <c:pt idx="25">
                  <c:v>120</c:v>
                </c:pt>
                <c:pt idx="26">
                  <c:v>130</c:v>
                </c:pt>
                <c:pt idx="27">
                  <c:v>130</c:v>
                </c:pt>
                <c:pt idx="28">
                  <c:v>140</c:v>
                </c:pt>
                <c:pt idx="29">
                  <c:v>140</c:v>
                </c:pt>
                <c:pt idx="30">
                  <c:v>150</c:v>
                </c:pt>
                <c:pt idx="31">
                  <c:v>150</c:v>
                </c:pt>
                <c:pt idx="32">
                  <c:v>160</c:v>
                </c:pt>
                <c:pt idx="33">
                  <c:v>160</c:v>
                </c:pt>
                <c:pt idx="34">
                  <c:v>170</c:v>
                </c:pt>
                <c:pt idx="35">
                  <c:v>170</c:v>
                </c:pt>
                <c:pt idx="36">
                  <c:v>180</c:v>
                </c:pt>
                <c:pt idx="37">
                  <c:v>180</c:v>
                </c:pt>
                <c:pt idx="38">
                  <c:v>190</c:v>
                </c:pt>
                <c:pt idx="39">
                  <c:v>190</c:v>
                </c:pt>
                <c:pt idx="40">
                  <c:v>200</c:v>
                </c:pt>
                <c:pt idx="41">
                  <c:v>200</c:v>
                </c:pt>
                <c:pt idx="42">
                  <c:v>250</c:v>
                </c:pt>
                <c:pt idx="43">
                  <c:v>250</c:v>
                </c:pt>
                <c:pt idx="44">
                  <c:v>300</c:v>
                </c:pt>
                <c:pt idx="45">
                  <c:v>300</c:v>
                </c:pt>
                <c:pt idx="46">
                  <c:v>350</c:v>
                </c:pt>
                <c:pt idx="47">
                  <c:v>350</c:v>
                </c:pt>
                <c:pt idx="48">
                  <c:v>400</c:v>
                </c:pt>
                <c:pt idx="49">
                  <c:v>400</c:v>
                </c:pt>
              </c:numCache>
            </c:numRef>
          </c:xVal>
          <c:yVal>
            <c:numRef>
              <c:f>'165x165'!$L$162:$L$211</c:f>
              <c:numCache>
                <c:formatCode>General</c:formatCode>
                <c:ptCount val="50"/>
                <c:pt idx="3">
                  <c:v>-1.134999999999998</c:v>
                </c:pt>
                <c:pt idx="4">
                  <c:v>-1.3733000000000004</c:v>
                </c:pt>
                <c:pt idx="5">
                  <c:v>-1.3663999999999987</c:v>
                </c:pt>
                <c:pt idx="6">
                  <c:v>-1.420499999999997</c:v>
                </c:pt>
                <c:pt idx="7">
                  <c:v>-1.4204000000000008</c:v>
                </c:pt>
                <c:pt idx="8">
                  <c:v>-1.7265000000000015</c:v>
                </c:pt>
                <c:pt idx="9">
                  <c:v>-1.6833999999999989</c:v>
                </c:pt>
                <c:pt idx="10">
                  <c:v>-1.9010000000000034</c:v>
                </c:pt>
                <c:pt idx="11">
                  <c:v>-1.8481999999999985</c:v>
                </c:pt>
                <c:pt idx="12">
                  <c:v>-1.9746999999999986</c:v>
                </c:pt>
                <c:pt idx="13">
                  <c:v>-2.0122999999999962</c:v>
                </c:pt>
                <c:pt idx="14">
                  <c:v>-1.9817000000000036</c:v>
                </c:pt>
                <c:pt idx="15">
                  <c:v>-1.969300000000004</c:v>
                </c:pt>
                <c:pt idx="16">
                  <c:v>-2.2575999999999965</c:v>
                </c:pt>
                <c:pt idx="17">
                  <c:v>-2.1740999999999957</c:v>
                </c:pt>
                <c:pt idx="18">
                  <c:v>-2.6484999999999985</c:v>
                </c:pt>
                <c:pt idx="19">
                  <c:v>-2.629099999999994</c:v>
                </c:pt>
                <c:pt idx="20">
                  <c:v>-2.8649999999999949</c:v>
                </c:pt>
                <c:pt idx="21">
                  <c:v>-2.7950000000000017</c:v>
                </c:pt>
                <c:pt idx="22">
                  <c:v>-3.5859999999999985</c:v>
                </c:pt>
                <c:pt idx="23">
                  <c:v>-3.4809999999999945</c:v>
                </c:pt>
                <c:pt idx="24">
                  <c:v>-4.1869999999999976</c:v>
                </c:pt>
                <c:pt idx="25">
                  <c:v>-4.2909999999999968</c:v>
                </c:pt>
                <c:pt idx="26">
                  <c:v>-4.1639999999999873</c:v>
                </c:pt>
                <c:pt idx="27">
                  <c:v>-4.0409999999999968</c:v>
                </c:pt>
                <c:pt idx="28">
                  <c:v>-4.686000000000007</c:v>
                </c:pt>
                <c:pt idx="29">
                  <c:v>-4.5020000000000095</c:v>
                </c:pt>
                <c:pt idx="30">
                  <c:v>-5.5300000000000011</c:v>
                </c:pt>
                <c:pt idx="31">
                  <c:v>-5.5449999999999875</c:v>
                </c:pt>
                <c:pt idx="32">
                  <c:v>-5.6699999999999875</c:v>
                </c:pt>
                <c:pt idx="33">
                  <c:v>-5.7729999999999961</c:v>
                </c:pt>
                <c:pt idx="34">
                  <c:v>-5.5879999999999939</c:v>
                </c:pt>
                <c:pt idx="35">
                  <c:v>-6.1270000000000095</c:v>
                </c:pt>
                <c:pt idx="36">
                  <c:v>-7.007000000000005</c:v>
                </c:pt>
                <c:pt idx="37">
                  <c:v>-7.007000000000005</c:v>
                </c:pt>
                <c:pt idx="38">
                  <c:v>-6.4910000000000139</c:v>
                </c:pt>
                <c:pt idx="39">
                  <c:v>-6.0200000000000102</c:v>
                </c:pt>
                <c:pt idx="41">
                  <c:v>-6.0860000000000127</c:v>
                </c:pt>
                <c:pt idx="42">
                  <c:v>-10.867999999999995</c:v>
                </c:pt>
                <c:pt idx="43">
                  <c:v>-10.353999999999985</c:v>
                </c:pt>
              </c:numCache>
            </c:numRef>
          </c:yVal>
        </c:ser>
        <c:ser>
          <c:idx val="4"/>
          <c:order val="3"/>
          <c:tx>
            <c:strRef>
              <c:f>'165x165'!$A$213</c:f>
              <c:strCache>
                <c:ptCount val="1"/>
                <c:pt idx="0">
                  <c:v>Parametri non coerenti - tracker UNDIST_NONE - no AICON undist</c:v>
                </c:pt>
              </c:strCache>
            </c:strRef>
          </c:tx>
          <c:spPr>
            <a:ln w="28575">
              <a:noFill/>
            </a:ln>
          </c:spPr>
          <c:xVal>
            <c:numRef>
              <c:f>'165x165'!$J$3:$J$52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40</c:v>
                </c:pt>
                <c:pt idx="3">
                  <c:v>40</c:v>
                </c:pt>
                <c:pt idx="4">
                  <c:v>45</c:v>
                </c:pt>
                <c:pt idx="5">
                  <c:v>45</c:v>
                </c:pt>
                <c:pt idx="6">
                  <c:v>50</c:v>
                </c:pt>
                <c:pt idx="7">
                  <c:v>50</c:v>
                </c:pt>
                <c:pt idx="8">
                  <c:v>55</c:v>
                </c:pt>
                <c:pt idx="9">
                  <c:v>55</c:v>
                </c:pt>
                <c:pt idx="10">
                  <c:v>60</c:v>
                </c:pt>
                <c:pt idx="11">
                  <c:v>60</c:v>
                </c:pt>
                <c:pt idx="12">
                  <c:v>65</c:v>
                </c:pt>
                <c:pt idx="13">
                  <c:v>65</c:v>
                </c:pt>
                <c:pt idx="14">
                  <c:v>70</c:v>
                </c:pt>
                <c:pt idx="15">
                  <c:v>70</c:v>
                </c:pt>
                <c:pt idx="16">
                  <c:v>80</c:v>
                </c:pt>
                <c:pt idx="17">
                  <c:v>80</c:v>
                </c:pt>
                <c:pt idx="18">
                  <c:v>90</c:v>
                </c:pt>
                <c:pt idx="19">
                  <c:v>90</c:v>
                </c:pt>
                <c:pt idx="20">
                  <c:v>100</c:v>
                </c:pt>
                <c:pt idx="21">
                  <c:v>100</c:v>
                </c:pt>
                <c:pt idx="22">
                  <c:v>110</c:v>
                </c:pt>
                <c:pt idx="23">
                  <c:v>110</c:v>
                </c:pt>
                <c:pt idx="24">
                  <c:v>120</c:v>
                </c:pt>
                <c:pt idx="25">
                  <c:v>120</c:v>
                </c:pt>
                <c:pt idx="26">
                  <c:v>130</c:v>
                </c:pt>
                <c:pt idx="27">
                  <c:v>130</c:v>
                </c:pt>
                <c:pt idx="28">
                  <c:v>140</c:v>
                </c:pt>
                <c:pt idx="29">
                  <c:v>140</c:v>
                </c:pt>
                <c:pt idx="30">
                  <c:v>150</c:v>
                </c:pt>
                <c:pt idx="31">
                  <c:v>150</c:v>
                </c:pt>
                <c:pt idx="32">
                  <c:v>160</c:v>
                </c:pt>
                <c:pt idx="33">
                  <c:v>160</c:v>
                </c:pt>
                <c:pt idx="34">
                  <c:v>170</c:v>
                </c:pt>
                <c:pt idx="35">
                  <c:v>170</c:v>
                </c:pt>
                <c:pt idx="36">
                  <c:v>180</c:v>
                </c:pt>
                <c:pt idx="37">
                  <c:v>180</c:v>
                </c:pt>
                <c:pt idx="38">
                  <c:v>190</c:v>
                </c:pt>
                <c:pt idx="39">
                  <c:v>190</c:v>
                </c:pt>
                <c:pt idx="40">
                  <c:v>200</c:v>
                </c:pt>
                <c:pt idx="41">
                  <c:v>200</c:v>
                </c:pt>
                <c:pt idx="42">
                  <c:v>250</c:v>
                </c:pt>
                <c:pt idx="43">
                  <c:v>250</c:v>
                </c:pt>
                <c:pt idx="44">
                  <c:v>300</c:v>
                </c:pt>
                <c:pt idx="45">
                  <c:v>300</c:v>
                </c:pt>
                <c:pt idx="46">
                  <c:v>350</c:v>
                </c:pt>
                <c:pt idx="47">
                  <c:v>350</c:v>
                </c:pt>
                <c:pt idx="48">
                  <c:v>400</c:v>
                </c:pt>
                <c:pt idx="49">
                  <c:v>400</c:v>
                </c:pt>
              </c:numCache>
            </c:numRef>
          </c:xVal>
          <c:yVal>
            <c:numRef>
              <c:f>'165x165'!$L$215:$L$264</c:f>
              <c:numCache>
                <c:formatCode>General</c:formatCode>
                <c:ptCount val="50"/>
                <c:pt idx="2">
                  <c:v>-0.88159999999999883</c:v>
                </c:pt>
                <c:pt idx="3">
                  <c:v>-0.71370000000000289</c:v>
                </c:pt>
                <c:pt idx="4">
                  <c:v>-0.77349999999999852</c:v>
                </c:pt>
                <c:pt idx="5">
                  <c:v>-0.76740000000000208</c:v>
                </c:pt>
                <c:pt idx="6">
                  <c:v>-0.67159999999999798</c:v>
                </c:pt>
                <c:pt idx="7">
                  <c:v>-0.67029999999999745</c:v>
                </c:pt>
                <c:pt idx="8">
                  <c:v>-0.74040000000000106</c:v>
                </c:pt>
                <c:pt idx="9">
                  <c:v>-0.6950999999999965</c:v>
                </c:pt>
                <c:pt idx="10">
                  <c:v>-0.68370000000000175</c:v>
                </c:pt>
                <c:pt idx="11">
                  <c:v>-0.63020000000000209</c:v>
                </c:pt>
                <c:pt idx="12">
                  <c:v>-0.5929000000000002</c:v>
                </c:pt>
                <c:pt idx="13">
                  <c:v>-0.64260000000000161</c:v>
                </c:pt>
                <c:pt idx="14">
                  <c:v>-0.50360000000000582</c:v>
                </c:pt>
                <c:pt idx="15">
                  <c:v>-0.48709999999999809</c:v>
                </c:pt>
                <c:pt idx="16">
                  <c:v>-0.55029999999999291</c:v>
                </c:pt>
                <c:pt idx="17">
                  <c:v>-0.47459999999999525</c:v>
                </c:pt>
                <c:pt idx="18">
                  <c:v>-0.78310000000000457</c:v>
                </c:pt>
                <c:pt idx="19">
                  <c:v>-0.76529999999999632</c:v>
                </c:pt>
                <c:pt idx="20">
                  <c:v>-0.79099999999999682</c:v>
                </c:pt>
                <c:pt idx="21">
                  <c:v>-0.70399999999999352</c:v>
                </c:pt>
                <c:pt idx="22">
                  <c:v>-1.1850000000000023</c:v>
                </c:pt>
                <c:pt idx="23">
                  <c:v>-1.054000000000002</c:v>
                </c:pt>
                <c:pt idx="24">
                  <c:v>-1.1009999999999991</c:v>
                </c:pt>
                <c:pt idx="25">
                  <c:v>-1.2199999999999989</c:v>
                </c:pt>
                <c:pt idx="26">
                  <c:v>-0.79400000000001114</c:v>
                </c:pt>
                <c:pt idx="27">
                  <c:v>-0.66499999999999204</c:v>
                </c:pt>
                <c:pt idx="28">
                  <c:v>-0.93199999999998795</c:v>
                </c:pt>
                <c:pt idx="29">
                  <c:v>-0.82599999999999341</c:v>
                </c:pt>
                <c:pt idx="30">
                  <c:v>-1.2709999999999866</c:v>
                </c:pt>
                <c:pt idx="31">
                  <c:v>-1.2949999999999875</c:v>
                </c:pt>
                <c:pt idx="32">
                  <c:v>-1.710000000000008</c:v>
                </c:pt>
                <c:pt idx="33">
                  <c:v>-1.9039999999999964</c:v>
                </c:pt>
                <c:pt idx="34">
                  <c:v>-1.2110000000000127</c:v>
                </c:pt>
                <c:pt idx="35">
                  <c:v>-1.7560000000000002</c:v>
                </c:pt>
                <c:pt idx="36">
                  <c:v>-2.842000000000013</c:v>
                </c:pt>
                <c:pt idx="37">
                  <c:v>-2.842000000000013</c:v>
                </c:pt>
                <c:pt idx="38">
                  <c:v>-2.5310000000000059</c:v>
                </c:pt>
                <c:pt idx="39">
                  <c:v>-2.3400000000000034</c:v>
                </c:pt>
                <c:pt idx="40">
                  <c:v>-2.5039999999999907</c:v>
                </c:pt>
                <c:pt idx="41">
                  <c:v>-2.2719999999999914</c:v>
                </c:pt>
                <c:pt idx="42">
                  <c:v>-6.2019999999999982</c:v>
                </c:pt>
                <c:pt idx="43">
                  <c:v>-5.3909999999999911</c:v>
                </c:pt>
                <c:pt idx="44">
                  <c:v>-8.0430000000000064</c:v>
                </c:pt>
                <c:pt idx="45">
                  <c:v>-19.463000000000022</c:v>
                </c:pt>
                <c:pt idx="46">
                  <c:v>-15.387999999999977</c:v>
                </c:pt>
                <c:pt idx="47">
                  <c:v>-13.654999999999973</c:v>
                </c:pt>
                <c:pt idx="48">
                  <c:v>-7.8020000000000209</c:v>
                </c:pt>
                <c:pt idx="49">
                  <c:v>-7.8020000000000209</c:v>
                </c:pt>
              </c:numCache>
            </c:numRef>
          </c:yVal>
        </c:ser>
        <c:axId val="97749632"/>
        <c:axId val="97763712"/>
      </c:scatterChart>
      <c:valAx>
        <c:axId val="97749632"/>
        <c:scaling>
          <c:orientation val="minMax"/>
        </c:scaling>
        <c:axPos val="b"/>
        <c:numFmt formatCode="General" sourceLinked="1"/>
        <c:tickLblPos val="nextTo"/>
        <c:crossAx val="97763712"/>
        <c:crosses val="autoZero"/>
        <c:crossBetween val="midCat"/>
      </c:valAx>
      <c:valAx>
        <c:axId val="97763712"/>
        <c:scaling>
          <c:orientation val="minMax"/>
        </c:scaling>
        <c:axPos val="l"/>
        <c:majorGridlines/>
        <c:numFmt formatCode="General" sourceLinked="1"/>
        <c:tickLblPos val="nextTo"/>
        <c:crossAx val="977496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'parametri corretti'!$O$1</c:f>
              <c:strCache>
                <c:ptCount val="1"/>
                <c:pt idx="0">
                  <c:v>errore z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corretti'!$O$42:$O$75</c:f>
              <c:numCache>
                <c:formatCode>General</c:formatCode>
                <c:ptCount val="34"/>
                <c:pt idx="2">
                  <c:v>0.13754000000000133</c:v>
                </c:pt>
                <c:pt idx="3">
                  <c:v>1.4121200000000158</c:v>
                </c:pt>
                <c:pt idx="4">
                  <c:v>1.2579400000000192</c:v>
                </c:pt>
                <c:pt idx="5">
                  <c:v>1.4739099999999894</c:v>
                </c:pt>
                <c:pt idx="6">
                  <c:v>3.0311700000000315</c:v>
                </c:pt>
                <c:pt idx="7">
                  <c:v>3.0243499999999699</c:v>
                </c:pt>
                <c:pt idx="8">
                  <c:v>3.4850700000000074</c:v>
                </c:pt>
                <c:pt idx="9">
                  <c:v>2.5576199999999858</c:v>
                </c:pt>
                <c:pt idx="10">
                  <c:v>3.1139499999999884</c:v>
                </c:pt>
                <c:pt idx="11">
                  <c:v>3.1122300000000109</c:v>
                </c:pt>
                <c:pt idx="14">
                  <c:v>3.2145100000000184</c:v>
                </c:pt>
                <c:pt idx="15">
                  <c:v>3.0351699999999937</c:v>
                </c:pt>
                <c:pt idx="16">
                  <c:v>2.8080400000000054</c:v>
                </c:pt>
                <c:pt idx="17">
                  <c:v>2.2172800000000734</c:v>
                </c:pt>
                <c:pt idx="18">
                  <c:v>1.4552099999999655</c:v>
                </c:pt>
                <c:pt idx="19">
                  <c:v>0.56703000000004522</c:v>
                </c:pt>
                <c:pt idx="20">
                  <c:v>2.4390800000001036</c:v>
                </c:pt>
                <c:pt idx="21">
                  <c:v>1.5256899999999405</c:v>
                </c:pt>
                <c:pt idx="22">
                  <c:v>-4.6800599999999122</c:v>
                </c:pt>
                <c:pt idx="23">
                  <c:v>-4.8080499999999802</c:v>
                </c:pt>
                <c:pt idx="24">
                  <c:v>-8.6147799999998824</c:v>
                </c:pt>
                <c:pt idx="25">
                  <c:v>-9.5223799999998846</c:v>
                </c:pt>
                <c:pt idx="26">
                  <c:v>-9.6074399999999969</c:v>
                </c:pt>
                <c:pt idx="27">
                  <c:v>-7.8680699999999888</c:v>
                </c:pt>
                <c:pt idx="28">
                  <c:v>-20.25581000000011</c:v>
                </c:pt>
                <c:pt idx="29">
                  <c:v>-19.880030000000033</c:v>
                </c:pt>
                <c:pt idx="31">
                  <c:v>-15.3599999999999</c:v>
                </c:pt>
                <c:pt idx="33">
                  <c:v>-6.4565999999999804</c:v>
                </c:pt>
              </c:numCache>
            </c:numRef>
          </c:yVal>
        </c:ser>
        <c:ser>
          <c:idx val="1"/>
          <c:order val="1"/>
          <c:tx>
            <c:strRef>
              <c:f>'parametri corretti'!$R$1</c:f>
              <c:strCache>
                <c:ptCount val="1"/>
                <c:pt idx="0">
                  <c:v>errore x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corretti'!$R$42:$R$75</c:f>
              <c:numCache>
                <c:formatCode>General</c:formatCode>
                <c:ptCount val="34"/>
                <c:pt idx="2">
                  <c:v>-0.20553000000003685</c:v>
                </c:pt>
                <c:pt idx="3">
                  <c:v>-5.5606799999999588</c:v>
                </c:pt>
                <c:pt idx="4">
                  <c:v>-5.6122799999999433</c:v>
                </c:pt>
                <c:pt idx="5">
                  <c:v>-5.6293999999999862</c:v>
                </c:pt>
                <c:pt idx="6">
                  <c:v>-5.6691399999999668</c:v>
                </c:pt>
                <c:pt idx="7">
                  <c:v>-5.7144199999999756</c:v>
                </c:pt>
                <c:pt idx="8">
                  <c:v>-5.6938299999999558</c:v>
                </c:pt>
                <c:pt idx="9">
                  <c:v>-7.9301400000000548</c:v>
                </c:pt>
                <c:pt idx="10">
                  <c:v>-7.9040699999999546</c:v>
                </c:pt>
                <c:pt idx="11">
                  <c:v>-7.9617000000000289</c:v>
                </c:pt>
                <c:pt idx="14">
                  <c:v>-2.6953500000000261</c:v>
                </c:pt>
                <c:pt idx="15">
                  <c:v>-2.6260299999999503</c:v>
                </c:pt>
                <c:pt idx="16">
                  <c:v>-11.674889999999991</c:v>
                </c:pt>
                <c:pt idx="17">
                  <c:v>-11.76791999999995</c:v>
                </c:pt>
                <c:pt idx="18">
                  <c:v>-12.084360000000036</c:v>
                </c:pt>
                <c:pt idx="19">
                  <c:v>-12.147150000000009</c:v>
                </c:pt>
                <c:pt idx="20">
                  <c:v>-6.8857699999999884</c:v>
                </c:pt>
                <c:pt idx="21">
                  <c:v>-7.2634800000000332</c:v>
                </c:pt>
                <c:pt idx="22">
                  <c:v>-17.79805000000005</c:v>
                </c:pt>
                <c:pt idx="23">
                  <c:v>-17.58139000000001</c:v>
                </c:pt>
                <c:pt idx="24">
                  <c:v>-15.247359999999979</c:v>
                </c:pt>
                <c:pt idx="25">
                  <c:v>-15.370729999999975</c:v>
                </c:pt>
                <c:pt idx="26">
                  <c:v>-15.718760000000051</c:v>
                </c:pt>
                <c:pt idx="27">
                  <c:v>-15.906290000000011</c:v>
                </c:pt>
              </c:numCache>
            </c:numRef>
          </c:yVal>
        </c:ser>
        <c:ser>
          <c:idx val="2"/>
          <c:order val="2"/>
          <c:tx>
            <c:strRef>
              <c:f>'parametri corretti'!$U$1</c:f>
              <c:strCache>
                <c:ptCount val="1"/>
                <c:pt idx="0">
                  <c:v>errore y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corretti'!$U$42:$U$75</c:f>
              <c:numCache>
                <c:formatCode>General</c:formatCode>
                <c:ptCount val="34"/>
                <c:pt idx="2">
                  <c:v>10.221509999999995</c:v>
                </c:pt>
                <c:pt idx="3">
                  <c:v>12.212778999999983</c:v>
                </c:pt>
                <c:pt idx="4">
                  <c:v>12.168019000000015</c:v>
                </c:pt>
                <c:pt idx="5">
                  <c:v>12.175473000000011</c:v>
                </c:pt>
                <c:pt idx="6">
                  <c:v>13.922359999999998</c:v>
                </c:pt>
                <c:pt idx="7">
                  <c:v>13.951040000000006</c:v>
                </c:pt>
                <c:pt idx="8">
                  <c:v>13.906399999999991</c:v>
                </c:pt>
                <c:pt idx="9">
                  <c:v>16.372410000000002</c:v>
                </c:pt>
                <c:pt idx="10">
                  <c:v>16.359290000000016</c:v>
                </c:pt>
                <c:pt idx="11">
                  <c:v>16.433249999999987</c:v>
                </c:pt>
                <c:pt idx="14">
                  <c:v>22.057670000000002</c:v>
                </c:pt>
                <c:pt idx="15">
                  <c:v>22.003260000000012</c:v>
                </c:pt>
                <c:pt idx="16">
                  <c:v>26.660680000000013</c:v>
                </c:pt>
                <c:pt idx="17">
                  <c:v>26.598240000000004</c:v>
                </c:pt>
                <c:pt idx="18">
                  <c:v>32.116300000000024</c:v>
                </c:pt>
                <c:pt idx="19">
                  <c:v>32.115409999999997</c:v>
                </c:pt>
                <c:pt idx="20">
                  <c:v>36.004829999999998</c:v>
                </c:pt>
                <c:pt idx="21">
                  <c:v>36.210440000000006</c:v>
                </c:pt>
                <c:pt idx="22">
                  <c:v>41.804669999999987</c:v>
                </c:pt>
                <c:pt idx="23">
                  <c:v>41.810630000000003</c:v>
                </c:pt>
                <c:pt idx="24">
                  <c:v>46.773809999999997</c:v>
                </c:pt>
                <c:pt idx="25">
                  <c:v>46.837800000000016</c:v>
                </c:pt>
                <c:pt idx="26">
                  <c:v>50.230720000000005</c:v>
                </c:pt>
                <c:pt idx="27">
                  <c:v>50.327590000000001</c:v>
                </c:pt>
              </c:numCache>
            </c:numRef>
          </c:yVal>
        </c:ser>
        <c:axId val="99372032"/>
        <c:axId val="99377920"/>
      </c:scatterChart>
      <c:valAx>
        <c:axId val="99372032"/>
        <c:scaling>
          <c:orientation val="minMax"/>
        </c:scaling>
        <c:axPos val="b"/>
        <c:numFmt formatCode="General" sourceLinked="1"/>
        <c:tickLblPos val="nextTo"/>
        <c:crossAx val="99377920"/>
        <c:crosses val="autoZero"/>
        <c:crossBetween val="midCat"/>
      </c:valAx>
      <c:valAx>
        <c:axId val="99377920"/>
        <c:scaling>
          <c:orientation val="minMax"/>
        </c:scaling>
        <c:axPos val="l"/>
        <c:majorGridlines/>
        <c:numFmt formatCode="General" sourceLinked="1"/>
        <c:tickLblPos val="nextTo"/>
        <c:crossAx val="993720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'parametri corretti'!$O$122</c:f>
              <c:strCache>
                <c:ptCount val="1"/>
                <c:pt idx="0">
                  <c:v>errore z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corretti'!$O$124:$O$157</c:f>
              <c:numCache>
                <c:formatCode>General</c:formatCode>
                <c:ptCount val="34"/>
                <c:pt idx="2">
                  <c:v>-5.1824599999999919</c:v>
                </c:pt>
                <c:pt idx="3">
                  <c:v>-4.7188800000000128</c:v>
                </c:pt>
                <c:pt idx="4">
                  <c:v>-4.9000599999999963</c:v>
                </c:pt>
                <c:pt idx="5">
                  <c:v>-4.6570899999999824</c:v>
                </c:pt>
                <c:pt idx="6">
                  <c:v>-3.9018299999999613</c:v>
                </c:pt>
                <c:pt idx="7">
                  <c:v>-3.9086500000000228</c:v>
                </c:pt>
                <c:pt idx="8">
                  <c:v>-3.4429299999999898</c:v>
                </c:pt>
                <c:pt idx="9">
                  <c:v>-5.1993800000000192</c:v>
                </c:pt>
                <c:pt idx="10">
                  <c:v>-4.6380500000000211</c:v>
                </c:pt>
                <c:pt idx="11">
                  <c:v>-4.7257700000000114</c:v>
                </c:pt>
                <c:pt idx="12">
                  <c:v>-6.635159999999928</c:v>
                </c:pt>
                <c:pt idx="13">
                  <c:v>-6.4544599999999264</c:v>
                </c:pt>
                <c:pt idx="14">
                  <c:v>-6.2464899999999943</c:v>
                </c:pt>
                <c:pt idx="15">
                  <c:v>-6.3458299999999781</c:v>
                </c:pt>
                <c:pt idx="16">
                  <c:v>-8.2349600000000009</c:v>
                </c:pt>
                <c:pt idx="17">
                  <c:v>-8.8347200000000612</c:v>
                </c:pt>
                <c:pt idx="18">
                  <c:v>-11.253789999999981</c:v>
                </c:pt>
                <c:pt idx="19">
                  <c:v>-12.156970000000001</c:v>
                </c:pt>
                <c:pt idx="20">
                  <c:v>-11.827919999999949</c:v>
                </c:pt>
                <c:pt idx="21">
                  <c:v>-12.80831000000012</c:v>
                </c:pt>
                <c:pt idx="22">
                  <c:v>-20.730059999999867</c:v>
                </c:pt>
                <c:pt idx="23">
                  <c:v>-20.788049999999998</c:v>
                </c:pt>
                <c:pt idx="24">
                  <c:v>-26.264779999999973</c:v>
                </c:pt>
                <c:pt idx="25">
                  <c:v>-27.182379999999966</c:v>
                </c:pt>
                <c:pt idx="26">
                  <c:v>-28.897440000000188</c:v>
                </c:pt>
                <c:pt idx="27">
                  <c:v>-27.068070000000034</c:v>
                </c:pt>
              </c:numCache>
            </c:numRef>
          </c:yVal>
        </c:ser>
        <c:ser>
          <c:idx val="1"/>
          <c:order val="1"/>
          <c:tx>
            <c:strRef>
              <c:f>'parametri corretti'!$R$1</c:f>
              <c:strCache>
                <c:ptCount val="1"/>
                <c:pt idx="0">
                  <c:v>errore x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corretti'!$R$124:$R$157</c:f>
              <c:numCache>
                <c:formatCode>General</c:formatCode>
                <c:ptCount val="34"/>
                <c:pt idx="2">
                  <c:v>0.3961899999999634</c:v>
                </c:pt>
                <c:pt idx="3">
                  <c:v>-5.0208999999999575</c:v>
                </c:pt>
                <c:pt idx="4">
                  <c:v>-5.0755999999999437</c:v>
                </c:pt>
                <c:pt idx="5">
                  <c:v>-5.0896199999999849</c:v>
                </c:pt>
                <c:pt idx="6">
                  <c:v>-5.1893599999999642</c:v>
                </c:pt>
                <c:pt idx="7">
                  <c:v>-5.2346399999999766</c:v>
                </c:pt>
                <c:pt idx="8">
                  <c:v>-5.2135499999999544</c:v>
                </c:pt>
                <c:pt idx="9">
                  <c:v>-7.5137600000000537</c:v>
                </c:pt>
                <c:pt idx="10">
                  <c:v>-7.4870899999999514</c:v>
                </c:pt>
                <c:pt idx="11">
                  <c:v>-7.5490200000000263</c:v>
                </c:pt>
                <c:pt idx="12">
                  <c:v>-22.333219999999983</c:v>
                </c:pt>
                <c:pt idx="13">
                  <c:v>-22.325580000000024</c:v>
                </c:pt>
                <c:pt idx="14">
                  <c:v>-2.4097700000000222</c:v>
                </c:pt>
                <c:pt idx="15">
                  <c:v>-2.338049999999952</c:v>
                </c:pt>
                <c:pt idx="16">
                  <c:v>-11.515109999999989</c:v>
                </c:pt>
                <c:pt idx="17">
                  <c:v>-11.609039999999951</c:v>
                </c:pt>
                <c:pt idx="18">
                  <c:v>-12.054580000000037</c:v>
                </c:pt>
                <c:pt idx="19">
                  <c:v>-12.118370000000006</c:v>
                </c:pt>
                <c:pt idx="20">
                  <c:v>-6.9795999999999898</c:v>
                </c:pt>
                <c:pt idx="21">
                  <c:v>-7.3591400000000347</c:v>
                </c:pt>
                <c:pt idx="22">
                  <c:v>-18.032870000000052</c:v>
                </c:pt>
                <c:pt idx="23">
                  <c:v>-17.81571000000001</c:v>
                </c:pt>
                <c:pt idx="24">
                  <c:v>-15.61115999999998</c:v>
                </c:pt>
                <c:pt idx="25">
                  <c:v>-15.735669999999978</c:v>
                </c:pt>
                <c:pt idx="26">
                  <c:v>-16.211080000000052</c:v>
                </c:pt>
                <c:pt idx="27">
                  <c:v>-16.395810000000012</c:v>
                </c:pt>
              </c:numCache>
            </c:numRef>
          </c:yVal>
        </c:ser>
        <c:ser>
          <c:idx val="2"/>
          <c:order val="2"/>
          <c:tx>
            <c:strRef>
              <c:f>'parametri corretti'!$U$1</c:f>
              <c:strCache>
                <c:ptCount val="1"/>
                <c:pt idx="0">
                  <c:v>errore y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corretti'!$U$126:$U$157</c:f>
              <c:numCache>
                <c:formatCode>General</c:formatCode>
                <c:ptCount val="32"/>
                <c:pt idx="0">
                  <c:v>19.006330000000009</c:v>
                </c:pt>
                <c:pt idx="1">
                  <c:v>20.104739999999993</c:v>
                </c:pt>
                <c:pt idx="2">
                  <c:v>20.058090000000014</c:v>
                </c:pt>
                <c:pt idx="3">
                  <c:v>20.068470000000005</c:v>
                </c:pt>
                <c:pt idx="4">
                  <c:v>20.871120000000012</c:v>
                </c:pt>
                <c:pt idx="5">
                  <c:v>20.899440000000002</c:v>
                </c:pt>
                <c:pt idx="6">
                  <c:v>20.863529999999997</c:v>
                </c:pt>
                <c:pt idx="7">
                  <c:v>22.385169999999995</c:v>
                </c:pt>
                <c:pt idx="8">
                  <c:v>22.382510000000003</c:v>
                </c:pt>
                <c:pt idx="9">
                  <c:v>22.457909999999991</c:v>
                </c:pt>
                <c:pt idx="10">
                  <c:v>27.059229999999989</c:v>
                </c:pt>
                <c:pt idx="11">
                  <c:v>27.085960000000007</c:v>
                </c:pt>
                <c:pt idx="12">
                  <c:v>26.232880000000016</c:v>
                </c:pt>
                <c:pt idx="13">
                  <c:v>26.174850000000006</c:v>
                </c:pt>
                <c:pt idx="14">
                  <c:v>29.019480000000009</c:v>
                </c:pt>
                <c:pt idx="15">
                  <c:v>28.945740000000008</c:v>
                </c:pt>
                <c:pt idx="16">
                  <c:v>32.566800000000008</c:v>
                </c:pt>
                <c:pt idx="17">
                  <c:v>32.550110000000011</c:v>
                </c:pt>
                <c:pt idx="18">
                  <c:v>34.660229999999999</c:v>
                </c:pt>
                <c:pt idx="19">
                  <c:v>34.849040000000009</c:v>
                </c:pt>
                <c:pt idx="20">
                  <c:v>38.427170000000004</c:v>
                </c:pt>
                <c:pt idx="21">
                  <c:v>38.431529999999995</c:v>
                </c:pt>
                <c:pt idx="22">
                  <c:v>41.483909999999995</c:v>
                </c:pt>
                <c:pt idx="23">
                  <c:v>41.533500000000004</c:v>
                </c:pt>
                <c:pt idx="24">
                  <c:v>43.110820000000004</c:v>
                </c:pt>
                <c:pt idx="25">
                  <c:v>43.241789999999995</c:v>
                </c:pt>
              </c:numCache>
            </c:numRef>
          </c:yVal>
        </c:ser>
        <c:axId val="99419648"/>
        <c:axId val="99421184"/>
      </c:scatterChart>
      <c:valAx>
        <c:axId val="99419648"/>
        <c:scaling>
          <c:orientation val="minMax"/>
        </c:scaling>
        <c:axPos val="b"/>
        <c:numFmt formatCode="General" sourceLinked="1"/>
        <c:tickLblPos val="nextTo"/>
        <c:crossAx val="99421184"/>
        <c:crosses val="autoZero"/>
        <c:crossBetween val="midCat"/>
      </c:valAx>
      <c:valAx>
        <c:axId val="99421184"/>
        <c:scaling>
          <c:orientation val="minMax"/>
        </c:scaling>
        <c:axPos val="l"/>
        <c:majorGridlines/>
        <c:numFmt formatCode="General" sourceLinked="1"/>
        <c:tickLblPos val="nextTo"/>
        <c:crossAx val="994196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'parametri corretti'!$O$122</c:f>
              <c:strCache>
                <c:ptCount val="1"/>
                <c:pt idx="0">
                  <c:v>errore z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corretti'!$O$164:$O$195</c:f>
              <c:numCache>
                <c:formatCode>General</c:formatCode>
                <c:ptCount val="32"/>
                <c:pt idx="0">
                  <c:v>-0.94645999999994501</c:v>
                </c:pt>
                <c:pt idx="1">
                  <c:v>-1.0498799999999733</c:v>
                </c:pt>
                <c:pt idx="2">
                  <c:v>-1.0850599999999986</c:v>
                </c:pt>
                <c:pt idx="3">
                  <c:v>-1.0460899999999356</c:v>
                </c:pt>
                <c:pt idx="4">
                  <c:v>-0.85883000000001175</c:v>
                </c:pt>
                <c:pt idx="5">
                  <c:v>-0.97765000000003965</c:v>
                </c:pt>
                <c:pt idx="6">
                  <c:v>-0.52992999999997892</c:v>
                </c:pt>
                <c:pt idx="7">
                  <c:v>-2.191379999999981</c:v>
                </c:pt>
                <c:pt idx="8">
                  <c:v>-1.7350500000000011</c:v>
                </c:pt>
                <c:pt idx="9">
                  <c:v>-1.8187699999999722</c:v>
                </c:pt>
                <c:pt idx="10">
                  <c:v>-3.4661599999999453</c:v>
                </c:pt>
                <c:pt idx="11">
                  <c:v>-3.5034599999999045</c:v>
                </c:pt>
                <c:pt idx="12">
                  <c:v>-2.731490000000008</c:v>
                </c:pt>
                <c:pt idx="13">
                  <c:v>-2.8918300000000272</c:v>
                </c:pt>
                <c:pt idx="14">
                  <c:v>-6.6369599999999309</c:v>
                </c:pt>
                <c:pt idx="15">
                  <c:v>-7.5127199999999448</c:v>
                </c:pt>
                <c:pt idx="16">
                  <c:v>-8.8397899999999936</c:v>
                </c:pt>
                <c:pt idx="17">
                  <c:v>-9.4289700000000494</c:v>
                </c:pt>
                <c:pt idx="18">
                  <c:v>-8.3169199999999819</c:v>
                </c:pt>
                <c:pt idx="19">
                  <c:v>-8.7623100000000704</c:v>
                </c:pt>
                <c:pt idx="20">
                  <c:v>-15.440059999999903</c:v>
                </c:pt>
                <c:pt idx="21">
                  <c:v>-14.388050000000135</c:v>
                </c:pt>
                <c:pt idx="22">
                  <c:v>-17.654779999999846</c:v>
                </c:pt>
                <c:pt idx="23">
                  <c:v>-18.992379999999912</c:v>
                </c:pt>
                <c:pt idx="24">
                  <c:v>-20.377439999999979</c:v>
                </c:pt>
                <c:pt idx="25">
                  <c:v>-16.028070000000071</c:v>
                </c:pt>
              </c:numCache>
            </c:numRef>
          </c:yVal>
        </c:ser>
        <c:ser>
          <c:idx val="1"/>
          <c:order val="1"/>
          <c:tx>
            <c:strRef>
              <c:f>'parametri corretti'!$R$1</c:f>
              <c:strCache>
                <c:ptCount val="1"/>
                <c:pt idx="0">
                  <c:v>errore x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corretti'!$R$162:$R$195</c:f>
              <c:numCache>
                <c:formatCode>General</c:formatCode>
                <c:ptCount val="34"/>
                <c:pt idx="2">
                  <c:v>0.33260999999996255</c:v>
                </c:pt>
                <c:pt idx="3">
                  <c:v>-5.1486999999999581</c:v>
                </c:pt>
                <c:pt idx="4">
                  <c:v>-5.2010999999999443</c:v>
                </c:pt>
                <c:pt idx="5">
                  <c:v>-5.2257199999999839</c:v>
                </c:pt>
                <c:pt idx="6">
                  <c:v>-5.2207599999999692</c:v>
                </c:pt>
                <c:pt idx="7">
                  <c:v>-5.2689399999999784</c:v>
                </c:pt>
                <c:pt idx="8">
                  <c:v>-5.2519499999999537</c:v>
                </c:pt>
                <c:pt idx="9">
                  <c:v>-7.6166600000000519</c:v>
                </c:pt>
                <c:pt idx="10">
                  <c:v>-7.5953899999999512</c:v>
                </c:pt>
                <c:pt idx="11">
                  <c:v>-7.6497200000000296</c:v>
                </c:pt>
                <c:pt idx="12">
                  <c:v>-22.351719999999972</c:v>
                </c:pt>
                <c:pt idx="13">
                  <c:v>-22.345180000000028</c:v>
                </c:pt>
                <c:pt idx="14">
                  <c:v>-2.4562700000000275</c:v>
                </c:pt>
                <c:pt idx="15">
                  <c:v>-2.3837499999999485</c:v>
                </c:pt>
                <c:pt idx="16">
                  <c:v>-11.432109999999991</c:v>
                </c:pt>
                <c:pt idx="17">
                  <c:v>-11.492939999999948</c:v>
                </c:pt>
                <c:pt idx="18">
                  <c:v>-12.200580000000038</c:v>
                </c:pt>
                <c:pt idx="19">
                  <c:v>-12.286970000000007</c:v>
                </c:pt>
                <c:pt idx="20">
                  <c:v>-6.9216599999999877</c:v>
                </c:pt>
                <c:pt idx="21">
                  <c:v>-7.2547600000000338</c:v>
                </c:pt>
                <c:pt idx="22">
                  <c:v>-17.801870000000051</c:v>
                </c:pt>
                <c:pt idx="23">
                  <c:v>-17.557310000000012</c:v>
                </c:pt>
                <c:pt idx="24">
                  <c:v>-15.694119999999977</c:v>
                </c:pt>
                <c:pt idx="25">
                  <c:v>-15.811339999999976</c:v>
                </c:pt>
                <c:pt idx="26">
                  <c:v>-15.935380000000052</c:v>
                </c:pt>
                <c:pt idx="27">
                  <c:v>-16.078910000000011</c:v>
                </c:pt>
              </c:numCache>
            </c:numRef>
          </c:yVal>
        </c:ser>
        <c:ser>
          <c:idx val="2"/>
          <c:order val="2"/>
          <c:tx>
            <c:strRef>
              <c:f>'parametri corretti'!$U$1</c:f>
              <c:strCache>
                <c:ptCount val="1"/>
                <c:pt idx="0">
                  <c:v>errore y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corretti'!$U$162:$U$195</c:f>
              <c:numCache>
                <c:formatCode>General</c:formatCode>
                <c:ptCount val="34"/>
                <c:pt idx="2">
                  <c:v>20.886480000000006</c:v>
                </c:pt>
                <c:pt idx="3">
                  <c:v>21.583789999999993</c:v>
                </c:pt>
                <c:pt idx="4">
                  <c:v>21.549350000000015</c:v>
                </c:pt>
                <c:pt idx="5">
                  <c:v>21.557380000000002</c:v>
                </c:pt>
                <c:pt idx="6">
                  <c:v>21.64049000000001</c:v>
                </c:pt>
                <c:pt idx="7">
                  <c:v>21.710590000000003</c:v>
                </c:pt>
                <c:pt idx="8">
                  <c:v>21.637219999999999</c:v>
                </c:pt>
                <c:pt idx="9">
                  <c:v>22.739469999999997</c:v>
                </c:pt>
                <c:pt idx="10">
                  <c:v>22.723610000000004</c:v>
                </c:pt>
                <c:pt idx="11">
                  <c:v>22.798709999999993</c:v>
                </c:pt>
                <c:pt idx="12">
                  <c:v>27.34682999999999</c:v>
                </c:pt>
                <c:pt idx="13">
                  <c:v>27.392960000000009</c:v>
                </c:pt>
                <c:pt idx="14">
                  <c:v>25.688180000000017</c:v>
                </c:pt>
                <c:pt idx="15">
                  <c:v>25.642350000000008</c:v>
                </c:pt>
                <c:pt idx="16">
                  <c:v>27.767180000000003</c:v>
                </c:pt>
                <c:pt idx="17">
                  <c:v>27.759640000000005</c:v>
                </c:pt>
                <c:pt idx="18">
                  <c:v>30.672800000000009</c:v>
                </c:pt>
                <c:pt idx="19">
                  <c:v>30.700210000000006</c:v>
                </c:pt>
                <c:pt idx="20">
                  <c:v>31.893530000000005</c:v>
                </c:pt>
                <c:pt idx="21">
                  <c:v>32.102440000000001</c:v>
                </c:pt>
                <c:pt idx="22">
                  <c:v>35.047069999999998</c:v>
                </c:pt>
                <c:pt idx="23">
                  <c:v>35.083029999999994</c:v>
                </c:pt>
                <c:pt idx="24">
                  <c:v>37.438009999999998</c:v>
                </c:pt>
                <c:pt idx="25">
                  <c:v>37.471000000000004</c:v>
                </c:pt>
                <c:pt idx="26">
                  <c:v>38.368319999999997</c:v>
                </c:pt>
                <c:pt idx="27">
                  <c:v>38.581590000000006</c:v>
                </c:pt>
              </c:numCache>
            </c:numRef>
          </c:yVal>
        </c:ser>
        <c:axId val="99459072"/>
        <c:axId val="99460608"/>
      </c:scatterChart>
      <c:valAx>
        <c:axId val="99459072"/>
        <c:scaling>
          <c:orientation val="minMax"/>
        </c:scaling>
        <c:axPos val="b"/>
        <c:numFmt formatCode="General" sourceLinked="1"/>
        <c:tickLblPos val="nextTo"/>
        <c:crossAx val="99460608"/>
        <c:crosses val="autoZero"/>
        <c:crossBetween val="midCat"/>
      </c:valAx>
      <c:valAx>
        <c:axId val="99460608"/>
        <c:scaling>
          <c:orientation val="minMax"/>
        </c:scaling>
        <c:axPos val="l"/>
        <c:majorGridlines/>
        <c:numFmt formatCode="General" sourceLinked="1"/>
        <c:tickLblPos val="nextTo"/>
        <c:crossAx val="994590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z rispetto misurata</c:v>
          </c:tx>
          <c:spPr>
            <a:ln w="28575">
              <a:noFill/>
            </a:ln>
          </c:spPr>
          <c:xVal>
            <c:numRef>
              <c:f>'parametri corretti'!$J$239:$J$272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corretti'!$K$239:$K$272</c:f>
              <c:numCache>
                <c:formatCode>General</c:formatCode>
                <c:ptCount val="34"/>
                <c:pt idx="0">
                  <c:v>-12.16700000000003</c:v>
                </c:pt>
                <c:pt idx="1">
                  <c:v>-11.948999999999955</c:v>
                </c:pt>
                <c:pt idx="2">
                  <c:v>-11.944000000000017</c:v>
                </c:pt>
                <c:pt idx="3">
                  <c:v>-10.27600000000001</c:v>
                </c:pt>
                <c:pt idx="4">
                  <c:v>-10.435999999999979</c:v>
                </c:pt>
                <c:pt idx="5">
                  <c:v>-10.223000000000013</c:v>
                </c:pt>
                <c:pt idx="6">
                  <c:v>-11.187999999999988</c:v>
                </c:pt>
                <c:pt idx="7">
                  <c:v>-11.197000000000003</c:v>
                </c:pt>
                <c:pt idx="8">
                  <c:v>-10.742999999999995</c:v>
                </c:pt>
                <c:pt idx="9">
                  <c:v>-11.728999999999985</c:v>
                </c:pt>
                <c:pt idx="10">
                  <c:v>-11.174000000000035</c:v>
                </c:pt>
                <c:pt idx="11">
                  <c:v>-11.170999999999992</c:v>
                </c:pt>
                <c:pt idx="14">
                  <c:v>-11.005999999999972</c:v>
                </c:pt>
                <c:pt idx="15">
                  <c:v>-11.201000000000022</c:v>
                </c:pt>
                <c:pt idx="16">
                  <c:v>-14.496000000000095</c:v>
                </c:pt>
                <c:pt idx="17">
                  <c:v>-14.796000000000049</c:v>
                </c:pt>
                <c:pt idx="18">
                  <c:v>-14.954000000000065</c:v>
                </c:pt>
                <c:pt idx="19">
                  <c:v>-16.100000000000023</c:v>
                </c:pt>
                <c:pt idx="20">
                  <c:v>-12.346000000000004</c:v>
                </c:pt>
                <c:pt idx="21">
                  <c:v>-13.149999999999977</c:v>
                </c:pt>
                <c:pt idx="22">
                  <c:v>-16.149999999999977</c:v>
                </c:pt>
                <c:pt idx="23">
                  <c:v>-17.379999999999995</c:v>
                </c:pt>
                <c:pt idx="24">
                  <c:v>-23.574000000000069</c:v>
                </c:pt>
                <c:pt idx="25">
                  <c:v>-24.769999999999982</c:v>
                </c:pt>
                <c:pt idx="26">
                  <c:v>-15.480000000000018</c:v>
                </c:pt>
                <c:pt idx="27">
                  <c:v>-14.466000000000122</c:v>
                </c:pt>
                <c:pt idx="28">
                  <c:v>-21.279999999999745</c:v>
                </c:pt>
                <c:pt idx="29">
                  <c:v>-23.697999999999865</c:v>
                </c:pt>
                <c:pt idx="32">
                  <c:v>-4.5240000000001146</c:v>
                </c:pt>
                <c:pt idx="33">
                  <c:v>-45.602000000000089</c:v>
                </c:pt>
              </c:numCache>
            </c:numRef>
          </c:yVal>
        </c:ser>
        <c:ser>
          <c:idx val="1"/>
          <c:order val="1"/>
          <c:tx>
            <c:v>Err z rispetto AICON</c:v>
          </c:tx>
          <c:spPr>
            <a:ln w="28575">
              <a:noFill/>
            </a:ln>
          </c:spPr>
          <c:xVal>
            <c:numRef>
              <c:f>'parametri corretti'!$J$239:$J$272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corretti'!$N$239:$N$272</c:f>
              <c:numCache>
                <c:formatCode>General</c:formatCode>
                <c:ptCount val="34"/>
                <c:pt idx="2">
                  <c:v>0.13754000000000133</c:v>
                </c:pt>
                <c:pt idx="3">
                  <c:v>1.4121200000000158</c:v>
                </c:pt>
                <c:pt idx="4">
                  <c:v>1.2579400000000192</c:v>
                </c:pt>
                <c:pt idx="5">
                  <c:v>1.4739099999999894</c:v>
                </c:pt>
                <c:pt idx="6">
                  <c:v>3.0311700000000315</c:v>
                </c:pt>
                <c:pt idx="7">
                  <c:v>3.0243499999999699</c:v>
                </c:pt>
                <c:pt idx="8">
                  <c:v>3.4850700000000074</c:v>
                </c:pt>
                <c:pt idx="9">
                  <c:v>2.5576199999999858</c:v>
                </c:pt>
                <c:pt idx="10">
                  <c:v>3.1139499999999884</c:v>
                </c:pt>
                <c:pt idx="11">
                  <c:v>3.1122300000000109</c:v>
                </c:pt>
                <c:pt idx="14">
                  <c:v>3.2145100000000184</c:v>
                </c:pt>
                <c:pt idx="15">
                  <c:v>3.0351699999999937</c:v>
                </c:pt>
                <c:pt idx="16">
                  <c:v>-2.5519600000001219</c:v>
                </c:pt>
                <c:pt idx="17">
                  <c:v>-2.8367200000000139</c:v>
                </c:pt>
                <c:pt idx="18">
                  <c:v>-1.1647900000000391</c:v>
                </c:pt>
                <c:pt idx="19">
                  <c:v>-2.3369700000000648</c:v>
                </c:pt>
                <c:pt idx="20">
                  <c:v>-0.40491999999994732</c:v>
                </c:pt>
                <c:pt idx="21">
                  <c:v>-1.2903099999999768</c:v>
                </c:pt>
                <c:pt idx="22">
                  <c:v>-1.2800599999999349</c:v>
                </c:pt>
                <c:pt idx="23">
                  <c:v>-2.4380499999999756</c:v>
                </c:pt>
                <c:pt idx="24">
                  <c:v>-8.9187799999999697</c:v>
                </c:pt>
                <c:pt idx="25">
                  <c:v>-10.232379999999921</c:v>
                </c:pt>
                <c:pt idx="26">
                  <c:v>-2.7674400000000787</c:v>
                </c:pt>
                <c:pt idx="27">
                  <c:v>-1.7340700000002016</c:v>
                </c:pt>
                <c:pt idx="28">
                  <c:v>-12.075809999999819</c:v>
                </c:pt>
                <c:pt idx="29">
                  <c:v>-14.528029999999944</c:v>
                </c:pt>
                <c:pt idx="33">
                  <c:v>-33.928600000000188</c:v>
                </c:pt>
              </c:numCache>
            </c:numRef>
          </c:yVal>
        </c:ser>
        <c:axId val="99510144"/>
        <c:axId val="99511680"/>
      </c:scatterChart>
      <c:valAx>
        <c:axId val="99510144"/>
        <c:scaling>
          <c:orientation val="minMax"/>
        </c:scaling>
        <c:axPos val="b"/>
        <c:numFmt formatCode="General" sourceLinked="1"/>
        <c:tickLblPos val="nextTo"/>
        <c:crossAx val="99511680"/>
        <c:crosses val="autoZero"/>
        <c:crossBetween val="midCat"/>
      </c:valAx>
      <c:valAx>
        <c:axId val="99511680"/>
        <c:scaling>
          <c:orientation val="minMax"/>
        </c:scaling>
        <c:axPos val="l"/>
        <c:majorGridlines/>
        <c:numFmt formatCode="General" sourceLinked="1"/>
        <c:tickLblPos val="nextTo"/>
        <c:crossAx val="995101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z rispetto AICON</c:v>
          </c:tx>
          <c:spPr>
            <a:ln w="28575">
              <a:noFill/>
            </a:ln>
          </c:spPr>
          <c:xVal>
            <c:numRef>
              <c:f>'parametri corretti'!$J$276:$J$309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corretti'!$N$276:$N$309</c:f>
              <c:numCache>
                <c:formatCode>General</c:formatCode>
                <c:ptCount val="34"/>
                <c:pt idx="2">
                  <c:v>0.13754000000000133</c:v>
                </c:pt>
                <c:pt idx="3">
                  <c:v>1.4121200000000158</c:v>
                </c:pt>
                <c:pt idx="4">
                  <c:v>1.2579400000000192</c:v>
                </c:pt>
                <c:pt idx="5">
                  <c:v>1.4739099999999894</c:v>
                </c:pt>
                <c:pt idx="6">
                  <c:v>3.0311700000000315</c:v>
                </c:pt>
                <c:pt idx="7">
                  <c:v>3.0243499999999699</c:v>
                </c:pt>
                <c:pt idx="8">
                  <c:v>3.4850700000000074</c:v>
                </c:pt>
                <c:pt idx="9">
                  <c:v>2.5576199999999858</c:v>
                </c:pt>
                <c:pt idx="10">
                  <c:v>3.1139499999999884</c:v>
                </c:pt>
                <c:pt idx="11">
                  <c:v>3.1122300000000109</c:v>
                </c:pt>
                <c:pt idx="14">
                  <c:v>3.2145100000000184</c:v>
                </c:pt>
                <c:pt idx="15">
                  <c:v>3.0351699999999937</c:v>
                </c:pt>
                <c:pt idx="16">
                  <c:v>-4.8919600000000401</c:v>
                </c:pt>
                <c:pt idx="17">
                  <c:v>-5.1747199999998656</c:v>
                </c:pt>
                <c:pt idx="18">
                  <c:v>-2.5027899999998908</c:v>
                </c:pt>
                <c:pt idx="19">
                  <c:v>-3.4509700000000976</c:v>
                </c:pt>
                <c:pt idx="20">
                  <c:v>-1.1969199999999773</c:v>
                </c:pt>
                <c:pt idx="21">
                  <c:v>-1.9083100000000286</c:v>
                </c:pt>
                <c:pt idx="22">
                  <c:v>-2.7820599999998876</c:v>
                </c:pt>
                <c:pt idx="23">
                  <c:v>-4.0820499999999811</c:v>
                </c:pt>
                <c:pt idx="24">
                  <c:v>-9.1747799999998279</c:v>
                </c:pt>
                <c:pt idx="25">
                  <c:v>-10.522379999999885</c:v>
                </c:pt>
                <c:pt idx="26">
                  <c:v>-4.725439999999935</c:v>
                </c:pt>
                <c:pt idx="27">
                  <c:v>-3.7200700000000779</c:v>
                </c:pt>
                <c:pt idx="28">
                  <c:v>-20.433809999999994</c:v>
                </c:pt>
                <c:pt idx="29">
                  <c:v>-23.026030000000219</c:v>
                </c:pt>
              </c:numCache>
            </c:numRef>
          </c:yVal>
        </c:ser>
        <c:ser>
          <c:idx val="1"/>
          <c:order val="1"/>
          <c:tx>
            <c:v>err x</c:v>
          </c:tx>
          <c:spPr>
            <a:ln w="28575">
              <a:noFill/>
            </a:ln>
          </c:spPr>
          <c:xVal>
            <c:numRef>
              <c:f>'parametri corretti'!$J$276:$J$309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corretti'!$Q$276:$Q$309</c:f>
              <c:numCache>
                <c:formatCode>General</c:formatCode>
                <c:ptCount val="34"/>
                <c:pt idx="2">
                  <c:v>0.85004999999996311</c:v>
                </c:pt>
                <c:pt idx="3">
                  <c:v>-4.5050999999999588</c:v>
                </c:pt>
                <c:pt idx="4">
                  <c:v>-4.5566999999999434</c:v>
                </c:pt>
                <c:pt idx="5">
                  <c:v>-4.5738199999999862</c:v>
                </c:pt>
                <c:pt idx="6">
                  <c:v>-4.6135599999999668</c:v>
                </c:pt>
                <c:pt idx="7">
                  <c:v>-4.6588399999999757</c:v>
                </c:pt>
                <c:pt idx="8">
                  <c:v>-4.6382499999999558</c:v>
                </c:pt>
                <c:pt idx="9">
                  <c:v>-6.8745600000000548</c:v>
                </c:pt>
                <c:pt idx="10">
                  <c:v>-6.8484899999999547</c:v>
                </c:pt>
                <c:pt idx="11">
                  <c:v>-6.9061200000000289</c:v>
                </c:pt>
                <c:pt idx="12">
                  <c:v>17.992080000000023</c:v>
                </c:pt>
                <c:pt idx="13">
                  <c:v>17.952519999999971</c:v>
                </c:pt>
                <c:pt idx="14">
                  <c:v>-1.6397700000000262</c:v>
                </c:pt>
                <c:pt idx="15">
                  <c:v>-1.5704499999999504</c:v>
                </c:pt>
                <c:pt idx="16">
                  <c:v>-5.950059999999989</c:v>
                </c:pt>
                <c:pt idx="17">
                  <c:v>-6.0412899999999494</c:v>
                </c:pt>
                <c:pt idx="18">
                  <c:v>-11.072630000000036</c:v>
                </c:pt>
                <c:pt idx="19">
                  <c:v>-11.120520000000006</c:v>
                </c:pt>
                <c:pt idx="20">
                  <c:v>-9.6654399999999896</c:v>
                </c:pt>
                <c:pt idx="21">
                  <c:v>-10.014070000000036</c:v>
                </c:pt>
                <c:pt idx="22">
                  <c:v>-20.024320000000053</c:v>
                </c:pt>
                <c:pt idx="23">
                  <c:v>-19.80671000000001</c:v>
                </c:pt>
                <c:pt idx="24">
                  <c:v>-20.328359999999979</c:v>
                </c:pt>
                <c:pt idx="25">
                  <c:v>-20.474029999999978</c:v>
                </c:pt>
                <c:pt idx="26">
                  <c:v>-18.865930000000052</c:v>
                </c:pt>
                <c:pt idx="27">
                  <c:v>-18.984560000000009</c:v>
                </c:pt>
                <c:pt idx="28">
                  <c:v>-37.088820000000027</c:v>
                </c:pt>
                <c:pt idx="29">
                  <c:v>-37.202740000000041</c:v>
                </c:pt>
              </c:numCache>
            </c:numRef>
          </c:yVal>
        </c:ser>
        <c:axId val="99528064"/>
        <c:axId val="99546240"/>
      </c:scatterChart>
      <c:valAx>
        <c:axId val="99528064"/>
        <c:scaling>
          <c:orientation val="minMax"/>
        </c:scaling>
        <c:axPos val="b"/>
        <c:numFmt formatCode="General" sourceLinked="1"/>
        <c:tickLblPos val="nextTo"/>
        <c:crossAx val="99546240"/>
        <c:crosses val="autoZero"/>
        <c:crossBetween val="midCat"/>
      </c:valAx>
      <c:valAx>
        <c:axId val="99546240"/>
        <c:scaling>
          <c:orientation val="minMax"/>
        </c:scaling>
        <c:axPos val="l"/>
        <c:majorGridlines/>
        <c:numFmt formatCode="General" sourceLinked="1"/>
        <c:tickLblPos val="nextTo"/>
        <c:crossAx val="99528064"/>
        <c:crosses val="autoZero"/>
        <c:crossBetween val="midCat"/>
        <c:majorUnit val="5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roll (gradi)</c:v>
          </c:tx>
          <c:spPr>
            <a:ln w="28575">
              <a:noFill/>
            </a:ln>
          </c:spPr>
          <c:xVal>
            <c:numRef>
              <c:f>'parametri corretti'!$K$162:$K$195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corretti'!$AP$162:$AP$195</c:f>
              <c:numCache>
                <c:formatCode>General</c:formatCode>
                <c:ptCount val="34"/>
                <c:pt idx="2">
                  <c:v>0.1728799999999997</c:v>
                </c:pt>
                <c:pt idx="3">
                  <c:v>0.38152000000000175</c:v>
                </c:pt>
                <c:pt idx="4">
                  <c:v>0.38272999999999668</c:v>
                </c:pt>
                <c:pt idx="5">
                  <c:v>0.40212999999999377</c:v>
                </c:pt>
                <c:pt idx="6">
                  <c:v>0.37854000000000576</c:v>
                </c:pt>
                <c:pt idx="7">
                  <c:v>0.38858000000000004</c:v>
                </c:pt>
                <c:pt idx="8">
                  <c:v>0.36706999999999668</c:v>
                </c:pt>
                <c:pt idx="9">
                  <c:v>0.37853000000000026</c:v>
                </c:pt>
                <c:pt idx="10">
                  <c:v>0.37786000000000153</c:v>
                </c:pt>
                <c:pt idx="11">
                  <c:v>0.36796999999999291</c:v>
                </c:pt>
                <c:pt idx="14">
                  <c:v>0.18093999999999499</c:v>
                </c:pt>
                <c:pt idx="15">
                  <c:v>0.2178300000000053</c:v>
                </c:pt>
                <c:pt idx="16">
                  <c:v>0.34775999999999507</c:v>
                </c:pt>
                <c:pt idx="17">
                  <c:v>0.3412300000000027</c:v>
                </c:pt>
                <c:pt idx="18">
                  <c:v>-1.2710000000001553E-2</c:v>
                </c:pt>
                <c:pt idx="19">
                  <c:v>-2.8799999999994497E-2</c:v>
                </c:pt>
                <c:pt idx="20">
                  <c:v>0.26021000000000072</c:v>
                </c:pt>
                <c:pt idx="21">
                  <c:v>0.33963000000000054</c:v>
                </c:pt>
                <c:pt idx="22">
                  <c:v>0.38285000000000213</c:v>
                </c:pt>
                <c:pt idx="23">
                  <c:v>0.52840000000000331</c:v>
                </c:pt>
                <c:pt idx="24">
                  <c:v>0.25011999999999768</c:v>
                </c:pt>
                <c:pt idx="25">
                  <c:v>0.29884000000000333</c:v>
                </c:pt>
                <c:pt idx="26">
                  <c:v>0.6561799999999931</c:v>
                </c:pt>
                <c:pt idx="27">
                  <c:v>1.0232199999999958</c:v>
                </c:pt>
                <c:pt idx="28">
                  <c:v>-4.8911700000000016</c:v>
                </c:pt>
                <c:pt idx="29">
                  <c:v>-4.8250599999999935</c:v>
                </c:pt>
                <c:pt idx="31">
                  <c:v>-4.1916999999999955</c:v>
                </c:pt>
                <c:pt idx="33">
                  <c:v>-5.864740000000003</c:v>
                </c:pt>
              </c:numCache>
            </c:numRef>
          </c:yVal>
        </c:ser>
        <c:ser>
          <c:idx val="1"/>
          <c:order val="1"/>
          <c:tx>
            <c:v>err pitch (gradi)</c:v>
          </c:tx>
          <c:spPr>
            <a:ln w="28575">
              <a:noFill/>
            </a:ln>
          </c:spPr>
          <c:xVal>
            <c:numRef>
              <c:f>'parametri corretti'!$K$162:$K$195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corretti'!$AQ$162:$AQ$195</c:f>
              <c:numCache>
                <c:formatCode>General</c:formatCode>
                <c:ptCount val="34"/>
                <c:pt idx="2">
                  <c:v>-1.9286099999999999</c:v>
                </c:pt>
                <c:pt idx="3">
                  <c:v>-1.72315</c:v>
                </c:pt>
                <c:pt idx="4">
                  <c:v>-1.5385330000000002</c:v>
                </c:pt>
                <c:pt idx="5">
                  <c:v>-1.6575299999999999</c:v>
                </c:pt>
                <c:pt idx="6">
                  <c:v>-3.5339300000000002</c:v>
                </c:pt>
                <c:pt idx="7">
                  <c:v>-3.03661</c:v>
                </c:pt>
                <c:pt idx="8">
                  <c:v>-3.55002</c:v>
                </c:pt>
                <c:pt idx="9">
                  <c:v>-3.3561300000000003</c:v>
                </c:pt>
                <c:pt idx="10">
                  <c:v>-3.60168</c:v>
                </c:pt>
                <c:pt idx="11">
                  <c:v>-3.6076700000000002</c:v>
                </c:pt>
                <c:pt idx="14">
                  <c:v>-4.8698600000000001</c:v>
                </c:pt>
                <c:pt idx="15">
                  <c:v>-4.5918399999999995</c:v>
                </c:pt>
                <c:pt idx="16">
                  <c:v>-3.94781</c:v>
                </c:pt>
                <c:pt idx="17">
                  <c:v>-2.5006300000000001</c:v>
                </c:pt>
                <c:pt idx="18">
                  <c:v>-2.8975400000000002</c:v>
                </c:pt>
                <c:pt idx="19">
                  <c:v>-2.1393499999999999</c:v>
                </c:pt>
                <c:pt idx="20">
                  <c:v>-4.8562200000000004</c:v>
                </c:pt>
                <c:pt idx="21">
                  <c:v>-4.6860200000000001</c:v>
                </c:pt>
                <c:pt idx="22">
                  <c:v>-7.0162899999999997</c:v>
                </c:pt>
                <c:pt idx="23">
                  <c:v>-7.3906000000000001</c:v>
                </c:pt>
                <c:pt idx="24">
                  <c:v>-8.9312100000000001</c:v>
                </c:pt>
                <c:pt idx="25">
                  <c:v>-8.8351600000000001</c:v>
                </c:pt>
                <c:pt idx="26">
                  <c:v>-6.0404200000000001</c:v>
                </c:pt>
                <c:pt idx="27">
                  <c:v>-7.5121199999999995</c:v>
                </c:pt>
                <c:pt idx="28">
                  <c:v>3.0466799999999998</c:v>
                </c:pt>
                <c:pt idx="29">
                  <c:v>3.0895399999999995</c:v>
                </c:pt>
                <c:pt idx="31">
                  <c:v>-11.840120000000001</c:v>
                </c:pt>
                <c:pt idx="33">
                  <c:v>4.9779399999999994</c:v>
                </c:pt>
              </c:numCache>
            </c:numRef>
          </c:yVal>
        </c:ser>
        <c:ser>
          <c:idx val="2"/>
          <c:order val="2"/>
          <c:tx>
            <c:v>err yaw (gradi)</c:v>
          </c:tx>
          <c:spPr>
            <a:ln w="28575">
              <a:noFill/>
            </a:ln>
          </c:spPr>
          <c:xVal>
            <c:numRef>
              <c:f>'parametri corretti'!$K$162:$K$195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corretti'!$AS$162:$AS$195</c:f>
              <c:numCache>
                <c:formatCode>General</c:formatCode>
                <c:ptCount val="34"/>
                <c:pt idx="2">
                  <c:v>-1.9565200000000094</c:v>
                </c:pt>
                <c:pt idx="3">
                  <c:v>-2.0132499999999998</c:v>
                </c:pt>
                <c:pt idx="4">
                  <c:v>-2.1296800000000138</c:v>
                </c:pt>
                <c:pt idx="5">
                  <c:v>-2.0654000000000021</c:v>
                </c:pt>
                <c:pt idx="6">
                  <c:v>-1.0017199999999775</c:v>
                </c:pt>
                <c:pt idx="7">
                  <c:v>-0.91602000000000317</c:v>
                </c:pt>
                <c:pt idx="8">
                  <c:v>-1.0391799999999876</c:v>
                </c:pt>
                <c:pt idx="9">
                  <c:v>-2.1464999999999863</c:v>
                </c:pt>
                <c:pt idx="10">
                  <c:v>-2.1128999999999944</c:v>
                </c:pt>
                <c:pt idx="11">
                  <c:v>-2.0039899999999906</c:v>
                </c:pt>
                <c:pt idx="14">
                  <c:v>-2.706760000000008</c:v>
                </c:pt>
                <c:pt idx="15">
                  <c:v>-2.6126500000000044</c:v>
                </c:pt>
                <c:pt idx="16">
                  <c:v>0.593620000000044</c:v>
                </c:pt>
                <c:pt idx="17">
                  <c:v>1.4006599999999594</c:v>
                </c:pt>
                <c:pt idx="18">
                  <c:v>-3.5258899999999982</c:v>
                </c:pt>
                <c:pt idx="19">
                  <c:v>-4.1747199999999989</c:v>
                </c:pt>
                <c:pt idx="20">
                  <c:v>0.68851000000000795</c:v>
                </c:pt>
                <c:pt idx="21">
                  <c:v>1.7281699999999773</c:v>
                </c:pt>
                <c:pt idx="22">
                  <c:v>5.4778500000000463</c:v>
                </c:pt>
                <c:pt idx="23">
                  <c:v>6.0125900000000456</c:v>
                </c:pt>
                <c:pt idx="24">
                  <c:v>-7.0012400000000063</c:v>
                </c:pt>
                <c:pt idx="25">
                  <c:v>-6.4823899999999863</c:v>
                </c:pt>
                <c:pt idx="26">
                  <c:v>6.6549199999999473</c:v>
                </c:pt>
                <c:pt idx="27">
                  <c:v>7.7592300000000023</c:v>
                </c:pt>
                <c:pt idx="28">
                  <c:v>6.8483599999999569</c:v>
                </c:pt>
                <c:pt idx="29">
                  <c:v>7.2535900000000311</c:v>
                </c:pt>
                <c:pt idx="31">
                  <c:v>11.104610000000037</c:v>
                </c:pt>
                <c:pt idx="33">
                  <c:v>4.1777000000000157</c:v>
                </c:pt>
              </c:numCache>
            </c:numRef>
          </c:yVal>
        </c:ser>
        <c:axId val="99575680"/>
        <c:axId val="99577216"/>
      </c:scatterChart>
      <c:valAx>
        <c:axId val="99575680"/>
        <c:scaling>
          <c:orientation val="minMax"/>
        </c:scaling>
        <c:axPos val="b"/>
        <c:numFmt formatCode="General" sourceLinked="1"/>
        <c:tickLblPos val="nextTo"/>
        <c:crossAx val="99577216"/>
        <c:crosses val="autoZero"/>
        <c:crossBetween val="midCat"/>
      </c:valAx>
      <c:valAx>
        <c:axId val="99577216"/>
        <c:scaling>
          <c:orientation val="minMax"/>
        </c:scaling>
        <c:axPos val="l"/>
        <c:majorGridlines/>
        <c:numFmt formatCode="General" sourceLinked="1"/>
        <c:tickLblPos val="nextTo"/>
        <c:crossAx val="99575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2357174103237119"/>
          <c:y val="4.2141294838145431E-2"/>
          <c:w val="0.70292125984251963"/>
          <c:h val="0.89719889180519163"/>
        </c:manualLayout>
      </c:layout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FilePoseExcel!$L$146:$L$179</c:f>
              <c:numCache>
                <c:formatCode>General</c:formatCode>
                <c:ptCount val="34"/>
                <c:pt idx="2">
                  <c:v>2.6939999999962438E-2</c:v>
                </c:pt>
                <c:pt idx="3">
                  <c:v>5.4936799999999568</c:v>
                </c:pt>
                <c:pt idx="4">
                  <c:v>5.552979999999943</c:v>
                </c:pt>
                <c:pt idx="5">
                  <c:v>5.573099999999986</c:v>
                </c:pt>
                <c:pt idx="6">
                  <c:v>5.1621399999999653</c:v>
                </c:pt>
                <c:pt idx="7">
                  <c:v>5.2011199999999747</c:v>
                </c:pt>
                <c:pt idx="8">
                  <c:v>5.1980299999999566</c:v>
                </c:pt>
                <c:pt idx="9">
                  <c:v>7.6350400000000533</c:v>
                </c:pt>
                <c:pt idx="10">
                  <c:v>7.6250699999999547</c:v>
                </c:pt>
                <c:pt idx="11">
                  <c:v>7.6741000000000277</c:v>
                </c:pt>
                <c:pt idx="12">
                  <c:v>22.204299999999975</c:v>
                </c:pt>
                <c:pt idx="13">
                  <c:v>22.192660000000025</c:v>
                </c:pt>
                <c:pt idx="14">
                  <c:v>2.3190500000000256</c:v>
                </c:pt>
                <c:pt idx="15">
                  <c:v>2.2506299999999477</c:v>
                </c:pt>
                <c:pt idx="16">
                  <c:v>10.58668999999999</c:v>
                </c:pt>
                <c:pt idx="17">
                  <c:v>10.662419999999948</c:v>
                </c:pt>
                <c:pt idx="18">
                  <c:v>11.850760000000035</c:v>
                </c:pt>
                <c:pt idx="19">
                  <c:v>11.909750000000008</c:v>
                </c:pt>
                <c:pt idx="20">
                  <c:v>6.1232099999999887</c:v>
                </c:pt>
                <c:pt idx="21">
                  <c:v>6.2062900000000338</c:v>
                </c:pt>
                <c:pt idx="22">
                  <c:v>16.676450000000052</c:v>
                </c:pt>
                <c:pt idx="23">
                  <c:v>16.44869000000001</c:v>
                </c:pt>
                <c:pt idx="24">
                  <c:v>14.368829999999978</c:v>
                </c:pt>
                <c:pt idx="25">
                  <c:v>14.491279999999975</c:v>
                </c:pt>
                <c:pt idx="26">
                  <c:v>13.46996000000005</c:v>
                </c:pt>
                <c:pt idx="27">
                  <c:v>13.64069000000001</c:v>
                </c:pt>
                <c:pt idx="28">
                  <c:v>12.413650000000022</c:v>
                </c:pt>
                <c:pt idx="29">
                  <c:v>49.744870000000041</c:v>
                </c:pt>
                <c:pt idx="31">
                  <c:v>40.79522</c:v>
                </c:pt>
                <c:pt idx="33">
                  <c:v>51.120820000000016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FilePoseExcel!$M$146:$M$179</c:f>
              <c:numCache>
                <c:formatCode>General</c:formatCode>
                <c:ptCount val="34"/>
                <c:pt idx="2">
                  <c:v>8.5203099999999949</c:v>
                </c:pt>
                <c:pt idx="3">
                  <c:v>9.6243000000000052</c:v>
                </c:pt>
                <c:pt idx="4">
                  <c:v>9.5748900000000106</c:v>
                </c:pt>
                <c:pt idx="5">
                  <c:v>9.5955399999999997</c:v>
                </c:pt>
                <c:pt idx="6">
                  <c:v>10.028370000000024</c:v>
                </c:pt>
                <c:pt idx="7">
                  <c:v>10.092550000000017</c:v>
                </c:pt>
                <c:pt idx="8">
                  <c:v>10.019740000000013</c:v>
                </c:pt>
                <c:pt idx="9">
                  <c:v>11.513810000000007</c:v>
                </c:pt>
                <c:pt idx="10">
                  <c:v>11.492500000000007</c:v>
                </c:pt>
                <c:pt idx="11">
                  <c:v>11.577669999999983</c:v>
                </c:pt>
                <c:pt idx="12">
                  <c:v>16.817059999999998</c:v>
                </c:pt>
                <c:pt idx="13">
                  <c:v>16.857830000000007</c:v>
                </c:pt>
                <c:pt idx="14">
                  <c:v>15.444580000000002</c:v>
                </c:pt>
                <c:pt idx="15">
                  <c:v>15.391750000000002</c:v>
                </c:pt>
                <c:pt idx="16">
                  <c:v>18.416879999999992</c:v>
                </c:pt>
                <c:pt idx="17">
                  <c:v>18.352440000000001</c:v>
                </c:pt>
                <c:pt idx="18">
                  <c:v>21.902100000000019</c:v>
                </c:pt>
                <c:pt idx="19">
                  <c:v>21.914210000000026</c:v>
                </c:pt>
                <c:pt idx="20">
                  <c:v>23.494130000000013</c:v>
                </c:pt>
                <c:pt idx="21">
                  <c:v>23.740640000000013</c:v>
                </c:pt>
                <c:pt idx="22">
                  <c:v>27.334069999999997</c:v>
                </c:pt>
                <c:pt idx="23">
                  <c:v>27.360430000000008</c:v>
                </c:pt>
                <c:pt idx="24">
                  <c:v>30.201609999999988</c:v>
                </c:pt>
                <c:pt idx="25">
                  <c:v>30.242899999999992</c:v>
                </c:pt>
                <c:pt idx="26">
                  <c:v>33.251120000000014</c:v>
                </c:pt>
                <c:pt idx="27">
                  <c:v>33.401589999999999</c:v>
                </c:pt>
                <c:pt idx="28">
                  <c:v>41.824999999999989</c:v>
                </c:pt>
                <c:pt idx="29">
                  <c:v>158.72504000000001</c:v>
                </c:pt>
                <c:pt idx="31">
                  <c:v>174.28811999999999</c:v>
                </c:pt>
                <c:pt idx="33">
                  <c:v>184.10586999999998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FilePoseExcel!$K$146:$K$179</c:f>
              <c:numCache>
                <c:formatCode>General</c:formatCode>
                <c:ptCount val="34"/>
                <c:pt idx="2">
                  <c:v>41.919459999999958</c:v>
                </c:pt>
                <c:pt idx="3">
                  <c:v>7.461879999999951</c:v>
                </c:pt>
                <c:pt idx="4">
                  <c:v>7.4800599999999804</c:v>
                </c:pt>
                <c:pt idx="5">
                  <c:v>7.4520899999999983</c:v>
                </c:pt>
                <c:pt idx="6">
                  <c:v>8.2428299999999695</c:v>
                </c:pt>
                <c:pt idx="7">
                  <c:v>8.3166500000000383</c:v>
                </c:pt>
                <c:pt idx="8">
                  <c:v>7.915930000000003</c:v>
                </c:pt>
                <c:pt idx="9">
                  <c:v>11.15337999999997</c:v>
                </c:pt>
                <c:pt idx="10">
                  <c:v>10.668049999999994</c:v>
                </c:pt>
                <c:pt idx="11">
                  <c:v>10.79876999999999</c:v>
                </c:pt>
                <c:pt idx="12">
                  <c:v>10.907159999999976</c:v>
                </c:pt>
                <c:pt idx="13">
                  <c:v>10.925460000000044</c:v>
                </c:pt>
                <c:pt idx="14">
                  <c:v>14.282489999999939</c:v>
                </c:pt>
                <c:pt idx="15">
                  <c:v>14.328829999999925</c:v>
                </c:pt>
                <c:pt idx="16">
                  <c:v>21.089960000000019</c:v>
                </c:pt>
                <c:pt idx="17">
                  <c:v>21.196720000000028</c:v>
                </c:pt>
                <c:pt idx="18">
                  <c:v>24.728790000000004</c:v>
                </c:pt>
                <c:pt idx="19">
                  <c:v>24.892969999999991</c:v>
                </c:pt>
                <c:pt idx="20">
                  <c:v>33.353919999999903</c:v>
                </c:pt>
                <c:pt idx="21">
                  <c:v>31.54031000000009</c:v>
                </c:pt>
                <c:pt idx="22">
                  <c:v>44.560060000000021</c:v>
                </c:pt>
                <c:pt idx="23">
                  <c:v>43.788049999999998</c:v>
                </c:pt>
                <c:pt idx="24">
                  <c:v>53.984780000000001</c:v>
                </c:pt>
                <c:pt idx="25">
                  <c:v>55.402379999999994</c:v>
                </c:pt>
                <c:pt idx="26">
                  <c:v>41.077440000000024</c:v>
                </c:pt>
                <c:pt idx="27">
                  <c:v>37.198069999999916</c:v>
                </c:pt>
                <c:pt idx="28">
                  <c:v>59.27419000000009</c:v>
                </c:pt>
                <c:pt idx="29">
                  <c:v>58.330030000000079</c:v>
                </c:pt>
                <c:pt idx="31">
                  <c:v>43.430000000000064</c:v>
                </c:pt>
                <c:pt idx="33">
                  <c:v>36.436600000000226</c:v>
                </c:pt>
              </c:numCache>
            </c:numRef>
          </c:yVal>
        </c:ser>
        <c:axId val="99666560"/>
        <c:axId val="99672448"/>
      </c:scatterChart>
      <c:valAx>
        <c:axId val="9966656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99672448"/>
        <c:crosses val="autoZero"/>
        <c:crossBetween val="midCat"/>
      </c:valAx>
      <c:valAx>
        <c:axId val="99672448"/>
        <c:scaling>
          <c:orientation val="minMax"/>
        </c:scaling>
        <c:axPos val="l"/>
        <c:majorGridlines/>
        <c:numFmt formatCode="General" sourceLinked="1"/>
        <c:tickLblPos val="nextTo"/>
        <c:crossAx val="99666560"/>
        <c:crosses val="autoZero"/>
        <c:crossBetween val="midCat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9.5793963254593453E-2"/>
          <c:y val="5.6030183727034118E-2"/>
          <c:w val="0.70476859142607173"/>
          <c:h val="0.89719889180519163"/>
        </c:manualLayout>
      </c:layout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FilePoseExcel!$O$146:$O$179</c:f>
              <c:numCache>
                <c:formatCode>General</c:formatCode>
                <c:ptCount val="34"/>
                <c:pt idx="2">
                  <c:v>8.8670000000037774E-2</c:v>
                </c:pt>
                <c:pt idx="3">
                  <c:v>5.5233799999999587</c:v>
                </c:pt>
                <c:pt idx="4">
                  <c:v>5.5741799999999415</c:v>
                </c:pt>
                <c:pt idx="5">
                  <c:v>5.5987999999999847</c:v>
                </c:pt>
                <c:pt idx="6">
                  <c:v>5.5014399999999668</c:v>
                </c:pt>
                <c:pt idx="7">
                  <c:v>5.5504199999999742</c:v>
                </c:pt>
                <c:pt idx="8">
                  <c:v>5.5324299999999553</c:v>
                </c:pt>
                <c:pt idx="9">
                  <c:v>7.8347400000000569</c:v>
                </c:pt>
                <c:pt idx="10">
                  <c:v>7.8133699999999529</c:v>
                </c:pt>
                <c:pt idx="11">
                  <c:v>7.8690000000000282</c:v>
                </c:pt>
                <c:pt idx="12">
                  <c:v>22.513699999999979</c:v>
                </c:pt>
                <c:pt idx="13">
                  <c:v>22.50596000000003</c:v>
                </c:pt>
                <c:pt idx="14">
                  <c:v>2.471750000000025</c:v>
                </c:pt>
                <c:pt idx="15">
                  <c:v>2.4027299999999485</c:v>
                </c:pt>
                <c:pt idx="16">
                  <c:v>11.223389999999988</c:v>
                </c:pt>
                <c:pt idx="17">
                  <c:v>11.241919999999951</c:v>
                </c:pt>
                <c:pt idx="18">
                  <c:v>11.866560000000035</c:v>
                </c:pt>
                <c:pt idx="19">
                  <c:v>11.952850000000009</c:v>
                </c:pt>
                <c:pt idx="20">
                  <c:v>6.3319199999999878</c:v>
                </c:pt>
                <c:pt idx="21">
                  <c:v>6.6643100000000342</c:v>
                </c:pt>
                <c:pt idx="22">
                  <c:v>17.013750000000051</c:v>
                </c:pt>
                <c:pt idx="23">
                  <c:v>16.77179000000001</c:v>
                </c:pt>
                <c:pt idx="24">
                  <c:v>14.740529999999978</c:v>
                </c:pt>
                <c:pt idx="25">
                  <c:v>14.855279999999976</c:v>
                </c:pt>
                <c:pt idx="26">
                  <c:v>14.784460000000053</c:v>
                </c:pt>
                <c:pt idx="27">
                  <c:v>14.935990000000009</c:v>
                </c:pt>
                <c:pt idx="28">
                  <c:v>50.439950000000017</c:v>
                </c:pt>
                <c:pt idx="29">
                  <c:v>50.410370000000036</c:v>
                </c:pt>
                <c:pt idx="31">
                  <c:v>41.497820000000004</c:v>
                </c:pt>
                <c:pt idx="33">
                  <c:v>52.972320000000018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FilePoseExcel!$P$146:$P$179</c:f>
              <c:numCache>
                <c:formatCode>General</c:formatCode>
                <c:ptCount val="34"/>
                <c:pt idx="2">
                  <c:v>8.6982000000000141</c:v>
                </c:pt>
                <c:pt idx="3">
                  <c:v>9.8170900000000074</c:v>
                </c:pt>
                <c:pt idx="4">
                  <c:v>9.7786500000000274</c:v>
                </c:pt>
                <c:pt idx="5">
                  <c:v>9.7960700000000145</c:v>
                </c:pt>
                <c:pt idx="6">
                  <c:v>10.311470000000014</c:v>
                </c:pt>
                <c:pt idx="7">
                  <c:v>10.389730000000014</c:v>
                </c:pt>
                <c:pt idx="8">
                  <c:v>10.302449999999993</c:v>
                </c:pt>
                <c:pt idx="9">
                  <c:v>11.847280000000012</c:v>
                </c:pt>
                <c:pt idx="10">
                  <c:v>11.814889999999991</c:v>
                </c:pt>
                <c:pt idx="11">
                  <c:v>11.89806999999999</c:v>
                </c:pt>
                <c:pt idx="12">
                  <c:v>16.921289999999999</c:v>
                </c:pt>
                <c:pt idx="13">
                  <c:v>16.967620000000011</c:v>
                </c:pt>
                <c:pt idx="14">
                  <c:v>15.613980000000026</c:v>
                </c:pt>
                <c:pt idx="15">
                  <c:v>15.566249999999997</c:v>
                </c:pt>
                <c:pt idx="16">
                  <c:v>18.585980000000006</c:v>
                </c:pt>
                <c:pt idx="17">
                  <c:v>18.633139999999997</c:v>
                </c:pt>
                <c:pt idx="18">
                  <c:v>22.352100000000007</c:v>
                </c:pt>
                <c:pt idx="19">
                  <c:v>22.395510000000002</c:v>
                </c:pt>
                <c:pt idx="20">
                  <c:v>24.332729999999998</c:v>
                </c:pt>
                <c:pt idx="21">
                  <c:v>24.547140000000013</c:v>
                </c:pt>
                <c:pt idx="22">
                  <c:v>28.414370000000019</c:v>
                </c:pt>
                <c:pt idx="23">
                  <c:v>28.44122999999999</c:v>
                </c:pt>
                <c:pt idx="24">
                  <c:v>31.642509999999987</c:v>
                </c:pt>
                <c:pt idx="25">
                  <c:v>31.685200000000009</c:v>
                </c:pt>
                <c:pt idx="26">
                  <c:v>33.426220000000001</c:v>
                </c:pt>
                <c:pt idx="27">
                  <c:v>33.601490000000013</c:v>
                </c:pt>
                <c:pt idx="28">
                  <c:v>159.90899999999999</c:v>
                </c:pt>
                <c:pt idx="29">
                  <c:v>159.94834000000003</c:v>
                </c:pt>
                <c:pt idx="31">
                  <c:v>175.29022000000001</c:v>
                </c:pt>
                <c:pt idx="33">
                  <c:v>186.06117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FilePoseExcel!$N$146:$N$179</c:f>
              <c:numCache>
                <c:formatCode>General</c:formatCode>
                <c:ptCount val="34"/>
                <c:pt idx="2">
                  <c:v>35.53746000000001</c:v>
                </c:pt>
                <c:pt idx="3">
                  <c:v>50.239120000000014</c:v>
                </c:pt>
                <c:pt idx="4">
                  <c:v>50.25594000000001</c:v>
                </c:pt>
                <c:pt idx="5">
                  <c:v>0.82391000000001213</c:v>
                </c:pt>
                <c:pt idx="6">
                  <c:v>53.315170000000023</c:v>
                </c:pt>
                <c:pt idx="7">
                  <c:v>53.341349999999977</c:v>
                </c:pt>
                <c:pt idx="8">
                  <c:v>1.1100700000000074</c:v>
                </c:pt>
                <c:pt idx="9">
                  <c:v>51.066619999999944</c:v>
                </c:pt>
                <c:pt idx="10">
                  <c:v>51.493949999999984</c:v>
                </c:pt>
                <c:pt idx="11">
                  <c:v>1.0229999999978645E-2</c:v>
                </c:pt>
                <c:pt idx="12">
                  <c:v>54.003839999999968</c:v>
                </c:pt>
                <c:pt idx="13">
                  <c:v>53.880539999999996</c:v>
                </c:pt>
                <c:pt idx="14">
                  <c:v>45.541510000000017</c:v>
                </c:pt>
                <c:pt idx="15">
                  <c:v>45.56416999999999</c:v>
                </c:pt>
                <c:pt idx="16">
                  <c:v>97.440039999999954</c:v>
                </c:pt>
                <c:pt idx="17">
                  <c:v>97.372280000000046</c:v>
                </c:pt>
                <c:pt idx="18">
                  <c:v>97.841209999999933</c:v>
                </c:pt>
                <c:pt idx="19">
                  <c:v>97.249030000000062</c:v>
                </c:pt>
                <c:pt idx="20">
                  <c:v>93.087080000000014</c:v>
                </c:pt>
                <c:pt idx="21">
                  <c:v>92.676690000000008</c:v>
                </c:pt>
                <c:pt idx="22">
                  <c:v>98.473940000000084</c:v>
                </c:pt>
                <c:pt idx="23">
                  <c:v>98.19295000000011</c:v>
                </c:pt>
                <c:pt idx="24">
                  <c:v>88.875220000000127</c:v>
                </c:pt>
                <c:pt idx="25">
                  <c:v>89.707620000000134</c:v>
                </c:pt>
                <c:pt idx="26">
                  <c:v>85.202559999999949</c:v>
                </c:pt>
                <c:pt idx="27">
                  <c:v>83.971929999999929</c:v>
                </c:pt>
                <c:pt idx="28">
                  <c:v>81.75418999999988</c:v>
                </c:pt>
                <c:pt idx="29">
                  <c:v>86.129969999999958</c:v>
                </c:pt>
                <c:pt idx="31">
                  <c:v>75.760000000000218</c:v>
                </c:pt>
                <c:pt idx="33">
                  <c:v>86.063399999999774</c:v>
                </c:pt>
              </c:numCache>
            </c:numRef>
          </c:yVal>
        </c:ser>
        <c:axId val="99714176"/>
        <c:axId val="99715712"/>
      </c:scatterChart>
      <c:valAx>
        <c:axId val="9971417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99715712"/>
        <c:crosses val="autoZero"/>
        <c:crossBetween val="midCat"/>
      </c:valAx>
      <c:valAx>
        <c:axId val="99715712"/>
        <c:scaling>
          <c:orientation val="minMax"/>
        </c:scaling>
        <c:axPos val="l"/>
        <c:majorGridlines/>
        <c:numFmt formatCode="General" sourceLinked="1"/>
        <c:tickLblPos val="nextTo"/>
        <c:crossAx val="997141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FilePoseExcel!$R$146:$R$179</c:f>
              <c:numCache>
                <c:formatCode>General</c:formatCode>
                <c:ptCount val="34"/>
                <c:pt idx="2">
                  <c:v>6.3310699999999631</c:v>
                </c:pt>
                <c:pt idx="3">
                  <c:v>1.7416800000000432</c:v>
                </c:pt>
                <c:pt idx="4">
                  <c:v>1.6877900000000565</c:v>
                </c:pt>
                <c:pt idx="5">
                  <c:v>1.6587600000000142</c:v>
                </c:pt>
                <c:pt idx="6">
                  <c:v>2.8499400000000321</c:v>
                </c:pt>
                <c:pt idx="7">
                  <c:v>2.8059400000000245</c:v>
                </c:pt>
                <c:pt idx="8">
                  <c:v>2.8146600000000461</c:v>
                </c:pt>
                <c:pt idx="9">
                  <c:v>1.2072599999999447</c:v>
                </c:pt>
                <c:pt idx="10">
                  <c:v>1.2207300000000458</c:v>
                </c:pt>
                <c:pt idx="11">
                  <c:v>1.1720999999999719</c:v>
                </c:pt>
                <c:pt idx="12">
                  <c:v>12.227499999999974</c:v>
                </c:pt>
                <c:pt idx="13">
                  <c:v>12.19356000000003</c:v>
                </c:pt>
                <c:pt idx="14">
                  <c:v>8.6112999999999751</c:v>
                </c:pt>
                <c:pt idx="15">
                  <c:v>8.6877100000000524</c:v>
                </c:pt>
                <c:pt idx="16">
                  <c:v>2.0390200000000114</c:v>
                </c:pt>
                <c:pt idx="17">
                  <c:v>1.9631000000000522</c:v>
                </c:pt>
                <c:pt idx="18">
                  <c:v>2.8134029999999646</c:v>
                </c:pt>
                <c:pt idx="19">
                  <c:v>2.7632249999999923</c:v>
                </c:pt>
                <c:pt idx="20">
                  <c:v>9.9590200000000113</c:v>
                </c:pt>
                <c:pt idx="21">
                  <c:v>9.6018899999999654</c:v>
                </c:pt>
                <c:pt idx="22">
                  <c:v>1.4192499999999493</c:v>
                </c:pt>
                <c:pt idx="23">
                  <c:v>1.6277399999999895</c:v>
                </c:pt>
                <c:pt idx="24">
                  <c:v>6.2093600000000215</c:v>
                </c:pt>
                <c:pt idx="25">
                  <c:v>6.079040000000024</c:v>
                </c:pt>
                <c:pt idx="26">
                  <c:v>7.3652299999999489</c:v>
                </c:pt>
                <c:pt idx="27">
                  <c:v>7.1216999999999899</c:v>
                </c:pt>
                <c:pt idx="28">
                  <c:v>26.880650000000021</c:v>
                </c:pt>
                <c:pt idx="29">
                  <c:v>26.847870000000039</c:v>
                </c:pt>
                <c:pt idx="31">
                  <c:v>16.488219999999995</c:v>
                </c:pt>
                <c:pt idx="33">
                  <c:v>25.208620000000018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FilePoseExcel!$S$146:$S$179</c:f>
              <c:numCache>
                <c:formatCode>General</c:formatCode>
                <c:ptCount val="34"/>
                <c:pt idx="2">
                  <c:v>3.1439699999999959</c:v>
                </c:pt>
                <c:pt idx="3">
                  <c:v>3.4961099999999874</c:v>
                </c:pt>
                <c:pt idx="4">
                  <c:v>3.4600100000000111</c:v>
                </c:pt>
                <c:pt idx="5">
                  <c:v>3.4713600000000042</c:v>
                </c:pt>
                <c:pt idx="6">
                  <c:v>3.0523400000000152</c:v>
                </c:pt>
                <c:pt idx="7">
                  <c:v>3.112480000000005</c:v>
                </c:pt>
                <c:pt idx="8">
                  <c:v>3.0552600000000041</c:v>
                </c:pt>
                <c:pt idx="9">
                  <c:v>3.6857699999999909</c:v>
                </c:pt>
                <c:pt idx="10">
                  <c:v>3.6598099999999931</c:v>
                </c:pt>
                <c:pt idx="11">
                  <c:v>3.7426099999999849</c:v>
                </c:pt>
                <c:pt idx="12">
                  <c:v>7.9694299999999885</c:v>
                </c:pt>
                <c:pt idx="13">
                  <c:v>7.9811600000000169</c:v>
                </c:pt>
                <c:pt idx="14">
                  <c:v>5.8160799999999995</c:v>
                </c:pt>
                <c:pt idx="15">
                  <c:v>5.761650000000003</c:v>
                </c:pt>
                <c:pt idx="16">
                  <c:v>7.9824800000000096</c:v>
                </c:pt>
                <c:pt idx="17">
                  <c:v>7.9110400000000141</c:v>
                </c:pt>
                <c:pt idx="18">
                  <c:v>9.4868999999999915</c:v>
                </c:pt>
                <c:pt idx="19">
                  <c:v>9.4795100000000048</c:v>
                </c:pt>
                <c:pt idx="20">
                  <c:v>9.9075300000000084</c:v>
                </c:pt>
                <c:pt idx="21">
                  <c:v>10.135539999999992</c:v>
                </c:pt>
                <c:pt idx="22">
                  <c:v>11.945570000000004</c:v>
                </c:pt>
                <c:pt idx="23">
                  <c:v>11.973629999999986</c:v>
                </c:pt>
                <c:pt idx="24">
                  <c:v>13.973410000000001</c:v>
                </c:pt>
                <c:pt idx="25">
                  <c:v>14.002900000000011</c:v>
                </c:pt>
                <c:pt idx="26">
                  <c:v>13.442419999999998</c:v>
                </c:pt>
                <c:pt idx="27">
                  <c:v>13.656189999999981</c:v>
                </c:pt>
                <c:pt idx="28">
                  <c:v>138.79320000000001</c:v>
                </c:pt>
                <c:pt idx="29">
                  <c:v>138.82854</c:v>
                </c:pt>
                <c:pt idx="31">
                  <c:v>153.03631999999999</c:v>
                </c:pt>
                <c:pt idx="33">
                  <c:v>161.72246999999999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FilePoseExcel!$Q$146:$Q$179</c:f>
              <c:numCache>
                <c:formatCode>General</c:formatCode>
                <c:ptCount val="34"/>
                <c:pt idx="2">
                  <c:v>42.240459999999985</c:v>
                </c:pt>
                <c:pt idx="3">
                  <c:v>43.559120000000007</c:v>
                </c:pt>
                <c:pt idx="4">
                  <c:v>43.584940000000017</c:v>
                </c:pt>
                <c:pt idx="5">
                  <c:v>7.7390900000000329</c:v>
                </c:pt>
                <c:pt idx="6">
                  <c:v>44.765170000000012</c:v>
                </c:pt>
                <c:pt idx="7">
                  <c:v>44.790349999999933</c:v>
                </c:pt>
                <c:pt idx="8">
                  <c:v>8.3109299999999848</c:v>
                </c:pt>
                <c:pt idx="9">
                  <c:v>41.680619999999976</c:v>
                </c:pt>
                <c:pt idx="10">
                  <c:v>42.025950000000023</c:v>
                </c:pt>
                <c:pt idx="11">
                  <c:v>11.759770000000003</c:v>
                </c:pt>
                <c:pt idx="12">
                  <c:v>42.248839999999973</c:v>
                </c:pt>
                <c:pt idx="13">
                  <c:v>42.144540000000006</c:v>
                </c:pt>
                <c:pt idx="14">
                  <c:v>32.266510000000039</c:v>
                </c:pt>
                <c:pt idx="15">
                  <c:v>32.431169999999952</c:v>
                </c:pt>
                <c:pt idx="16">
                  <c:v>79.661039999999957</c:v>
                </c:pt>
                <c:pt idx="17">
                  <c:v>79.691280000000006</c:v>
                </c:pt>
                <c:pt idx="18">
                  <c:v>85.369210000000066</c:v>
                </c:pt>
                <c:pt idx="19">
                  <c:v>85.190029999999979</c:v>
                </c:pt>
                <c:pt idx="20">
                  <c:v>76.175080000000094</c:v>
                </c:pt>
                <c:pt idx="21">
                  <c:v>75.184689999999932</c:v>
                </c:pt>
                <c:pt idx="22">
                  <c:v>79.67193999999995</c:v>
                </c:pt>
                <c:pt idx="23">
                  <c:v>80.030949999999962</c:v>
                </c:pt>
                <c:pt idx="24">
                  <c:v>66.735220000000027</c:v>
                </c:pt>
                <c:pt idx="25">
                  <c:v>66.967619999999897</c:v>
                </c:pt>
                <c:pt idx="26">
                  <c:v>61.362559999999803</c:v>
                </c:pt>
                <c:pt idx="27">
                  <c:v>60.521929999999884</c:v>
                </c:pt>
                <c:pt idx="28">
                  <c:v>55.054189999999835</c:v>
                </c:pt>
                <c:pt idx="29">
                  <c:v>58.999969999999848</c:v>
                </c:pt>
                <c:pt idx="31">
                  <c:v>49.730000000000018</c:v>
                </c:pt>
                <c:pt idx="33">
                  <c:v>54.343399999999974</c:v>
                </c:pt>
              </c:numCache>
            </c:numRef>
          </c:yVal>
        </c:ser>
        <c:axId val="99954048"/>
        <c:axId val="99959936"/>
      </c:scatterChart>
      <c:valAx>
        <c:axId val="9995404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99959936"/>
        <c:crosses val="autoZero"/>
        <c:crossBetween val="midCat"/>
      </c:valAx>
      <c:valAx>
        <c:axId val="99959936"/>
        <c:scaling>
          <c:orientation val="minMax"/>
        </c:scaling>
        <c:axPos val="l"/>
        <c:majorGridlines/>
        <c:numFmt formatCode="General" sourceLinked="1"/>
        <c:tickLblPos val="nextTo"/>
        <c:crossAx val="9995404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aicon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FilePoseExcel!$U$148:$U$179</c:f>
              <c:numCache>
                <c:formatCode>General</c:formatCode>
                <c:ptCount val="32"/>
                <c:pt idx="0">
                  <c:v>23.918459999999982</c:v>
                </c:pt>
                <c:pt idx="1">
                  <c:v>11.688120000000026</c:v>
                </c:pt>
                <c:pt idx="2">
                  <c:v>11.693939999999998</c:v>
                </c:pt>
                <c:pt idx="3">
                  <c:v>11.696910000000003</c:v>
                </c:pt>
                <c:pt idx="4">
                  <c:v>14.21917000000002</c:v>
                </c:pt>
                <c:pt idx="5">
                  <c:v>14.221349999999973</c:v>
                </c:pt>
                <c:pt idx="6">
                  <c:v>14.228070000000002</c:v>
                </c:pt>
                <c:pt idx="7">
                  <c:v>14.286619999999971</c:v>
                </c:pt>
                <c:pt idx="8">
                  <c:v>14.287950000000023</c:v>
                </c:pt>
                <c:pt idx="9">
                  <c:v>14.283230000000003</c:v>
                </c:pt>
                <c:pt idx="10">
                  <c:v>17.803840000000037</c:v>
                </c:pt>
                <c:pt idx="11">
                  <c:v>17.78254000000004</c:v>
                </c:pt>
                <c:pt idx="12">
                  <c:v>14.22050999999999</c:v>
                </c:pt>
                <c:pt idx="13">
                  <c:v>14.236170000000016</c:v>
                </c:pt>
                <c:pt idx="14">
                  <c:v>11.944039999999973</c:v>
                </c:pt>
                <c:pt idx="15">
                  <c:v>11.959280000000035</c:v>
                </c:pt>
                <c:pt idx="16">
                  <c:v>13.789210000000026</c:v>
                </c:pt>
                <c:pt idx="17">
                  <c:v>13.763029999999958</c:v>
                </c:pt>
                <c:pt idx="18">
                  <c:v>11.941080000000056</c:v>
                </c:pt>
                <c:pt idx="19">
                  <c:v>11.859690000000001</c:v>
                </c:pt>
                <c:pt idx="20">
                  <c:v>14.869940000000042</c:v>
                </c:pt>
                <c:pt idx="21">
                  <c:v>14.94195000000002</c:v>
                </c:pt>
                <c:pt idx="22">
                  <c:v>14.655220000000099</c:v>
                </c:pt>
                <c:pt idx="23">
                  <c:v>14.537620000000061</c:v>
                </c:pt>
                <c:pt idx="24">
                  <c:v>12.712559999999939</c:v>
                </c:pt>
                <c:pt idx="25">
                  <c:v>12.73192999999992</c:v>
                </c:pt>
                <c:pt idx="26">
                  <c:v>9.2041899999999259</c:v>
                </c:pt>
                <c:pt idx="27">
                  <c:v>9.1699699999999211</c:v>
                </c:pt>
                <c:pt idx="29">
                  <c:v>14.730000000000018</c:v>
                </c:pt>
                <c:pt idx="31">
                  <c:v>11.673399999999901</c:v>
                </c:pt>
              </c:numCache>
            </c:numRef>
          </c:yVal>
        </c:ser>
        <c:ser>
          <c:idx val="1"/>
          <c:order val="1"/>
          <c:tx>
            <c:v>err matlab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FilePoseExcel!$W$146:$W$179</c:f>
              <c:numCache>
                <c:formatCode>General</c:formatCode>
                <c:ptCount val="34"/>
                <c:pt idx="0">
                  <c:v>18.183999999999969</c:v>
                </c:pt>
                <c:pt idx="1">
                  <c:v>18.01400000000001</c:v>
                </c:pt>
                <c:pt idx="2">
                  <c:v>18.000999999999976</c:v>
                </c:pt>
                <c:pt idx="3">
                  <c:v>19.149999999999977</c:v>
                </c:pt>
                <c:pt idx="4">
                  <c:v>19.173999999999978</c:v>
                </c:pt>
                <c:pt idx="5">
                  <c:v>19.149000000000001</c:v>
                </c:pt>
                <c:pt idx="6">
                  <c:v>22.461999999999989</c:v>
                </c:pt>
                <c:pt idx="7">
                  <c:v>22.538000000000011</c:v>
                </c:pt>
                <c:pt idx="8">
                  <c:v>22.144000000000005</c:v>
                </c:pt>
                <c:pt idx="9">
                  <c:v>25.439999999999941</c:v>
                </c:pt>
                <c:pt idx="10">
                  <c:v>24.956000000000017</c:v>
                </c:pt>
                <c:pt idx="11">
                  <c:v>25.081999999999994</c:v>
                </c:pt>
                <c:pt idx="12">
                  <c:v>28.711000000000013</c:v>
                </c:pt>
                <c:pt idx="13">
                  <c:v>28.708000000000084</c:v>
                </c:pt>
                <c:pt idx="14">
                  <c:v>28.502999999999929</c:v>
                </c:pt>
                <c:pt idx="15">
                  <c:v>28.564999999999941</c:v>
                </c:pt>
                <c:pt idx="16">
                  <c:v>33.033999999999992</c:v>
                </c:pt>
                <c:pt idx="17">
                  <c:v>33.156000000000063</c:v>
                </c:pt>
                <c:pt idx="18">
                  <c:v>38.518000000000029</c:v>
                </c:pt>
                <c:pt idx="19">
                  <c:v>38.655999999999949</c:v>
                </c:pt>
                <c:pt idx="20">
                  <c:v>45.294999999999959</c:v>
                </c:pt>
                <c:pt idx="21">
                  <c:v>43.400000000000091</c:v>
                </c:pt>
                <c:pt idx="22">
                  <c:v>59.430000000000064</c:v>
                </c:pt>
                <c:pt idx="23">
                  <c:v>58.730000000000018</c:v>
                </c:pt>
                <c:pt idx="24">
                  <c:v>68.6400000000001</c:v>
                </c:pt>
                <c:pt idx="25">
                  <c:v>69.940000000000055</c:v>
                </c:pt>
                <c:pt idx="26">
                  <c:v>53.789999999999964</c:v>
                </c:pt>
                <c:pt idx="27">
                  <c:v>49.929999999999836</c:v>
                </c:pt>
                <c:pt idx="28">
                  <c:v>50.070000000000164</c:v>
                </c:pt>
                <c:pt idx="29">
                  <c:v>67.5</c:v>
                </c:pt>
                <c:pt idx="30">
                  <c:v>61.320000000000164</c:v>
                </c:pt>
                <c:pt idx="31">
                  <c:v>58.160000000000082</c:v>
                </c:pt>
                <c:pt idx="32">
                  <c:v>38.379999999999882</c:v>
                </c:pt>
                <c:pt idx="33">
                  <c:v>48.110000000000127</c:v>
                </c:pt>
              </c:numCache>
            </c:numRef>
          </c:yVal>
        </c:ser>
        <c:ser>
          <c:idx val="2"/>
          <c:order val="2"/>
          <c:tx>
            <c:v>err matlab no dist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FilePoseExcel!$Y$146:$Y$179</c:f>
              <c:numCache>
                <c:formatCode>General</c:formatCode>
                <c:ptCount val="34"/>
                <c:pt idx="0">
                  <c:v>11.619000000000028</c:v>
                </c:pt>
                <c:pt idx="1">
                  <c:v>11.449000000000012</c:v>
                </c:pt>
                <c:pt idx="2">
                  <c:v>11.437999999999988</c:v>
                </c:pt>
                <c:pt idx="3">
                  <c:v>10.87299999999999</c:v>
                </c:pt>
                <c:pt idx="4">
                  <c:v>10.903999999999996</c:v>
                </c:pt>
                <c:pt idx="5">
                  <c:v>10.879999999999995</c:v>
                </c:pt>
                <c:pt idx="6">
                  <c:v>13.117999999999995</c:v>
                </c:pt>
                <c:pt idx="7">
                  <c:v>13.220000000000027</c:v>
                </c:pt>
                <c:pt idx="8">
                  <c:v>12.79400000000004</c:v>
                </c:pt>
                <c:pt idx="9">
                  <c:v>14.273000000000025</c:v>
                </c:pt>
                <c:pt idx="10">
                  <c:v>13.800000000000068</c:v>
                </c:pt>
                <c:pt idx="11">
                  <c:v>13.902000000000044</c:v>
                </c:pt>
                <c:pt idx="12">
                  <c:v>18.678999999999974</c:v>
                </c:pt>
                <c:pt idx="13">
                  <c:v>18.672000000000025</c:v>
                </c:pt>
                <c:pt idx="14">
                  <c:v>14.504000000000019</c:v>
                </c:pt>
                <c:pt idx="15">
                  <c:v>14.586999999999989</c:v>
                </c:pt>
                <c:pt idx="16">
                  <c:v>15.948000000000093</c:v>
                </c:pt>
                <c:pt idx="17">
                  <c:v>16.513999999999896</c:v>
                </c:pt>
                <c:pt idx="18">
                  <c:v>18.854000000000042</c:v>
                </c:pt>
                <c:pt idx="19">
                  <c:v>19.182999999999993</c:v>
                </c:pt>
                <c:pt idx="20">
                  <c:v>16.395999999999958</c:v>
                </c:pt>
                <c:pt idx="21">
                  <c:v>16.74899999999991</c:v>
                </c:pt>
                <c:pt idx="22">
                  <c:v>25.779999999999973</c:v>
                </c:pt>
                <c:pt idx="23">
                  <c:v>24.829999999999927</c:v>
                </c:pt>
                <c:pt idx="24">
                  <c:v>27.509999999999991</c:v>
                </c:pt>
                <c:pt idx="25">
                  <c:v>28.759999999999991</c:v>
                </c:pt>
                <c:pt idx="26">
                  <c:v>27.450000000000045</c:v>
                </c:pt>
                <c:pt idx="27">
                  <c:v>23.039999999999964</c:v>
                </c:pt>
                <c:pt idx="28">
                  <c:v>40.360000000000127</c:v>
                </c:pt>
                <c:pt idx="29">
                  <c:v>38.9699999999998</c:v>
                </c:pt>
                <c:pt idx="30">
                  <c:v>30.409999999999854</c:v>
                </c:pt>
                <c:pt idx="31">
                  <c:v>25.610000000000127</c:v>
                </c:pt>
                <c:pt idx="32">
                  <c:v>25.539999999999964</c:v>
                </c:pt>
                <c:pt idx="33">
                  <c:v>34.690000000000055</c:v>
                </c:pt>
              </c:numCache>
            </c:numRef>
          </c:yVal>
        </c:ser>
        <c:ser>
          <c:idx val="3"/>
          <c:order val="3"/>
          <c:tx>
            <c:v>err non coerenti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FilePoseExcel!$AA$146:$AA$179</c:f>
              <c:numCache>
                <c:formatCode>General</c:formatCode>
                <c:ptCount val="34"/>
                <c:pt idx="0">
                  <c:v>18.322000000000003</c:v>
                </c:pt>
                <c:pt idx="1">
                  <c:v>18.129000000000019</c:v>
                </c:pt>
                <c:pt idx="2">
                  <c:v>18.10899999999998</c:v>
                </c:pt>
                <c:pt idx="3">
                  <c:v>19.436000000000035</c:v>
                </c:pt>
                <c:pt idx="4">
                  <c:v>19.454000000000008</c:v>
                </c:pt>
                <c:pt idx="5">
                  <c:v>19.43100000000004</c:v>
                </c:pt>
                <c:pt idx="6">
                  <c:v>22.538999999999987</c:v>
                </c:pt>
                <c:pt idx="7">
                  <c:v>22.605999999999995</c:v>
                </c:pt>
                <c:pt idx="8">
                  <c:v>22.262</c:v>
                </c:pt>
                <c:pt idx="9">
                  <c:v>26.043000000000006</c:v>
                </c:pt>
                <c:pt idx="10">
                  <c:v>25.555000000000064</c:v>
                </c:pt>
                <c:pt idx="11">
                  <c:v>25.638000000000034</c:v>
                </c:pt>
                <c:pt idx="12">
                  <c:v>31.953999999999951</c:v>
                </c:pt>
                <c:pt idx="13">
                  <c:v>31.805000000000064</c:v>
                </c:pt>
                <c:pt idx="14">
                  <c:v>32.283000000000015</c:v>
                </c:pt>
                <c:pt idx="15">
                  <c:v>32.268000000000029</c:v>
                </c:pt>
                <c:pt idx="16">
                  <c:v>28.419999999999959</c:v>
                </c:pt>
                <c:pt idx="17">
                  <c:v>28.572999999999979</c:v>
                </c:pt>
                <c:pt idx="18">
                  <c:v>35.765999999999963</c:v>
                </c:pt>
                <c:pt idx="19">
                  <c:v>36.675000000000068</c:v>
                </c:pt>
                <c:pt idx="20">
                  <c:v>35.198000000000093</c:v>
                </c:pt>
                <c:pt idx="21">
                  <c:v>34.911000000000058</c:v>
                </c:pt>
                <c:pt idx="22">
                  <c:v>47.920000000000073</c:v>
                </c:pt>
                <c:pt idx="23">
                  <c:v>47.570000000000164</c:v>
                </c:pt>
                <c:pt idx="24">
                  <c:v>51.350000000000136</c:v>
                </c:pt>
                <c:pt idx="25">
                  <c:v>52.210000000000036</c:v>
                </c:pt>
                <c:pt idx="26">
                  <c:v>54.150000000000091</c:v>
                </c:pt>
                <c:pt idx="27">
                  <c:v>50.170000000000073</c:v>
                </c:pt>
                <c:pt idx="28">
                  <c:v>67.709999999999809</c:v>
                </c:pt>
                <c:pt idx="29">
                  <c:v>65</c:v>
                </c:pt>
                <c:pt idx="30">
                  <c:v>61.309999999999945</c:v>
                </c:pt>
                <c:pt idx="31">
                  <c:v>57.329999999999927</c:v>
                </c:pt>
                <c:pt idx="32">
                  <c:v>52.480000000000018</c:v>
                </c:pt>
                <c:pt idx="33">
                  <c:v>62.25</c:v>
                </c:pt>
              </c:numCache>
            </c:numRef>
          </c:yVal>
        </c:ser>
        <c:ser>
          <c:idx val="4"/>
          <c:order val="4"/>
          <c:tx>
            <c:v>err no recupero dist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FilePoseExcel!$K$422:$K$455</c:f>
              <c:numCache>
                <c:formatCode>General</c:formatCode>
                <c:ptCount val="34"/>
                <c:pt idx="0">
                  <c:v>11.507000000000005</c:v>
                </c:pt>
                <c:pt idx="1">
                  <c:v>11.358000000000061</c:v>
                </c:pt>
                <c:pt idx="2">
                  <c:v>11.353000000000009</c:v>
                </c:pt>
                <c:pt idx="3">
                  <c:v>10.829999999999984</c:v>
                </c:pt>
                <c:pt idx="4">
                  <c:v>10.84899999999999</c:v>
                </c:pt>
                <c:pt idx="5">
                  <c:v>10.831999999999994</c:v>
                </c:pt>
                <c:pt idx="6">
                  <c:v>13.09699999999998</c:v>
                </c:pt>
                <c:pt idx="7">
                  <c:v>13.211000000000013</c:v>
                </c:pt>
                <c:pt idx="8">
                  <c:v>12.781999999999982</c:v>
                </c:pt>
                <c:pt idx="9">
                  <c:v>14.191000000000031</c:v>
                </c:pt>
                <c:pt idx="10">
                  <c:v>13.746999999999957</c:v>
                </c:pt>
                <c:pt idx="11">
                  <c:v>13.851999999999975</c:v>
                </c:pt>
                <c:pt idx="12">
                  <c:v>18.673999999999978</c:v>
                </c:pt>
                <c:pt idx="13">
                  <c:v>18.697000000000003</c:v>
                </c:pt>
                <c:pt idx="14">
                  <c:v>14.302000000000021</c:v>
                </c:pt>
                <c:pt idx="15">
                  <c:v>14.456999999999994</c:v>
                </c:pt>
                <c:pt idx="16">
                  <c:v>15.711000000000013</c:v>
                </c:pt>
                <c:pt idx="17">
                  <c:v>16.65300000000002</c:v>
                </c:pt>
                <c:pt idx="18">
                  <c:v>18.778999999999996</c:v>
                </c:pt>
                <c:pt idx="19">
                  <c:v>19.099999999999909</c:v>
                </c:pt>
                <c:pt idx="20">
                  <c:v>16.851999999999975</c:v>
                </c:pt>
                <c:pt idx="21">
                  <c:v>17.490999999999985</c:v>
                </c:pt>
                <c:pt idx="22">
                  <c:v>26.509999999999991</c:v>
                </c:pt>
                <c:pt idx="23">
                  <c:v>25.550000000000182</c:v>
                </c:pt>
                <c:pt idx="24">
                  <c:v>27.360000000000127</c:v>
                </c:pt>
                <c:pt idx="25">
                  <c:v>28.6400000000001</c:v>
                </c:pt>
                <c:pt idx="26">
                  <c:v>28.349999999999909</c:v>
                </c:pt>
                <c:pt idx="27">
                  <c:v>24</c:v>
                </c:pt>
                <c:pt idx="28">
                  <c:v>41.420000000000073</c:v>
                </c:pt>
                <c:pt idx="29">
                  <c:v>39.75</c:v>
                </c:pt>
                <c:pt idx="30">
                  <c:v>30.289999999999964</c:v>
                </c:pt>
                <c:pt idx="31">
                  <c:v>25.409999999999854</c:v>
                </c:pt>
                <c:pt idx="32">
                  <c:v>26.769999999999982</c:v>
                </c:pt>
                <c:pt idx="33">
                  <c:v>36</c:v>
                </c:pt>
              </c:numCache>
            </c:numRef>
          </c:yVal>
        </c:ser>
        <c:axId val="99989760"/>
        <c:axId val="100073472"/>
      </c:scatterChart>
      <c:valAx>
        <c:axId val="99989760"/>
        <c:scaling>
          <c:orientation val="minMax"/>
          <c:max val="1580"/>
          <c:min val="330"/>
        </c:scaling>
        <c:axPos val="b"/>
        <c:numFmt formatCode="General" sourceLinked="1"/>
        <c:tickLblPos val="nextTo"/>
        <c:crossAx val="100073472"/>
        <c:crosses val="autoZero"/>
        <c:crossBetween val="midCat"/>
        <c:majorUnit val="100"/>
      </c:valAx>
      <c:valAx>
        <c:axId val="100073472"/>
        <c:scaling>
          <c:orientation val="minMax"/>
        </c:scaling>
        <c:axPos val="l"/>
        <c:majorGridlines/>
        <c:numFmt formatCode="General" sourceLinked="1"/>
        <c:tickLblPos val="nextTo"/>
        <c:crossAx val="999897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xVal>
            <c:numRef>
              <c:f>'165x165'!$P$11:$P$23</c:f>
              <c:numCache>
                <c:formatCode>General</c:formatCode>
                <c:ptCount val="13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xVal>
          <c:yVal>
            <c:numRef>
              <c:f>'165x165'!$Q$11:$Q$23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'165x165'!$P$11:$P$23</c:f>
              <c:numCache>
                <c:formatCode>General</c:formatCode>
                <c:ptCount val="13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xVal>
          <c:yVal>
            <c:numRef>
              <c:f>'165x165'!$R$11:$R$23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3"/>
          <c:order val="2"/>
          <c:xVal>
            <c:numRef>
              <c:f>'165x165'!$P$11:$P$23</c:f>
              <c:numCache>
                <c:formatCode>General</c:formatCode>
                <c:ptCount val="13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xVal>
          <c:yVal>
            <c:numRef>
              <c:f>'165x165'!$T$11:$T$23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6</c:v>
                </c:pt>
                <c:pt idx="4">
                  <c:v>2</c:v>
                </c:pt>
                <c:pt idx="5">
                  <c:v>7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4"/>
          <c:order val="3"/>
          <c:xVal>
            <c:numRef>
              <c:f>'165x165'!$P$11:$P$23</c:f>
              <c:numCache>
                <c:formatCode>General</c:formatCode>
                <c:ptCount val="13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xVal>
          <c:yVal>
            <c:numRef>
              <c:f>'165x165'!$U$11:$U$23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</c:numCache>
            </c:numRef>
          </c:yVal>
          <c:smooth val="1"/>
        </c:ser>
        <c:axId val="98400128"/>
        <c:axId val="98401664"/>
      </c:scatterChart>
      <c:valAx>
        <c:axId val="98400128"/>
        <c:scaling>
          <c:orientation val="minMax"/>
        </c:scaling>
        <c:axPos val="b"/>
        <c:numFmt formatCode="General" sourceLinked="1"/>
        <c:tickLblPos val="nextTo"/>
        <c:crossAx val="98401664"/>
        <c:crosses val="autoZero"/>
        <c:crossBetween val="midCat"/>
      </c:valAx>
      <c:valAx>
        <c:axId val="98401664"/>
        <c:scaling>
          <c:orientation val="minMax"/>
        </c:scaling>
        <c:axPos val="l"/>
        <c:majorGridlines/>
        <c:numFmt formatCode="General" sourceLinked="1"/>
        <c:tickLblPos val="nextTo"/>
        <c:crossAx val="984001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FilePoseExcel!$N$207:$N$238</c:f>
              <c:numCache>
                <c:formatCode>General</c:formatCode>
                <c:ptCount val="32"/>
                <c:pt idx="0">
                  <c:v>2.6939999999962438E-2</c:v>
                </c:pt>
                <c:pt idx="1">
                  <c:v>5.4936799999999568</c:v>
                </c:pt>
                <c:pt idx="2">
                  <c:v>5.552979999999943</c:v>
                </c:pt>
                <c:pt idx="3">
                  <c:v>5.573099999999986</c:v>
                </c:pt>
                <c:pt idx="4">
                  <c:v>5.1621399999999653</c:v>
                </c:pt>
                <c:pt idx="5">
                  <c:v>5.2011199999999747</c:v>
                </c:pt>
                <c:pt idx="6">
                  <c:v>5.1980299999999566</c:v>
                </c:pt>
                <c:pt idx="7">
                  <c:v>7.6350400000000533</c:v>
                </c:pt>
                <c:pt idx="8">
                  <c:v>7.6250699999999547</c:v>
                </c:pt>
                <c:pt idx="9">
                  <c:v>7.6741000000000277</c:v>
                </c:pt>
                <c:pt idx="10">
                  <c:v>22.204299999999975</c:v>
                </c:pt>
                <c:pt idx="11">
                  <c:v>22.192660000000025</c:v>
                </c:pt>
                <c:pt idx="12">
                  <c:v>2.3190500000000256</c:v>
                </c:pt>
                <c:pt idx="13">
                  <c:v>2.2506299999999477</c:v>
                </c:pt>
                <c:pt idx="14">
                  <c:v>10.58668999999999</c:v>
                </c:pt>
                <c:pt idx="15">
                  <c:v>10.662419999999948</c:v>
                </c:pt>
                <c:pt idx="16">
                  <c:v>11.850760000000035</c:v>
                </c:pt>
                <c:pt idx="17">
                  <c:v>11.909750000000008</c:v>
                </c:pt>
                <c:pt idx="18">
                  <c:v>6.1232099999999887</c:v>
                </c:pt>
                <c:pt idx="19">
                  <c:v>6.2062900000000338</c:v>
                </c:pt>
                <c:pt idx="20">
                  <c:v>16.676450000000052</c:v>
                </c:pt>
                <c:pt idx="21">
                  <c:v>16.44869000000001</c:v>
                </c:pt>
                <c:pt idx="22">
                  <c:v>14.368829999999978</c:v>
                </c:pt>
                <c:pt idx="23">
                  <c:v>14.491279999999975</c:v>
                </c:pt>
                <c:pt idx="24">
                  <c:v>13.46996000000005</c:v>
                </c:pt>
                <c:pt idx="25">
                  <c:v>13.64069000000001</c:v>
                </c:pt>
                <c:pt idx="26">
                  <c:v>12.413650000000022</c:v>
                </c:pt>
                <c:pt idx="27">
                  <c:v>49.744870000000041</c:v>
                </c:pt>
                <c:pt idx="29">
                  <c:v>40.79522</c:v>
                </c:pt>
                <c:pt idx="31">
                  <c:v>51.120820000000016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(FilePoseExcel!$J$146:$J$178,FilePoseExcel!$J$179)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FilePoseExcel!$O$205:$O$238</c:f>
              <c:numCache>
                <c:formatCode>General</c:formatCode>
                <c:ptCount val="34"/>
                <c:pt idx="2">
                  <c:v>8.5203099999999949</c:v>
                </c:pt>
                <c:pt idx="3">
                  <c:v>9.6243000000000052</c:v>
                </c:pt>
                <c:pt idx="4">
                  <c:v>9.5748900000000106</c:v>
                </c:pt>
                <c:pt idx="5">
                  <c:v>9.5955399999999997</c:v>
                </c:pt>
                <c:pt idx="6">
                  <c:v>10.028370000000024</c:v>
                </c:pt>
                <c:pt idx="7">
                  <c:v>10.092550000000017</c:v>
                </c:pt>
                <c:pt idx="8">
                  <c:v>10.019740000000013</c:v>
                </c:pt>
                <c:pt idx="9">
                  <c:v>11.513810000000007</c:v>
                </c:pt>
                <c:pt idx="10">
                  <c:v>11.492500000000007</c:v>
                </c:pt>
                <c:pt idx="11">
                  <c:v>11.577669999999983</c:v>
                </c:pt>
                <c:pt idx="12">
                  <c:v>16.817059999999998</c:v>
                </c:pt>
                <c:pt idx="13">
                  <c:v>16.857830000000007</c:v>
                </c:pt>
                <c:pt idx="14">
                  <c:v>15.444580000000002</c:v>
                </c:pt>
                <c:pt idx="15">
                  <c:v>15.391750000000002</c:v>
                </c:pt>
                <c:pt idx="16">
                  <c:v>18.416879999999992</c:v>
                </c:pt>
                <c:pt idx="17">
                  <c:v>18.352440000000001</c:v>
                </c:pt>
                <c:pt idx="18">
                  <c:v>21.902100000000019</c:v>
                </c:pt>
                <c:pt idx="19">
                  <c:v>21.914210000000026</c:v>
                </c:pt>
                <c:pt idx="20">
                  <c:v>23.494130000000013</c:v>
                </c:pt>
                <c:pt idx="21">
                  <c:v>23.740640000000013</c:v>
                </c:pt>
                <c:pt idx="22">
                  <c:v>27.334069999999997</c:v>
                </c:pt>
                <c:pt idx="23">
                  <c:v>27.360430000000008</c:v>
                </c:pt>
                <c:pt idx="24">
                  <c:v>30.201609999999988</c:v>
                </c:pt>
                <c:pt idx="25">
                  <c:v>30.242899999999992</c:v>
                </c:pt>
                <c:pt idx="26">
                  <c:v>33.251120000000014</c:v>
                </c:pt>
                <c:pt idx="27">
                  <c:v>33.401589999999999</c:v>
                </c:pt>
                <c:pt idx="28">
                  <c:v>41.824999999999989</c:v>
                </c:pt>
                <c:pt idx="29">
                  <c:v>158.72504000000001</c:v>
                </c:pt>
                <c:pt idx="31">
                  <c:v>174.28811999999999</c:v>
                </c:pt>
                <c:pt idx="33">
                  <c:v>184.10586999999998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FilePoseExcel!$P$205:$P$238</c:f>
              <c:numCache>
                <c:formatCode>General</c:formatCode>
                <c:ptCount val="34"/>
                <c:pt idx="2">
                  <c:v>41.919459999999958</c:v>
                </c:pt>
                <c:pt idx="3">
                  <c:v>7.461879999999951</c:v>
                </c:pt>
                <c:pt idx="4">
                  <c:v>7.4800599999999804</c:v>
                </c:pt>
                <c:pt idx="5">
                  <c:v>7.4520899999999983</c:v>
                </c:pt>
                <c:pt idx="6">
                  <c:v>8.2428299999999695</c:v>
                </c:pt>
                <c:pt idx="7">
                  <c:v>8.3166500000000383</c:v>
                </c:pt>
                <c:pt idx="8">
                  <c:v>7.915930000000003</c:v>
                </c:pt>
                <c:pt idx="9">
                  <c:v>11.15337999999997</c:v>
                </c:pt>
                <c:pt idx="10">
                  <c:v>10.668049999999994</c:v>
                </c:pt>
                <c:pt idx="11">
                  <c:v>10.79876999999999</c:v>
                </c:pt>
                <c:pt idx="12">
                  <c:v>10.907159999999976</c:v>
                </c:pt>
                <c:pt idx="13">
                  <c:v>10.925460000000044</c:v>
                </c:pt>
                <c:pt idx="14">
                  <c:v>14.282489999999939</c:v>
                </c:pt>
                <c:pt idx="15">
                  <c:v>14.328829999999925</c:v>
                </c:pt>
                <c:pt idx="16">
                  <c:v>21.089960000000019</c:v>
                </c:pt>
                <c:pt idx="17">
                  <c:v>21.196720000000028</c:v>
                </c:pt>
                <c:pt idx="18">
                  <c:v>24.728790000000004</c:v>
                </c:pt>
                <c:pt idx="19">
                  <c:v>24.892969999999991</c:v>
                </c:pt>
                <c:pt idx="20">
                  <c:v>33.353919999999903</c:v>
                </c:pt>
                <c:pt idx="21">
                  <c:v>31.54031000000009</c:v>
                </c:pt>
                <c:pt idx="22">
                  <c:v>44.560060000000021</c:v>
                </c:pt>
                <c:pt idx="23">
                  <c:v>43.788049999999998</c:v>
                </c:pt>
                <c:pt idx="24">
                  <c:v>53.984780000000001</c:v>
                </c:pt>
                <c:pt idx="25">
                  <c:v>55.402379999999994</c:v>
                </c:pt>
                <c:pt idx="26">
                  <c:v>41.077440000000024</c:v>
                </c:pt>
                <c:pt idx="27">
                  <c:v>37.198069999999916</c:v>
                </c:pt>
                <c:pt idx="28">
                  <c:v>59.27419000000009</c:v>
                </c:pt>
                <c:pt idx="29">
                  <c:v>58.330030000000079</c:v>
                </c:pt>
                <c:pt idx="31">
                  <c:v>43.430000000000064</c:v>
                </c:pt>
                <c:pt idx="33">
                  <c:v>36.436600000000226</c:v>
                </c:pt>
              </c:numCache>
            </c:numRef>
          </c:yVal>
        </c:ser>
        <c:axId val="100107392"/>
        <c:axId val="100108928"/>
      </c:scatterChart>
      <c:valAx>
        <c:axId val="100107392"/>
        <c:scaling>
          <c:orientation val="minMax"/>
        </c:scaling>
        <c:axPos val="b"/>
        <c:numFmt formatCode="General" sourceLinked="1"/>
        <c:tickLblPos val="nextTo"/>
        <c:crossAx val="100108928"/>
        <c:crosses val="autoZero"/>
        <c:crossBetween val="midCat"/>
      </c:valAx>
      <c:valAx>
        <c:axId val="100108928"/>
        <c:scaling>
          <c:orientation val="minMax"/>
        </c:scaling>
        <c:axPos val="l"/>
        <c:majorGridlines/>
        <c:numFmt formatCode="General" sourceLinked="1"/>
        <c:tickLblPos val="nextTo"/>
        <c:crossAx val="1001073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3013866495000737"/>
          <c:y val="1.9376914958496298E-2"/>
          <c:w val="0.84431264773837034"/>
          <c:h val="0.8810969067009331"/>
        </c:manualLayout>
      </c:layout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FilePoseExcel!$N$351:$N$382</c:f>
              <c:numCache>
                <c:formatCode>General</c:formatCode>
                <c:ptCount val="32"/>
                <c:pt idx="0">
                  <c:v>6.5262800000000372</c:v>
                </c:pt>
                <c:pt idx="1">
                  <c:v>12.836479999999959</c:v>
                </c:pt>
                <c:pt idx="2">
                  <c:v>12.889679999999942</c:v>
                </c:pt>
                <c:pt idx="3">
                  <c:v>12.912699999999987</c:v>
                </c:pt>
                <c:pt idx="4">
                  <c:v>13.752639999999968</c:v>
                </c:pt>
                <c:pt idx="5">
                  <c:v>13.803919999999977</c:v>
                </c:pt>
                <c:pt idx="6">
                  <c:v>13.777029999999957</c:v>
                </c:pt>
                <c:pt idx="7">
                  <c:v>16.990040000000057</c:v>
                </c:pt>
                <c:pt idx="8">
                  <c:v>16.960369999999955</c:v>
                </c:pt>
                <c:pt idx="9">
                  <c:v>17.018800000000027</c:v>
                </c:pt>
                <c:pt idx="10">
                  <c:v>32.655499999999975</c:v>
                </c:pt>
                <c:pt idx="11">
                  <c:v>32.651560000000032</c:v>
                </c:pt>
                <c:pt idx="12">
                  <c:v>13.416050000000027</c:v>
                </c:pt>
                <c:pt idx="13">
                  <c:v>13.34712999999995</c:v>
                </c:pt>
                <c:pt idx="14">
                  <c:v>24.026689999999988</c:v>
                </c:pt>
                <c:pt idx="15">
                  <c:v>24.085819999999948</c:v>
                </c:pt>
                <c:pt idx="16">
                  <c:v>26.455760000000037</c:v>
                </c:pt>
                <c:pt idx="17">
                  <c:v>26.542550000000006</c:v>
                </c:pt>
                <c:pt idx="18">
                  <c:v>22.70041999999999</c:v>
                </c:pt>
                <c:pt idx="19">
                  <c:v>23.059600000000035</c:v>
                </c:pt>
                <c:pt idx="20">
                  <c:v>35.317050000000052</c:v>
                </c:pt>
                <c:pt idx="21">
                  <c:v>35.05689000000001</c:v>
                </c:pt>
                <c:pt idx="22">
                  <c:v>34.835839999999976</c:v>
                </c:pt>
                <c:pt idx="23">
                  <c:v>34.973659999999974</c:v>
                </c:pt>
                <c:pt idx="24">
                  <c:v>36.696060000000053</c:v>
                </c:pt>
                <c:pt idx="25">
                  <c:v>36.769990000000014</c:v>
                </c:pt>
                <c:pt idx="26">
                  <c:v>74.395150000000029</c:v>
                </c:pt>
                <c:pt idx="27">
                  <c:v>74.324770000000044</c:v>
                </c:pt>
                <c:pt idx="29">
                  <c:v>66.901820000000001</c:v>
                </c:pt>
                <c:pt idx="31">
                  <c:v>80.417520000000025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FilePoseExcel!$O$349:$O$382</c:f>
              <c:numCache>
                <c:formatCode>General</c:formatCode>
                <c:ptCount val="34"/>
                <c:pt idx="2">
                  <c:v>6.30619200000001</c:v>
                </c:pt>
                <c:pt idx="3">
                  <c:v>7.1080900000000042</c:v>
                </c:pt>
                <c:pt idx="4">
                  <c:v>7.0630200000000229</c:v>
                </c:pt>
                <c:pt idx="5">
                  <c:v>7.081860000000006</c:v>
                </c:pt>
                <c:pt idx="6">
                  <c:v>7.2655100000000061</c:v>
                </c:pt>
                <c:pt idx="7">
                  <c:v>7.3403199999999913</c:v>
                </c:pt>
                <c:pt idx="8">
                  <c:v>7.2618400000000065</c:v>
                </c:pt>
                <c:pt idx="9">
                  <c:v>8.4572699999999941</c:v>
                </c:pt>
                <c:pt idx="10">
                  <c:v>8.4372099999999932</c:v>
                </c:pt>
                <c:pt idx="11">
                  <c:v>8.5189100000000053</c:v>
                </c:pt>
                <c:pt idx="12">
                  <c:v>13.164429999999982</c:v>
                </c:pt>
                <c:pt idx="13">
                  <c:v>13.20986000000002</c:v>
                </c:pt>
                <c:pt idx="14">
                  <c:v>11.57268000000002</c:v>
                </c:pt>
                <c:pt idx="15">
                  <c:v>11.527250000000009</c:v>
                </c:pt>
                <c:pt idx="16">
                  <c:v>13.824080000000009</c:v>
                </c:pt>
                <c:pt idx="17">
                  <c:v>13.829740000000015</c:v>
                </c:pt>
                <c:pt idx="18">
                  <c:v>16.971699999999998</c:v>
                </c:pt>
                <c:pt idx="19">
                  <c:v>17.005110000000002</c:v>
                </c:pt>
                <c:pt idx="20">
                  <c:v>18.297930000000008</c:v>
                </c:pt>
                <c:pt idx="21">
                  <c:v>18.504940000000005</c:v>
                </c:pt>
                <c:pt idx="22">
                  <c:v>21.644569999999987</c:v>
                </c:pt>
                <c:pt idx="23">
                  <c:v>21.677729999999997</c:v>
                </c:pt>
                <c:pt idx="24">
                  <c:v>24.226709999999997</c:v>
                </c:pt>
                <c:pt idx="25">
                  <c:v>24.259999999999991</c:v>
                </c:pt>
                <c:pt idx="26">
                  <c:v>25.312520000000006</c:v>
                </c:pt>
                <c:pt idx="27">
                  <c:v>25.514289999999988</c:v>
                </c:pt>
                <c:pt idx="28">
                  <c:v>151.1173</c:v>
                </c:pt>
                <c:pt idx="29">
                  <c:v>151.15894</c:v>
                </c:pt>
                <c:pt idx="31">
                  <c:v>165.89782000000002</c:v>
                </c:pt>
                <c:pt idx="33">
                  <c:v>176.00086999999999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FilePoseExcel!$P$349:$P$382</c:f>
              <c:numCache>
                <c:formatCode>General</c:formatCode>
                <c:ptCount val="34"/>
                <c:pt idx="2">
                  <c:v>35.27145999999999</c:v>
                </c:pt>
                <c:pt idx="3">
                  <c:v>0.85812000000004218</c:v>
                </c:pt>
                <c:pt idx="4">
                  <c:v>0.84494000000000824</c:v>
                </c:pt>
                <c:pt idx="5">
                  <c:v>0.86491000000000895</c:v>
                </c:pt>
                <c:pt idx="6">
                  <c:v>1.1221700000000396</c:v>
                </c:pt>
                <c:pt idx="7">
                  <c:v>1.0103499999999599</c:v>
                </c:pt>
                <c:pt idx="8">
                  <c:v>1.4460700000000202</c:v>
                </c:pt>
                <c:pt idx="9">
                  <c:v>9.5619999999939864E-2</c:v>
                </c:pt>
                <c:pt idx="10">
                  <c:v>0.54095000000006621</c:v>
                </c:pt>
                <c:pt idx="11">
                  <c:v>0.43123000000002776</c:v>
                </c:pt>
                <c:pt idx="12">
                  <c:v>0.87015999999994165</c:v>
                </c:pt>
                <c:pt idx="13">
                  <c:v>0.91445999999996275</c:v>
                </c:pt>
                <c:pt idx="14">
                  <c:v>8.1490000000030705E-2</c:v>
                </c:pt>
                <c:pt idx="15">
                  <c:v>0.2208299999999781</c:v>
                </c:pt>
                <c:pt idx="16">
                  <c:v>3.7669600000000401</c:v>
                </c:pt>
                <c:pt idx="17">
                  <c:v>4.6937199999999848</c:v>
                </c:pt>
                <c:pt idx="18">
                  <c:v>4.9897899999999709</c:v>
                </c:pt>
                <c:pt idx="19">
                  <c:v>5.3369699999999511</c:v>
                </c:pt>
                <c:pt idx="20">
                  <c:v>4.9109199999999191</c:v>
                </c:pt>
                <c:pt idx="21">
                  <c:v>5.6313099999999849</c:v>
                </c:pt>
                <c:pt idx="22">
                  <c:v>11.640059999999949</c:v>
                </c:pt>
                <c:pt idx="23">
                  <c:v>10.608050000000162</c:v>
                </c:pt>
                <c:pt idx="24">
                  <c:v>12.704780000000028</c:v>
                </c:pt>
                <c:pt idx="25">
                  <c:v>14.102380000000039</c:v>
                </c:pt>
                <c:pt idx="26">
                  <c:v>15.63743999999997</c:v>
                </c:pt>
                <c:pt idx="27">
                  <c:v>11.26807000000008</c:v>
                </c:pt>
                <c:pt idx="28">
                  <c:v>32.215810000000147</c:v>
                </c:pt>
                <c:pt idx="29">
                  <c:v>30.580030000000079</c:v>
                </c:pt>
                <c:pt idx="31">
                  <c:v>10.679999999999836</c:v>
                </c:pt>
                <c:pt idx="33">
                  <c:v>24.326600000000099</c:v>
                </c:pt>
              </c:numCache>
            </c:numRef>
          </c:yVal>
        </c:ser>
        <c:axId val="100216192"/>
        <c:axId val="100217984"/>
      </c:scatterChart>
      <c:valAx>
        <c:axId val="100216192"/>
        <c:scaling>
          <c:orientation val="minMax"/>
        </c:scaling>
        <c:axPos val="b"/>
        <c:numFmt formatCode="General" sourceLinked="1"/>
        <c:tickLblPos val="nextTo"/>
        <c:crossAx val="100217984"/>
        <c:crosses val="autoZero"/>
        <c:crossBetween val="midCat"/>
      </c:valAx>
      <c:valAx>
        <c:axId val="100217984"/>
        <c:scaling>
          <c:orientation val="minMax"/>
        </c:scaling>
        <c:axPos val="l"/>
        <c:majorGridlines/>
        <c:numFmt formatCode="General" sourceLinked="1"/>
        <c:tickLblPos val="nextTo"/>
        <c:crossAx val="1002161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FilePoseExcel!$N$424:$N$455</c:f>
              <c:numCache>
                <c:formatCode>General</c:formatCode>
                <c:ptCount val="32"/>
                <c:pt idx="0">
                  <c:v>6.5262800000000372</c:v>
                </c:pt>
                <c:pt idx="1">
                  <c:v>12.836479999999959</c:v>
                </c:pt>
                <c:pt idx="2">
                  <c:v>12.889679999999942</c:v>
                </c:pt>
                <c:pt idx="3">
                  <c:v>12.912699999999987</c:v>
                </c:pt>
                <c:pt idx="4">
                  <c:v>13.752639999999968</c:v>
                </c:pt>
                <c:pt idx="5">
                  <c:v>13.803919999999977</c:v>
                </c:pt>
                <c:pt idx="6">
                  <c:v>13.777029999999957</c:v>
                </c:pt>
                <c:pt idx="7">
                  <c:v>16.990040000000057</c:v>
                </c:pt>
                <c:pt idx="8">
                  <c:v>16.960369999999955</c:v>
                </c:pt>
                <c:pt idx="9">
                  <c:v>17.018800000000027</c:v>
                </c:pt>
                <c:pt idx="10">
                  <c:v>32.655499999999975</c:v>
                </c:pt>
                <c:pt idx="11">
                  <c:v>32.651560000000032</c:v>
                </c:pt>
                <c:pt idx="12">
                  <c:v>13.416050000000027</c:v>
                </c:pt>
                <c:pt idx="13">
                  <c:v>13.34712999999995</c:v>
                </c:pt>
                <c:pt idx="14">
                  <c:v>24.026689999999988</c:v>
                </c:pt>
                <c:pt idx="15">
                  <c:v>24.085819999999948</c:v>
                </c:pt>
                <c:pt idx="16">
                  <c:v>26.455760000000037</c:v>
                </c:pt>
                <c:pt idx="17">
                  <c:v>26.542550000000006</c:v>
                </c:pt>
                <c:pt idx="18">
                  <c:v>22.70041999999999</c:v>
                </c:pt>
                <c:pt idx="19">
                  <c:v>23.059600000000035</c:v>
                </c:pt>
                <c:pt idx="20">
                  <c:v>35.317050000000052</c:v>
                </c:pt>
                <c:pt idx="21">
                  <c:v>35.05689000000001</c:v>
                </c:pt>
                <c:pt idx="22">
                  <c:v>34.835839999999976</c:v>
                </c:pt>
                <c:pt idx="23">
                  <c:v>34.973659999999974</c:v>
                </c:pt>
                <c:pt idx="24">
                  <c:v>36.696060000000053</c:v>
                </c:pt>
                <c:pt idx="25">
                  <c:v>36.769990000000014</c:v>
                </c:pt>
                <c:pt idx="26">
                  <c:v>74.395150000000029</c:v>
                </c:pt>
                <c:pt idx="27">
                  <c:v>74.324770000000044</c:v>
                </c:pt>
                <c:pt idx="29">
                  <c:v>66.901820000000001</c:v>
                </c:pt>
                <c:pt idx="31">
                  <c:v>80.417520000000025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FilePoseExcel!$O$422:$O$455</c:f>
              <c:numCache>
                <c:formatCode>General</c:formatCode>
                <c:ptCount val="34"/>
                <c:pt idx="2">
                  <c:v>6.30619200000001</c:v>
                </c:pt>
                <c:pt idx="3">
                  <c:v>7.1080900000000042</c:v>
                </c:pt>
                <c:pt idx="4">
                  <c:v>7.0630200000000229</c:v>
                </c:pt>
                <c:pt idx="5">
                  <c:v>7.081860000000006</c:v>
                </c:pt>
                <c:pt idx="6">
                  <c:v>7.2655100000000061</c:v>
                </c:pt>
                <c:pt idx="7">
                  <c:v>7.3403199999999913</c:v>
                </c:pt>
                <c:pt idx="8">
                  <c:v>7.2618400000000065</c:v>
                </c:pt>
                <c:pt idx="9">
                  <c:v>8.4572699999999941</c:v>
                </c:pt>
                <c:pt idx="10">
                  <c:v>8.4372099999999932</c:v>
                </c:pt>
                <c:pt idx="11">
                  <c:v>8.5189100000000053</c:v>
                </c:pt>
                <c:pt idx="12">
                  <c:v>13.164429999999982</c:v>
                </c:pt>
                <c:pt idx="13">
                  <c:v>13.20986000000002</c:v>
                </c:pt>
                <c:pt idx="14">
                  <c:v>11.57268000000002</c:v>
                </c:pt>
                <c:pt idx="15">
                  <c:v>11.527250000000009</c:v>
                </c:pt>
                <c:pt idx="16">
                  <c:v>13.824080000000009</c:v>
                </c:pt>
                <c:pt idx="17">
                  <c:v>13.829740000000015</c:v>
                </c:pt>
                <c:pt idx="18">
                  <c:v>16.971699999999998</c:v>
                </c:pt>
                <c:pt idx="19">
                  <c:v>17.005110000000002</c:v>
                </c:pt>
                <c:pt idx="20">
                  <c:v>18.297930000000008</c:v>
                </c:pt>
                <c:pt idx="21">
                  <c:v>18.504940000000005</c:v>
                </c:pt>
                <c:pt idx="22">
                  <c:v>21.644569999999987</c:v>
                </c:pt>
                <c:pt idx="23">
                  <c:v>21.677729999999997</c:v>
                </c:pt>
                <c:pt idx="24">
                  <c:v>24.226709999999997</c:v>
                </c:pt>
                <c:pt idx="25">
                  <c:v>24.259999999999991</c:v>
                </c:pt>
                <c:pt idx="26">
                  <c:v>25.312520000000006</c:v>
                </c:pt>
                <c:pt idx="27">
                  <c:v>25.514289999999988</c:v>
                </c:pt>
                <c:pt idx="28">
                  <c:v>151.1173</c:v>
                </c:pt>
                <c:pt idx="29">
                  <c:v>151.15894</c:v>
                </c:pt>
                <c:pt idx="31">
                  <c:v>165.89782000000002</c:v>
                </c:pt>
                <c:pt idx="33">
                  <c:v>176.00086999999999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FilePoseExcel!$P$422:$P$455</c:f>
              <c:numCache>
                <c:formatCode>General</c:formatCode>
                <c:ptCount val="34"/>
                <c:pt idx="2">
                  <c:v>35.27145999999999</c:v>
                </c:pt>
                <c:pt idx="3">
                  <c:v>0.85812000000004218</c:v>
                </c:pt>
                <c:pt idx="4">
                  <c:v>0.84494000000000824</c:v>
                </c:pt>
                <c:pt idx="5">
                  <c:v>0.86491000000000895</c:v>
                </c:pt>
                <c:pt idx="6">
                  <c:v>1.1221700000000396</c:v>
                </c:pt>
                <c:pt idx="7">
                  <c:v>1.0103499999999599</c:v>
                </c:pt>
                <c:pt idx="8">
                  <c:v>1.4460700000000202</c:v>
                </c:pt>
                <c:pt idx="9">
                  <c:v>9.5619999999939864E-2</c:v>
                </c:pt>
                <c:pt idx="10">
                  <c:v>0.54095000000006621</c:v>
                </c:pt>
                <c:pt idx="11">
                  <c:v>0.43123000000002776</c:v>
                </c:pt>
                <c:pt idx="12">
                  <c:v>0.87015999999994165</c:v>
                </c:pt>
                <c:pt idx="13">
                  <c:v>0.91445999999996275</c:v>
                </c:pt>
                <c:pt idx="14">
                  <c:v>8.1490000000030705E-2</c:v>
                </c:pt>
                <c:pt idx="15">
                  <c:v>0.2208299999999781</c:v>
                </c:pt>
                <c:pt idx="16">
                  <c:v>3.7669600000000401</c:v>
                </c:pt>
                <c:pt idx="17">
                  <c:v>4.6937199999999848</c:v>
                </c:pt>
                <c:pt idx="18">
                  <c:v>4.9897899999999709</c:v>
                </c:pt>
                <c:pt idx="19">
                  <c:v>5.3369699999999511</c:v>
                </c:pt>
                <c:pt idx="20">
                  <c:v>4.9109199999999191</c:v>
                </c:pt>
                <c:pt idx="21">
                  <c:v>5.6313099999999849</c:v>
                </c:pt>
                <c:pt idx="22">
                  <c:v>11.640059999999949</c:v>
                </c:pt>
                <c:pt idx="23">
                  <c:v>10.608050000000162</c:v>
                </c:pt>
                <c:pt idx="24">
                  <c:v>12.704780000000028</c:v>
                </c:pt>
                <c:pt idx="25">
                  <c:v>14.102380000000039</c:v>
                </c:pt>
                <c:pt idx="26">
                  <c:v>15.63743999999997</c:v>
                </c:pt>
                <c:pt idx="27">
                  <c:v>11.26807000000008</c:v>
                </c:pt>
                <c:pt idx="28">
                  <c:v>32.215810000000147</c:v>
                </c:pt>
                <c:pt idx="29">
                  <c:v>30.580030000000079</c:v>
                </c:pt>
                <c:pt idx="31">
                  <c:v>10.679999999999836</c:v>
                </c:pt>
                <c:pt idx="33">
                  <c:v>24.326600000000099</c:v>
                </c:pt>
              </c:numCache>
            </c:numRef>
          </c:yVal>
        </c:ser>
        <c:axId val="100247424"/>
        <c:axId val="100248960"/>
      </c:scatterChart>
      <c:valAx>
        <c:axId val="100247424"/>
        <c:scaling>
          <c:orientation val="minMax"/>
        </c:scaling>
        <c:axPos val="b"/>
        <c:numFmt formatCode="General" sourceLinked="1"/>
        <c:tickLblPos val="nextTo"/>
        <c:crossAx val="100248960"/>
        <c:crosses val="autoZero"/>
        <c:crossBetween val="midCat"/>
      </c:valAx>
      <c:valAx>
        <c:axId val="100248960"/>
        <c:scaling>
          <c:orientation val="minMax"/>
        </c:scaling>
        <c:axPos val="l"/>
        <c:majorGridlines/>
        <c:numFmt formatCode="General" sourceLinked="1"/>
        <c:tickLblPos val="nextTo"/>
        <c:crossAx val="1002474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FilePoseExcel!$N$315:$N$346</c:f>
              <c:numCache>
                <c:formatCode>General</c:formatCode>
                <c:ptCount val="32"/>
                <c:pt idx="0">
                  <c:v>6.3530800000000376</c:v>
                </c:pt>
                <c:pt idx="1">
                  <c:v>13.499879999999955</c:v>
                </c:pt>
                <c:pt idx="2">
                  <c:v>12.686679999999946</c:v>
                </c:pt>
                <c:pt idx="3">
                  <c:v>12.701899999999984</c:v>
                </c:pt>
                <c:pt idx="4">
                  <c:v>13.640639999999966</c:v>
                </c:pt>
                <c:pt idx="5">
                  <c:v>13.686219999999977</c:v>
                </c:pt>
                <c:pt idx="6">
                  <c:v>13.652729999999956</c:v>
                </c:pt>
                <c:pt idx="7">
                  <c:v>16.794240000000055</c:v>
                </c:pt>
                <c:pt idx="8">
                  <c:v>16.764169999999954</c:v>
                </c:pt>
                <c:pt idx="9">
                  <c:v>16.827500000000029</c:v>
                </c:pt>
                <c:pt idx="10">
                  <c:v>32.522399999999976</c:v>
                </c:pt>
                <c:pt idx="11">
                  <c:v>32.519060000000032</c:v>
                </c:pt>
                <c:pt idx="12">
                  <c:v>13.298950000000026</c:v>
                </c:pt>
                <c:pt idx="13">
                  <c:v>13.23282999999995</c:v>
                </c:pt>
                <c:pt idx="14">
                  <c:v>23.999489999999987</c:v>
                </c:pt>
                <c:pt idx="15">
                  <c:v>24.099519999999949</c:v>
                </c:pt>
                <c:pt idx="16">
                  <c:v>26.203560000000035</c:v>
                </c:pt>
                <c:pt idx="17">
                  <c:v>26.284350000000007</c:v>
                </c:pt>
                <c:pt idx="18">
                  <c:v>22.698619999999988</c:v>
                </c:pt>
                <c:pt idx="19">
                  <c:v>23.091000000000033</c:v>
                </c:pt>
                <c:pt idx="20">
                  <c:v>35.534850000000048</c:v>
                </c:pt>
                <c:pt idx="21">
                  <c:v>35.323690000000006</c:v>
                </c:pt>
                <c:pt idx="22">
                  <c:v>34.790639999999982</c:v>
                </c:pt>
                <c:pt idx="23">
                  <c:v>34.928059999999974</c:v>
                </c:pt>
                <c:pt idx="24">
                  <c:v>37.00036000000005</c:v>
                </c:pt>
                <c:pt idx="25">
                  <c:v>37.158290000000008</c:v>
                </c:pt>
                <c:pt idx="26">
                  <c:v>74.623250000000013</c:v>
                </c:pt>
                <c:pt idx="27">
                  <c:v>74.64047000000005</c:v>
                </c:pt>
                <c:pt idx="29">
                  <c:v>68.003719999999987</c:v>
                </c:pt>
                <c:pt idx="31">
                  <c:v>80.245820000000023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FilePoseExcel!$O$313:$O$346</c:f>
              <c:numCache>
                <c:formatCode>General</c:formatCode>
                <c:ptCount val="34"/>
                <c:pt idx="2">
                  <c:v>13.444320000000005</c:v>
                </c:pt>
                <c:pt idx="3">
                  <c:v>12.953589999999991</c:v>
                </c:pt>
                <c:pt idx="4">
                  <c:v>10.75192100000001</c:v>
                </c:pt>
                <c:pt idx="5">
                  <c:v>10.764488999999998</c:v>
                </c:pt>
                <c:pt idx="6">
                  <c:v>12.327570000000009</c:v>
                </c:pt>
                <c:pt idx="7">
                  <c:v>12.356320000000011</c:v>
                </c:pt>
                <c:pt idx="8">
                  <c:v>12.309300000000007</c:v>
                </c:pt>
                <c:pt idx="9">
                  <c:v>14.595039999999983</c:v>
                </c:pt>
                <c:pt idx="10">
                  <c:v>14.586770000000001</c:v>
                </c:pt>
                <c:pt idx="11">
                  <c:v>14.663520000000005</c:v>
                </c:pt>
                <c:pt idx="12">
                  <c:v>20.081400000000002</c:v>
                </c:pt>
                <c:pt idx="13">
                  <c:v>20.107380000000006</c:v>
                </c:pt>
                <c:pt idx="14">
                  <c:v>19.927880000000016</c:v>
                </c:pt>
                <c:pt idx="15">
                  <c:v>19.872739999999993</c:v>
                </c:pt>
                <c:pt idx="16">
                  <c:v>24.181880000000007</c:v>
                </c:pt>
                <c:pt idx="17">
                  <c:v>24.117140000000006</c:v>
                </c:pt>
                <c:pt idx="18">
                  <c:v>29.274200000000008</c:v>
                </c:pt>
                <c:pt idx="19">
                  <c:v>29.270110000000017</c:v>
                </c:pt>
                <c:pt idx="20">
                  <c:v>32.820729999999998</c:v>
                </c:pt>
                <c:pt idx="21">
                  <c:v>33.023439999999994</c:v>
                </c:pt>
                <c:pt idx="22">
                  <c:v>38.23257000000001</c:v>
                </c:pt>
                <c:pt idx="23">
                  <c:v>38.236629999999991</c:v>
                </c:pt>
                <c:pt idx="24">
                  <c:v>42.838809999999995</c:v>
                </c:pt>
                <c:pt idx="25">
                  <c:v>42.899699999999996</c:v>
                </c:pt>
                <c:pt idx="26">
                  <c:v>45.941020000000009</c:v>
                </c:pt>
                <c:pt idx="27">
                  <c:v>46.043589999999995</c:v>
                </c:pt>
                <c:pt idx="28">
                  <c:v>161.5882</c:v>
                </c:pt>
                <c:pt idx="29">
                  <c:v>161.68263999999999</c:v>
                </c:pt>
                <c:pt idx="31">
                  <c:v>178.41131999999999</c:v>
                </c:pt>
                <c:pt idx="33">
                  <c:v>189.54446999999999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FilePoseExcel!$P$313:$P$346</c:f>
              <c:numCache>
                <c:formatCode>General</c:formatCode>
                <c:ptCount val="34"/>
                <c:pt idx="2">
                  <c:v>36.490459999999985</c:v>
                </c:pt>
                <c:pt idx="3">
                  <c:v>14.222879999999918</c:v>
                </c:pt>
                <c:pt idx="4">
                  <c:v>1.0479400000000396</c:v>
                </c:pt>
                <c:pt idx="5">
                  <c:v>1.1999099999999885</c:v>
                </c:pt>
                <c:pt idx="6">
                  <c:v>2.7191700000000196</c:v>
                </c:pt>
                <c:pt idx="7">
                  <c:v>2.7103500000000054</c:v>
                </c:pt>
                <c:pt idx="8">
                  <c:v>3.2580699999999752</c:v>
                </c:pt>
                <c:pt idx="9">
                  <c:v>2.2206199999999399</c:v>
                </c:pt>
                <c:pt idx="10">
                  <c:v>2.6889500000000339</c:v>
                </c:pt>
                <c:pt idx="11">
                  <c:v>2.6002300000000105</c:v>
                </c:pt>
                <c:pt idx="12">
                  <c:v>1.4428400000000465</c:v>
                </c:pt>
                <c:pt idx="13">
                  <c:v>1.5355400000000827</c:v>
                </c:pt>
                <c:pt idx="14">
                  <c:v>2.8225099999999657</c:v>
                </c:pt>
                <c:pt idx="15">
                  <c:v>2.6491700000000264</c:v>
                </c:pt>
                <c:pt idx="16">
                  <c:v>2.3510400000000118</c:v>
                </c:pt>
                <c:pt idx="17">
                  <c:v>1.8392800000000307</c:v>
                </c:pt>
                <c:pt idx="18">
                  <c:v>1.1102100000000519</c:v>
                </c:pt>
                <c:pt idx="19">
                  <c:v>0.14502999999990607</c:v>
                </c:pt>
                <c:pt idx="20">
                  <c:v>2.1630800000000363</c:v>
                </c:pt>
                <c:pt idx="21">
                  <c:v>1.2446899999999914</c:v>
                </c:pt>
                <c:pt idx="22">
                  <c:v>5.0000599999998485</c:v>
                </c:pt>
                <c:pt idx="23">
                  <c:v>5.1980499999999665</c:v>
                </c:pt>
                <c:pt idx="24">
                  <c:v>8.7847799999999552</c:v>
                </c:pt>
                <c:pt idx="25">
                  <c:v>9.7023799999999483</c:v>
                </c:pt>
                <c:pt idx="26">
                  <c:v>10.087440000000015</c:v>
                </c:pt>
                <c:pt idx="27">
                  <c:v>8.3680699999999888</c:v>
                </c:pt>
                <c:pt idx="28">
                  <c:v>21.375810000000001</c:v>
                </c:pt>
                <c:pt idx="29">
                  <c:v>21.000030000000152</c:v>
                </c:pt>
                <c:pt idx="31">
                  <c:v>16.300000000000182</c:v>
                </c:pt>
                <c:pt idx="33">
                  <c:v>7.7466000000001713</c:v>
                </c:pt>
              </c:numCache>
            </c:numRef>
          </c:yVal>
        </c:ser>
        <c:axId val="100167680"/>
        <c:axId val="100169216"/>
      </c:scatterChart>
      <c:valAx>
        <c:axId val="100167680"/>
        <c:scaling>
          <c:orientation val="minMax"/>
        </c:scaling>
        <c:axPos val="b"/>
        <c:numFmt formatCode="General" sourceLinked="1"/>
        <c:tickLblPos val="nextTo"/>
        <c:crossAx val="100169216"/>
        <c:crosses val="autoZero"/>
        <c:crossBetween val="midCat"/>
      </c:valAx>
      <c:valAx>
        <c:axId val="100169216"/>
        <c:scaling>
          <c:orientation val="minMax"/>
        </c:scaling>
        <c:axPos val="l"/>
        <c:majorGridlines/>
        <c:numFmt formatCode="General" sourceLinked="1"/>
        <c:tickLblPos val="nextTo"/>
        <c:crossAx val="100167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FilePoseExcel!$N$279:$N$310</c:f>
              <c:numCache>
                <c:formatCode>General</c:formatCode>
                <c:ptCount val="32"/>
                <c:pt idx="0">
                  <c:v>6.3310699999999631</c:v>
                </c:pt>
                <c:pt idx="1">
                  <c:v>1.7416800000000432</c:v>
                </c:pt>
                <c:pt idx="2">
                  <c:v>1.6877900000000565</c:v>
                </c:pt>
                <c:pt idx="3">
                  <c:v>1.6587600000000142</c:v>
                </c:pt>
                <c:pt idx="4">
                  <c:v>2.8499400000000321</c:v>
                </c:pt>
                <c:pt idx="5">
                  <c:v>2.8059400000000245</c:v>
                </c:pt>
                <c:pt idx="6">
                  <c:v>2.8146600000000461</c:v>
                </c:pt>
                <c:pt idx="7">
                  <c:v>1.2072599999999447</c:v>
                </c:pt>
                <c:pt idx="8">
                  <c:v>1.2207300000000458</c:v>
                </c:pt>
                <c:pt idx="9">
                  <c:v>1.1720999999999719</c:v>
                </c:pt>
                <c:pt idx="10">
                  <c:v>12.227499999999974</c:v>
                </c:pt>
                <c:pt idx="11">
                  <c:v>12.19356000000003</c:v>
                </c:pt>
                <c:pt idx="12">
                  <c:v>8.6112999999999751</c:v>
                </c:pt>
                <c:pt idx="13">
                  <c:v>8.6877100000000524</c:v>
                </c:pt>
                <c:pt idx="14">
                  <c:v>2.0390200000000114</c:v>
                </c:pt>
                <c:pt idx="15">
                  <c:v>1.9631000000000522</c:v>
                </c:pt>
                <c:pt idx="16">
                  <c:v>2.8134029999999646</c:v>
                </c:pt>
                <c:pt idx="17">
                  <c:v>2.7632249999999923</c:v>
                </c:pt>
                <c:pt idx="18">
                  <c:v>9.9590200000000113</c:v>
                </c:pt>
                <c:pt idx="19">
                  <c:v>9.6018899999999654</c:v>
                </c:pt>
                <c:pt idx="20">
                  <c:v>1.4192499999999493</c:v>
                </c:pt>
                <c:pt idx="21">
                  <c:v>1.6277399999999895</c:v>
                </c:pt>
                <c:pt idx="22">
                  <c:v>6.2093600000000215</c:v>
                </c:pt>
                <c:pt idx="23">
                  <c:v>6.079040000000024</c:v>
                </c:pt>
                <c:pt idx="24">
                  <c:v>7.3652299999999489</c:v>
                </c:pt>
                <c:pt idx="25">
                  <c:v>7.1216999999999899</c:v>
                </c:pt>
                <c:pt idx="26">
                  <c:v>26.880650000000021</c:v>
                </c:pt>
                <c:pt idx="27">
                  <c:v>26.847870000000039</c:v>
                </c:pt>
                <c:pt idx="29">
                  <c:v>16.488219999999995</c:v>
                </c:pt>
                <c:pt idx="31">
                  <c:v>25.208620000000018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FilePoseExcel!$O$277:$O$310</c:f>
              <c:numCache>
                <c:formatCode>General</c:formatCode>
                <c:ptCount val="34"/>
                <c:pt idx="2">
                  <c:v>3.1439699999999959</c:v>
                </c:pt>
                <c:pt idx="3">
                  <c:v>3.4961099999999874</c:v>
                </c:pt>
                <c:pt idx="4">
                  <c:v>3.4600100000000111</c:v>
                </c:pt>
                <c:pt idx="5">
                  <c:v>3.4713600000000042</c:v>
                </c:pt>
                <c:pt idx="6">
                  <c:v>3.0523400000000152</c:v>
                </c:pt>
                <c:pt idx="7">
                  <c:v>3.112480000000005</c:v>
                </c:pt>
                <c:pt idx="8">
                  <c:v>3.0552600000000041</c:v>
                </c:pt>
                <c:pt idx="9">
                  <c:v>3.6857699999999909</c:v>
                </c:pt>
                <c:pt idx="10">
                  <c:v>3.6598099999999931</c:v>
                </c:pt>
                <c:pt idx="11">
                  <c:v>3.7426099999999849</c:v>
                </c:pt>
                <c:pt idx="12">
                  <c:v>7.9694299999999885</c:v>
                </c:pt>
                <c:pt idx="13">
                  <c:v>7.9811600000000169</c:v>
                </c:pt>
                <c:pt idx="14">
                  <c:v>5.8160799999999995</c:v>
                </c:pt>
                <c:pt idx="15">
                  <c:v>5.761650000000003</c:v>
                </c:pt>
                <c:pt idx="16">
                  <c:v>7.9824800000000096</c:v>
                </c:pt>
                <c:pt idx="17">
                  <c:v>7.9110400000000141</c:v>
                </c:pt>
                <c:pt idx="18">
                  <c:v>9.4868999999999915</c:v>
                </c:pt>
                <c:pt idx="19">
                  <c:v>9.4795100000000048</c:v>
                </c:pt>
                <c:pt idx="20">
                  <c:v>9.9075300000000084</c:v>
                </c:pt>
                <c:pt idx="21">
                  <c:v>10.135539999999992</c:v>
                </c:pt>
                <c:pt idx="22">
                  <c:v>11.945570000000004</c:v>
                </c:pt>
                <c:pt idx="23">
                  <c:v>11.973629999999986</c:v>
                </c:pt>
                <c:pt idx="24">
                  <c:v>13.973410000000001</c:v>
                </c:pt>
                <c:pt idx="25">
                  <c:v>14.002900000000011</c:v>
                </c:pt>
                <c:pt idx="26">
                  <c:v>13.442419999999998</c:v>
                </c:pt>
                <c:pt idx="27">
                  <c:v>13.656189999999981</c:v>
                </c:pt>
                <c:pt idx="28">
                  <c:v>138.79320000000001</c:v>
                </c:pt>
                <c:pt idx="29">
                  <c:v>138.82854</c:v>
                </c:pt>
                <c:pt idx="31">
                  <c:v>153.03631999999999</c:v>
                </c:pt>
                <c:pt idx="33">
                  <c:v>161.72246999999999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FilePoseExcel!$P$277:$P$310</c:f>
              <c:numCache>
                <c:formatCode>General</c:formatCode>
                <c:ptCount val="34"/>
                <c:pt idx="2">
                  <c:v>42.027459999999962</c:v>
                </c:pt>
                <c:pt idx="3">
                  <c:v>7.7478800000000092</c:v>
                </c:pt>
                <c:pt idx="4">
                  <c:v>7.7600600000000099</c:v>
                </c:pt>
                <c:pt idx="5">
                  <c:v>7.7340900000000374</c:v>
                </c:pt>
                <c:pt idx="6">
                  <c:v>8.3198299999999676</c:v>
                </c:pt>
                <c:pt idx="7">
                  <c:v>8.3846500000000219</c:v>
                </c:pt>
                <c:pt idx="8">
                  <c:v>8.033929999999998</c:v>
                </c:pt>
                <c:pt idx="9">
                  <c:v>11.756380000000036</c:v>
                </c:pt>
                <c:pt idx="10">
                  <c:v>11.26705000000004</c:v>
                </c:pt>
                <c:pt idx="11">
                  <c:v>11.35477000000003</c:v>
                </c:pt>
                <c:pt idx="12">
                  <c:v>14.150159999999914</c:v>
                </c:pt>
                <c:pt idx="13">
                  <c:v>14.022460000000024</c:v>
                </c:pt>
                <c:pt idx="14">
                  <c:v>18.062490000000025</c:v>
                </c:pt>
                <c:pt idx="15">
                  <c:v>18.031830000000014</c:v>
                </c:pt>
                <c:pt idx="16">
                  <c:v>16.475959999999986</c:v>
                </c:pt>
                <c:pt idx="17">
                  <c:v>16.613719999999944</c:v>
                </c:pt>
                <c:pt idx="18">
                  <c:v>21.976789999999937</c:v>
                </c:pt>
                <c:pt idx="19">
                  <c:v>22.91197000000011</c:v>
                </c:pt>
                <c:pt idx="20">
                  <c:v>23.256920000000036</c:v>
                </c:pt>
                <c:pt idx="21">
                  <c:v>23.051310000000058</c:v>
                </c:pt>
                <c:pt idx="22">
                  <c:v>33.05006000000003</c:v>
                </c:pt>
                <c:pt idx="23">
                  <c:v>32.628050000000144</c:v>
                </c:pt>
                <c:pt idx="24">
                  <c:v>36.694780000000037</c:v>
                </c:pt>
                <c:pt idx="25">
                  <c:v>37.672379999999976</c:v>
                </c:pt>
                <c:pt idx="26">
                  <c:v>41.437440000000151</c:v>
                </c:pt>
                <c:pt idx="27">
                  <c:v>37.438070000000153</c:v>
                </c:pt>
                <c:pt idx="28">
                  <c:v>58.505809999999883</c:v>
                </c:pt>
                <c:pt idx="29">
                  <c:v>55.830030000000079</c:v>
                </c:pt>
                <c:pt idx="31">
                  <c:v>42.599999999999909</c:v>
                </c:pt>
                <c:pt idx="33">
                  <c:v>50.576600000000099</c:v>
                </c:pt>
              </c:numCache>
            </c:numRef>
          </c:yVal>
        </c:ser>
        <c:axId val="100194560"/>
        <c:axId val="100335616"/>
      </c:scatterChart>
      <c:valAx>
        <c:axId val="100194560"/>
        <c:scaling>
          <c:orientation val="minMax"/>
        </c:scaling>
        <c:axPos val="b"/>
        <c:numFmt formatCode="General" sourceLinked="1"/>
        <c:tickLblPos val="nextTo"/>
        <c:crossAx val="100335616"/>
        <c:crosses val="autoZero"/>
        <c:crossBetween val="midCat"/>
      </c:valAx>
      <c:valAx>
        <c:axId val="100335616"/>
        <c:scaling>
          <c:orientation val="minMax"/>
        </c:scaling>
        <c:axPos val="l"/>
        <c:majorGridlines/>
        <c:numFmt formatCode="General" sourceLinked="1"/>
        <c:tickLblPos val="nextTo"/>
        <c:crossAx val="1001945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FilePoseExcel!$N$460:$N$493</c:f>
              <c:numCache>
                <c:formatCode>General</c:formatCode>
                <c:ptCount val="34"/>
                <c:pt idx="2">
                  <c:v>7.6630800000000363</c:v>
                </c:pt>
                <c:pt idx="3">
                  <c:v>10.970979999999958</c:v>
                </c:pt>
                <c:pt idx="4">
                  <c:v>11.00927999999994</c:v>
                </c:pt>
                <c:pt idx="5">
                  <c:v>11.042899999999982</c:v>
                </c:pt>
                <c:pt idx="6">
                  <c:v>10.946739999999966</c:v>
                </c:pt>
                <c:pt idx="7">
                  <c:v>10.992219999999975</c:v>
                </c:pt>
                <c:pt idx="8">
                  <c:v>10.980929999999951</c:v>
                </c:pt>
                <c:pt idx="9">
                  <c:v>11.990440000000053</c:v>
                </c:pt>
                <c:pt idx="10">
                  <c:v>11.981369999999952</c:v>
                </c:pt>
                <c:pt idx="11">
                  <c:v>12.038400000000028</c:v>
                </c:pt>
                <c:pt idx="12">
                  <c:v>23.031799999999976</c:v>
                </c:pt>
                <c:pt idx="13">
                  <c:v>23.041960000000024</c:v>
                </c:pt>
                <c:pt idx="14">
                  <c:v>8.3760500000000242</c:v>
                </c:pt>
                <c:pt idx="15">
                  <c:v>8.2999299999999501</c:v>
                </c:pt>
                <c:pt idx="16">
                  <c:v>13.271089999999987</c:v>
                </c:pt>
                <c:pt idx="17">
                  <c:v>13.353219999999947</c:v>
                </c:pt>
                <c:pt idx="18">
                  <c:v>21.133760000000038</c:v>
                </c:pt>
                <c:pt idx="19">
                  <c:v>21.172850000000011</c:v>
                </c:pt>
                <c:pt idx="20">
                  <c:v>18.438219999999987</c:v>
                </c:pt>
                <c:pt idx="21">
                  <c:v>18.809500000000032</c:v>
                </c:pt>
                <c:pt idx="22">
                  <c:v>26.861050000000052</c:v>
                </c:pt>
                <c:pt idx="23">
                  <c:v>26.632390000000012</c:v>
                </c:pt>
                <c:pt idx="24">
                  <c:v>26.631839999999979</c:v>
                </c:pt>
                <c:pt idx="25">
                  <c:v>26.766659999999977</c:v>
                </c:pt>
                <c:pt idx="26">
                  <c:v>27.198360000000051</c:v>
                </c:pt>
                <c:pt idx="27">
                  <c:v>27.409690000000012</c:v>
                </c:pt>
                <c:pt idx="28">
                  <c:v>55.454450000000023</c:v>
                </c:pt>
                <c:pt idx="29">
                  <c:v>55.411270000000037</c:v>
                </c:pt>
                <c:pt idx="31">
                  <c:v>48.18732</c:v>
                </c:pt>
                <c:pt idx="33">
                  <c:v>58.832220000000014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FilePoseExcel!$O$460:$O$493</c:f>
              <c:numCache>
                <c:formatCode>General</c:formatCode>
                <c:ptCount val="34"/>
                <c:pt idx="2">
                  <c:v>6.4751940000000161</c:v>
                </c:pt>
                <c:pt idx="3">
                  <c:v>7.2014199999999846</c:v>
                </c:pt>
                <c:pt idx="4">
                  <c:v>7.1446200000000033</c:v>
                </c:pt>
                <c:pt idx="5">
                  <c:v>7.1681700000000035</c:v>
                </c:pt>
                <c:pt idx="6">
                  <c:v>7.4973700000000179</c:v>
                </c:pt>
                <c:pt idx="7">
                  <c:v>7.530130000000014</c:v>
                </c:pt>
                <c:pt idx="8">
                  <c:v>7.4902199999999937</c:v>
                </c:pt>
                <c:pt idx="9">
                  <c:v>8.6224699999999928</c:v>
                </c:pt>
                <c:pt idx="10">
                  <c:v>8.6210100000000125</c:v>
                </c:pt>
                <c:pt idx="11">
                  <c:v>8.6998099999999852</c:v>
                </c:pt>
                <c:pt idx="12">
                  <c:v>13.229129999999998</c:v>
                </c:pt>
                <c:pt idx="13">
                  <c:v>13.262259999999998</c:v>
                </c:pt>
                <c:pt idx="14">
                  <c:v>11.790280000000024</c:v>
                </c:pt>
                <c:pt idx="15">
                  <c:v>11.737250000000017</c:v>
                </c:pt>
                <c:pt idx="16">
                  <c:v>14.026080000000007</c:v>
                </c:pt>
                <c:pt idx="17">
                  <c:v>13.959540000000004</c:v>
                </c:pt>
                <c:pt idx="18">
                  <c:v>17.001000000000005</c:v>
                </c:pt>
                <c:pt idx="19">
                  <c:v>17.003710000000012</c:v>
                </c:pt>
                <c:pt idx="20">
                  <c:v>18.43753000000001</c:v>
                </c:pt>
                <c:pt idx="21">
                  <c:v>18.655040000000014</c:v>
                </c:pt>
                <c:pt idx="22">
                  <c:v>21.44516999999999</c:v>
                </c:pt>
                <c:pt idx="23">
                  <c:v>21.468729999999994</c:v>
                </c:pt>
                <c:pt idx="24">
                  <c:v>23.893309999999985</c:v>
                </c:pt>
                <c:pt idx="25">
                  <c:v>23.95920000000001</c:v>
                </c:pt>
                <c:pt idx="26">
                  <c:v>24.907119999999992</c:v>
                </c:pt>
                <c:pt idx="27">
                  <c:v>24.940989999999999</c:v>
                </c:pt>
                <c:pt idx="28">
                  <c:v>151.54399999999998</c:v>
                </c:pt>
                <c:pt idx="29">
                  <c:v>151.58184</c:v>
                </c:pt>
                <c:pt idx="31">
                  <c:v>166.72021999999998</c:v>
                </c:pt>
                <c:pt idx="33">
                  <c:v>176.62137000000001</c:v>
                </c:pt>
              </c:numCache>
            </c:numRef>
          </c:yVal>
        </c:ser>
        <c:axId val="100364288"/>
        <c:axId val="100365824"/>
      </c:scatterChart>
      <c:valAx>
        <c:axId val="100364288"/>
        <c:scaling>
          <c:orientation val="minMax"/>
        </c:scaling>
        <c:axPos val="b"/>
        <c:numFmt formatCode="General" sourceLinked="1"/>
        <c:tickLblPos val="nextTo"/>
        <c:crossAx val="100365824"/>
        <c:crosses val="autoZero"/>
        <c:crossBetween val="midCat"/>
      </c:valAx>
      <c:valAx>
        <c:axId val="100365824"/>
        <c:scaling>
          <c:orientation val="minMax"/>
        </c:scaling>
        <c:axPos val="l"/>
        <c:majorGridlines/>
        <c:numFmt formatCode="General" sourceLinked="1"/>
        <c:tickLblPos val="nextTo"/>
        <c:crossAx val="1003642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FilePoseExcel!$N$497:$N$530</c:f>
              <c:numCache>
                <c:formatCode>General</c:formatCode>
                <c:ptCount val="34"/>
                <c:pt idx="2">
                  <c:v>7.7930800000000389</c:v>
                </c:pt>
                <c:pt idx="3">
                  <c:v>11.112379999999956</c:v>
                </c:pt>
                <c:pt idx="4">
                  <c:v>11.15087999999994</c:v>
                </c:pt>
                <c:pt idx="5">
                  <c:v>11.184499999999982</c:v>
                </c:pt>
                <c:pt idx="6">
                  <c:v>11.068939999999969</c:v>
                </c:pt>
                <c:pt idx="7">
                  <c:v>11.113719999999976</c:v>
                </c:pt>
                <c:pt idx="8">
                  <c:v>11.103029999999954</c:v>
                </c:pt>
                <c:pt idx="9">
                  <c:v>12.108940000000054</c:v>
                </c:pt>
                <c:pt idx="10">
                  <c:v>12.098569999999953</c:v>
                </c:pt>
                <c:pt idx="11">
                  <c:v>12.15790000000003</c:v>
                </c:pt>
                <c:pt idx="12">
                  <c:v>23.163599999999981</c:v>
                </c:pt>
                <c:pt idx="13">
                  <c:v>23.17056000000003</c:v>
                </c:pt>
                <c:pt idx="14">
                  <c:v>8.4539500000000238</c:v>
                </c:pt>
                <c:pt idx="15">
                  <c:v>8.3776299999999466</c:v>
                </c:pt>
                <c:pt idx="16">
                  <c:v>13.315989999999989</c:v>
                </c:pt>
                <c:pt idx="17">
                  <c:v>13.393919999999948</c:v>
                </c:pt>
                <c:pt idx="18">
                  <c:v>21.173060000000035</c:v>
                </c:pt>
                <c:pt idx="19">
                  <c:v>21.212050000000009</c:v>
                </c:pt>
                <c:pt idx="20">
                  <c:v>18.463819999999991</c:v>
                </c:pt>
                <c:pt idx="21">
                  <c:v>18.834100000000035</c:v>
                </c:pt>
                <c:pt idx="22">
                  <c:v>26.864550000000051</c:v>
                </c:pt>
                <c:pt idx="23">
                  <c:v>26.638090000000009</c:v>
                </c:pt>
                <c:pt idx="24">
                  <c:v>26.63003999999998</c:v>
                </c:pt>
                <c:pt idx="25">
                  <c:v>26.765659999999976</c:v>
                </c:pt>
                <c:pt idx="26">
                  <c:v>27.183860000000049</c:v>
                </c:pt>
                <c:pt idx="27">
                  <c:v>27.394690000000011</c:v>
                </c:pt>
                <c:pt idx="28">
                  <c:v>55.397750000000016</c:v>
                </c:pt>
                <c:pt idx="29">
                  <c:v>55.356270000000045</c:v>
                </c:pt>
                <c:pt idx="31">
                  <c:v>48.132019999999997</c:v>
                </c:pt>
                <c:pt idx="33">
                  <c:v>58.770020000000017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FilePoseExcel!$O$497:$O$530</c:f>
              <c:numCache>
                <c:formatCode>General</c:formatCode>
                <c:ptCount val="34"/>
                <c:pt idx="2">
                  <c:v>6.4670650000000194</c:v>
                </c:pt>
                <c:pt idx="3">
                  <c:v>7.1654299999999864</c:v>
                </c:pt>
                <c:pt idx="4">
                  <c:v>7.1076500000000067</c:v>
                </c:pt>
                <c:pt idx="5">
                  <c:v>7.1316199999999981</c:v>
                </c:pt>
                <c:pt idx="6">
                  <c:v>7.4394599999999969</c:v>
                </c:pt>
                <c:pt idx="7">
                  <c:v>7.4736000000000047</c:v>
                </c:pt>
                <c:pt idx="8">
                  <c:v>7.4331599999999867</c:v>
                </c:pt>
                <c:pt idx="9">
                  <c:v>8.5551700000000039</c:v>
                </c:pt>
                <c:pt idx="10">
                  <c:v>8.5556100000000015</c:v>
                </c:pt>
                <c:pt idx="11">
                  <c:v>8.632710000000003</c:v>
                </c:pt>
                <c:pt idx="12">
                  <c:v>13.176329999999979</c:v>
                </c:pt>
                <c:pt idx="13">
                  <c:v>13.210660000000018</c:v>
                </c:pt>
                <c:pt idx="14">
                  <c:v>11.724680000000006</c:v>
                </c:pt>
                <c:pt idx="15">
                  <c:v>11.671449999999993</c:v>
                </c:pt>
                <c:pt idx="16">
                  <c:v>13.942380000000014</c:v>
                </c:pt>
                <c:pt idx="17">
                  <c:v>13.87724</c:v>
                </c:pt>
                <c:pt idx="18">
                  <c:v>16.946500000000015</c:v>
                </c:pt>
                <c:pt idx="19">
                  <c:v>16.949310000000025</c:v>
                </c:pt>
                <c:pt idx="20">
                  <c:v>18.402530000000013</c:v>
                </c:pt>
                <c:pt idx="21">
                  <c:v>18.62263999999999</c:v>
                </c:pt>
                <c:pt idx="22">
                  <c:v>21.418769999999995</c:v>
                </c:pt>
                <c:pt idx="23">
                  <c:v>21.439329999999984</c:v>
                </c:pt>
                <c:pt idx="24">
                  <c:v>23.885609999999986</c:v>
                </c:pt>
                <c:pt idx="25">
                  <c:v>23.949799999999982</c:v>
                </c:pt>
                <c:pt idx="26">
                  <c:v>24.930620000000005</c:v>
                </c:pt>
                <c:pt idx="27">
                  <c:v>24.965489999999988</c:v>
                </c:pt>
                <c:pt idx="28">
                  <c:v>151.5102</c:v>
                </c:pt>
                <c:pt idx="29">
                  <c:v>151.55014</c:v>
                </c:pt>
                <c:pt idx="31">
                  <c:v>166.68011999999999</c:v>
                </c:pt>
                <c:pt idx="33">
                  <c:v>176.57626999999999</c:v>
                </c:pt>
              </c:numCache>
            </c:numRef>
          </c:yVal>
        </c:ser>
        <c:axId val="100390400"/>
        <c:axId val="100391936"/>
      </c:scatterChart>
      <c:valAx>
        <c:axId val="100390400"/>
        <c:scaling>
          <c:orientation val="minMax"/>
        </c:scaling>
        <c:axPos val="b"/>
        <c:numFmt formatCode="General" sourceLinked="1"/>
        <c:tickLblPos val="nextTo"/>
        <c:crossAx val="100391936"/>
        <c:crosses val="autoZero"/>
        <c:crossBetween val="midCat"/>
      </c:valAx>
      <c:valAx>
        <c:axId val="100391936"/>
        <c:scaling>
          <c:orientation val="minMax"/>
        </c:scaling>
        <c:axPos val="l"/>
        <c:majorGridlines/>
        <c:numFmt formatCode="General" sourceLinked="1"/>
        <c:tickLblPos val="nextTo"/>
        <c:crossAx val="1003904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FilePoseExcel!$N$534:$N$567</c:f>
              <c:numCache>
                <c:formatCode>General</c:formatCode>
                <c:ptCount val="34"/>
                <c:pt idx="2">
                  <c:v>7.798780000000038</c:v>
                </c:pt>
                <c:pt idx="3">
                  <c:v>11.115879999999954</c:v>
                </c:pt>
                <c:pt idx="4">
                  <c:v>11.154179999999947</c:v>
                </c:pt>
                <c:pt idx="5">
                  <c:v>11.187899999999985</c:v>
                </c:pt>
                <c:pt idx="6">
                  <c:v>11.072239999999965</c:v>
                </c:pt>
                <c:pt idx="7">
                  <c:v>11.116219999999977</c:v>
                </c:pt>
                <c:pt idx="8">
                  <c:v>11.106429999999953</c:v>
                </c:pt>
                <c:pt idx="9">
                  <c:v>12.109540000000052</c:v>
                </c:pt>
                <c:pt idx="10">
                  <c:v>12.099269999999951</c:v>
                </c:pt>
                <c:pt idx="11">
                  <c:v>12.160300000000028</c:v>
                </c:pt>
                <c:pt idx="12">
                  <c:v>23.166799999999974</c:v>
                </c:pt>
                <c:pt idx="13">
                  <c:v>23.173760000000023</c:v>
                </c:pt>
                <c:pt idx="14">
                  <c:v>8.4550500000000213</c:v>
                </c:pt>
                <c:pt idx="15">
                  <c:v>8.3806299999999503</c:v>
                </c:pt>
                <c:pt idx="16">
                  <c:v>13.316489999999988</c:v>
                </c:pt>
                <c:pt idx="17">
                  <c:v>13.394419999999947</c:v>
                </c:pt>
                <c:pt idx="18">
                  <c:v>21.172360000000037</c:v>
                </c:pt>
                <c:pt idx="19">
                  <c:v>21.21135000000001</c:v>
                </c:pt>
                <c:pt idx="20">
                  <c:v>18.464919999999989</c:v>
                </c:pt>
                <c:pt idx="21">
                  <c:v>18.834200000000035</c:v>
                </c:pt>
                <c:pt idx="22">
                  <c:v>26.864550000000051</c:v>
                </c:pt>
                <c:pt idx="23">
                  <c:v>26.637990000000013</c:v>
                </c:pt>
                <c:pt idx="24">
                  <c:v>26.630839999999978</c:v>
                </c:pt>
                <c:pt idx="25">
                  <c:v>26.764559999999975</c:v>
                </c:pt>
                <c:pt idx="26">
                  <c:v>27.183560000000053</c:v>
                </c:pt>
                <c:pt idx="27">
                  <c:v>27.394490000000008</c:v>
                </c:pt>
                <c:pt idx="28">
                  <c:v>55.396850000000029</c:v>
                </c:pt>
                <c:pt idx="29">
                  <c:v>55.353270000000037</c:v>
                </c:pt>
                <c:pt idx="31">
                  <c:v>48.131319999999995</c:v>
                </c:pt>
                <c:pt idx="33">
                  <c:v>58.771820000000019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FilePoseExcel!$O$534:$O$567</c:f>
              <c:numCache>
                <c:formatCode>General</c:formatCode>
                <c:ptCount val="34"/>
                <c:pt idx="2">
                  <c:v>6.4665690000000211</c:v>
                </c:pt>
                <c:pt idx="3">
                  <c:v>7.164449999999988</c:v>
                </c:pt>
                <c:pt idx="4">
                  <c:v>7.1072200000000123</c:v>
                </c:pt>
                <c:pt idx="5">
                  <c:v>7.1312000000000069</c:v>
                </c:pt>
                <c:pt idx="6">
                  <c:v>7.4369900000000086</c:v>
                </c:pt>
                <c:pt idx="7">
                  <c:v>7.4724099999999964</c:v>
                </c:pt>
                <c:pt idx="8">
                  <c:v>7.4307000000000016</c:v>
                </c:pt>
                <c:pt idx="9">
                  <c:v>8.5555699999999888</c:v>
                </c:pt>
                <c:pt idx="10">
                  <c:v>8.5560100000000148</c:v>
                </c:pt>
                <c:pt idx="11">
                  <c:v>8.6314099999999883</c:v>
                </c:pt>
                <c:pt idx="12">
                  <c:v>13.175330000000002</c:v>
                </c:pt>
                <c:pt idx="13">
                  <c:v>13.209660000000014</c:v>
                </c:pt>
                <c:pt idx="14">
                  <c:v>11.723580000000027</c:v>
                </c:pt>
                <c:pt idx="15">
                  <c:v>11.668049999999994</c:v>
                </c:pt>
                <c:pt idx="16">
                  <c:v>13.940979999999996</c:v>
                </c:pt>
                <c:pt idx="17">
                  <c:v>13.875940000000014</c:v>
                </c:pt>
                <c:pt idx="18">
                  <c:v>16.948000000000008</c:v>
                </c:pt>
                <c:pt idx="19">
                  <c:v>16.950710000000015</c:v>
                </c:pt>
                <c:pt idx="20">
                  <c:v>18.398930000000007</c:v>
                </c:pt>
                <c:pt idx="21">
                  <c:v>18.622340000000008</c:v>
                </c:pt>
                <c:pt idx="22">
                  <c:v>21.418470000000013</c:v>
                </c:pt>
                <c:pt idx="23">
                  <c:v>21.439030000000002</c:v>
                </c:pt>
                <c:pt idx="24">
                  <c:v>23.883910000000014</c:v>
                </c:pt>
                <c:pt idx="25">
                  <c:v>23.9512</c:v>
                </c:pt>
                <c:pt idx="26">
                  <c:v>24.930819999999983</c:v>
                </c:pt>
                <c:pt idx="27">
                  <c:v>24.965689999999995</c:v>
                </c:pt>
                <c:pt idx="28">
                  <c:v>151.50980000000001</c:v>
                </c:pt>
                <c:pt idx="29">
                  <c:v>151.54743999999999</c:v>
                </c:pt>
                <c:pt idx="31">
                  <c:v>166.67971999999997</c:v>
                </c:pt>
                <c:pt idx="33">
                  <c:v>176.57817</c:v>
                </c:pt>
              </c:numCache>
            </c:numRef>
          </c:yVal>
        </c:ser>
        <c:axId val="100428800"/>
        <c:axId val="100430592"/>
      </c:scatterChart>
      <c:valAx>
        <c:axId val="100428800"/>
        <c:scaling>
          <c:orientation val="minMax"/>
        </c:scaling>
        <c:axPos val="b"/>
        <c:numFmt formatCode="General" sourceLinked="1"/>
        <c:tickLblPos val="nextTo"/>
        <c:crossAx val="100430592"/>
        <c:crosses val="autoZero"/>
        <c:crossBetween val="midCat"/>
      </c:valAx>
      <c:valAx>
        <c:axId val="100430592"/>
        <c:scaling>
          <c:orientation val="minMax"/>
        </c:scaling>
        <c:axPos val="l"/>
        <c:majorGridlines/>
        <c:numFmt formatCode="General" sourceLinked="1"/>
        <c:tickLblPos val="nextTo"/>
        <c:crossAx val="1004288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FilePoseExcel!$N$571:$N$604</c:f>
              <c:numCache>
                <c:formatCode>General</c:formatCode>
                <c:ptCount val="34"/>
                <c:pt idx="2">
                  <c:v>7.6630800000000363</c:v>
                </c:pt>
                <c:pt idx="3">
                  <c:v>10.970979999999958</c:v>
                </c:pt>
                <c:pt idx="4">
                  <c:v>11.00927999999994</c:v>
                </c:pt>
                <c:pt idx="5">
                  <c:v>11.042899999999982</c:v>
                </c:pt>
                <c:pt idx="6">
                  <c:v>10.946739999999966</c:v>
                </c:pt>
                <c:pt idx="7">
                  <c:v>10.992219999999975</c:v>
                </c:pt>
                <c:pt idx="8">
                  <c:v>10.980929999999951</c:v>
                </c:pt>
                <c:pt idx="9">
                  <c:v>11.990440000000053</c:v>
                </c:pt>
                <c:pt idx="10">
                  <c:v>11.981369999999952</c:v>
                </c:pt>
                <c:pt idx="11">
                  <c:v>12.038400000000028</c:v>
                </c:pt>
                <c:pt idx="12">
                  <c:v>23.031799999999976</c:v>
                </c:pt>
                <c:pt idx="13">
                  <c:v>23.041960000000024</c:v>
                </c:pt>
                <c:pt idx="14">
                  <c:v>8.3760500000000242</c:v>
                </c:pt>
                <c:pt idx="15">
                  <c:v>8.2999299999999501</c:v>
                </c:pt>
                <c:pt idx="16">
                  <c:v>13.271089999999987</c:v>
                </c:pt>
                <c:pt idx="17">
                  <c:v>13.353219999999947</c:v>
                </c:pt>
                <c:pt idx="18">
                  <c:v>21.133760000000038</c:v>
                </c:pt>
                <c:pt idx="19">
                  <c:v>21.172850000000011</c:v>
                </c:pt>
                <c:pt idx="20">
                  <c:v>18.438219999999987</c:v>
                </c:pt>
                <c:pt idx="21">
                  <c:v>18.809500000000032</c:v>
                </c:pt>
                <c:pt idx="22">
                  <c:v>26.861050000000052</c:v>
                </c:pt>
                <c:pt idx="23">
                  <c:v>26.632390000000012</c:v>
                </c:pt>
                <c:pt idx="24">
                  <c:v>26.631839999999979</c:v>
                </c:pt>
                <c:pt idx="25">
                  <c:v>26.766659999999977</c:v>
                </c:pt>
                <c:pt idx="26">
                  <c:v>27.198360000000051</c:v>
                </c:pt>
                <c:pt idx="27">
                  <c:v>27.409690000000012</c:v>
                </c:pt>
                <c:pt idx="28">
                  <c:v>55.454450000000023</c:v>
                </c:pt>
                <c:pt idx="29">
                  <c:v>55.411270000000037</c:v>
                </c:pt>
                <c:pt idx="31">
                  <c:v>48.18732</c:v>
                </c:pt>
                <c:pt idx="33">
                  <c:v>58.832220000000014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FilePoseExcel!$O$571:$O$604</c:f>
              <c:numCache>
                <c:formatCode>General</c:formatCode>
                <c:ptCount val="34"/>
                <c:pt idx="2">
                  <c:v>6.4751940000000161</c:v>
                </c:pt>
                <c:pt idx="3">
                  <c:v>7.2014199999999846</c:v>
                </c:pt>
                <c:pt idx="4">
                  <c:v>7.1446200000000033</c:v>
                </c:pt>
                <c:pt idx="5">
                  <c:v>7.1681700000000035</c:v>
                </c:pt>
                <c:pt idx="6">
                  <c:v>7.4973700000000179</c:v>
                </c:pt>
                <c:pt idx="7">
                  <c:v>7.530130000000014</c:v>
                </c:pt>
                <c:pt idx="8">
                  <c:v>7.4902199999999937</c:v>
                </c:pt>
                <c:pt idx="9">
                  <c:v>8.6224699999999928</c:v>
                </c:pt>
                <c:pt idx="10">
                  <c:v>8.6210100000000125</c:v>
                </c:pt>
                <c:pt idx="11">
                  <c:v>8.6998099999999852</c:v>
                </c:pt>
                <c:pt idx="12">
                  <c:v>13.229129999999998</c:v>
                </c:pt>
                <c:pt idx="13">
                  <c:v>13.262259999999998</c:v>
                </c:pt>
                <c:pt idx="14">
                  <c:v>11.790280000000024</c:v>
                </c:pt>
                <c:pt idx="15">
                  <c:v>11.737250000000017</c:v>
                </c:pt>
                <c:pt idx="16">
                  <c:v>14.026080000000007</c:v>
                </c:pt>
                <c:pt idx="17">
                  <c:v>13.959540000000004</c:v>
                </c:pt>
                <c:pt idx="18">
                  <c:v>17.001000000000005</c:v>
                </c:pt>
                <c:pt idx="19">
                  <c:v>17.003710000000012</c:v>
                </c:pt>
                <c:pt idx="20">
                  <c:v>18.43753000000001</c:v>
                </c:pt>
                <c:pt idx="21">
                  <c:v>18.655040000000014</c:v>
                </c:pt>
                <c:pt idx="22">
                  <c:v>21.44516999999999</c:v>
                </c:pt>
                <c:pt idx="23">
                  <c:v>21.468729999999994</c:v>
                </c:pt>
                <c:pt idx="24">
                  <c:v>23.893309999999985</c:v>
                </c:pt>
                <c:pt idx="25">
                  <c:v>23.95920000000001</c:v>
                </c:pt>
                <c:pt idx="26">
                  <c:v>24.907119999999992</c:v>
                </c:pt>
                <c:pt idx="27">
                  <c:v>24.940989999999999</c:v>
                </c:pt>
                <c:pt idx="28">
                  <c:v>151.54399999999998</c:v>
                </c:pt>
                <c:pt idx="29">
                  <c:v>151.58184</c:v>
                </c:pt>
                <c:pt idx="31">
                  <c:v>166.72021999999998</c:v>
                </c:pt>
                <c:pt idx="33">
                  <c:v>176.62137000000001</c:v>
                </c:pt>
              </c:numCache>
            </c:numRef>
          </c:yVal>
        </c:ser>
        <c:axId val="100471552"/>
        <c:axId val="100473088"/>
      </c:scatterChart>
      <c:valAx>
        <c:axId val="100471552"/>
        <c:scaling>
          <c:orientation val="minMax"/>
        </c:scaling>
        <c:axPos val="b"/>
        <c:numFmt formatCode="General" sourceLinked="1"/>
        <c:tickLblPos val="nextTo"/>
        <c:crossAx val="100473088"/>
        <c:crosses val="autoZero"/>
        <c:crossBetween val="midCat"/>
      </c:valAx>
      <c:valAx>
        <c:axId val="100473088"/>
        <c:scaling>
          <c:orientation val="minMax"/>
        </c:scaling>
        <c:axPos val="l"/>
        <c:majorGridlines/>
        <c:numFmt formatCode="General" sourceLinked="1"/>
        <c:tickLblPos val="nextTo"/>
        <c:crossAx val="1004715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FilePoseExcel!$N$608:$N$641</c:f>
              <c:numCache>
                <c:formatCode>General</c:formatCode>
                <c:ptCount val="34"/>
                <c:pt idx="2">
                  <c:v>6.5690800000000369</c:v>
                </c:pt>
                <c:pt idx="3">
                  <c:v>12.883679999999956</c:v>
                </c:pt>
                <c:pt idx="4">
                  <c:v>12.938679999999941</c:v>
                </c:pt>
                <c:pt idx="5">
                  <c:v>12.962999999999987</c:v>
                </c:pt>
                <c:pt idx="6">
                  <c:v>13.789539999999967</c:v>
                </c:pt>
                <c:pt idx="7">
                  <c:v>13.839419999999976</c:v>
                </c:pt>
                <c:pt idx="8">
                  <c:v>13.816529999999954</c:v>
                </c:pt>
                <c:pt idx="9">
                  <c:v>17.04054000000005</c:v>
                </c:pt>
                <c:pt idx="10">
                  <c:v>17.010869999999954</c:v>
                </c:pt>
                <c:pt idx="11">
                  <c:v>17.067700000000031</c:v>
                </c:pt>
                <c:pt idx="12">
                  <c:v>32.663499999999978</c:v>
                </c:pt>
                <c:pt idx="13">
                  <c:v>32.652060000000034</c:v>
                </c:pt>
                <c:pt idx="14">
                  <c:v>13.462950000000028</c:v>
                </c:pt>
                <c:pt idx="15">
                  <c:v>13.391029999999947</c:v>
                </c:pt>
                <c:pt idx="16">
                  <c:v>23.992389999999986</c:v>
                </c:pt>
                <c:pt idx="17">
                  <c:v>23.997319999999945</c:v>
                </c:pt>
                <c:pt idx="18">
                  <c:v>26.504960000000032</c:v>
                </c:pt>
                <c:pt idx="19">
                  <c:v>26.601250000000007</c:v>
                </c:pt>
                <c:pt idx="20">
                  <c:v>22.685619999999989</c:v>
                </c:pt>
                <c:pt idx="21">
                  <c:v>23.038500000000035</c:v>
                </c:pt>
                <c:pt idx="22">
                  <c:v>35.320050000000052</c:v>
                </c:pt>
                <c:pt idx="23">
                  <c:v>35.05969000000001</c:v>
                </c:pt>
                <c:pt idx="24">
                  <c:v>34.879539999999977</c:v>
                </c:pt>
                <c:pt idx="25">
                  <c:v>35.015559999999979</c:v>
                </c:pt>
                <c:pt idx="26">
                  <c:v>36.679660000000048</c:v>
                </c:pt>
                <c:pt idx="27">
                  <c:v>36.752490000000009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FilePoseExcel!$O$608:$O$641</c:f>
              <c:numCache>
                <c:formatCode>General</c:formatCode>
                <c:ptCount val="34"/>
                <c:pt idx="2">
                  <c:v>6.3085350000000062</c:v>
                </c:pt>
                <c:pt idx="3">
                  <c:v>7.1118999999999915</c:v>
                </c:pt>
                <c:pt idx="4">
                  <c:v>7.0650300000000072</c:v>
                </c:pt>
                <c:pt idx="5">
                  <c:v>7.0797400000000152</c:v>
                </c:pt>
                <c:pt idx="6">
                  <c:v>7.2545900000000074</c:v>
                </c:pt>
                <c:pt idx="7">
                  <c:v>7.3290499999999952</c:v>
                </c:pt>
                <c:pt idx="8">
                  <c:v>7.2461099999999874</c:v>
                </c:pt>
                <c:pt idx="9">
                  <c:v>8.4564699999999959</c:v>
                </c:pt>
                <c:pt idx="10">
                  <c:v>8.4212100000000021</c:v>
                </c:pt>
                <c:pt idx="11">
                  <c:v>8.5029099999999858</c:v>
                </c:pt>
                <c:pt idx="12">
                  <c:v>13.198029999999989</c:v>
                </c:pt>
                <c:pt idx="13">
                  <c:v>13.238860000000017</c:v>
                </c:pt>
                <c:pt idx="14">
                  <c:v>11.556680000000028</c:v>
                </c:pt>
                <c:pt idx="15">
                  <c:v>11.514049999999997</c:v>
                </c:pt>
                <c:pt idx="16">
                  <c:v>13.895780000000002</c:v>
                </c:pt>
                <c:pt idx="17">
                  <c:v>13.982740000000007</c:v>
                </c:pt>
                <c:pt idx="18">
                  <c:v>16.9572</c:v>
                </c:pt>
                <c:pt idx="19">
                  <c:v>17.011210000000005</c:v>
                </c:pt>
                <c:pt idx="20">
                  <c:v>18.278230000000008</c:v>
                </c:pt>
                <c:pt idx="21">
                  <c:v>18.489440000000002</c:v>
                </c:pt>
                <c:pt idx="22">
                  <c:v>21.649270000000001</c:v>
                </c:pt>
                <c:pt idx="23">
                  <c:v>21.682929999999999</c:v>
                </c:pt>
                <c:pt idx="24">
                  <c:v>24.185009999999977</c:v>
                </c:pt>
                <c:pt idx="25">
                  <c:v>24.222499999999997</c:v>
                </c:pt>
                <c:pt idx="26">
                  <c:v>25.352720000000005</c:v>
                </c:pt>
                <c:pt idx="27">
                  <c:v>25.557889999999986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FilePoseExcel!$P$608:$P$641</c:f>
              <c:numCache>
                <c:formatCode>General</c:formatCode>
                <c:ptCount val="34"/>
                <c:pt idx="2">
                  <c:v>32.950459999999964</c:v>
                </c:pt>
                <c:pt idx="3">
                  <c:v>3.2471200000000522</c:v>
                </c:pt>
                <c:pt idx="4">
                  <c:v>3.2279399999999896</c:v>
                </c:pt>
                <c:pt idx="5">
                  <c:v>3.2609099999999671</c:v>
                </c:pt>
                <c:pt idx="6">
                  <c:v>3.4641700000000242</c:v>
                </c:pt>
                <c:pt idx="7">
                  <c:v>3.3743499999999926</c:v>
                </c:pt>
                <c:pt idx="8">
                  <c:v>3.8040700000000243</c:v>
                </c:pt>
                <c:pt idx="9">
                  <c:v>2.4216199999999617</c:v>
                </c:pt>
                <c:pt idx="10">
                  <c:v>2.9179500000000189</c:v>
                </c:pt>
                <c:pt idx="11">
                  <c:v>2.8222300000000473</c:v>
                </c:pt>
                <c:pt idx="12">
                  <c:v>2.2708400000000211</c:v>
                </c:pt>
                <c:pt idx="13">
                  <c:v>2.3205400000000509</c:v>
                </c:pt>
                <c:pt idx="14">
                  <c:v>1.6915099999999939</c:v>
                </c:pt>
                <c:pt idx="15">
                  <c:v>1.5391700000000128</c:v>
                </c:pt>
                <c:pt idx="16">
                  <c:v>1.8609599999999773</c:v>
                </c:pt>
                <c:pt idx="17">
                  <c:v>2.0857199999999239</c:v>
                </c:pt>
                <c:pt idx="18">
                  <c:v>3.3407899999998563</c:v>
                </c:pt>
                <c:pt idx="19">
                  <c:v>3.5779700000000503</c:v>
                </c:pt>
                <c:pt idx="20">
                  <c:v>2.6639199999999619</c:v>
                </c:pt>
                <c:pt idx="21">
                  <c:v>3.1753100000000813</c:v>
                </c:pt>
                <c:pt idx="22">
                  <c:v>8.7800599999999349</c:v>
                </c:pt>
                <c:pt idx="23">
                  <c:v>7.7080499999999574</c:v>
                </c:pt>
                <c:pt idx="24">
                  <c:v>11.44477999999981</c:v>
                </c:pt>
                <c:pt idx="25">
                  <c:v>12.732379999999921</c:v>
                </c:pt>
                <c:pt idx="26">
                  <c:v>12.017440000000079</c:v>
                </c:pt>
                <c:pt idx="27">
                  <c:v>7.5680700000000343</c:v>
                </c:pt>
                <c:pt idx="28">
                  <c:v>25.575810000000274</c:v>
                </c:pt>
                <c:pt idx="29">
                  <c:v>23.940030000000206</c:v>
                </c:pt>
                <c:pt idx="31">
                  <c:v>7.6299999999998818</c:v>
                </c:pt>
                <c:pt idx="33">
                  <c:v>17.286599999999908</c:v>
                </c:pt>
              </c:numCache>
            </c:numRef>
          </c:yVal>
        </c:ser>
        <c:axId val="100498432"/>
        <c:axId val="100504320"/>
      </c:scatterChart>
      <c:valAx>
        <c:axId val="100498432"/>
        <c:scaling>
          <c:orientation val="minMax"/>
        </c:scaling>
        <c:axPos val="b"/>
        <c:numFmt formatCode="General" sourceLinked="1"/>
        <c:tickLblPos val="nextTo"/>
        <c:crossAx val="100504320"/>
        <c:crosses val="autoZero"/>
        <c:crossBetween val="midCat"/>
      </c:valAx>
      <c:valAx>
        <c:axId val="100504320"/>
        <c:scaling>
          <c:orientation val="minMax"/>
        </c:scaling>
        <c:axPos val="l"/>
        <c:majorGridlines/>
        <c:numFmt formatCode="General" sourceLinked="1"/>
        <c:tickLblPos val="nextTo"/>
        <c:crossAx val="1004984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'165x165'!$A$213</c:f>
              <c:strCache>
                <c:ptCount val="1"/>
                <c:pt idx="0">
                  <c:v>Parametri non coerenti - tracker UNDIST_NONE - no AICON undist</c:v>
                </c:pt>
              </c:strCache>
            </c:strRef>
          </c:tx>
          <c:spPr>
            <a:ln w="28575">
              <a:noFill/>
            </a:ln>
          </c:spPr>
          <c:xVal>
            <c:numRef>
              <c:f>'165x165'!$J$3:$J$44</c:f>
              <c:numCache>
                <c:formatCode>General</c:formatCode>
                <c:ptCount val="42"/>
                <c:pt idx="0">
                  <c:v>35</c:v>
                </c:pt>
                <c:pt idx="1">
                  <c:v>35</c:v>
                </c:pt>
                <c:pt idx="2">
                  <c:v>40</c:v>
                </c:pt>
                <c:pt idx="3">
                  <c:v>40</c:v>
                </c:pt>
                <c:pt idx="4">
                  <c:v>45</c:v>
                </c:pt>
                <c:pt idx="5">
                  <c:v>45</c:v>
                </c:pt>
                <c:pt idx="6">
                  <c:v>50</c:v>
                </c:pt>
                <c:pt idx="7">
                  <c:v>50</c:v>
                </c:pt>
                <c:pt idx="8">
                  <c:v>55</c:v>
                </c:pt>
                <c:pt idx="9">
                  <c:v>55</c:v>
                </c:pt>
                <c:pt idx="10">
                  <c:v>60</c:v>
                </c:pt>
                <c:pt idx="11">
                  <c:v>60</c:v>
                </c:pt>
                <c:pt idx="12">
                  <c:v>65</c:v>
                </c:pt>
                <c:pt idx="13">
                  <c:v>65</c:v>
                </c:pt>
                <c:pt idx="14">
                  <c:v>70</c:v>
                </c:pt>
                <c:pt idx="15">
                  <c:v>70</c:v>
                </c:pt>
                <c:pt idx="16">
                  <c:v>80</c:v>
                </c:pt>
                <c:pt idx="17">
                  <c:v>80</c:v>
                </c:pt>
                <c:pt idx="18">
                  <c:v>90</c:v>
                </c:pt>
                <c:pt idx="19">
                  <c:v>90</c:v>
                </c:pt>
                <c:pt idx="20">
                  <c:v>100</c:v>
                </c:pt>
                <c:pt idx="21">
                  <c:v>100</c:v>
                </c:pt>
                <c:pt idx="22">
                  <c:v>110</c:v>
                </c:pt>
                <c:pt idx="23">
                  <c:v>110</c:v>
                </c:pt>
                <c:pt idx="24">
                  <c:v>120</c:v>
                </c:pt>
                <c:pt idx="25">
                  <c:v>120</c:v>
                </c:pt>
                <c:pt idx="26">
                  <c:v>130</c:v>
                </c:pt>
                <c:pt idx="27">
                  <c:v>130</c:v>
                </c:pt>
                <c:pt idx="28">
                  <c:v>140</c:v>
                </c:pt>
                <c:pt idx="29">
                  <c:v>140</c:v>
                </c:pt>
                <c:pt idx="30">
                  <c:v>150</c:v>
                </c:pt>
                <c:pt idx="31">
                  <c:v>150</c:v>
                </c:pt>
                <c:pt idx="32">
                  <c:v>160</c:v>
                </c:pt>
                <c:pt idx="33">
                  <c:v>160</c:v>
                </c:pt>
                <c:pt idx="34">
                  <c:v>170</c:v>
                </c:pt>
                <c:pt idx="35">
                  <c:v>170</c:v>
                </c:pt>
                <c:pt idx="36">
                  <c:v>180</c:v>
                </c:pt>
                <c:pt idx="37">
                  <c:v>180</c:v>
                </c:pt>
                <c:pt idx="38">
                  <c:v>190</c:v>
                </c:pt>
                <c:pt idx="39">
                  <c:v>190</c:v>
                </c:pt>
                <c:pt idx="40">
                  <c:v>200</c:v>
                </c:pt>
                <c:pt idx="41">
                  <c:v>200</c:v>
                </c:pt>
              </c:numCache>
            </c:numRef>
          </c:xVal>
          <c:yVal>
            <c:numRef>
              <c:f>'165x165'!$L$215:$L$256</c:f>
              <c:numCache>
                <c:formatCode>General</c:formatCode>
                <c:ptCount val="42"/>
                <c:pt idx="2">
                  <c:v>-0.88159999999999883</c:v>
                </c:pt>
                <c:pt idx="3">
                  <c:v>-0.71370000000000289</c:v>
                </c:pt>
                <c:pt idx="4">
                  <c:v>-0.77349999999999852</c:v>
                </c:pt>
                <c:pt idx="5">
                  <c:v>-0.76740000000000208</c:v>
                </c:pt>
                <c:pt idx="6">
                  <c:v>-0.67159999999999798</c:v>
                </c:pt>
                <c:pt idx="7">
                  <c:v>-0.67029999999999745</c:v>
                </c:pt>
                <c:pt idx="8">
                  <c:v>-0.74040000000000106</c:v>
                </c:pt>
                <c:pt idx="9">
                  <c:v>-0.6950999999999965</c:v>
                </c:pt>
                <c:pt idx="10">
                  <c:v>-0.68370000000000175</c:v>
                </c:pt>
                <c:pt idx="11">
                  <c:v>-0.63020000000000209</c:v>
                </c:pt>
                <c:pt idx="12">
                  <c:v>-0.5929000000000002</c:v>
                </c:pt>
                <c:pt idx="13">
                  <c:v>-0.64260000000000161</c:v>
                </c:pt>
                <c:pt idx="14">
                  <c:v>-0.50360000000000582</c:v>
                </c:pt>
                <c:pt idx="15">
                  <c:v>-0.48709999999999809</c:v>
                </c:pt>
                <c:pt idx="16">
                  <c:v>-0.55029999999999291</c:v>
                </c:pt>
                <c:pt idx="17">
                  <c:v>-0.47459999999999525</c:v>
                </c:pt>
                <c:pt idx="18">
                  <c:v>-0.78310000000000457</c:v>
                </c:pt>
                <c:pt idx="19">
                  <c:v>-0.76529999999999632</c:v>
                </c:pt>
                <c:pt idx="20">
                  <c:v>-0.79099999999999682</c:v>
                </c:pt>
                <c:pt idx="21">
                  <c:v>-0.70399999999999352</c:v>
                </c:pt>
                <c:pt idx="22">
                  <c:v>-1.1850000000000023</c:v>
                </c:pt>
                <c:pt idx="23">
                  <c:v>-1.054000000000002</c:v>
                </c:pt>
                <c:pt idx="24">
                  <c:v>-1.1009999999999991</c:v>
                </c:pt>
                <c:pt idx="25">
                  <c:v>-1.2199999999999989</c:v>
                </c:pt>
                <c:pt idx="26">
                  <c:v>-0.79400000000001114</c:v>
                </c:pt>
                <c:pt idx="27">
                  <c:v>-0.66499999999999204</c:v>
                </c:pt>
                <c:pt idx="28">
                  <c:v>-0.93199999999998795</c:v>
                </c:pt>
                <c:pt idx="29">
                  <c:v>-0.82599999999999341</c:v>
                </c:pt>
                <c:pt idx="30">
                  <c:v>-1.2709999999999866</c:v>
                </c:pt>
                <c:pt idx="31">
                  <c:v>-1.2949999999999875</c:v>
                </c:pt>
                <c:pt idx="32">
                  <c:v>-1.710000000000008</c:v>
                </c:pt>
                <c:pt idx="33">
                  <c:v>-1.9039999999999964</c:v>
                </c:pt>
                <c:pt idx="34">
                  <c:v>-1.2110000000000127</c:v>
                </c:pt>
                <c:pt idx="35">
                  <c:v>-1.7560000000000002</c:v>
                </c:pt>
                <c:pt idx="36">
                  <c:v>-2.842000000000013</c:v>
                </c:pt>
                <c:pt idx="37">
                  <c:v>-2.842000000000013</c:v>
                </c:pt>
                <c:pt idx="38">
                  <c:v>-2.5310000000000059</c:v>
                </c:pt>
                <c:pt idx="39">
                  <c:v>-2.3400000000000034</c:v>
                </c:pt>
                <c:pt idx="40">
                  <c:v>-2.5039999999999907</c:v>
                </c:pt>
                <c:pt idx="41">
                  <c:v>-2.2719999999999914</c:v>
                </c:pt>
              </c:numCache>
            </c:numRef>
          </c:yVal>
        </c:ser>
        <c:ser>
          <c:idx val="1"/>
          <c:order val="1"/>
          <c:tx>
            <c:strRef>
              <c:f>'165x165'!$A$1</c:f>
              <c:strCache>
                <c:ptCount val="1"/>
                <c:pt idx="0">
                  <c:v>Parametri non coerenti - 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'165x165'!$J$3:$J$44</c:f>
              <c:numCache>
                <c:formatCode>General</c:formatCode>
                <c:ptCount val="42"/>
                <c:pt idx="0">
                  <c:v>35</c:v>
                </c:pt>
                <c:pt idx="1">
                  <c:v>35</c:v>
                </c:pt>
                <c:pt idx="2">
                  <c:v>40</c:v>
                </c:pt>
                <c:pt idx="3">
                  <c:v>40</c:v>
                </c:pt>
                <c:pt idx="4">
                  <c:v>45</c:v>
                </c:pt>
                <c:pt idx="5">
                  <c:v>45</c:v>
                </c:pt>
                <c:pt idx="6">
                  <c:v>50</c:v>
                </c:pt>
                <c:pt idx="7">
                  <c:v>50</c:v>
                </c:pt>
                <c:pt idx="8">
                  <c:v>55</c:v>
                </c:pt>
                <c:pt idx="9">
                  <c:v>55</c:v>
                </c:pt>
                <c:pt idx="10">
                  <c:v>60</c:v>
                </c:pt>
                <c:pt idx="11">
                  <c:v>60</c:v>
                </c:pt>
                <c:pt idx="12">
                  <c:v>65</c:v>
                </c:pt>
                <c:pt idx="13">
                  <c:v>65</c:v>
                </c:pt>
                <c:pt idx="14">
                  <c:v>70</c:v>
                </c:pt>
                <c:pt idx="15">
                  <c:v>70</c:v>
                </c:pt>
                <c:pt idx="16">
                  <c:v>80</c:v>
                </c:pt>
                <c:pt idx="17">
                  <c:v>80</c:v>
                </c:pt>
                <c:pt idx="18">
                  <c:v>90</c:v>
                </c:pt>
                <c:pt idx="19">
                  <c:v>90</c:v>
                </c:pt>
                <c:pt idx="20">
                  <c:v>100</c:v>
                </c:pt>
                <c:pt idx="21">
                  <c:v>100</c:v>
                </c:pt>
                <c:pt idx="22">
                  <c:v>110</c:v>
                </c:pt>
                <c:pt idx="23">
                  <c:v>110</c:v>
                </c:pt>
                <c:pt idx="24">
                  <c:v>120</c:v>
                </c:pt>
                <c:pt idx="25">
                  <c:v>120</c:v>
                </c:pt>
                <c:pt idx="26">
                  <c:v>130</c:v>
                </c:pt>
                <c:pt idx="27">
                  <c:v>130</c:v>
                </c:pt>
                <c:pt idx="28">
                  <c:v>140</c:v>
                </c:pt>
                <c:pt idx="29">
                  <c:v>140</c:v>
                </c:pt>
                <c:pt idx="30">
                  <c:v>150</c:v>
                </c:pt>
                <c:pt idx="31">
                  <c:v>150</c:v>
                </c:pt>
                <c:pt idx="32">
                  <c:v>160</c:v>
                </c:pt>
                <c:pt idx="33">
                  <c:v>160</c:v>
                </c:pt>
                <c:pt idx="34">
                  <c:v>170</c:v>
                </c:pt>
                <c:pt idx="35">
                  <c:v>170</c:v>
                </c:pt>
                <c:pt idx="36">
                  <c:v>180</c:v>
                </c:pt>
                <c:pt idx="37">
                  <c:v>180</c:v>
                </c:pt>
                <c:pt idx="38">
                  <c:v>190</c:v>
                </c:pt>
                <c:pt idx="39">
                  <c:v>190</c:v>
                </c:pt>
                <c:pt idx="40">
                  <c:v>200</c:v>
                </c:pt>
                <c:pt idx="41">
                  <c:v>200</c:v>
                </c:pt>
              </c:numCache>
            </c:numRef>
          </c:xVal>
          <c:yVal>
            <c:numRef>
              <c:f>'165x165'!$L$3:$L$44</c:f>
              <c:numCache>
                <c:formatCode>General</c:formatCode>
                <c:ptCount val="42"/>
                <c:pt idx="3">
                  <c:v>-1.1161999999999992</c:v>
                </c:pt>
                <c:pt idx="4">
                  <c:v>-1.3549999999999969</c:v>
                </c:pt>
                <c:pt idx="5">
                  <c:v>-1.3470999999999975</c:v>
                </c:pt>
                <c:pt idx="6">
                  <c:v>-1.3956000000000017</c:v>
                </c:pt>
                <c:pt idx="7">
                  <c:v>-1.3952000000000027</c:v>
                </c:pt>
                <c:pt idx="8">
                  <c:v>-1.6989000000000019</c:v>
                </c:pt>
                <c:pt idx="9">
                  <c:v>-1.6546000000000021</c:v>
                </c:pt>
                <c:pt idx="10">
                  <c:v>-1.8930000000000007</c:v>
                </c:pt>
                <c:pt idx="11">
                  <c:v>-1.8369</c:v>
                </c:pt>
                <c:pt idx="12">
                  <c:v>-1.9415000000000049</c:v>
                </c:pt>
                <c:pt idx="13">
                  <c:v>-1.9852999999999952</c:v>
                </c:pt>
                <c:pt idx="14">
                  <c:v>-1.9465000000000003</c:v>
                </c:pt>
                <c:pt idx="15">
                  <c:v>-1.9300000000000068</c:v>
                </c:pt>
                <c:pt idx="16">
                  <c:v>-2.2102000000000004</c:v>
                </c:pt>
                <c:pt idx="17">
                  <c:v>-2.1277000000000044</c:v>
                </c:pt>
                <c:pt idx="18">
                  <c:v>-2.5827000000000027</c:v>
                </c:pt>
                <c:pt idx="19">
                  <c:v>-2.5644000000000062</c:v>
                </c:pt>
                <c:pt idx="20">
                  <c:v>-2.8160000000000025</c:v>
                </c:pt>
                <c:pt idx="21">
                  <c:v>-2.7279999999999944</c:v>
                </c:pt>
                <c:pt idx="22">
                  <c:v>-3.5729999999999933</c:v>
                </c:pt>
                <c:pt idx="23">
                  <c:v>-3.4710000000000036</c:v>
                </c:pt>
                <c:pt idx="24">
                  <c:v>-4.1629999999999967</c:v>
                </c:pt>
                <c:pt idx="25">
                  <c:v>-4.2720000000000056</c:v>
                </c:pt>
                <c:pt idx="26">
                  <c:v>-4.2160000000000082</c:v>
                </c:pt>
                <c:pt idx="27">
                  <c:v>-4.1270000000000095</c:v>
                </c:pt>
                <c:pt idx="28">
                  <c:v>-4.6419999999999959</c:v>
                </c:pt>
                <c:pt idx="29">
                  <c:v>-4.4499999999999886</c:v>
                </c:pt>
                <c:pt idx="30">
                  <c:v>-5.5020000000000095</c:v>
                </c:pt>
                <c:pt idx="31">
                  <c:v>-5.5029999999999859</c:v>
                </c:pt>
                <c:pt idx="32">
                  <c:v>-5.6200000000000045</c:v>
                </c:pt>
                <c:pt idx="33">
                  <c:v>-5.7419999999999902</c:v>
                </c:pt>
                <c:pt idx="34">
                  <c:v>-5.5829999999999984</c:v>
                </c:pt>
                <c:pt idx="35">
                  <c:v>-6.0929999999999893</c:v>
                </c:pt>
                <c:pt idx="36">
                  <c:v>-7.0500000000000114</c:v>
                </c:pt>
                <c:pt idx="37">
                  <c:v>-7.0500000000000114</c:v>
                </c:pt>
                <c:pt idx="38">
                  <c:v>-6.3959999999999866</c:v>
                </c:pt>
                <c:pt idx="39">
                  <c:v>-5.9370000000000118</c:v>
                </c:pt>
                <c:pt idx="40">
                  <c:v>-6.5620000000000118</c:v>
                </c:pt>
                <c:pt idx="41">
                  <c:v>-6.0509999999999877</c:v>
                </c:pt>
              </c:numCache>
            </c:numRef>
          </c:yVal>
        </c:ser>
        <c:axId val="98653312"/>
        <c:axId val="98654848"/>
      </c:scatterChart>
      <c:valAx>
        <c:axId val="98653312"/>
        <c:scaling>
          <c:orientation val="minMax"/>
        </c:scaling>
        <c:axPos val="b"/>
        <c:numFmt formatCode="General" sourceLinked="1"/>
        <c:tickLblPos val="nextTo"/>
        <c:crossAx val="98654848"/>
        <c:crosses val="autoZero"/>
        <c:crossBetween val="midCat"/>
      </c:valAx>
      <c:valAx>
        <c:axId val="98654848"/>
        <c:scaling>
          <c:orientation val="minMax"/>
        </c:scaling>
        <c:axPos val="l"/>
        <c:majorGridlines/>
        <c:numFmt formatCode="General" sourceLinked="1"/>
        <c:tickLblPos val="nextTo"/>
        <c:crossAx val="986533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FilePoseExcel!$N$645:$N$678</c:f>
              <c:numCache>
                <c:formatCode>General</c:formatCode>
                <c:ptCount val="34"/>
                <c:pt idx="2">
                  <c:v>6.5262800000000372</c:v>
                </c:pt>
                <c:pt idx="3">
                  <c:v>12.836479999999959</c:v>
                </c:pt>
                <c:pt idx="4">
                  <c:v>12.889679999999942</c:v>
                </c:pt>
                <c:pt idx="5">
                  <c:v>12.912699999999987</c:v>
                </c:pt>
                <c:pt idx="6">
                  <c:v>13.752639999999968</c:v>
                </c:pt>
                <c:pt idx="7">
                  <c:v>13.803919999999977</c:v>
                </c:pt>
                <c:pt idx="8">
                  <c:v>13.777029999999957</c:v>
                </c:pt>
                <c:pt idx="9">
                  <c:v>16.990040000000057</c:v>
                </c:pt>
                <c:pt idx="10">
                  <c:v>16.960369999999955</c:v>
                </c:pt>
                <c:pt idx="11">
                  <c:v>17.018800000000027</c:v>
                </c:pt>
                <c:pt idx="12">
                  <c:v>32.655499999999975</c:v>
                </c:pt>
                <c:pt idx="13">
                  <c:v>32.651560000000032</c:v>
                </c:pt>
                <c:pt idx="14">
                  <c:v>13.416050000000027</c:v>
                </c:pt>
                <c:pt idx="15">
                  <c:v>13.34712999999995</c:v>
                </c:pt>
                <c:pt idx="16">
                  <c:v>24.026689999999988</c:v>
                </c:pt>
                <c:pt idx="17">
                  <c:v>24.085819999999948</c:v>
                </c:pt>
                <c:pt idx="18">
                  <c:v>26.455760000000037</c:v>
                </c:pt>
                <c:pt idx="19">
                  <c:v>26.542550000000006</c:v>
                </c:pt>
                <c:pt idx="20">
                  <c:v>22.70041999999999</c:v>
                </c:pt>
                <c:pt idx="21">
                  <c:v>23.059600000000035</c:v>
                </c:pt>
                <c:pt idx="22">
                  <c:v>35.317050000000052</c:v>
                </c:pt>
                <c:pt idx="23">
                  <c:v>35.05689000000001</c:v>
                </c:pt>
                <c:pt idx="24">
                  <c:v>34.835839999999976</c:v>
                </c:pt>
                <c:pt idx="25">
                  <c:v>34.973659999999974</c:v>
                </c:pt>
                <c:pt idx="26">
                  <c:v>36.696060000000053</c:v>
                </c:pt>
                <c:pt idx="27">
                  <c:v>36.769990000000014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FilePoseExcel!$O$645:$O$678</c:f>
              <c:numCache>
                <c:formatCode>General</c:formatCode>
                <c:ptCount val="34"/>
                <c:pt idx="2">
                  <c:v>6.30619200000001</c:v>
                </c:pt>
                <c:pt idx="3">
                  <c:v>7.1080900000000042</c:v>
                </c:pt>
                <c:pt idx="4">
                  <c:v>7.0630200000000229</c:v>
                </c:pt>
                <c:pt idx="5">
                  <c:v>7.081860000000006</c:v>
                </c:pt>
                <c:pt idx="6">
                  <c:v>7.2655100000000061</c:v>
                </c:pt>
                <c:pt idx="7">
                  <c:v>7.3403199999999913</c:v>
                </c:pt>
                <c:pt idx="8">
                  <c:v>7.2618400000000065</c:v>
                </c:pt>
                <c:pt idx="9">
                  <c:v>8.4572699999999941</c:v>
                </c:pt>
                <c:pt idx="10">
                  <c:v>8.4372099999999932</c:v>
                </c:pt>
                <c:pt idx="11">
                  <c:v>8.5189100000000053</c:v>
                </c:pt>
                <c:pt idx="12">
                  <c:v>13.164429999999982</c:v>
                </c:pt>
                <c:pt idx="13">
                  <c:v>13.20986000000002</c:v>
                </c:pt>
                <c:pt idx="14">
                  <c:v>11.57268000000002</c:v>
                </c:pt>
                <c:pt idx="15">
                  <c:v>11.527250000000009</c:v>
                </c:pt>
                <c:pt idx="16">
                  <c:v>13.824080000000009</c:v>
                </c:pt>
                <c:pt idx="17">
                  <c:v>13.829740000000015</c:v>
                </c:pt>
                <c:pt idx="18">
                  <c:v>16.971699999999998</c:v>
                </c:pt>
                <c:pt idx="19">
                  <c:v>17.005110000000002</c:v>
                </c:pt>
                <c:pt idx="20">
                  <c:v>18.297930000000008</c:v>
                </c:pt>
                <c:pt idx="21">
                  <c:v>18.504940000000005</c:v>
                </c:pt>
                <c:pt idx="22">
                  <c:v>21.644569999999987</c:v>
                </c:pt>
                <c:pt idx="23">
                  <c:v>21.677729999999997</c:v>
                </c:pt>
                <c:pt idx="24">
                  <c:v>24.226709999999997</c:v>
                </c:pt>
                <c:pt idx="25">
                  <c:v>24.259999999999991</c:v>
                </c:pt>
                <c:pt idx="26">
                  <c:v>25.312520000000006</c:v>
                </c:pt>
                <c:pt idx="27">
                  <c:v>25.514289999999988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FilePoseExcel!$P$645:$P$678</c:f>
              <c:numCache>
                <c:formatCode>General</c:formatCode>
                <c:ptCount val="34"/>
                <c:pt idx="2">
                  <c:v>35.27145999999999</c:v>
                </c:pt>
                <c:pt idx="3">
                  <c:v>0.85812000000004218</c:v>
                </c:pt>
                <c:pt idx="4">
                  <c:v>0.84494000000000824</c:v>
                </c:pt>
                <c:pt idx="5">
                  <c:v>0.86491000000000895</c:v>
                </c:pt>
                <c:pt idx="6">
                  <c:v>1.1221700000000396</c:v>
                </c:pt>
                <c:pt idx="7">
                  <c:v>1.0103499999999599</c:v>
                </c:pt>
                <c:pt idx="8">
                  <c:v>1.4460700000000202</c:v>
                </c:pt>
                <c:pt idx="9">
                  <c:v>9.5619999999939864E-2</c:v>
                </c:pt>
                <c:pt idx="10">
                  <c:v>0.54095000000006621</c:v>
                </c:pt>
                <c:pt idx="11">
                  <c:v>0.43123000000002776</c:v>
                </c:pt>
                <c:pt idx="12">
                  <c:v>0.87015999999994165</c:v>
                </c:pt>
                <c:pt idx="13">
                  <c:v>0.91445999999996275</c:v>
                </c:pt>
                <c:pt idx="14">
                  <c:v>8.1490000000030705E-2</c:v>
                </c:pt>
                <c:pt idx="15">
                  <c:v>0.2208299999999781</c:v>
                </c:pt>
                <c:pt idx="16">
                  <c:v>3.7669600000000401</c:v>
                </c:pt>
                <c:pt idx="17">
                  <c:v>4.6937199999999848</c:v>
                </c:pt>
                <c:pt idx="18">
                  <c:v>4.9897899999999709</c:v>
                </c:pt>
                <c:pt idx="19">
                  <c:v>5.3369699999999511</c:v>
                </c:pt>
                <c:pt idx="20">
                  <c:v>4.9109199999999191</c:v>
                </c:pt>
                <c:pt idx="21">
                  <c:v>5.6313099999999849</c:v>
                </c:pt>
                <c:pt idx="22">
                  <c:v>11.640059999999949</c:v>
                </c:pt>
                <c:pt idx="23">
                  <c:v>10.608050000000162</c:v>
                </c:pt>
                <c:pt idx="24">
                  <c:v>12.704780000000028</c:v>
                </c:pt>
                <c:pt idx="25">
                  <c:v>14.102380000000039</c:v>
                </c:pt>
                <c:pt idx="26">
                  <c:v>15.63743999999997</c:v>
                </c:pt>
                <c:pt idx="27">
                  <c:v>11.26807000000008</c:v>
                </c:pt>
                <c:pt idx="28">
                  <c:v>32.215810000000147</c:v>
                </c:pt>
                <c:pt idx="29">
                  <c:v>30.580030000000079</c:v>
                </c:pt>
                <c:pt idx="31">
                  <c:v>10.679999999999836</c:v>
                </c:pt>
                <c:pt idx="33">
                  <c:v>24.326600000000099</c:v>
                </c:pt>
              </c:numCache>
            </c:numRef>
          </c:yVal>
        </c:ser>
        <c:axId val="100604160"/>
        <c:axId val="100626432"/>
      </c:scatterChart>
      <c:valAx>
        <c:axId val="100604160"/>
        <c:scaling>
          <c:orientation val="minMax"/>
        </c:scaling>
        <c:axPos val="b"/>
        <c:numFmt formatCode="General" sourceLinked="1"/>
        <c:tickLblPos val="nextTo"/>
        <c:crossAx val="100626432"/>
        <c:crosses val="autoZero"/>
        <c:crossBetween val="midCat"/>
      </c:valAx>
      <c:valAx>
        <c:axId val="100626432"/>
        <c:scaling>
          <c:orientation val="minMax"/>
        </c:scaling>
        <c:axPos val="l"/>
        <c:majorGridlines/>
        <c:numFmt formatCode="General" sourceLinked="1"/>
        <c:tickLblPos val="nextTo"/>
        <c:crossAx val="1006041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FilePoseExcel!$N$683:$N$716</c:f>
              <c:numCache>
                <c:formatCode>General</c:formatCode>
                <c:ptCount val="34"/>
                <c:pt idx="2">
                  <c:v>6.5690800000000369</c:v>
                </c:pt>
                <c:pt idx="3">
                  <c:v>12.883679999999956</c:v>
                </c:pt>
                <c:pt idx="4">
                  <c:v>12.938679999999941</c:v>
                </c:pt>
                <c:pt idx="5">
                  <c:v>12.962999999999987</c:v>
                </c:pt>
                <c:pt idx="6">
                  <c:v>13.789539999999967</c:v>
                </c:pt>
                <c:pt idx="7">
                  <c:v>13.839419999999976</c:v>
                </c:pt>
                <c:pt idx="8">
                  <c:v>13.816529999999954</c:v>
                </c:pt>
                <c:pt idx="9">
                  <c:v>17.04054000000005</c:v>
                </c:pt>
                <c:pt idx="10">
                  <c:v>17.010869999999954</c:v>
                </c:pt>
                <c:pt idx="11">
                  <c:v>17.067700000000031</c:v>
                </c:pt>
                <c:pt idx="12">
                  <c:v>32.663499999999978</c:v>
                </c:pt>
                <c:pt idx="13">
                  <c:v>32.652060000000034</c:v>
                </c:pt>
                <c:pt idx="14">
                  <c:v>13.462950000000028</c:v>
                </c:pt>
                <c:pt idx="15">
                  <c:v>13.391029999999947</c:v>
                </c:pt>
                <c:pt idx="16">
                  <c:v>23.992389999999986</c:v>
                </c:pt>
                <c:pt idx="17">
                  <c:v>23.997319999999945</c:v>
                </c:pt>
                <c:pt idx="18">
                  <c:v>26.504960000000032</c:v>
                </c:pt>
                <c:pt idx="19">
                  <c:v>26.601250000000007</c:v>
                </c:pt>
                <c:pt idx="20">
                  <c:v>22.685619999999989</c:v>
                </c:pt>
                <c:pt idx="21">
                  <c:v>23.038500000000035</c:v>
                </c:pt>
                <c:pt idx="22">
                  <c:v>35.320050000000052</c:v>
                </c:pt>
                <c:pt idx="23">
                  <c:v>35.05969000000001</c:v>
                </c:pt>
                <c:pt idx="24">
                  <c:v>34.879539999999977</c:v>
                </c:pt>
                <c:pt idx="25">
                  <c:v>35.015559999999979</c:v>
                </c:pt>
                <c:pt idx="26">
                  <c:v>36.679660000000048</c:v>
                </c:pt>
                <c:pt idx="27">
                  <c:v>36.752490000000009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FilePoseExcel!$O$683:$O$716</c:f>
              <c:numCache>
                <c:formatCode>General</c:formatCode>
                <c:ptCount val="34"/>
                <c:pt idx="2">
                  <c:v>6.3085350000000062</c:v>
                </c:pt>
                <c:pt idx="3">
                  <c:v>7.1118999999999915</c:v>
                </c:pt>
                <c:pt idx="4">
                  <c:v>7.0650300000000072</c:v>
                </c:pt>
                <c:pt idx="5">
                  <c:v>7.0797400000000152</c:v>
                </c:pt>
                <c:pt idx="6">
                  <c:v>7.2545900000000074</c:v>
                </c:pt>
                <c:pt idx="7">
                  <c:v>7.3290499999999952</c:v>
                </c:pt>
                <c:pt idx="8">
                  <c:v>7.2461099999999874</c:v>
                </c:pt>
                <c:pt idx="9">
                  <c:v>8.4564699999999959</c:v>
                </c:pt>
                <c:pt idx="10">
                  <c:v>8.4212100000000021</c:v>
                </c:pt>
                <c:pt idx="11">
                  <c:v>8.5029099999999858</c:v>
                </c:pt>
                <c:pt idx="12">
                  <c:v>13.198029999999989</c:v>
                </c:pt>
                <c:pt idx="13">
                  <c:v>13.238860000000017</c:v>
                </c:pt>
                <c:pt idx="14">
                  <c:v>11.556680000000028</c:v>
                </c:pt>
                <c:pt idx="15">
                  <c:v>11.514049999999997</c:v>
                </c:pt>
                <c:pt idx="16">
                  <c:v>13.895780000000002</c:v>
                </c:pt>
                <c:pt idx="17">
                  <c:v>13.982740000000007</c:v>
                </c:pt>
                <c:pt idx="18">
                  <c:v>16.9572</c:v>
                </c:pt>
                <c:pt idx="19">
                  <c:v>17.011210000000005</c:v>
                </c:pt>
                <c:pt idx="20">
                  <c:v>18.278230000000008</c:v>
                </c:pt>
                <c:pt idx="21">
                  <c:v>18.489440000000002</c:v>
                </c:pt>
                <c:pt idx="22">
                  <c:v>21.649270000000001</c:v>
                </c:pt>
                <c:pt idx="23">
                  <c:v>21.682929999999999</c:v>
                </c:pt>
                <c:pt idx="24">
                  <c:v>24.185009999999977</c:v>
                </c:pt>
                <c:pt idx="25">
                  <c:v>24.222499999999997</c:v>
                </c:pt>
                <c:pt idx="26">
                  <c:v>25.352720000000005</c:v>
                </c:pt>
                <c:pt idx="27">
                  <c:v>25.557889999999986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FilePoseExcel!$P$683:$P$716</c:f>
              <c:numCache>
                <c:formatCode>General</c:formatCode>
                <c:ptCount val="34"/>
                <c:pt idx="2">
                  <c:v>32.950459999999964</c:v>
                </c:pt>
                <c:pt idx="3">
                  <c:v>3.2471200000000522</c:v>
                </c:pt>
                <c:pt idx="4">
                  <c:v>3.2279399999999896</c:v>
                </c:pt>
                <c:pt idx="5">
                  <c:v>3.2609099999999671</c:v>
                </c:pt>
                <c:pt idx="6">
                  <c:v>3.4641700000000242</c:v>
                </c:pt>
                <c:pt idx="7">
                  <c:v>3.3743499999999926</c:v>
                </c:pt>
                <c:pt idx="8">
                  <c:v>3.8040700000000243</c:v>
                </c:pt>
                <c:pt idx="9">
                  <c:v>2.4216199999999617</c:v>
                </c:pt>
                <c:pt idx="10">
                  <c:v>2.9179500000000189</c:v>
                </c:pt>
                <c:pt idx="11">
                  <c:v>2.8222300000000473</c:v>
                </c:pt>
                <c:pt idx="12">
                  <c:v>2.2708400000000211</c:v>
                </c:pt>
                <c:pt idx="13">
                  <c:v>2.3205400000000509</c:v>
                </c:pt>
                <c:pt idx="14">
                  <c:v>1.6915099999999939</c:v>
                </c:pt>
                <c:pt idx="15">
                  <c:v>1.5391700000000128</c:v>
                </c:pt>
                <c:pt idx="16">
                  <c:v>1.8609599999999773</c:v>
                </c:pt>
                <c:pt idx="17">
                  <c:v>2.0857199999999239</c:v>
                </c:pt>
                <c:pt idx="18">
                  <c:v>3.3407899999998563</c:v>
                </c:pt>
                <c:pt idx="19">
                  <c:v>3.5779700000000503</c:v>
                </c:pt>
                <c:pt idx="20">
                  <c:v>2.6639199999999619</c:v>
                </c:pt>
                <c:pt idx="21">
                  <c:v>3.1753100000000813</c:v>
                </c:pt>
                <c:pt idx="22">
                  <c:v>8.7800599999999349</c:v>
                </c:pt>
                <c:pt idx="23">
                  <c:v>7.7080499999999574</c:v>
                </c:pt>
                <c:pt idx="24">
                  <c:v>11.44477999999981</c:v>
                </c:pt>
                <c:pt idx="25">
                  <c:v>12.732379999999921</c:v>
                </c:pt>
                <c:pt idx="26">
                  <c:v>12.017440000000079</c:v>
                </c:pt>
                <c:pt idx="27">
                  <c:v>7.5680700000000343</c:v>
                </c:pt>
                <c:pt idx="28">
                  <c:v>25.575810000000274</c:v>
                </c:pt>
                <c:pt idx="29">
                  <c:v>23.940030000000206</c:v>
                </c:pt>
                <c:pt idx="31">
                  <c:v>7.6299999999998818</c:v>
                </c:pt>
                <c:pt idx="33">
                  <c:v>17.286599999999908</c:v>
                </c:pt>
              </c:numCache>
            </c:numRef>
          </c:yVal>
        </c:ser>
        <c:axId val="100647680"/>
        <c:axId val="100649216"/>
      </c:scatterChart>
      <c:valAx>
        <c:axId val="100647680"/>
        <c:scaling>
          <c:orientation val="minMax"/>
        </c:scaling>
        <c:axPos val="b"/>
        <c:numFmt formatCode="General" sourceLinked="1"/>
        <c:tickLblPos val="nextTo"/>
        <c:crossAx val="100649216"/>
        <c:crosses val="autoZero"/>
        <c:crossBetween val="midCat"/>
      </c:valAx>
      <c:valAx>
        <c:axId val="100649216"/>
        <c:scaling>
          <c:orientation val="minMax"/>
        </c:scaling>
        <c:axPos val="l"/>
        <c:majorGridlines/>
        <c:numFmt formatCode="General" sourceLinked="1"/>
        <c:tickLblPos val="nextTo"/>
        <c:crossAx val="100647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scatterChart>
        <c:scatterStyle val="lineMarker"/>
        <c:ser>
          <c:idx val="0"/>
          <c:order val="0"/>
          <c:tx>
            <c:v>err z</c:v>
          </c:tx>
          <c:spPr>
            <a:ln w="28575">
              <a:noFill/>
            </a:ln>
          </c:spPr>
          <c:xVal>
            <c:numRef>
              <c:f>AICON165x165!$F$3:$F$48</c:f>
              <c:numCache>
                <c:formatCode>General</c:formatCode>
                <c:ptCount val="46"/>
                <c:pt idx="0">
                  <c:v>450</c:v>
                </c:pt>
                <c:pt idx="1">
                  <c:v>450</c:v>
                </c:pt>
                <c:pt idx="2">
                  <c:v>500</c:v>
                </c:pt>
                <c:pt idx="3">
                  <c:v>500</c:v>
                </c:pt>
                <c:pt idx="4">
                  <c:v>550</c:v>
                </c:pt>
                <c:pt idx="5">
                  <c:v>550</c:v>
                </c:pt>
                <c:pt idx="6">
                  <c:v>600</c:v>
                </c:pt>
                <c:pt idx="7">
                  <c:v>600</c:v>
                </c:pt>
                <c:pt idx="8">
                  <c:v>650</c:v>
                </c:pt>
                <c:pt idx="9">
                  <c:v>650</c:v>
                </c:pt>
                <c:pt idx="10">
                  <c:v>700</c:v>
                </c:pt>
                <c:pt idx="11">
                  <c:v>700</c:v>
                </c:pt>
                <c:pt idx="12">
                  <c:v>750</c:v>
                </c:pt>
                <c:pt idx="13">
                  <c:v>750</c:v>
                </c:pt>
                <c:pt idx="14">
                  <c:v>800</c:v>
                </c:pt>
                <c:pt idx="15">
                  <c:v>800</c:v>
                </c:pt>
                <c:pt idx="16">
                  <c:v>850</c:v>
                </c:pt>
                <c:pt idx="17">
                  <c:v>850</c:v>
                </c:pt>
                <c:pt idx="18">
                  <c:v>900</c:v>
                </c:pt>
                <c:pt idx="19">
                  <c:v>900</c:v>
                </c:pt>
                <c:pt idx="20">
                  <c:v>950</c:v>
                </c:pt>
                <c:pt idx="21">
                  <c:v>950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  <c:pt idx="34">
                  <c:v>1600</c:v>
                </c:pt>
                <c:pt idx="35">
                  <c:v>1600</c:v>
                </c:pt>
                <c:pt idx="36">
                  <c:v>1700</c:v>
                </c:pt>
                <c:pt idx="37">
                  <c:v>1700</c:v>
                </c:pt>
                <c:pt idx="38">
                  <c:v>1800</c:v>
                </c:pt>
                <c:pt idx="39">
                  <c:v>1800</c:v>
                </c:pt>
                <c:pt idx="40">
                  <c:v>1900</c:v>
                </c:pt>
                <c:pt idx="41">
                  <c:v>1900</c:v>
                </c:pt>
                <c:pt idx="42">
                  <c:v>2000</c:v>
                </c:pt>
                <c:pt idx="43">
                  <c:v>2000</c:v>
                </c:pt>
                <c:pt idx="44">
                  <c:v>2500</c:v>
                </c:pt>
                <c:pt idx="45">
                  <c:v>2500</c:v>
                </c:pt>
              </c:numCache>
            </c:numRef>
          </c:xVal>
          <c:yVal>
            <c:numRef>
              <c:f>AICON165x165!$L$103:$L$148</c:f>
              <c:numCache>
                <c:formatCode>General</c:formatCode>
                <c:ptCount val="46"/>
                <c:pt idx="2">
                  <c:v>-6.9672599999999534</c:v>
                </c:pt>
                <c:pt idx="3">
                  <c:v>-7.0412200000000098</c:v>
                </c:pt>
                <c:pt idx="4">
                  <c:v>-7.1222000000000207</c:v>
                </c:pt>
                <c:pt idx="5">
                  <c:v>-7.1450199999999313</c:v>
                </c:pt>
                <c:pt idx="6">
                  <c:v>-7.6313499999999976</c:v>
                </c:pt>
                <c:pt idx="7">
                  <c:v>-7.6491800000000012</c:v>
                </c:pt>
                <c:pt idx="8">
                  <c:v>-6.745119999999929</c:v>
                </c:pt>
                <c:pt idx="9">
                  <c:v>-6.7292099999999664</c:v>
                </c:pt>
                <c:pt idx="10">
                  <c:v>-7.1295700000000579</c:v>
                </c:pt>
                <c:pt idx="11">
                  <c:v>-6.830159999999978</c:v>
                </c:pt>
                <c:pt idx="12">
                  <c:v>-7.9244299999999157</c:v>
                </c:pt>
                <c:pt idx="13">
                  <c:v>-8.0359700000000203</c:v>
                </c:pt>
                <c:pt idx="14">
                  <c:v>-14.146190000000047</c:v>
                </c:pt>
                <c:pt idx="15">
                  <c:v>-13.866259999999897</c:v>
                </c:pt>
                <c:pt idx="16">
                  <c:v>-16.372889999999984</c:v>
                </c:pt>
                <c:pt idx="17">
                  <c:v>-16.605149999999981</c:v>
                </c:pt>
                <c:pt idx="18">
                  <c:v>-13.028380000000084</c:v>
                </c:pt>
                <c:pt idx="19">
                  <c:v>-12.865960000000086</c:v>
                </c:pt>
                <c:pt idx="20">
                  <c:v>-20.08920999999998</c:v>
                </c:pt>
                <c:pt idx="21">
                  <c:v>-20.213700000000017</c:v>
                </c:pt>
                <c:pt idx="22">
                  <c:v>-17.252560000000017</c:v>
                </c:pt>
                <c:pt idx="23">
                  <c:v>-17.478159999999889</c:v>
                </c:pt>
                <c:pt idx="24">
                  <c:v>-19.553449999999884</c:v>
                </c:pt>
                <c:pt idx="25">
                  <c:v>-19.315650000000005</c:v>
                </c:pt>
                <c:pt idx="26">
                  <c:v>-26.198700000000144</c:v>
                </c:pt>
                <c:pt idx="27">
                  <c:v>-26.792370000000119</c:v>
                </c:pt>
                <c:pt idx="28">
                  <c:v>-31.536769999999933</c:v>
                </c:pt>
                <c:pt idx="29">
                  <c:v>-31.614890000000059</c:v>
                </c:pt>
                <c:pt idx="30">
                  <c:v>-40.812620000000152</c:v>
                </c:pt>
                <c:pt idx="31">
                  <c:v>-41.10645999999997</c:v>
                </c:pt>
                <c:pt idx="32">
                  <c:v>-37.155529999999999</c:v>
                </c:pt>
                <c:pt idx="33">
                  <c:v>-36.116260000000011</c:v>
                </c:pt>
                <c:pt idx="35">
                  <c:v>-48.922009999999773</c:v>
                </c:pt>
                <c:pt idx="38">
                  <c:v>-27.04081999999994</c:v>
                </c:pt>
                <c:pt idx="40">
                  <c:v>72.30426999999986</c:v>
                </c:pt>
              </c:numCache>
            </c:numRef>
          </c:yVal>
        </c:ser>
        <c:axId val="101004416"/>
        <c:axId val="101005952"/>
      </c:scatterChart>
      <c:valAx>
        <c:axId val="101004416"/>
        <c:scaling>
          <c:orientation val="minMax"/>
        </c:scaling>
        <c:axPos val="b"/>
        <c:numFmt formatCode="General" sourceLinked="1"/>
        <c:tickLblPos val="nextTo"/>
        <c:crossAx val="101005952"/>
        <c:crosses val="autoZero"/>
        <c:crossBetween val="midCat"/>
      </c:valAx>
      <c:valAx>
        <c:axId val="101005952"/>
        <c:scaling>
          <c:orientation val="minMax"/>
        </c:scaling>
        <c:axPos val="l"/>
        <c:majorGridlines/>
        <c:numFmt formatCode="General" sourceLinked="1"/>
        <c:tickLblPos val="nextTo"/>
        <c:crossAx val="1010044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8.0952628153738701E-2"/>
          <c:y val="3.418191356365155E-2"/>
          <c:w val="0.69578664445994431"/>
          <c:h val="0.93163617287269651"/>
        </c:manualLayout>
      </c:layout>
      <c:scatterChart>
        <c:scatterStyle val="lineMarker"/>
        <c:ser>
          <c:idx val="0"/>
          <c:order val="0"/>
          <c:tx>
            <c:v>err z AICON</c:v>
          </c:tx>
          <c:spPr>
            <a:ln w="28575">
              <a:noFill/>
            </a:ln>
          </c:spPr>
          <c:xVal>
            <c:numRef>
              <c:f>AICON165x165!$F$3:$F$48</c:f>
              <c:numCache>
                <c:formatCode>General</c:formatCode>
                <c:ptCount val="46"/>
                <c:pt idx="0">
                  <c:v>450</c:v>
                </c:pt>
                <c:pt idx="1">
                  <c:v>450</c:v>
                </c:pt>
                <c:pt idx="2">
                  <c:v>500</c:v>
                </c:pt>
                <c:pt idx="3">
                  <c:v>500</c:v>
                </c:pt>
                <c:pt idx="4">
                  <c:v>550</c:v>
                </c:pt>
                <c:pt idx="5">
                  <c:v>550</c:v>
                </c:pt>
                <c:pt idx="6">
                  <c:v>600</c:v>
                </c:pt>
                <c:pt idx="7">
                  <c:v>600</c:v>
                </c:pt>
                <c:pt idx="8">
                  <c:v>650</c:v>
                </c:pt>
                <c:pt idx="9">
                  <c:v>650</c:v>
                </c:pt>
                <c:pt idx="10">
                  <c:v>700</c:v>
                </c:pt>
                <c:pt idx="11">
                  <c:v>700</c:v>
                </c:pt>
                <c:pt idx="12">
                  <c:v>750</c:v>
                </c:pt>
                <c:pt idx="13">
                  <c:v>750</c:v>
                </c:pt>
                <c:pt idx="14">
                  <c:v>800</c:v>
                </c:pt>
                <c:pt idx="15">
                  <c:v>800</c:v>
                </c:pt>
                <c:pt idx="16">
                  <c:v>850</c:v>
                </c:pt>
                <c:pt idx="17">
                  <c:v>850</c:v>
                </c:pt>
                <c:pt idx="18">
                  <c:v>900</c:v>
                </c:pt>
                <c:pt idx="19">
                  <c:v>900</c:v>
                </c:pt>
                <c:pt idx="20">
                  <c:v>950</c:v>
                </c:pt>
                <c:pt idx="21">
                  <c:v>950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  <c:pt idx="34">
                  <c:v>1600</c:v>
                </c:pt>
                <c:pt idx="35">
                  <c:v>1600</c:v>
                </c:pt>
                <c:pt idx="36">
                  <c:v>1700</c:v>
                </c:pt>
                <c:pt idx="37">
                  <c:v>1700</c:v>
                </c:pt>
                <c:pt idx="38">
                  <c:v>1800</c:v>
                </c:pt>
                <c:pt idx="39">
                  <c:v>1800</c:v>
                </c:pt>
                <c:pt idx="40">
                  <c:v>1900</c:v>
                </c:pt>
                <c:pt idx="41">
                  <c:v>1900</c:v>
                </c:pt>
                <c:pt idx="42">
                  <c:v>2000</c:v>
                </c:pt>
                <c:pt idx="43">
                  <c:v>2000</c:v>
                </c:pt>
                <c:pt idx="44">
                  <c:v>2500</c:v>
                </c:pt>
                <c:pt idx="45">
                  <c:v>2500</c:v>
                </c:pt>
              </c:numCache>
            </c:numRef>
          </c:xVal>
          <c:yVal>
            <c:numRef>
              <c:f>AICON165x165!$L$203:$L$248</c:f>
              <c:numCache>
                <c:formatCode>General</c:formatCode>
                <c:ptCount val="46"/>
                <c:pt idx="2">
                  <c:v>-6.9652600000000007</c:v>
                </c:pt>
                <c:pt idx="3">
                  <c:v>-6.8272200000000112</c:v>
                </c:pt>
                <c:pt idx="4">
                  <c:v>-5.1782000000000608</c:v>
                </c:pt>
                <c:pt idx="5">
                  <c:v>-5.3220199999999522</c:v>
                </c:pt>
                <c:pt idx="6">
                  <c:v>-4.4023499999999558</c:v>
                </c:pt>
                <c:pt idx="7">
                  <c:v>-4.3371799999999894</c:v>
                </c:pt>
                <c:pt idx="8">
                  <c:v>-2.2571199999999862</c:v>
                </c:pt>
                <c:pt idx="9">
                  <c:v>-2.36721</c:v>
                </c:pt>
                <c:pt idx="10">
                  <c:v>-1.2645700000000488</c:v>
                </c:pt>
                <c:pt idx="11">
                  <c:v>-1.2901599999999007</c:v>
                </c:pt>
                <c:pt idx="12">
                  <c:v>-2.3974299999999857</c:v>
                </c:pt>
                <c:pt idx="13">
                  <c:v>-2.413970000000063</c:v>
                </c:pt>
                <c:pt idx="14">
                  <c:v>-8.4461900000000014</c:v>
                </c:pt>
                <c:pt idx="15">
                  <c:v>-8.0412599999999657</c:v>
                </c:pt>
                <c:pt idx="16">
                  <c:v>-9.1168899999998985</c:v>
                </c:pt>
                <c:pt idx="17">
                  <c:v>-9.7721500000000106</c:v>
                </c:pt>
                <c:pt idx="18">
                  <c:v>-9.1043799999999919</c:v>
                </c:pt>
                <c:pt idx="19">
                  <c:v>-8.9309600000000273</c:v>
                </c:pt>
                <c:pt idx="20">
                  <c:v>-9.3962099999998827</c:v>
                </c:pt>
                <c:pt idx="21">
                  <c:v>-9.3857000000000426</c:v>
                </c:pt>
                <c:pt idx="22">
                  <c:v>-7.7625600000000077</c:v>
                </c:pt>
                <c:pt idx="23">
                  <c:v>-7.7781599999999571</c:v>
                </c:pt>
                <c:pt idx="24">
                  <c:v>-5.9734499999999571</c:v>
                </c:pt>
                <c:pt idx="25">
                  <c:v>-5.8656499999999596</c:v>
                </c:pt>
                <c:pt idx="26">
                  <c:v>-12.36869999999999</c:v>
                </c:pt>
                <c:pt idx="27">
                  <c:v>-13.41237000000001</c:v>
                </c:pt>
                <c:pt idx="28">
                  <c:v>-31.64677000000006</c:v>
                </c:pt>
                <c:pt idx="29">
                  <c:v>-31.964889999999968</c:v>
                </c:pt>
                <c:pt idx="30">
                  <c:v>-35.452620000000024</c:v>
                </c:pt>
                <c:pt idx="31">
                  <c:v>-35.706459999999879</c:v>
                </c:pt>
                <c:pt idx="32">
                  <c:v>-26.775530000000117</c:v>
                </c:pt>
                <c:pt idx="33">
                  <c:v>-26.256259999999884</c:v>
                </c:pt>
                <c:pt idx="34">
                  <c:v>-26.660759999999982</c:v>
                </c:pt>
                <c:pt idx="35">
                  <c:v>-26.352010000000064</c:v>
                </c:pt>
                <c:pt idx="38">
                  <c:v>-16.090819999999894</c:v>
                </c:pt>
              </c:numCache>
            </c:numRef>
          </c:yVal>
        </c:ser>
        <c:ser>
          <c:idx val="1"/>
          <c:order val="1"/>
          <c:tx>
            <c:v>err z misurata</c:v>
          </c:tx>
          <c:spPr>
            <a:ln w="28575">
              <a:noFill/>
            </a:ln>
          </c:spPr>
          <c:xVal>
            <c:numRef>
              <c:f>AICON165x165!$F$3:$F$48</c:f>
              <c:numCache>
                <c:formatCode>General</c:formatCode>
                <c:ptCount val="46"/>
                <c:pt idx="0">
                  <c:v>450</c:v>
                </c:pt>
                <c:pt idx="1">
                  <c:v>450</c:v>
                </c:pt>
                <c:pt idx="2">
                  <c:v>500</c:v>
                </c:pt>
                <c:pt idx="3">
                  <c:v>500</c:v>
                </c:pt>
                <c:pt idx="4">
                  <c:v>550</c:v>
                </c:pt>
                <c:pt idx="5">
                  <c:v>550</c:v>
                </c:pt>
                <c:pt idx="6">
                  <c:v>600</c:v>
                </c:pt>
                <c:pt idx="7">
                  <c:v>600</c:v>
                </c:pt>
                <c:pt idx="8">
                  <c:v>650</c:v>
                </c:pt>
                <c:pt idx="9">
                  <c:v>650</c:v>
                </c:pt>
                <c:pt idx="10">
                  <c:v>700</c:v>
                </c:pt>
                <c:pt idx="11">
                  <c:v>700</c:v>
                </c:pt>
                <c:pt idx="12">
                  <c:v>750</c:v>
                </c:pt>
                <c:pt idx="13">
                  <c:v>750</c:v>
                </c:pt>
                <c:pt idx="14">
                  <c:v>800</c:v>
                </c:pt>
                <c:pt idx="15">
                  <c:v>800</c:v>
                </c:pt>
                <c:pt idx="16">
                  <c:v>850</c:v>
                </c:pt>
                <c:pt idx="17">
                  <c:v>850</c:v>
                </c:pt>
                <c:pt idx="18">
                  <c:v>900</c:v>
                </c:pt>
                <c:pt idx="19">
                  <c:v>900</c:v>
                </c:pt>
                <c:pt idx="20">
                  <c:v>950</c:v>
                </c:pt>
                <c:pt idx="21">
                  <c:v>950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  <c:pt idx="34">
                  <c:v>1600</c:v>
                </c:pt>
                <c:pt idx="35">
                  <c:v>1600</c:v>
                </c:pt>
                <c:pt idx="36">
                  <c:v>1700</c:v>
                </c:pt>
                <c:pt idx="37">
                  <c:v>1700</c:v>
                </c:pt>
                <c:pt idx="38">
                  <c:v>1800</c:v>
                </c:pt>
                <c:pt idx="39">
                  <c:v>1800</c:v>
                </c:pt>
                <c:pt idx="40">
                  <c:v>1900</c:v>
                </c:pt>
                <c:pt idx="41">
                  <c:v>1900</c:v>
                </c:pt>
                <c:pt idx="42">
                  <c:v>2000</c:v>
                </c:pt>
                <c:pt idx="43">
                  <c:v>2000</c:v>
                </c:pt>
                <c:pt idx="44">
                  <c:v>2500</c:v>
                </c:pt>
                <c:pt idx="45">
                  <c:v>2500</c:v>
                </c:pt>
              </c:numCache>
            </c:numRef>
          </c:xVal>
          <c:yVal>
            <c:numRef>
              <c:f>AICON165x165!$J$203:$J$248</c:f>
              <c:numCache>
                <c:formatCode>General</c:formatCode>
                <c:ptCount val="46"/>
                <c:pt idx="0">
                  <c:v>-7.0089999999999577</c:v>
                </c:pt>
                <c:pt idx="1">
                  <c:v>-6.5190000000000055</c:v>
                </c:pt>
                <c:pt idx="2">
                  <c:v>-7.01400000000001</c:v>
                </c:pt>
                <c:pt idx="3">
                  <c:v>-6.8849999999999909</c:v>
                </c:pt>
                <c:pt idx="4">
                  <c:v>-4.8540000000000418</c:v>
                </c:pt>
                <c:pt idx="5">
                  <c:v>-5.0109999999999673</c:v>
                </c:pt>
                <c:pt idx="6">
                  <c:v>-2.7819999999999254</c:v>
                </c:pt>
                <c:pt idx="7">
                  <c:v>-2.72199999999998</c:v>
                </c:pt>
                <c:pt idx="8">
                  <c:v>-2.5570000000000164</c:v>
                </c:pt>
                <c:pt idx="9">
                  <c:v>-2.6589999999999918</c:v>
                </c:pt>
                <c:pt idx="10">
                  <c:v>-2.3300000000000409</c:v>
                </c:pt>
                <c:pt idx="11">
                  <c:v>-2.3579999999999472</c:v>
                </c:pt>
                <c:pt idx="12">
                  <c:v>-3.1970000000000027</c:v>
                </c:pt>
                <c:pt idx="13">
                  <c:v>-3.2250000000000227</c:v>
                </c:pt>
                <c:pt idx="14">
                  <c:v>-8.9120000000000346</c:v>
                </c:pt>
                <c:pt idx="15">
                  <c:v>-8.4969999999999573</c:v>
                </c:pt>
                <c:pt idx="16">
                  <c:v>-8.3029999999998836</c:v>
                </c:pt>
                <c:pt idx="17">
                  <c:v>-8.9650000000000318</c:v>
                </c:pt>
                <c:pt idx="18">
                  <c:v>-8.9759999999999991</c:v>
                </c:pt>
                <c:pt idx="19">
                  <c:v>-8.8129999999999882</c:v>
                </c:pt>
                <c:pt idx="20">
                  <c:v>-8.8679999999999382</c:v>
                </c:pt>
                <c:pt idx="21">
                  <c:v>-8.8720000000000709</c:v>
                </c:pt>
                <c:pt idx="22">
                  <c:v>-8.1499999999999773</c:v>
                </c:pt>
                <c:pt idx="23">
                  <c:v>-8.1200000000000045</c:v>
                </c:pt>
                <c:pt idx="24">
                  <c:v>-5.9900000000000091</c:v>
                </c:pt>
                <c:pt idx="25">
                  <c:v>-5.8899999999998727</c:v>
                </c:pt>
                <c:pt idx="26">
                  <c:v>-12.490000000000009</c:v>
                </c:pt>
                <c:pt idx="27">
                  <c:v>-13.529999999999973</c:v>
                </c:pt>
                <c:pt idx="28">
                  <c:v>-30.75</c:v>
                </c:pt>
                <c:pt idx="29">
                  <c:v>-31.069999999999936</c:v>
                </c:pt>
                <c:pt idx="30">
                  <c:v>-39.039999999999964</c:v>
                </c:pt>
                <c:pt idx="31">
                  <c:v>-39.329999999999927</c:v>
                </c:pt>
                <c:pt idx="32">
                  <c:v>-30.860000000000127</c:v>
                </c:pt>
                <c:pt idx="33">
                  <c:v>-30.269999999999982</c:v>
                </c:pt>
                <c:pt idx="34">
                  <c:v>-30.460000000000036</c:v>
                </c:pt>
                <c:pt idx="35">
                  <c:v>-30.080000000000155</c:v>
                </c:pt>
                <c:pt idx="36">
                  <c:v>-13.669999999999845</c:v>
                </c:pt>
                <c:pt idx="37">
                  <c:v>-13.809999999999945</c:v>
                </c:pt>
                <c:pt idx="38">
                  <c:v>-17.029999999999973</c:v>
                </c:pt>
                <c:pt idx="39">
                  <c:v>-16.440000000000055</c:v>
                </c:pt>
                <c:pt idx="41">
                  <c:v>-7.290000000000191</c:v>
                </c:pt>
                <c:pt idx="44">
                  <c:v>-48.75</c:v>
                </c:pt>
                <c:pt idx="45">
                  <c:v>-46.980000000000018</c:v>
                </c:pt>
              </c:numCache>
            </c:numRef>
          </c:yVal>
        </c:ser>
        <c:ser>
          <c:idx val="2"/>
          <c:order val="2"/>
          <c:tx>
            <c:v>err x</c:v>
          </c:tx>
          <c:spPr>
            <a:ln w="28575">
              <a:noFill/>
            </a:ln>
          </c:spPr>
          <c:xVal>
            <c:numRef>
              <c:f>AICON165x165!$F$3:$F$48</c:f>
              <c:numCache>
                <c:formatCode>General</c:formatCode>
                <c:ptCount val="46"/>
                <c:pt idx="0">
                  <c:v>450</c:v>
                </c:pt>
                <c:pt idx="1">
                  <c:v>450</c:v>
                </c:pt>
                <c:pt idx="2">
                  <c:v>500</c:v>
                </c:pt>
                <c:pt idx="3">
                  <c:v>500</c:v>
                </c:pt>
                <c:pt idx="4">
                  <c:v>550</c:v>
                </c:pt>
                <c:pt idx="5">
                  <c:v>550</c:v>
                </c:pt>
                <c:pt idx="6">
                  <c:v>600</c:v>
                </c:pt>
                <c:pt idx="7">
                  <c:v>600</c:v>
                </c:pt>
                <c:pt idx="8">
                  <c:v>650</c:v>
                </c:pt>
                <c:pt idx="9">
                  <c:v>650</c:v>
                </c:pt>
                <c:pt idx="10">
                  <c:v>700</c:v>
                </c:pt>
                <c:pt idx="11">
                  <c:v>700</c:v>
                </c:pt>
                <c:pt idx="12">
                  <c:v>750</c:v>
                </c:pt>
                <c:pt idx="13">
                  <c:v>750</c:v>
                </c:pt>
                <c:pt idx="14">
                  <c:v>800</c:v>
                </c:pt>
                <c:pt idx="15">
                  <c:v>800</c:v>
                </c:pt>
                <c:pt idx="16">
                  <c:v>850</c:v>
                </c:pt>
                <c:pt idx="17">
                  <c:v>850</c:v>
                </c:pt>
                <c:pt idx="18">
                  <c:v>900</c:v>
                </c:pt>
                <c:pt idx="19">
                  <c:v>900</c:v>
                </c:pt>
                <c:pt idx="20">
                  <c:v>950</c:v>
                </c:pt>
                <c:pt idx="21">
                  <c:v>950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  <c:pt idx="34">
                  <c:v>1600</c:v>
                </c:pt>
                <c:pt idx="35">
                  <c:v>1600</c:v>
                </c:pt>
                <c:pt idx="36">
                  <c:v>1700</c:v>
                </c:pt>
                <c:pt idx="37">
                  <c:v>1700</c:v>
                </c:pt>
                <c:pt idx="38">
                  <c:v>1800</c:v>
                </c:pt>
                <c:pt idx="39">
                  <c:v>1800</c:v>
                </c:pt>
                <c:pt idx="40">
                  <c:v>1900</c:v>
                </c:pt>
                <c:pt idx="41">
                  <c:v>1900</c:v>
                </c:pt>
                <c:pt idx="42">
                  <c:v>2000</c:v>
                </c:pt>
                <c:pt idx="43">
                  <c:v>2000</c:v>
                </c:pt>
                <c:pt idx="44">
                  <c:v>2500</c:v>
                </c:pt>
                <c:pt idx="45">
                  <c:v>2500</c:v>
                </c:pt>
              </c:numCache>
            </c:numRef>
          </c:xVal>
          <c:yVal>
            <c:numRef>
              <c:f>AICON165x165!$M$203:$M$248</c:f>
              <c:numCache>
                <c:formatCode>General</c:formatCode>
                <c:ptCount val="46"/>
                <c:pt idx="2">
                  <c:v>3.5981500000000093</c:v>
                </c:pt>
                <c:pt idx="3">
                  <c:v>3.6175800000000278</c:v>
                </c:pt>
                <c:pt idx="4">
                  <c:v>16.664649999999963</c:v>
                </c:pt>
                <c:pt idx="5">
                  <c:v>16.535410000000024</c:v>
                </c:pt>
                <c:pt idx="6">
                  <c:v>8.7890199999999492</c:v>
                </c:pt>
                <c:pt idx="7">
                  <c:v>8.7839099999999597</c:v>
                </c:pt>
                <c:pt idx="8">
                  <c:v>36.894760000000048</c:v>
                </c:pt>
                <c:pt idx="9">
                  <c:v>36.834969999999991</c:v>
                </c:pt>
                <c:pt idx="10">
                  <c:v>37.102770000000014</c:v>
                </c:pt>
                <c:pt idx="11">
                  <c:v>36.961540000000028</c:v>
                </c:pt>
                <c:pt idx="12">
                  <c:v>34.458139999999958</c:v>
                </c:pt>
                <c:pt idx="13">
                  <c:v>34.503889999999963</c:v>
                </c:pt>
                <c:pt idx="14">
                  <c:v>127.29288000000003</c:v>
                </c:pt>
                <c:pt idx="15">
                  <c:v>127.03671</c:v>
                </c:pt>
                <c:pt idx="16">
                  <c:v>128.67420000000001</c:v>
                </c:pt>
                <c:pt idx="17">
                  <c:v>128.68023999999997</c:v>
                </c:pt>
                <c:pt idx="18">
                  <c:v>146.01527999999999</c:v>
                </c:pt>
                <c:pt idx="19">
                  <c:v>145.99742999999998</c:v>
                </c:pt>
                <c:pt idx="20">
                  <c:v>146.40775000000002</c:v>
                </c:pt>
                <c:pt idx="21">
                  <c:v>146.46044000000001</c:v>
                </c:pt>
                <c:pt idx="22">
                  <c:v>135.48227000000003</c:v>
                </c:pt>
                <c:pt idx="23">
                  <c:v>135.43189999999998</c:v>
                </c:pt>
                <c:pt idx="24">
                  <c:v>136.03952999999998</c:v>
                </c:pt>
                <c:pt idx="25">
                  <c:v>136.19814000000002</c:v>
                </c:pt>
                <c:pt idx="26">
                  <c:v>185.87476999999998</c:v>
                </c:pt>
                <c:pt idx="27">
                  <c:v>185.7551</c:v>
                </c:pt>
                <c:pt idx="28">
                  <c:v>325.48842999999999</c:v>
                </c:pt>
                <c:pt idx="29">
                  <c:v>325.49973</c:v>
                </c:pt>
                <c:pt idx="30">
                  <c:v>341.62783000000002</c:v>
                </c:pt>
                <c:pt idx="31">
                  <c:v>341.74659000000003</c:v>
                </c:pt>
                <c:pt idx="32">
                  <c:v>317.37808000000001</c:v>
                </c:pt>
                <c:pt idx="33">
                  <c:v>318.16795999999999</c:v>
                </c:pt>
                <c:pt idx="34">
                  <c:v>288.55830000000003</c:v>
                </c:pt>
                <c:pt idx="35">
                  <c:v>289.23633999999998</c:v>
                </c:pt>
                <c:pt idx="38">
                  <c:v>293.98512999999997</c:v>
                </c:pt>
              </c:numCache>
            </c:numRef>
          </c:yVal>
        </c:ser>
        <c:ser>
          <c:idx val="3"/>
          <c:order val="3"/>
          <c:tx>
            <c:v>err y</c:v>
          </c:tx>
          <c:spPr>
            <a:ln w="28575">
              <a:noFill/>
            </a:ln>
          </c:spPr>
          <c:xVal>
            <c:numRef>
              <c:f>AICON165x165!$F$3:$F$48</c:f>
              <c:numCache>
                <c:formatCode>General</c:formatCode>
                <c:ptCount val="46"/>
                <c:pt idx="0">
                  <c:v>450</c:v>
                </c:pt>
                <c:pt idx="1">
                  <c:v>450</c:v>
                </c:pt>
                <c:pt idx="2">
                  <c:v>500</c:v>
                </c:pt>
                <c:pt idx="3">
                  <c:v>500</c:v>
                </c:pt>
                <c:pt idx="4">
                  <c:v>550</c:v>
                </c:pt>
                <c:pt idx="5">
                  <c:v>550</c:v>
                </c:pt>
                <c:pt idx="6">
                  <c:v>600</c:v>
                </c:pt>
                <c:pt idx="7">
                  <c:v>600</c:v>
                </c:pt>
                <c:pt idx="8">
                  <c:v>650</c:v>
                </c:pt>
                <c:pt idx="9">
                  <c:v>650</c:v>
                </c:pt>
                <c:pt idx="10">
                  <c:v>700</c:v>
                </c:pt>
                <c:pt idx="11">
                  <c:v>700</c:v>
                </c:pt>
                <c:pt idx="12">
                  <c:v>750</c:v>
                </c:pt>
                <c:pt idx="13">
                  <c:v>750</c:v>
                </c:pt>
                <c:pt idx="14">
                  <c:v>800</c:v>
                </c:pt>
                <c:pt idx="15">
                  <c:v>800</c:v>
                </c:pt>
                <c:pt idx="16">
                  <c:v>850</c:v>
                </c:pt>
                <c:pt idx="17">
                  <c:v>850</c:v>
                </c:pt>
                <c:pt idx="18">
                  <c:v>900</c:v>
                </c:pt>
                <c:pt idx="19">
                  <c:v>900</c:v>
                </c:pt>
                <c:pt idx="20">
                  <c:v>950</c:v>
                </c:pt>
                <c:pt idx="21">
                  <c:v>950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  <c:pt idx="34">
                  <c:v>1600</c:v>
                </c:pt>
                <c:pt idx="35">
                  <c:v>1600</c:v>
                </c:pt>
                <c:pt idx="36">
                  <c:v>1700</c:v>
                </c:pt>
                <c:pt idx="37">
                  <c:v>1700</c:v>
                </c:pt>
                <c:pt idx="38">
                  <c:v>1800</c:v>
                </c:pt>
                <c:pt idx="39">
                  <c:v>1800</c:v>
                </c:pt>
                <c:pt idx="40">
                  <c:v>1900</c:v>
                </c:pt>
                <c:pt idx="41">
                  <c:v>1900</c:v>
                </c:pt>
                <c:pt idx="42">
                  <c:v>2000</c:v>
                </c:pt>
                <c:pt idx="43">
                  <c:v>2000</c:v>
                </c:pt>
                <c:pt idx="44">
                  <c:v>2500</c:v>
                </c:pt>
                <c:pt idx="45">
                  <c:v>2500</c:v>
                </c:pt>
              </c:numCache>
            </c:numRef>
          </c:xVal>
          <c:yVal>
            <c:numRef>
              <c:f>AICON165x165!$N$203:$N$248</c:f>
              <c:numCache>
                <c:formatCode>General</c:formatCode>
                <c:ptCount val="46"/>
                <c:pt idx="2">
                  <c:v>27.593739999999997</c:v>
                </c:pt>
                <c:pt idx="3">
                  <c:v>27.552492000000001</c:v>
                </c:pt>
                <c:pt idx="4">
                  <c:v>27.062232000000009</c:v>
                </c:pt>
                <c:pt idx="5">
                  <c:v>27.247164000000009</c:v>
                </c:pt>
                <c:pt idx="6">
                  <c:v>26.760649999999998</c:v>
                </c:pt>
                <c:pt idx="7">
                  <c:v>26.757990000000007</c:v>
                </c:pt>
                <c:pt idx="8">
                  <c:v>33.232079999999989</c:v>
                </c:pt>
                <c:pt idx="9">
                  <c:v>33.315550000000016</c:v>
                </c:pt>
                <c:pt idx="10">
                  <c:v>33.020820000000001</c:v>
                </c:pt>
                <c:pt idx="11">
                  <c:v>33.119669999999985</c:v>
                </c:pt>
                <c:pt idx="12">
                  <c:v>32.70407999999999</c:v>
                </c:pt>
                <c:pt idx="13">
                  <c:v>32.898109999999996</c:v>
                </c:pt>
                <c:pt idx="14">
                  <c:v>32.864249999999998</c:v>
                </c:pt>
                <c:pt idx="15">
                  <c:v>32.763509999999997</c:v>
                </c:pt>
                <c:pt idx="16">
                  <c:v>32.18737999999999</c:v>
                </c:pt>
                <c:pt idx="17">
                  <c:v>32.288709999999995</c:v>
                </c:pt>
                <c:pt idx="18">
                  <c:v>31.940730000000013</c:v>
                </c:pt>
                <c:pt idx="19">
                  <c:v>31.899339999999995</c:v>
                </c:pt>
                <c:pt idx="20">
                  <c:v>32.039430000000003</c:v>
                </c:pt>
                <c:pt idx="21">
                  <c:v>32.023820000000008</c:v>
                </c:pt>
                <c:pt idx="22">
                  <c:v>31.489680000000014</c:v>
                </c:pt>
                <c:pt idx="23">
                  <c:v>31.503719999999987</c:v>
                </c:pt>
                <c:pt idx="24">
                  <c:v>30.985410000000016</c:v>
                </c:pt>
                <c:pt idx="25">
                  <c:v>31.092540000000014</c:v>
                </c:pt>
                <c:pt idx="26">
                  <c:v>30.112999999999996</c:v>
                </c:pt>
                <c:pt idx="27">
                  <c:v>29.915419999999997</c:v>
                </c:pt>
                <c:pt idx="28">
                  <c:v>28.748810000000013</c:v>
                </c:pt>
                <c:pt idx="29">
                  <c:v>29.705140000000007</c:v>
                </c:pt>
                <c:pt idx="30">
                  <c:v>26.67240000000001</c:v>
                </c:pt>
                <c:pt idx="31">
                  <c:v>26.67192</c:v>
                </c:pt>
                <c:pt idx="32">
                  <c:v>25.78397</c:v>
                </c:pt>
                <c:pt idx="33">
                  <c:v>27.196560000000012</c:v>
                </c:pt>
                <c:pt idx="34">
                  <c:v>25.839260000000003</c:v>
                </c:pt>
                <c:pt idx="35">
                  <c:v>27.23420999999999</c:v>
                </c:pt>
                <c:pt idx="38">
                  <c:v>21.526779999999995</c:v>
                </c:pt>
              </c:numCache>
            </c:numRef>
          </c:yVal>
        </c:ser>
        <c:axId val="101052416"/>
        <c:axId val="101053952"/>
      </c:scatterChart>
      <c:valAx>
        <c:axId val="101052416"/>
        <c:scaling>
          <c:orientation val="minMax"/>
        </c:scaling>
        <c:axPos val="b"/>
        <c:numFmt formatCode="General" sourceLinked="1"/>
        <c:tickLblPos val="nextTo"/>
        <c:crossAx val="101053952"/>
        <c:crosses val="autoZero"/>
        <c:crossBetween val="midCat"/>
      </c:valAx>
      <c:valAx>
        <c:axId val="101053952"/>
        <c:scaling>
          <c:orientation val="minMax"/>
        </c:scaling>
        <c:axPos val="l"/>
        <c:majorGridlines/>
        <c:numFmt formatCode="General" sourceLinked="1"/>
        <c:tickLblPos val="nextTo"/>
        <c:crossAx val="101052416"/>
        <c:crosses val="autoZero"/>
        <c:crossBetween val="midCat"/>
        <c:majorUnit val="10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scatterChart>
        <c:scatterStyle val="lineMarker"/>
        <c:ser>
          <c:idx val="1"/>
          <c:order val="0"/>
          <c:tx>
            <c:v>err z misurata</c:v>
          </c:tx>
          <c:spPr>
            <a:ln w="28575">
              <a:noFill/>
            </a:ln>
          </c:spPr>
          <c:xVal>
            <c:numRef>
              <c:f>AICON165x165!$F$3:$F$48</c:f>
              <c:numCache>
                <c:formatCode>General</c:formatCode>
                <c:ptCount val="46"/>
                <c:pt idx="0">
                  <c:v>450</c:v>
                </c:pt>
                <c:pt idx="1">
                  <c:v>450</c:v>
                </c:pt>
                <c:pt idx="2">
                  <c:v>500</c:v>
                </c:pt>
                <c:pt idx="3">
                  <c:v>500</c:v>
                </c:pt>
                <c:pt idx="4">
                  <c:v>550</c:v>
                </c:pt>
                <c:pt idx="5">
                  <c:v>550</c:v>
                </c:pt>
                <c:pt idx="6">
                  <c:v>600</c:v>
                </c:pt>
                <c:pt idx="7">
                  <c:v>600</c:v>
                </c:pt>
                <c:pt idx="8">
                  <c:v>650</c:v>
                </c:pt>
                <c:pt idx="9">
                  <c:v>650</c:v>
                </c:pt>
                <c:pt idx="10">
                  <c:v>700</c:v>
                </c:pt>
                <c:pt idx="11">
                  <c:v>700</c:v>
                </c:pt>
                <c:pt idx="12">
                  <c:v>750</c:v>
                </c:pt>
                <c:pt idx="13">
                  <c:v>750</c:v>
                </c:pt>
                <c:pt idx="14">
                  <c:v>800</c:v>
                </c:pt>
                <c:pt idx="15">
                  <c:v>800</c:v>
                </c:pt>
                <c:pt idx="16">
                  <c:v>850</c:v>
                </c:pt>
                <c:pt idx="17">
                  <c:v>850</c:v>
                </c:pt>
                <c:pt idx="18">
                  <c:v>900</c:v>
                </c:pt>
                <c:pt idx="19">
                  <c:v>900</c:v>
                </c:pt>
                <c:pt idx="20">
                  <c:v>950</c:v>
                </c:pt>
                <c:pt idx="21">
                  <c:v>950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  <c:pt idx="34">
                  <c:v>1600</c:v>
                </c:pt>
                <c:pt idx="35">
                  <c:v>1600</c:v>
                </c:pt>
                <c:pt idx="36">
                  <c:v>1700</c:v>
                </c:pt>
                <c:pt idx="37">
                  <c:v>1700</c:v>
                </c:pt>
                <c:pt idx="38">
                  <c:v>1800</c:v>
                </c:pt>
                <c:pt idx="39">
                  <c:v>1800</c:v>
                </c:pt>
                <c:pt idx="40">
                  <c:v>1900</c:v>
                </c:pt>
                <c:pt idx="41">
                  <c:v>1900</c:v>
                </c:pt>
                <c:pt idx="42">
                  <c:v>2000</c:v>
                </c:pt>
                <c:pt idx="43">
                  <c:v>2000</c:v>
                </c:pt>
                <c:pt idx="44">
                  <c:v>2500</c:v>
                </c:pt>
                <c:pt idx="45">
                  <c:v>2500</c:v>
                </c:pt>
              </c:numCache>
            </c:numRef>
          </c:xVal>
          <c:yVal>
            <c:numRef>
              <c:f>AICON165x165!$H$3:$H$48</c:f>
              <c:numCache>
                <c:formatCode>General</c:formatCode>
                <c:ptCount val="46"/>
                <c:pt idx="2">
                  <c:v>4.8740000000009331E-2</c:v>
                </c:pt>
                <c:pt idx="3">
                  <c:v>5.7779999999979736E-2</c:v>
                </c:pt>
                <c:pt idx="4">
                  <c:v>-0.32420000000001892</c:v>
                </c:pt>
                <c:pt idx="5">
                  <c:v>-0.31101999999998498</c:v>
                </c:pt>
                <c:pt idx="6">
                  <c:v>-1.6203500000000304</c:v>
                </c:pt>
                <c:pt idx="7">
                  <c:v>-1.6151800000000094</c:v>
                </c:pt>
                <c:pt idx="8">
                  <c:v>0.29988000000003012</c:v>
                </c:pt>
                <c:pt idx="9">
                  <c:v>0.29178999999999178</c:v>
                </c:pt>
                <c:pt idx="10">
                  <c:v>1.0654299999999921</c:v>
                </c:pt>
                <c:pt idx="11">
                  <c:v>1.0678400000000465</c:v>
                </c:pt>
                <c:pt idx="12">
                  <c:v>0.79957000000001699</c:v>
                </c:pt>
                <c:pt idx="13">
                  <c:v>0.81102999999995973</c:v>
                </c:pt>
                <c:pt idx="14">
                  <c:v>0.46581000000003314</c:v>
                </c:pt>
                <c:pt idx="15">
                  <c:v>0.4557399999999916</c:v>
                </c:pt>
                <c:pt idx="16">
                  <c:v>-0.81389000000001488</c:v>
                </c:pt>
                <c:pt idx="17">
                  <c:v>-0.80714999999997872</c:v>
                </c:pt>
                <c:pt idx="18">
                  <c:v>-0.12837999999999283</c:v>
                </c:pt>
                <c:pt idx="19">
                  <c:v>-0.11796000000003914</c:v>
                </c:pt>
                <c:pt idx="20">
                  <c:v>-0.52820999999994456</c:v>
                </c:pt>
                <c:pt idx="21">
                  <c:v>-0.51369999999997162</c:v>
                </c:pt>
                <c:pt idx="22">
                  <c:v>0.38743999999996959</c:v>
                </c:pt>
                <c:pt idx="23">
                  <c:v>0.34184000000004744</c:v>
                </c:pt>
                <c:pt idx="24">
                  <c:v>1.6550000000052023E-2</c:v>
                </c:pt>
                <c:pt idx="25">
                  <c:v>2.4349999999913052E-2</c:v>
                </c:pt>
                <c:pt idx="26">
                  <c:v>0.12130000000001928</c:v>
                </c:pt>
                <c:pt idx="27">
                  <c:v>0.11762999999996282</c:v>
                </c:pt>
                <c:pt idx="28">
                  <c:v>-0.89677000000006046</c:v>
                </c:pt>
                <c:pt idx="29">
                  <c:v>-0.89489000000003216</c:v>
                </c:pt>
                <c:pt idx="30">
                  <c:v>3.5873799999999392</c:v>
                </c:pt>
                <c:pt idx="31">
                  <c:v>3.6235400000000482</c:v>
                </c:pt>
                <c:pt idx="32">
                  <c:v>4.0844700000000103</c:v>
                </c:pt>
                <c:pt idx="33">
                  <c:v>4.013740000000098</c:v>
                </c:pt>
                <c:pt idx="34">
                  <c:v>3.7992400000000544</c:v>
                </c:pt>
                <c:pt idx="35">
                  <c:v>3.7279900000000907</c:v>
                </c:pt>
                <c:pt idx="38">
                  <c:v>0.93918000000007851</c:v>
                </c:pt>
                <c:pt idx="40">
                  <c:v>1.1242700000000241</c:v>
                </c:pt>
              </c:numCache>
            </c:numRef>
          </c:yVal>
        </c:ser>
        <c:axId val="99190272"/>
        <c:axId val="99191808"/>
      </c:scatterChart>
      <c:valAx>
        <c:axId val="99190272"/>
        <c:scaling>
          <c:orientation val="minMax"/>
        </c:scaling>
        <c:axPos val="b"/>
        <c:numFmt formatCode="General" sourceLinked="1"/>
        <c:tickLblPos val="nextTo"/>
        <c:crossAx val="99191808"/>
        <c:crosses val="autoZero"/>
        <c:crossBetween val="midCat"/>
      </c:valAx>
      <c:valAx>
        <c:axId val="99191808"/>
        <c:scaling>
          <c:orientation val="minMax"/>
        </c:scaling>
        <c:axPos val="l"/>
        <c:majorGridlines/>
        <c:numFmt formatCode="General" sourceLinked="1"/>
        <c:tickLblPos val="nextTo"/>
        <c:crossAx val="991902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2"/>
          <c:order val="0"/>
          <c:tx>
            <c:strRef>
              <c:f>'relative x,y test'!$B$159</c:f>
              <c:strCache>
                <c:ptCount val="1"/>
                <c:pt idx="0">
                  <c:v>Parametri [380,45102 246,24552 846,63525 765,88469 -0,23620   0,36864   -0,00032   0,00024  0,00000 0,0 5](toolbox) -no undist AICON - relative y 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x,y test'!$P$161:$P$216</c:f>
              <c:numCache>
                <c:formatCode>General</c:formatCode>
                <c:ptCount val="56"/>
                <c:pt idx="0">
                  <c:v>24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-2</c:v>
                </c:pt>
                <c:pt idx="27">
                  <c:v>-2</c:v>
                </c:pt>
                <c:pt idx="28">
                  <c:v>-4</c:v>
                </c:pt>
                <c:pt idx="29">
                  <c:v>-4</c:v>
                </c:pt>
                <c:pt idx="30">
                  <c:v>-6</c:v>
                </c:pt>
                <c:pt idx="31">
                  <c:v>-6</c:v>
                </c:pt>
                <c:pt idx="32">
                  <c:v>-8</c:v>
                </c:pt>
                <c:pt idx="33">
                  <c:v>-8</c:v>
                </c:pt>
                <c:pt idx="34">
                  <c:v>-10</c:v>
                </c:pt>
                <c:pt idx="35">
                  <c:v>-10</c:v>
                </c:pt>
                <c:pt idx="36">
                  <c:v>-12</c:v>
                </c:pt>
                <c:pt idx="37">
                  <c:v>-12</c:v>
                </c:pt>
                <c:pt idx="38">
                  <c:v>-14</c:v>
                </c:pt>
                <c:pt idx="39">
                  <c:v>-14</c:v>
                </c:pt>
                <c:pt idx="40">
                  <c:v>-16</c:v>
                </c:pt>
                <c:pt idx="41">
                  <c:v>-16</c:v>
                </c:pt>
                <c:pt idx="42">
                  <c:v>-18</c:v>
                </c:pt>
                <c:pt idx="43">
                  <c:v>-18</c:v>
                </c:pt>
                <c:pt idx="44">
                  <c:v>-20</c:v>
                </c:pt>
                <c:pt idx="45">
                  <c:v>-20</c:v>
                </c:pt>
                <c:pt idx="46">
                  <c:v>-22</c:v>
                </c:pt>
                <c:pt idx="47">
                  <c:v>-22</c:v>
                </c:pt>
                <c:pt idx="48">
                  <c:v>-24</c:v>
                </c:pt>
                <c:pt idx="49">
                  <c:v>-24</c:v>
                </c:pt>
                <c:pt idx="50">
                  <c:v>-26</c:v>
                </c:pt>
                <c:pt idx="51">
                  <c:v>-26</c:v>
                </c:pt>
                <c:pt idx="52">
                  <c:v>-28</c:v>
                </c:pt>
                <c:pt idx="53">
                  <c:v>-28</c:v>
                </c:pt>
                <c:pt idx="54">
                  <c:v>-30</c:v>
                </c:pt>
                <c:pt idx="55">
                  <c:v>-30</c:v>
                </c:pt>
              </c:numCache>
            </c:numRef>
          </c:xVal>
          <c:yVal>
            <c:numRef>
              <c:f>'relative x,y test'!$Q$161:$Q$216</c:f>
              <c:numCache>
                <c:formatCode>General</c:formatCode>
                <c:ptCount val="56"/>
                <c:pt idx="0">
                  <c:v>3.8232299999999952</c:v>
                </c:pt>
                <c:pt idx="1">
                  <c:v>3.8782300000000092</c:v>
                </c:pt>
                <c:pt idx="2">
                  <c:v>-1.1277700000000124</c:v>
                </c:pt>
                <c:pt idx="3">
                  <c:v>-0.95676999999998458</c:v>
                </c:pt>
                <c:pt idx="4">
                  <c:v>-2.0967699999999923</c:v>
                </c:pt>
                <c:pt idx="5">
                  <c:v>-2.6307699999999912</c:v>
                </c:pt>
                <c:pt idx="6">
                  <c:v>-1.8307700000000082</c:v>
                </c:pt>
                <c:pt idx="7">
                  <c:v>-1.8467700000000065</c:v>
                </c:pt>
                <c:pt idx="8">
                  <c:v>-2.1777699999999989</c:v>
                </c:pt>
                <c:pt idx="9">
                  <c:v>-2.1617700000000006</c:v>
                </c:pt>
                <c:pt idx="10">
                  <c:v>-1.6307699999999947</c:v>
                </c:pt>
                <c:pt idx="11">
                  <c:v>-1.217769999999998</c:v>
                </c:pt>
                <c:pt idx="12">
                  <c:v>-1.1837700000000062</c:v>
                </c:pt>
                <c:pt idx="13">
                  <c:v>-1.4767699999999984</c:v>
                </c:pt>
                <c:pt idx="14">
                  <c:v>-1.6873700000000014</c:v>
                </c:pt>
                <c:pt idx="15">
                  <c:v>-1.8575700000000062</c:v>
                </c:pt>
                <c:pt idx="16">
                  <c:v>-0.82106999999999708</c:v>
                </c:pt>
                <c:pt idx="17">
                  <c:v>-0.74006999999999934</c:v>
                </c:pt>
                <c:pt idx="18">
                  <c:v>-0.94037000000000148</c:v>
                </c:pt>
                <c:pt idx="19">
                  <c:v>-0.90106999999999715</c:v>
                </c:pt>
                <c:pt idx="20">
                  <c:v>-0.66576999999999664</c:v>
                </c:pt>
                <c:pt idx="21">
                  <c:v>-0.70586999999999733</c:v>
                </c:pt>
                <c:pt idx="22">
                  <c:v>-0.37167000000000172</c:v>
                </c:pt>
                <c:pt idx="23">
                  <c:v>-0.51657000000000064</c:v>
                </c:pt>
                <c:pt idx="24">
                  <c:v>0</c:v>
                </c:pt>
                <c:pt idx="25">
                  <c:v>7.8900000000003967E-3</c:v>
                </c:pt>
                <c:pt idx="26">
                  <c:v>5.0300000000014222E-3</c:v>
                </c:pt>
                <c:pt idx="27">
                  <c:v>-2.4370000000000225E-2</c:v>
                </c:pt>
                <c:pt idx="28">
                  <c:v>0.68102999999999803</c:v>
                </c:pt>
                <c:pt idx="29">
                  <c:v>0.56632999999999711</c:v>
                </c:pt>
                <c:pt idx="30">
                  <c:v>1.0355299999999978</c:v>
                </c:pt>
                <c:pt idx="31">
                  <c:v>1.26023</c:v>
                </c:pt>
                <c:pt idx="32">
                  <c:v>0.69553000000000864</c:v>
                </c:pt>
                <c:pt idx="33">
                  <c:v>0.84462999999999511</c:v>
                </c:pt>
                <c:pt idx="34">
                  <c:v>-0.19576999999999956</c:v>
                </c:pt>
                <c:pt idx="35">
                  <c:v>-0.24976999999999805</c:v>
                </c:pt>
                <c:pt idx="36">
                  <c:v>-0.16477000000000075</c:v>
                </c:pt>
                <c:pt idx="37">
                  <c:v>-9.3770000000006348E-2</c:v>
                </c:pt>
                <c:pt idx="38">
                  <c:v>0.13623000000000829</c:v>
                </c:pt>
                <c:pt idx="39">
                  <c:v>0.14022999999999897</c:v>
                </c:pt>
                <c:pt idx="40">
                  <c:v>3.2482300000000031</c:v>
                </c:pt>
                <c:pt idx="41">
                  <c:v>3.0322300000000091</c:v>
                </c:pt>
                <c:pt idx="42">
                  <c:v>3.3442300000000103</c:v>
                </c:pt>
                <c:pt idx="43">
                  <c:v>3.0632299999999901</c:v>
                </c:pt>
                <c:pt idx="44">
                  <c:v>1.8062300000000064</c:v>
                </c:pt>
                <c:pt idx="45">
                  <c:v>1.821230000000007</c:v>
                </c:pt>
                <c:pt idx="46">
                  <c:v>2.1202299999999852</c:v>
                </c:pt>
                <c:pt idx="47">
                  <c:v>2.0892299999999864</c:v>
                </c:pt>
                <c:pt idx="48">
                  <c:v>1.8342300000000122</c:v>
                </c:pt>
                <c:pt idx="49">
                  <c:v>3.4252299999999991</c:v>
                </c:pt>
                <c:pt idx="50">
                  <c:v>2.5322299999999842</c:v>
                </c:pt>
                <c:pt idx="51">
                  <c:v>3.705229999999986</c:v>
                </c:pt>
                <c:pt idx="52">
                  <c:v>4.6462299999999956</c:v>
                </c:pt>
                <c:pt idx="53">
                  <c:v>4.8862300000000047</c:v>
                </c:pt>
                <c:pt idx="54">
                  <c:v>4.0022300000000044</c:v>
                </c:pt>
                <c:pt idx="55">
                  <c:v>4.4722300000000104</c:v>
                </c:pt>
              </c:numCache>
            </c:numRef>
          </c:yVal>
        </c:ser>
        <c:ser>
          <c:idx val="3"/>
          <c:order val="1"/>
          <c:tx>
            <c:strRef>
              <c:f>'relative x,y test'!$B$218</c:f>
              <c:strCache>
                <c:ptCount val="1"/>
                <c:pt idx="0">
                  <c:v>Parametri [380,45102 246,24552 846,63525 765,88469](toolbox) -no undist AICON - relative y 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x,y test'!$P$220:$P$275</c:f>
              <c:numCache>
                <c:formatCode>General</c:formatCode>
                <c:ptCount val="56"/>
                <c:pt idx="0">
                  <c:v>24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-2</c:v>
                </c:pt>
                <c:pt idx="27">
                  <c:v>-2</c:v>
                </c:pt>
                <c:pt idx="28">
                  <c:v>-4</c:v>
                </c:pt>
                <c:pt idx="29">
                  <c:v>-4</c:v>
                </c:pt>
                <c:pt idx="30">
                  <c:v>-6</c:v>
                </c:pt>
                <c:pt idx="31">
                  <c:v>-6</c:v>
                </c:pt>
                <c:pt idx="32">
                  <c:v>-8</c:v>
                </c:pt>
                <c:pt idx="33">
                  <c:v>-8</c:v>
                </c:pt>
                <c:pt idx="34">
                  <c:v>-10</c:v>
                </c:pt>
                <c:pt idx="35">
                  <c:v>-10</c:v>
                </c:pt>
                <c:pt idx="36">
                  <c:v>-12</c:v>
                </c:pt>
                <c:pt idx="37">
                  <c:v>-12</c:v>
                </c:pt>
                <c:pt idx="38">
                  <c:v>-14</c:v>
                </c:pt>
                <c:pt idx="39">
                  <c:v>-14</c:v>
                </c:pt>
                <c:pt idx="40">
                  <c:v>-16</c:v>
                </c:pt>
                <c:pt idx="41">
                  <c:v>-16</c:v>
                </c:pt>
                <c:pt idx="42">
                  <c:v>-18</c:v>
                </c:pt>
                <c:pt idx="43">
                  <c:v>-18</c:v>
                </c:pt>
                <c:pt idx="44">
                  <c:v>-20</c:v>
                </c:pt>
                <c:pt idx="45">
                  <c:v>-20</c:v>
                </c:pt>
                <c:pt idx="46">
                  <c:v>-22</c:v>
                </c:pt>
                <c:pt idx="47">
                  <c:v>-22</c:v>
                </c:pt>
                <c:pt idx="48">
                  <c:v>-24</c:v>
                </c:pt>
                <c:pt idx="49">
                  <c:v>-24</c:v>
                </c:pt>
                <c:pt idx="50">
                  <c:v>-26</c:v>
                </c:pt>
                <c:pt idx="51">
                  <c:v>-26</c:v>
                </c:pt>
                <c:pt idx="52">
                  <c:v>-28</c:v>
                </c:pt>
                <c:pt idx="53">
                  <c:v>-28</c:v>
                </c:pt>
                <c:pt idx="54">
                  <c:v>-30</c:v>
                </c:pt>
                <c:pt idx="55">
                  <c:v>-30</c:v>
                </c:pt>
              </c:numCache>
            </c:numRef>
          </c:xVal>
          <c:yVal>
            <c:numRef>
              <c:f>'relative x,y test'!$Q$220:$Q$275</c:f>
              <c:numCache>
                <c:formatCode>General</c:formatCode>
                <c:ptCount val="56"/>
                <c:pt idx="0">
                  <c:v>4.5953400000000144</c:v>
                </c:pt>
                <c:pt idx="1">
                  <c:v>4.3913399999999925</c:v>
                </c:pt>
                <c:pt idx="2">
                  <c:v>-1.1816599999999866</c:v>
                </c:pt>
                <c:pt idx="3">
                  <c:v>-1.014659999999985</c:v>
                </c:pt>
                <c:pt idx="4">
                  <c:v>-2.1656600000000026</c:v>
                </c:pt>
                <c:pt idx="5">
                  <c:v>-2.740659999999977</c:v>
                </c:pt>
                <c:pt idx="6">
                  <c:v>-1.9146599999999836</c:v>
                </c:pt>
                <c:pt idx="7">
                  <c:v>-1.9396599999999964</c:v>
                </c:pt>
                <c:pt idx="8">
                  <c:v>-2.2136600000000151</c:v>
                </c:pt>
                <c:pt idx="9">
                  <c:v>-2.1966600000000014</c:v>
                </c:pt>
                <c:pt idx="10">
                  <c:v>-1.6876600000000153</c:v>
                </c:pt>
                <c:pt idx="11">
                  <c:v>-1.3006600000000113</c:v>
                </c:pt>
                <c:pt idx="12">
                  <c:v>-1.2256600000000084</c:v>
                </c:pt>
                <c:pt idx="13">
                  <c:v>-1.522660000000009</c:v>
                </c:pt>
                <c:pt idx="14">
                  <c:v>-1.7048600000000036</c:v>
                </c:pt>
                <c:pt idx="15">
                  <c:v>-1.8771599999999999</c:v>
                </c:pt>
                <c:pt idx="16">
                  <c:v>-0.84405999999999537</c:v>
                </c:pt>
                <c:pt idx="17">
                  <c:v>-0.76335999999999515</c:v>
                </c:pt>
                <c:pt idx="18">
                  <c:v>-0.96446000000000254</c:v>
                </c:pt>
                <c:pt idx="19">
                  <c:v>-0.92906000000000155</c:v>
                </c:pt>
                <c:pt idx="20">
                  <c:v>-0.69445999999999675</c:v>
                </c:pt>
                <c:pt idx="21">
                  <c:v>-0.73255999999999766</c:v>
                </c:pt>
                <c:pt idx="22">
                  <c:v>-0.38476000000000177</c:v>
                </c:pt>
                <c:pt idx="23">
                  <c:v>-0.53065999999999836</c:v>
                </c:pt>
                <c:pt idx="24">
                  <c:v>0</c:v>
                </c:pt>
                <c:pt idx="25">
                  <c:v>7.8400000000000691E-3</c:v>
                </c:pt>
                <c:pt idx="26">
                  <c:v>1.7340000000003464E-2</c:v>
                </c:pt>
                <c:pt idx="27">
                  <c:v>-1.2460000000000804E-2</c:v>
                </c:pt>
                <c:pt idx="28">
                  <c:v>0.70424000000000042</c:v>
                </c:pt>
                <c:pt idx="29">
                  <c:v>0.58863999999999805</c:v>
                </c:pt>
                <c:pt idx="30">
                  <c:v>1.0713400000000028</c:v>
                </c:pt>
                <c:pt idx="31">
                  <c:v>1.3006399999999996</c:v>
                </c:pt>
                <c:pt idx="32">
                  <c:v>0.73984000000000272</c:v>
                </c:pt>
                <c:pt idx="33">
                  <c:v>0.89063999999999588</c:v>
                </c:pt>
                <c:pt idx="34">
                  <c:v>-0.1286600000000071</c:v>
                </c:pt>
                <c:pt idx="35">
                  <c:v>-0.17666000000000182</c:v>
                </c:pt>
                <c:pt idx="36">
                  <c:v>-8.6660000000016169E-2</c:v>
                </c:pt>
                <c:pt idx="37">
                  <c:v>-1.4660000000006335E-2</c:v>
                </c:pt>
                <c:pt idx="38">
                  <c:v>0.2273399999999981</c:v>
                </c:pt>
                <c:pt idx="39">
                  <c:v>0.22133999999999432</c:v>
                </c:pt>
                <c:pt idx="40">
                  <c:v>3.3423399999999859</c:v>
                </c:pt>
                <c:pt idx="41">
                  <c:v>3.1173399999999951</c:v>
                </c:pt>
                <c:pt idx="42">
                  <c:v>3.4323400000000248</c:v>
                </c:pt>
                <c:pt idx="43">
                  <c:v>3.1483400000000117</c:v>
                </c:pt>
                <c:pt idx="44">
                  <c:v>1.9453400000000087</c:v>
                </c:pt>
                <c:pt idx="45">
                  <c:v>1.938340000000025</c:v>
                </c:pt>
                <c:pt idx="46">
                  <c:v>2.2453400000000201</c:v>
                </c:pt>
                <c:pt idx="47">
                  <c:v>2.221340000000005</c:v>
                </c:pt>
                <c:pt idx="48">
                  <c:v>1.9813399999999959</c:v>
                </c:pt>
                <c:pt idx="49">
                  <c:v>1.7193400000000025</c:v>
                </c:pt>
                <c:pt idx="50">
                  <c:v>2.6753400000000127</c:v>
                </c:pt>
                <c:pt idx="51">
                  <c:v>1.8823400000000134</c:v>
                </c:pt>
                <c:pt idx="52">
                  <c:v>4.7573400000000277</c:v>
                </c:pt>
                <c:pt idx="53">
                  <c:v>5.0203400000000187</c:v>
                </c:pt>
                <c:pt idx="54">
                  <c:v>4.1453399999999974</c:v>
                </c:pt>
                <c:pt idx="55">
                  <c:v>4.613340000000008</c:v>
                </c:pt>
              </c:numCache>
            </c:numRef>
          </c:yVal>
        </c:ser>
        <c:axId val="101313152"/>
        <c:axId val="101515648"/>
      </c:scatterChart>
      <c:valAx>
        <c:axId val="101313152"/>
        <c:scaling>
          <c:orientation val="minMax"/>
        </c:scaling>
        <c:axPos val="b"/>
        <c:numFmt formatCode="General" sourceLinked="1"/>
        <c:tickLblPos val="nextTo"/>
        <c:crossAx val="101515648"/>
        <c:crosses val="autoZero"/>
        <c:crossBetween val="midCat"/>
      </c:valAx>
      <c:valAx>
        <c:axId val="101515648"/>
        <c:scaling>
          <c:orientation val="minMax"/>
        </c:scaling>
        <c:axPos val="l"/>
        <c:majorGridlines/>
        <c:numFmt formatCode="General" sourceLinked="1"/>
        <c:tickLblPos val="nextTo"/>
        <c:crossAx val="101313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x,y test'!$B$280:$H$280</c:f>
              <c:strCache>
                <c:ptCount val="1"/>
                <c:pt idx="0">
                  <c:v>Parametri [381,5066 230,9 833,45 833,45] -si undist AICON - relative x 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x,y test'!$P$282:$P$409</c:f>
              <c:numCache>
                <c:formatCode>General</c:formatCode>
                <c:ptCount val="128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48</c:v>
                </c:pt>
                <c:pt idx="4">
                  <c:v>46</c:v>
                </c:pt>
                <c:pt idx="5">
                  <c:v>46</c:v>
                </c:pt>
                <c:pt idx="6">
                  <c:v>44</c:v>
                </c:pt>
                <c:pt idx="7">
                  <c:v>44</c:v>
                </c:pt>
                <c:pt idx="8">
                  <c:v>42</c:v>
                </c:pt>
                <c:pt idx="9">
                  <c:v>42</c:v>
                </c:pt>
                <c:pt idx="10">
                  <c:v>40</c:v>
                </c:pt>
                <c:pt idx="11">
                  <c:v>40</c:v>
                </c:pt>
                <c:pt idx="12">
                  <c:v>38</c:v>
                </c:pt>
                <c:pt idx="13">
                  <c:v>38</c:v>
                </c:pt>
                <c:pt idx="14">
                  <c:v>36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32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28</c:v>
                </c:pt>
                <c:pt idx="23">
                  <c:v>28</c:v>
                </c:pt>
                <c:pt idx="24">
                  <c:v>26</c:v>
                </c:pt>
                <c:pt idx="25">
                  <c:v>26</c:v>
                </c:pt>
                <c:pt idx="26">
                  <c:v>24</c:v>
                </c:pt>
                <c:pt idx="27">
                  <c:v>24</c:v>
                </c:pt>
                <c:pt idx="28">
                  <c:v>22</c:v>
                </c:pt>
                <c:pt idx="29">
                  <c:v>22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16</c:v>
                </c:pt>
                <c:pt idx="36">
                  <c:v>14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10</c:v>
                </c:pt>
                <c:pt idx="41">
                  <c:v>10</c:v>
                </c:pt>
                <c:pt idx="42">
                  <c:v>8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-2</c:v>
                </c:pt>
                <c:pt idx="53">
                  <c:v>-2</c:v>
                </c:pt>
                <c:pt idx="54">
                  <c:v>-4</c:v>
                </c:pt>
                <c:pt idx="55">
                  <c:v>-4</c:v>
                </c:pt>
                <c:pt idx="56">
                  <c:v>-6</c:v>
                </c:pt>
                <c:pt idx="57">
                  <c:v>-6</c:v>
                </c:pt>
                <c:pt idx="58">
                  <c:v>-8</c:v>
                </c:pt>
                <c:pt idx="59">
                  <c:v>-8</c:v>
                </c:pt>
                <c:pt idx="60">
                  <c:v>-10</c:v>
                </c:pt>
                <c:pt idx="61">
                  <c:v>-10</c:v>
                </c:pt>
                <c:pt idx="62">
                  <c:v>-12</c:v>
                </c:pt>
                <c:pt idx="63">
                  <c:v>-12</c:v>
                </c:pt>
                <c:pt idx="64">
                  <c:v>-14</c:v>
                </c:pt>
                <c:pt idx="65">
                  <c:v>-14</c:v>
                </c:pt>
                <c:pt idx="66">
                  <c:v>-16</c:v>
                </c:pt>
                <c:pt idx="67">
                  <c:v>-16</c:v>
                </c:pt>
                <c:pt idx="68">
                  <c:v>-18</c:v>
                </c:pt>
                <c:pt idx="69">
                  <c:v>-18</c:v>
                </c:pt>
                <c:pt idx="70">
                  <c:v>-20</c:v>
                </c:pt>
                <c:pt idx="71">
                  <c:v>-20</c:v>
                </c:pt>
                <c:pt idx="72">
                  <c:v>-22</c:v>
                </c:pt>
                <c:pt idx="73">
                  <c:v>-22</c:v>
                </c:pt>
                <c:pt idx="74">
                  <c:v>-24</c:v>
                </c:pt>
                <c:pt idx="75">
                  <c:v>-24</c:v>
                </c:pt>
                <c:pt idx="76">
                  <c:v>-26</c:v>
                </c:pt>
                <c:pt idx="77">
                  <c:v>-26</c:v>
                </c:pt>
                <c:pt idx="78">
                  <c:v>-28</c:v>
                </c:pt>
                <c:pt idx="79">
                  <c:v>-28</c:v>
                </c:pt>
                <c:pt idx="80">
                  <c:v>-30</c:v>
                </c:pt>
                <c:pt idx="81">
                  <c:v>-30</c:v>
                </c:pt>
                <c:pt idx="82">
                  <c:v>-32</c:v>
                </c:pt>
                <c:pt idx="83">
                  <c:v>-32</c:v>
                </c:pt>
                <c:pt idx="84">
                  <c:v>-34</c:v>
                </c:pt>
                <c:pt idx="85">
                  <c:v>-34</c:v>
                </c:pt>
                <c:pt idx="86">
                  <c:v>-36</c:v>
                </c:pt>
                <c:pt idx="87">
                  <c:v>-36</c:v>
                </c:pt>
                <c:pt idx="88">
                  <c:v>-38</c:v>
                </c:pt>
                <c:pt idx="89">
                  <c:v>-38</c:v>
                </c:pt>
                <c:pt idx="90">
                  <c:v>-40</c:v>
                </c:pt>
                <c:pt idx="91">
                  <c:v>-40</c:v>
                </c:pt>
                <c:pt idx="92">
                  <c:v>-42</c:v>
                </c:pt>
                <c:pt idx="93">
                  <c:v>-42</c:v>
                </c:pt>
                <c:pt idx="94">
                  <c:v>-44</c:v>
                </c:pt>
                <c:pt idx="95">
                  <c:v>-44</c:v>
                </c:pt>
                <c:pt idx="96">
                  <c:v>-46</c:v>
                </c:pt>
                <c:pt idx="97">
                  <c:v>-46</c:v>
                </c:pt>
                <c:pt idx="98">
                  <c:v>-48</c:v>
                </c:pt>
                <c:pt idx="99">
                  <c:v>-48</c:v>
                </c:pt>
                <c:pt idx="100">
                  <c:v>-50</c:v>
                </c:pt>
                <c:pt idx="101">
                  <c:v>-50</c:v>
                </c:pt>
                <c:pt idx="102">
                  <c:v>-52</c:v>
                </c:pt>
                <c:pt idx="103">
                  <c:v>-52</c:v>
                </c:pt>
                <c:pt idx="104">
                  <c:v>-54</c:v>
                </c:pt>
                <c:pt idx="105">
                  <c:v>-54</c:v>
                </c:pt>
                <c:pt idx="106">
                  <c:v>-56</c:v>
                </c:pt>
                <c:pt idx="107">
                  <c:v>-56</c:v>
                </c:pt>
                <c:pt idx="108">
                  <c:v>-58</c:v>
                </c:pt>
                <c:pt idx="109">
                  <c:v>-58</c:v>
                </c:pt>
                <c:pt idx="110">
                  <c:v>-60</c:v>
                </c:pt>
                <c:pt idx="111">
                  <c:v>-60</c:v>
                </c:pt>
                <c:pt idx="112">
                  <c:v>-62</c:v>
                </c:pt>
                <c:pt idx="113">
                  <c:v>-62</c:v>
                </c:pt>
                <c:pt idx="114">
                  <c:v>-64</c:v>
                </c:pt>
                <c:pt idx="115">
                  <c:v>-64</c:v>
                </c:pt>
                <c:pt idx="116">
                  <c:v>-66</c:v>
                </c:pt>
                <c:pt idx="117">
                  <c:v>-66</c:v>
                </c:pt>
                <c:pt idx="118">
                  <c:v>-68</c:v>
                </c:pt>
                <c:pt idx="119">
                  <c:v>-68</c:v>
                </c:pt>
                <c:pt idx="120">
                  <c:v>-70</c:v>
                </c:pt>
                <c:pt idx="121">
                  <c:v>-70</c:v>
                </c:pt>
                <c:pt idx="122">
                  <c:v>-72</c:v>
                </c:pt>
                <c:pt idx="123">
                  <c:v>-72</c:v>
                </c:pt>
                <c:pt idx="124">
                  <c:v>-74</c:v>
                </c:pt>
                <c:pt idx="125">
                  <c:v>-74</c:v>
                </c:pt>
                <c:pt idx="126">
                  <c:v>-76</c:v>
                </c:pt>
                <c:pt idx="127">
                  <c:v>-76</c:v>
                </c:pt>
              </c:numCache>
            </c:numRef>
          </c:xVal>
          <c:yVal>
            <c:numRef>
              <c:f>'relative x,y test'!$Q$282:$Q$409</c:f>
              <c:numCache>
                <c:formatCode>General</c:formatCode>
                <c:ptCount val="128"/>
                <c:pt idx="0">
                  <c:v>27.104409999999959</c:v>
                </c:pt>
                <c:pt idx="1">
                  <c:v>26.738409999999959</c:v>
                </c:pt>
                <c:pt idx="2">
                  <c:v>25.199409999999958</c:v>
                </c:pt>
                <c:pt idx="3">
                  <c:v>24.905410000000003</c:v>
                </c:pt>
                <c:pt idx="4">
                  <c:v>27.191410000000005</c:v>
                </c:pt>
                <c:pt idx="5">
                  <c:v>27.385409999999979</c:v>
                </c:pt>
                <c:pt idx="6">
                  <c:v>24.408409999999989</c:v>
                </c:pt>
                <c:pt idx="7">
                  <c:v>-42.793589999999995</c:v>
                </c:pt>
                <c:pt idx="8">
                  <c:v>25.276410000000027</c:v>
                </c:pt>
                <c:pt idx="9">
                  <c:v>25.749410000000026</c:v>
                </c:pt>
                <c:pt idx="10">
                  <c:v>27.198410000000024</c:v>
                </c:pt>
                <c:pt idx="11">
                  <c:v>25.670409999999961</c:v>
                </c:pt>
                <c:pt idx="12">
                  <c:v>24.288409999999985</c:v>
                </c:pt>
                <c:pt idx="13">
                  <c:v>24.288409999999985</c:v>
                </c:pt>
                <c:pt idx="14">
                  <c:v>19.735409999999973</c:v>
                </c:pt>
                <c:pt idx="15">
                  <c:v>19.417410000000004</c:v>
                </c:pt>
                <c:pt idx="16">
                  <c:v>19.825409999999977</c:v>
                </c:pt>
                <c:pt idx="17">
                  <c:v>-57.874590000000019</c:v>
                </c:pt>
                <c:pt idx="18">
                  <c:v>8.828409999999991</c:v>
                </c:pt>
                <c:pt idx="19">
                  <c:v>9.8454100000000011</c:v>
                </c:pt>
                <c:pt idx="20">
                  <c:v>9.2734099999999842</c:v>
                </c:pt>
                <c:pt idx="22">
                  <c:v>3.1084099999999992</c:v>
                </c:pt>
                <c:pt idx="23">
                  <c:v>3.5004099999999738</c:v>
                </c:pt>
                <c:pt idx="24">
                  <c:v>4.9454099999999812</c:v>
                </c:pt>
                <c:pt idx="25">
                  <c:v>5.0184099999999887</c:v>
                </c:pt>
                <c:pt idx="26">
                  <c:v>4.0154099999999815</c:v>
                </c:pt>
                <c:pt idx="27">
                  <c:v>3.930410000000002</c:v>
                </c:pt>
                <c:pt idx="29">
                  <c:v>6.8934099999999887</c:v>
                </c:pt>
                <c:pt idx="30">
                  <c:v>4.6374099999999885</c:v>
                </c:pt>
                <c:pt idx="31">
                  <c:v>4.6904100000000071</c:v>
                </c:pt>
                <c:pt idx="32">
                  <c:v>2.832410000000003</c:v>
                </c:pt>
                <c:pt idx="33">
                  <c:v>2.3254099999999767</c:v>
                </c:pt>
                <c:pt idx="34">
                  <c:v>2.0434099999999944</c:v>
                </c:pt>
                <c:pt idx="35">
                  <c:v>1.9994099999999904</c:v>
                </c:pt>
                <c:pt idx="36">
                  <c:v>4.1334099999999907</c:v>
                </c:pt>
                <c:pt idx="38">
                  <c:v>4.0194099999999899</c:v>
                </c:pt>
                <c:pt idx="39">
                  <c:v>3.9904099999999865</c:v>
                </c:pt>
                <c:pt idx="40">
                  <c:v>3.9574099999999923</c:v>
                </c:pt>
                <c:pt idx="41">
                  <c:v>3.9064099999999868</c:v>
                </c:pt>
                <c:pt idx="42">
                  <c:v>2.2902099999999947</c:v>
                </c:pt>
                <c:pt idx="43">
                  <c:v>2.3785099999999915</c:v>
                </c:pt>
                <c:pt idx="44">
                  <c:v>2.7643099999999965</c:v>
                </c:pt>
                <c:pt idx="45">
                  <c:v>2.63401</c:v>
                </c:pt>
                <c:pt idx="46">
                  <c:v>3.6568100000000037</c:v>
                </c:pt>
                <c:pt idx="47">
                  <c:v>3.7218100000000032</c:v>
                </c:pt>
                <c:pt idx="48">
                  <c:v>1.6318100000000024</c:v>
                </c:pt>
                <c:pt idx="49">
                  <c:v>1.5847100000000003</c:v>
                </c:pt>
                <c:pt idx="50">
                  <c:v>0</c:v>
                </c:pt>
                <c:pt idx="51">
                  <c:v>-1.7699999999999938E-2</c:v>
                </c:pt>
                <c:pt idx="52">
                  <c:v>0.15641000000000016</c:v>
                </c:pt>
                <c:pt idx="53">
                  <c:v>0.2669100000000002</c:v>
                </c:pt>
                <c:pt idx="54">
                  <c:v>1.1339100000000002</c:v>
                </c:pt>
                <c:pt idx="55">
                  <c:v>1.1163100000000004</c:v>
                </c:pt>
                <c:pt idx="56">
                  <c:v>0.66341000000000427</c:v>
                </c:pt>
                <c:pt idx="60">
                  <c:v>0.69030999999998954</c:v>
                </c:pt>
                <c:pt idx="61">
                  <c:v>0.29870999999999981</c:v>
                </c:pt>
                <c:pt idx="62">
                  <c:v>0.10540999999999912</c:v>
                </c:pt>
                <c:pt idx="63">
                  <c:v>0.23740999999999346</c:v>
                </c:pt>
                <c:pt idx="64">
                  <c:v>-0.93259000000001535</c:v>
                </c:pt>
                <c:pt idx="65">
                  <c:v>-0.89659000000001043</c:v>
                </c:pt>
                <c:pt idx="66">
                  <c:v>-0.99258999999999986</c:v>
                </c:pt>
                <c:pt idx="67">
                  <c:v>-0.87658999999998599</c:v>
                </c:pt>
                <c:pt idx="68">
                  <c:v>-0.5855900000000247</c:v>
                </c:pt>
                <c:pt idx="69">
                  <c:v>-0.88958999999999122</c:v>
                </c:pt>
                <c:pt idx="70">
                  <c:v>-0.63659000000001242</c:v>
                </c:pt>
                <c:pt idx="71">
                  <c:v>-0.8525900000000064</c:v>
                </c:pt>
                <c:pt idx="72">
                  <c:v>-2.5575900000000118</c:v>
                </c:pt>
                <c:pt idx="73">
                  <c:v>-2.5905900000000059</c:v>
                </c:pt>
                <c:pt idx="74">
                  <c:v>-5.6885899999999978</c:v>
                </c:pt>
                <c:pt idx="75">
                  <c:v>-5.3015900000000116</c:v>
                </c:pt>
                <c:pt idx="76">
                  <c:v>-0.5675899999999956</c:v>
                </c:pt>
                <c:pt idx="77">
                  <c:v>-1.1765899999999974</c:v>
                </c:pt>
                <c:pt idx="78">
                  <c:v>-2.5555900000000165</c:v>
                </c:pt>
                <c:pt idx="79">
                  <c:v>-2.4645900000000154</c:v>
                </c:pt>
                <c:pt idx="81">
                  <c:v>-7.2375900000000115</c:v>
                </c:pt>
                <c:pt idx="82">
                  <c:v>-10.019589999999994</c:v>
                </c:pt>
                <c:pt idx="83">
                  <c:v>-9.55959</c:v>
                </c:pt>
                <c:pt idx="84">
                  <c:v>-2.9915900000000306</c:v>
                </c:pt>
                <c:pt idx="85">
                  <c:v>-3.3575900000000303</c:v>
                </c:pt>
                <c:pt idx="86">
                  <c:v>-7.9235899999999759</c:v>
                </c:pt>
                <c:pt idx="87">
                  <c:v>-8.1665900000000136</c:v>
                </c:pt>
                <c:pt idx="88">
                  <c:v>-11.605589999999992</c:v>
                </c:pt>
                <c:pt idx="89">
                  <c:v>-11.340590000000006</c:v>
                </c:pt>
                <c:pt idx="90">
                  <c:v>-12.091589999999997</c:v>
                </c:pt>
                <c:pt idx="92">
                  <c:v>-15.934590000000028</c:v>
                </c:pt>
                <c:pt idx="93">
                  <c:v>-15.78358999999999</c:v>
                </c:pt>
                <c:pt idx="94">
                  <c:v>-14.720590000000016</c:v>
                </c:pt>
                <c:pt idx="95">
                  <c:v>-14.606589999999997</c:v>
                </c:pt>
                <c:pt idx="96">
                  <c:v>-12.718589999999992</c:v>
                </c:pt>
                <c:pt idx="97">
                  <c:v>-11.790590000000023</c:v>
                </c:pt>
                <c:pt idx="98">
                  <c:v>-12.964589999999987</c:v>
                </c:pt>
                <c:pt idx="99">
                  <c:v>-13.877590000000026</c:v>
                </c:pt>
                <c:pt idx="100">
                  <c:v>-16.33459000000002</c:v>
                </c:pt>
                <c:pt idx="101">
                  <c:v>-16.411590000000018</c:v>
                </c:pt>
                <c:pt idx="102">
                  <c:v>-16.110589999999974</c:v>
                </c:pt>
                <c:pt idx="103">
                  <c:v>-16.078589999999977</c:v>
                </c:pt>
                <c:pt idx="104">
                  <c:v>-22.305589999999995</c:v>
                </c:pt>
                <c:pt idx="105">
                  <c:v>-21.685590000000019</c:v>
                </c:pt>
                <c:pt idx="106">
                  <c:v>-25.615590000000026</c:v>
                </c:pt>
                <c:pt idx="107">
                  <c:v>-25.559590000000014</c:v>
                </c:pt>
                <c:pt idx="108">
                  <c:v>-26.901590000000013</c:v>
                </c:pt>
                <c:pt idx="109">
                  <c:v>-25.884590000000003</c:v>
                </c:pt>
                <c:pt idx="110">
                  <c:v>-23.666589999999985</c:v>
                </c:pt>
                <c:pt idx="111">
                  <c:v>-55.888589999999994</c:v>
                </c:pt>
                <c:pt idx="112">
                  <c:v>-23.11758999999995</c:v>
                </c:pt>
                <c:pt idx="114">
                  <c:v>-22.505589999999955</c:v>
                </c:pt>
                <c:pt idx="115">
                  <c:v>-22.215589999999992</c:v>
                </c:pt>
                <c:pt idx="116">
                  <c:v>-27.416589999999985</c:v>
                </c:pt>
                <c:pt idx="117">
                  <c:v>-27.226589999999931</c:v>
                </c:pt>
                <c:pt idx="118">
                  <c:v>-28.688590000000005</c:v>
                </c:pt>
                <c:pt idx="119">
                  <c:v>-29.272589999999923</c:v>
                </c:pt>
                <c:pt idx="120">
                  <c:v>-25.290589999999895</c:v>
                </c:pt>
                <c:pt idx="121">
                  <c:v>-24.958589999999958</c:v>
                </c:pt>
                <c:pt idx="122">
                  <c:v>-32.716589999999997</c:v>
                </c:pt>
                <c:pt idx="123">
                  <c:v>-32.277589999999918</c:v>
                </c:pt>
                <c:pt idx="124">
                  <c:v>-39.030589999999989</c:v>
                </c:pt>
                <c:pt idx="125">
                  <c:v>-38.385589999999894</c:v>
                </c:pt>
                <c:pt idx="126">
                  <c:v>-18.385589999999894</c:v>
                </c:pt>
                <c:pt idx="127">
                  <c:v>-18.385589999999894</c:v>
                </c:pt>
              </c:numCache>
            </c:numRef>
          </c:yVal>
        </c:ser>
        <c:ser>
          <c:idx val="1"/>
          <c:order val="1"/>
          <c:tx>
            <c:strRef>
              <c:f>'relative x,y test'!$B$413</c:f>
              <c:strCache>
                <c:ptCount val="1"/>
                <c:pt idx="0">
                  <c:v>Parametri [381,5066 230,9 833,45 833,45] -no undist AICON - relative x 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x,y test'!$P$415:$P$542</c:f>
              <c:numCache>
                <c:formatCode>General</c:formatCode>
                <c:ptCount val="128"/>
                <c:pt idx="0">
                  <c:v>56</c:v>
                </c:pt>
                <c:pt idx="1">
                  <c:v>56</c:v>
                </c:pt>
                <c:pt idx="2">
                  <c:v>54</c:v>
                </c:pt>
                <c:pt idx="3">
                  <c:v>54</c:v>
                </c:pt>
                <c:pt idx="4">
                  <c:v>52</c:v>
                </c:pt>
                <c:pt idx="5">
                  <c:v>52</c:v>
                </c:pt>
                <c:pt idx="6">
                  <c:v>50</c:v>
                </c:pt>
                <c:pt idx="7">
                  <c:v>50</c:v>
                </c:pt>
                <c:pt idx="8">
                  <c:v>48</c:v>
                </c:pt>
                <c:pt idx="9">
                  <c:v>48</c:v>
                </c:pt>
                <c:pt idx="10">
                  <c:v>46</c:v>
                </c:pt>
                <c:pt idx="11">
                  <c:v>46</c:v>
                </c:pt>
                <c:pt idx="12">
                  <c:v>44</c:v>
                </c:pt>
                <c:pt idx="13">
                  <c:v>44</c:v>
                </c:pt>
                <c:pt idx="14">
                  <c:v>42</c:v>
                </c:pt>
                <c:pt idx="15">
                  <c:v>42</c:v>
                </c:pt>
                <c:pt idx="16">
                  <c:v>40</c:v>
                </c:pt>
                <c:pt idx="17">
                  <c:v>40</c:v>
                </c:pt>
                <c:pt idx="18">
                  <c:v>38</c:v>
                </c:pt>
                <c:pt idx="19">
                  <c:v>38</c:v>
                </c:pt>
                <c:pt idx="20">
                  <c:v>36</c:v>
                </c:pt>
                <c:pt idx="21">
                  <c:v>36</c:v>
                </c:pt>
                <c:pt idx="22">
                  <c:v>34</c:v>
                </c:pt>
                <c:pt idx="23">
                  <c:v>34</c:v>
                </c:pt>
                <c:pt idx="24">
                  <c:v>32</c:v>
                </c:pt>
                <c:pt idx="25">
                  <c:v>32</c:v>
                </c:pt>
                <c:pt idx="26">
                  <c:v>30</c:v>
                </c:pt>
                <c:pt idx="27">
                  <c:v>30</c:v>
                </c:pt>
                <c:pt idx="28">
                  <c:v>28</c:v>
                </c:pt>
                <c:pt idx="29">
                  <c:v>28</c:v>
                </c:pt>
                <c:pt idx="30">
                  <c:v>26</c:v>
                </c:pt>
                <c:pt idx="31">
                  <c:v>26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22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18</c:v>
                </c:pt>
                <c:pt idx="40">
                  <c:v>16</c:v>
                </c:pt>
                <c:pt idx="41">
                  <c:v>16</c:v>
                </c:pt>
                <c:pt idx="42">
                  <c:v>14</c:v>
                </c:pt>
                <c:pt idx="43">
                  <c:v>14</c:v>
                </c:pt>
                <c:pt idx="44">
                  <c:v>12</c:v>
                </c:pt>
                <c:pt idx="45">
                  <c:v>12</c:v>
                </c:pt>
                <c:pt idx="46">
                  <c:v>10</c:v>
                </c:pt>
                <c:pt idx="47">
                  <c:v>10</c:v>
                </c:pt>
                <c:pt idx="48">
                  <c:v>8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-2</c:v>
                </c:pt>
                <c:pt idx="59">
                  <c:v>-2</c:v>
                </c:pt>
                <c:pt idx="60">
                  <c:v>-4</c:v>
                </c:pt>
                <c:pt idx="61">
                  <c:v>-4</c:v>
                </c:pt>
                <c:pt idx="62">
                  <c:v>-6</c:v>
                </c:pt>
                <c:pt idx="63">
                  <c:v>-6</c:v>
                </c:pt>
                <c:pt idx="64">
                  <c:v>-8</c:v>
                </c:pt>
                <c:pt idx="65">
                  <c:v>-8</c:v>
                </c:pt>
                <c:pt idx="66">
                  <c:v>-10</c:v>
                </c:pt>
                <c:pt idx="67">
                  <c:v>-10</c:v>
                </c:pt>
                <c:pt idx="68">
                  <c:v>-12</c:v>
                </c:pt>
                <c:pt idx="69">
                  <c:v>-12</c:v>
                </c:pt>
                <c:pt idx="70">
                  <c:v>-14</c:v>
                </c:pt>
                <c:pt idx="71">
                  <c:v>-14</c:v>
                </c:pt>
                <c:pt idx="72">
                  <c:v>-16</c:v>
                </c:pt>
                <c:pt idx="73">
                  <c:v>-16</c:v>
                </c:pt>
                <c:pt idx="74">
                  <c:v>-18</c:v>
                </c:pt>
                <c:pt idx="75">
                  <c:v>-18</c:v>
                </c:pt>
                <c:pt idx="76">
                  <c:v>-20</c:v>
                </c:pt>
                <c:pt idx="77">
                  <c:v>-20</c:v>
                </c:pt>
                <c:pt idx="78">
                  <c:v>-22</c:v>
                </c:pt>
                <c:pt idx="79">
                  <c:v>-22</c:v>
                </c:pt>
                <c:pt idx="80">
                  <c:v>-24</c:v>
                </c:pt>
                <c:pt idx="81">
                  <c:v>-24</c:v>
                </c:pt>
                <c:pt idx="82">
                  <c:v>-26</c:v>
                </c:pt>
                <c:pt idx="83">
                  <c:v>-26</c:v>
                </c:pt>
                <c:pt idx="84">
                  <c:v>-28</c:v>
                </c:pt>
                <c:pt idx="85">
                  <c:v>-28</c:v>
                </c:pt>
                <c:pt idx="86">
                  <c:v>-30</c:v>
                </c:pt>
                <c:pt idx="87">
                  <c:v>-30</c:v>
                </c:pt>
                <c:pt idx="88">
                  <c:v>-32</c:v>
                </c:pt>
                <c:pt idx="89">
                  <c:v>-32</c:v>
                </c:pt>
                <c:pt idx="90">
                  <c:v>-34</c:v>
                </c:pt>
                <c:pt idx="91">
                  <c:v>-34</c:v>
                </c:pt>
                <c:pt idx="92">
                  <c:v>-36</c:v>
                </c:pt>
                <c:pt idx="93">
                  <c:v>-36</c:v>
                </c:pt>
                <c:pt idx="94">
                  <c:v>-38</c:v>
                </c:pt>
                <c:pt idx="95">
                  <c:v>-38</c:v>
                </c:pt>
                <c:pt idx="96">
                  <c:v>-40</c:v>
                </c:pt>
                <c:pt idx="97">
                  <c:v>-40</c:v>
                </c:pt>
                <c:pt idx="98">
                  <c:v>-42</c:v>
                </c:pt>
                <c:pt idx="99">
                  <c:v>-42</c:v>
                </c:pt>
                <c:pt idx="100">
                  <c:v>-44</c:v>
                </c:pt>
                <c:pt idx="101">
                  <c:v>-44</c:v>
                </c:pt>
                <c:pt idx="102">
                  <c:v>-46</c:v>
                </c:pt>
                <c:pt idx="103">
                  <c:v>-46</c:v>
                </c:pt>
                <c:pt idx="104">
                  <c:v>-48</c:v>
                </c:pt>
                <c:pt idx="105">
                  <c:v>-48</c:v>
                </c:pt>
                <c:pt idx="106">
                  <c:v>-50</c:v>
                </c:pt>
                <c:pt idx="107">
                  <c:v>-50</c:v>
                </c:pt>
                <c:pt idx="108">
                  <c:v>-52</c:v>
                </c:pt>
                <c:pt idx="109">
                  <c:v>-52</c:v>
                </c:pt>
                <c:pt idx="110">
                  <c:v>-54</c:v>
                </c:pt>
                <c:pt idx="111">
                  <c:v>-54</c:v>
                </c:pt>
                <c:pt idx="112">
                  <c:v>-56</c:v>
                </c:pt>
                <c:pt idx="113">
                  <c:v>-56</c:v>
                </c:pt>
                <c:pt idx="114">
                  <c:v>-58</c:v>
                </c:pt>
                <c:pt idx="115">
                  <c:v>-58</c:v>
                </c:pt>
                <c:pt idx="116">
                  <c:v>-60</c:v>
                </c:pt>
                <c:pt idx="117">
                  <c:v>-60</c:v>
                </c:pt>
                <c:pt idx="118">
                  <c:v>-62</c:v>
                </c:pt>
                <c:pt idx="119">
                  <c:v>-62</c:v>
                </c:pt>
                <c:pt idx="120">
                  <c:v>-64</c:v>
                </c:pt>
                <c:pt idx="121">
                  <c:v>-64</c:v>
                </c:pt>
                <c:pt idx="122">
                  <c:v>-66</c:v>
                </c:pt>
                <c:pt idx="123">
                  <c:v>-66</c:v>
                </c:pt>
                <c:pt idx="124">
                  <c:v>-68</c:v>
                </c:pt>
                <c:pt idx="125">
                  <c:v>-68</c:v>
                </c:pt>
                <c:pt idx="126">
                  <c:v>-70</c:v>
                </c:pt>
                <c:pt idx="127">
                  <c:v>-70</c:v>
                </c:pt>
              </c:numCache>
            </c:numRef>
          </c:xVal>
          <c:yVal>
            <c:numRef>
              <c:f>'relative x,y test'!$Q$415:$Q$542</c:f>
              <c:numCache>
                <c:formatCode>General</c:formatCode>
                <c:ptCount val="128"/>
                <c:pt idx="0">
                  <c:v>57.246669999999966</c:v>
                </c:pt>
                <c:pt idx="1">
                  <c:v>56.827669999999983</c:v>
                </c:pt>
                <c:pt idx="2">
                  <c:v>53.605670000000032</c:v>
                </c:pt>
                <c:pt idx="3">
                  <c:v>53.151670000000024</c:v>
                </c:pt>
                <c:pt idx="4">
                  <c:v>50.606669999999951</c:v>
                </c:pt>
                <c:pt idx="5">
                  <c:v>50.618670000000066</c:v>
                </c:pt>
                <c:pt idx="6">
                  <c:v>45.450670000000031</c:v>
                </c:pt>
                <c:pt idx="7">
                  <c:v>46.968669999999975</c:v>
                </c:pt>
                <c:pt idx="8">
                  <c:v>37.267669999999953</c:v>
                </c:pt>
                <c:pt idx="9">
                  <c:v>37.47366999999997</c:v>
                </c:pt>
                <c:pt idx="10">
                  <c:v>29.46267000000006</c:v>
                </c:pt>
                <c:pt idx="11">
                  <c:v>29.628670000000028</c:v>
                </c:pt>
                <c:pt idx="12">
                  <c:v>27.094670000000036</c:v>
                </c:pt>
                <c:pt idx="13">
                  <c:v>27.144669999999991</c:v>
                </c:pt>
                <c:pt idx="14">
                  <c:v>26.686669999999992</c:v>
                </c:pt>
                <c:pt idx="15">
                  <c:v>26.686669999999992</c:v>
                </c:pt>
                <c:pt idx="16">
                  <c:v>22.82866999999996</c:v>
                </c:pt>
                <c:pt idx="17">
                  <c:v>23.03567000000001</c:v>
                </c:pt>
                <c:pt idx="18">
                  <c:v>18.441669999999988</c:v>
                </c:pt>
                <c:pt idx="19">
                  <c:v>18.500669999999957</c:v>
                </c:pt>
                <c:pt idx="20">
                  <c:v>13.355669999999975</c:v>
                </c:pt>
                <c:pt idx="21">
                  <c:v>14.157670000000024</c:v>
                </c:pt>
                <c:pt idx="22">
                  <c:v>11.439670000000035</c:v>
                </c:pt>
                <c:pt idx="23">
                  <c:v>11.986670000000004</c:v>
                </c:pt>
                <c:pt idx="24">
                  <c:v>10.909670000000062</c:v>
                </c:pt>
                <c:pt idx="25">
                  <c:v>9.628670000000028</c:v>
                </c:pt>
                <c:pt idx="26">
                  <c:v>8.8716700000000159</c:v>
                </c:pt>
                <c:pt idx="27">
                  <c:v>9.0556700000000134</c:v>
                </c:pt>
                <c:pt idx="28">
                  <c:v>6.5606700000000018</c:v>
                </c:pt>
                <c:pt idx="29">
                  <c:v>6.582669999999986</c:v>
                </c:pt>
                <c:pt idx="30">
                  <c:v>6.0736699999999999</c:v>
                </c:pt>
                <c:pt idx="31">
                  <c:v>6.0426700000000011</c:v>
                </c:pt>
                <c:pt idx="34">
                  <c:v>0.30967000000000411</c:v>
                </c:pt>
                <c:pt idx="35">
                  <c:v>0.89466999999999075</c:v>
                </c:pt>
                <c:pt idx="36">
                  <c:v>3.147669999999998</c:v>
                </c:pt>
                <c:pt idx="37">
                  <c:v>3.153669999999984</c:v>
                </c:pt>
                <c:pt idx="38">
                  <c:v>3.0706699999999998</c:v>
                </c:pt>
                <c:pt idx="39">
                  <c:v>3.1206699999999898</c:v>
                </c:pt>
                <c:pt idx="40">
                  <c:v>2.7676699999999954</c:v>
                </c:pt>
                <c:pt idx="41">
                  <c:v>3.185670000000016</c:v>
                </c:pt>
                <c:pt idx="42">
                  <c:v>1.2456700000000076</c:v>
                </c:pt>
                <c:pt idx="43">
                  <c:v>1.2856700000000032</c:v>
                </c:pt>
                <c:pt idx="44">
                  <c:v>0.61666999999999916</c:v>
                </c:pt>
                <c:pt idx="45">
                  <c:v>0.61467000000000382</c:v>
                </c:pt>
                <c:pt idx="48">
                  <c:v>0.65827000000000524</c:v>
                </c:pt>
                <c:pt idx="49">
                  <c:v>0.63157000000000352</c:v>
                </c:pt>
                <c:pt idx="50">
                  <c:v>0.20017000000000174</c:v>
                </c:pt>
                <c:pt idx="52">
                  <c:v>-1.3134300000000021</c:v>
                </c:pt>
                <c:pt idx="53">
                  <c:v>-1.5060300000000026</c:v>
                </c:pt>
                <c:pt idx="54">
                  <c:v>-0.27022999999999797</c:v>
                </c:pt>
                <c:pt idx="55">
                  <c:v>-0.27222999999999775</c:v>
                </c:pt>
                <c:pt idx="56">
                  <c:v>0</c:v>
                </c:pt>
                <c:pt idx="57">
                  <c:v>8.0790000000000028E-2</c:v>
                </c:pt>
                <c:pt idx="58">
                  <c:v>-0.45552999999999955</c:v>
                </c:pt>
                <c:pt idx="59">
                  <c:v>-0.52292999999999701</c:v>
                </c:pt>
                <c:pt idx="60">
                  <c:v>-6.3130000000004571E-2</c:v>
                </c:pt>
                <c:pt idx="61">
                  <c:v>-2.9300000000009874E-3</c:v>
                </c:pt>
                <c:pt idx="62">
                  <c:v>-0.66432999999999964</c:v>
                </c:pt>
                <c:pt idx="63">
                  <c:v>-0.6280299999999972</c:v>
                </c:pt>
                <c:pt idx="64">
                  <c:v>-0.84523000000000792</c:v>
                </c:pt>
                <c:pt idx="65">
                  <c:v>-0.73233000000000104</c:v>
                </c:pt>
                <c:pt idx="66">
                  <c:v>-0.80522999999999456</c:v>
                </c:pt>
                <c:pt idx="67">
                  <c:v>-0.79952999999999719</c:v>
                </c:pt>
                <c:pt idx="68">
                  <c:v>-0.2783299999999933</c:v>
                </c:pt>
                <c:pt idx="69">
                  <c:v>-0.76033000000000683</c:v>
                </c:pt>
                <c:pt idx="70">
                  <c:v>-0.5443299999999951</c:v>
                </c:pt>
                <c:pt idx="71">
                  <c:v>-0.52032999999999774</c:v>
                </c:pt>
                <c:pt idx="72">
                  <c:v>-1.4193300000000164</c:v>
                </c:pt>
                <c:pt idx="73">
                  <c:v>-1.6703299999999999</c:v>
                </c:pt>
                <c:pt idx="74">
                  <c:v>-2.3523300000000091</c:v>
                </c:pt>
                <c:pt idx="75">
                  <c:v>-2.2533299999999912</c:v>
                </c:pt>
                <c:pt idx="78">
                  <c:v>-2.1893299999999982</c:v>
                </c:pt>
                <c:pt idx="79">
                  <c:v>-1.966329999999985</c:v>
                </c:pt>
                <c:pt idx="80">
                  <c:v>-4.3593299999999857</c:v>
                </c:pt>
                <c:pt idx="81">
                  <c:v>-4.0473300000000023</c:v>
                </c:pt>
                <c:pt idx="82">
                  <c:v>-5.6963299999999961</c:v>
                </c:pt>
                <c:pt idx="83">
                  <c:v>-4.72332999999999</c:v>
                </c:pt>
                <c:pt idx="84">
                  <c:v>-5.3403300000000087</c:v>
                </c:pt>
                <c:pt idx="85">
                  <c:v>-5.5213300000000132</c:v>
                </c:pt>
                <c:pt idx="86">
                  <c:v>-8.0683300000000102</c:v>
                </c:pt>
                <c:pt idx="87">
                  <c:v>-8.0813300000000154</c:v>
                </c:pt>
                <c:pt idx="88">
                  <c:v>-10.563329999999951</c:v>
                </c:pt>
                <c:pt idx="89">
                  <c:v>-10.169329999999945</c:v>
                </c:pt>
                <c:pt idx="90">
                  <c:v>-9.6553299999999354</c:v>
                </c:pt>
                <c:pt idx="91">
                  <c:v>-9.9833300000000236</c:v>
                </c:pt>
                <c:pt idx="92">
                  <c:v>-11.669330000000002</c:v>
                </c:pt>
                <c:pt idx="93">
                  <c:v>-11.596329999999995</c:v>
                </c:pt>
                <c:pt idx="94">
                  <c:v>-15.098330000000004</c:v>
                </c:pt>
                <c:pt idx="95">
                  <c:v>-14.906330000000025</c:v>
                </c:pt>
                <c:pt idx="96">
                  <c:v>-14.798329999999993</c:v>
                </c:pt>
                <c:pt idx="97">
                  <c:v>-25.255329999999958</c:v>
                </c:pt>
                <c:pt idx="98">
                  <c:v>-27.073330000000055</c:v>
                </c:pt>
                <c:pt idx="99">
                  <c:v>-27.583329999999933</c:v>
                </c:pt>
                <c:pt idx="100">
                  <c:v>-30.375329999999963</c:v>
                </c:pt>
                <c:pt idx="101">
                  <c:v>-30.132329999999996</c:v>
                </c:pt>
                <c:pt idx="102">
                  <c:v>-32.555329999999998</c:v>
                </c:pt>
                <c:pt idx="103">
                  <c:v>-32.499329999999986</c:v>
                </c:pt>
                <c:pt idx="104">
                  <c:v>-37.148329999999987</c:v>
                </c:pt>
                <c:pt idx="105">
                  <c:v>-37.063330000000008</c:v>
                </c:pt>
                <c:pt idx="106">
                  <c:v>-42.159330000000068</c:v>
                </c:pt>
                <c:pt idx="107">
                  <c:v>-42.52633000000003</c:v>
                </c:pt>
                <c:pt idx="108">
                  <c:v>-49.076330000000041</c:v>
                </c:pt>
                <c:pt idx="109">
                  <c:v>-48.786329999999936</c:v>
                </c:pt>
                <c:pt idx="111">
                  <c:v>-45.194330000000065</c:v>
                </c:pt>
                <c:pt idx="112">
                  <c:v>-51.770329999999944</c:v>
                </c:pt>
                <c:pt idx="113">
                  <c:v>-50.838329999999985</c:v>
                </c:pt>
                <c:pt idx="114">
                  <c:v>-52.392329999999987</c:v>
                </c:pt>
                <c:pt idx="115">
                  <c:v>-51.772330000000011</c:v>
                </c:pt>
                <c:pt idx="116">
                  <c:v>-57.054329999999993</c:v>
                </c:pt>
                <c:pt idx="117">
                  <c:v>-56.058329999999899</c:v>
                </c:pt>
                <c:pt idx="118">
                  <c:v>-59.241329999999977</c:v>
                </c:pt>
                <c:pt idx="119">
                  <c:v>-58.888329999999911</c:v>
                </c:pt>
                <c:pt idx="120">
                  <c:v>-63.727329999999967</c:v>
                </c:pt>
                <c:pt idx="121">
                  <c:v>-61.925329999999974</c:v>
                </c:pt>
                <c:pt idx="122">
                  <c:v>-68.825329999999951</c:v>
                </c:pt>
                <c:pt idx="123">
                  <c:v>-68.354329999999948</c:v>
                </c:pt>
                <c:pt idx="124">
                  <c:v>-75.047330000000017</c:v>
                </c:pt>
                <c:pt idx="125">
                  <c:v>-74.911329999999907</c:v>
                </c:pt>
                <c:pt idx="126">
                  <c:v>-83.201329999999984</c:v>
                </c:pt>
                <c:pt idx="127">
                  <c:v>-83.324329999999946</c:v>
                </c:pt>
              </c:numCache>
            </c:numRef>
          </c:yVal>
        </c:ser>
        <c:ser>
          <c:idx val="2"/>
          <c:order val="2"/>
          <c:tx>
            <c:strRef>
              <c:f>'relative x,y test'!$B$544</c:f>
              <c:strCache>
                <c:ptCount val="1"/>
                <c:pt idx="0">
                  <c:v>Parametri [380,45102 246,24552 846,63525 765,88469](toolbox) -no undist AICON - relative x 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x,y test'!$P$546:$P$673</c:f>
              <c:numCache>
                <c:formatCode>General</c:formatCode>
                <c:ptCount val="128"/>
                <c:pt idx="0">
                  <c:v>56</c:v>
                </c:pt>
                <c:pt idx="1">
                  <c:v>56</c:v>
                </c:pt>
                <c:pt idx="2">
                  <c:v>54</c:v>
                </c:pt>
                <c:pt idx="3">
                  <c:v>54</c:v>
                </c:pt>
                <c:pt idx="4">
                  <c:v>52</c:v>
                </c:pt>
                <c:pt idx="5">
                  <c:v>52</c:v>
                </c:pt>
                <c:pt idx="6">
                  <c:v>50</c:v>
                </c:pt>
                <c:pt idx="7">
                  <c:v>50</c:v>
                </c:pt>
                <c:pt idx="8">
                  <c:v>48</c:v>
                </c:pt>
                <c:pt idx="9">
                  <c:v>48</c:v>
                </c:pt>
                <c:pt idx="10">
                  <c:v>46</c:v>
                </c:pt>
                <c:pt idx="11">
                  <c:v>46</c:v>
                </c:pt>
                <c:pt idx="12">
                  <c:v>44</c:v>
                </c:pt>
                <c:pt idx="13">
                  <c:v>44</c:v>
                </c:pt>
                <c:pt idx="14">
                  <c:v>42</c:v>
                </c:pt>
                <c:pt idx="15">
                  <c:v>42</c:v>
                </c:pt>
                <c:pt idx="16">
                  <c:v>40</c:v>
                </c:pt>
                <c:pt idx="17">
                  <c:v>40</c:v>
                </c:pt>
                <c:pt idx="18">
                  <c:v>38</c:v>
                </c:pt>
                <c:pt idx="19">
                  <c:v>38</c:v>
                </c:pt>
                <c:pt idx="20">
                  <c:v>36</c:v>
                </c:pt>
                <c:pt idx="21">
                  <c:v>36</c:v>
                </c:pt>
                <c:pt idx="22">
                  <c:v>34</c:v>
                </c:pt>
                <c:pt idx="23">
                  <c:v>34</c:v>
                </c:pt>
                <c:pt idx="24">
                  <c:v>32</c:v>
                </c:pt>
                <c:pt idx="25">
                  <c:v>32</c:v>
                </c:pt>
                <c:pt idx="26">
                  <c:v>30</c:v>
                </c:pt>
                <c:pt idx="27">
                  <c:v>30</c:v>
                </c:pt>
                <c:pt idx="28">
                  <c:v>28</c:v>
                </c:pt>
                <c:pt idx="29">
                  <c:v>28</c:v>
                </c:pt>
                <c:pt idx="30">
                  <c:v>26</c:v>
                </c:pt>
                <c:pt idx="31">
                  <c:v>26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22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18</c:v>
                </c:pt>
                <c:pt idx="40">
                  <c:v>16</c:v>
                </c:pt>
                <c:pt idx="41">
                  <c:v>16</c:v>
                </c:pt>
                <c:pt idx="42">
                  <c:v>14</c:v>
                </c:pt>
                <c:pt idx="43">
                  <c:v>14</c:v>
                </c:pt>
                <c:pt idx="44">
                  <c:v>12</c:v>
                </c:pt>
                <c:pt idx="45">
                  <c:v>12</c:v>
                </c:pt>
                <c:pt idx="46">
                  <c:v>10</c:v>
                </c:pt>
                <c:pt idx="47">
                  <c:v>10</c:v>
                </c:pt>
                <c:pt idx="48">
                  <c:v>8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-2</c:v>
                </c:pt>
                <c:pt idx="59">
                  <c:v>-2</c:v>
                </c:pt>
                <c:pt idx="60">
                  <c:v>-4</c:v>
                </c:pt>
                <c:pt idx="61">
                  <c:v>-4</c:v>
                </c:pt>
                <c:pt idx="62">
                  <c:v>-6</c:v>
                </c:pt>
                <c:pt idx="63">
                  <c:v>-6</c:v>
                </c:pt>
                <c:pt idx="64">
                  <c:v>-8</c:v>
                </c:pt>
                <c:pt idx="65">
                  <c:v>-8</c:v>
                </c:pt>
                <c:pt idx="66">
                  <c:v>-10</c:v>
                </c:pt>
                <c:pt idx="67">
                  <c:v>-10</c:v>
                </c:pt>
                <c:pt idx="68">
                  <c:v>-12</c:v>
                </c:pt>
                <c:pt idx="69">
                  <c:v>-12</c:v>
                </c:pt>
                <c:pt idx="70">
                  <c:v>-14</c:v>
                </c:pt>
                <c:pt idx="71">
                  <c:v>-14</c:v>
                </c:pt>
                <c:pt idx="72">
                  <c:v>-16</c:v>
                </c:pt>
                <c:pt idx="73">
                  <c:v>-16</c:v>
                </c:pt>
                <c:pt idx="74">
                  <c:v>-18</c:v>
                </c:pt>
                <c:pt idx="75">
                  <c:v>-18</c:v>
                </c:pt>
                <c:pt idx="76">
                  <c:v>-20</c:v>
                </c:pt>
                <c:pt idx="77">
                  <c:v>-20</c:v>
                </c:pt>
                <c:pt idx="78">
                  <c:v>-22</c:v>
                </c:pt>
                <c:pt idx="79">
                  <c:v>-22</c:v>
                </c:pt>
                <c:pt idx="80">
                  <c:v>-24</c:v>
                </c:pt>
                <c:pt idx="81">
                  <c:v>-24</c:v>
                </c:pt>
                <c:pt idx="82">
                  <c:v>-26</c:v>
                </c:pt>
                <c:pt idx="83">
                  <c:v>-26</c:v>
                </c:pt>
                <c:pt idx="84">
                  <c:v>-28</c:v>
                </c:pt>
                <c:pt idx="85">
                  <c:v>-28</c:v>
                </c:pt>
                <c:pt idx="86">
                  <c:v>-30</c:v>
                </c:pt>
                <c:pt idx="87">
                  <c:v>-30</c:v>
                </c:pt>
                <c:pt idx="88">
                  <c:v>-32</c:v>
                </c:pt>
                <c:pt idx="89">
                  <c:v>-32</c:v>
                </c:pt>
                <c:pt idx="90">
                  <c:v>-34</c:v>
                </c:pt>
                <c:pt idx="91">
                  <c:v>-34</c:v>
                </c:pt>
                <c:pt idx="92">
                  <c:v>-36</c:v>
                </c:pt>
                <c:pt idx="93">
                  <c:v>-36</c:v>
                </c:pt>
                <c:pt idx="94">
                  <c:v>-38</c:v>
                </c:pt>
                <c:pt idx="95">
                  <c:v>-38</c:v>
                </c:pt>
                <c:pt idx="96">
                  <c:v>-40</c:v>
                </c:pt>
                <c:pt idx="97">
                  <c:v>-40</c:v>
                </c:pt>
                <c:pt idx="98">
                  <c:v>-42</c:v>
                </c:pt>
                <c:pt idx="99">
                  <c:v>-42</c:v>
                </c:pt>
                <c:pt idx="100">
                  <c:v>-44</c:v>
                </c:pt>
                <c:pt idx="101">
                  <c:v>-44</c:v>
                </c:pt>
                <c:pt idx="102">
                  <c:v>-46</c:v>
                </c:pt>
                <c:pt idx="103">
                  <c:v>-46</c:v>
                </c:pt>
                <c:pt idx="104">
                  <c:v>-48</c:v>
                </c:pt>
                <c:pt idx="105">
                  <c:v>-48</c:v>
                </c:pt>
                <c:pt idx="106">
                  <c:v>-50</c:v>
                </c:pt>
                <c:pt idx="107">
                  <c:v>-50</c:v>
                </c:pt>
                <c:pt idx="108">
                  <c:v>-52</c:v>
                </c:pt>
                <c:pt idx="109">
                  <c:v>-52</c:v>
                </c:pt>
                <c:pt idx="110">
                  <c:v>-54</c:v>
                </c:pt>
                <c:pt idx="111">
                  <c:v>-54</c:v>
                </c:pt>
                <c:pt idx="112">
                  <c:v>-56</c:v>
                </c:pt>
                <c:pt idx="113">
                  <c:v>-56</c:v>
                </c:pt>
                <c:pt idx="114">
                  <c:v>-58</c:v>
                </c:pt>
                <c:pt idx="115">
                  <c:v>-58</c:v>
                </c:pt>
                <c:pt idx="116">
                  <c:v>-60</c:v>
                </c:pt>
                <c:pt idx="117">
                  <c:v>-60</c:v>
                </c:pt>
                <c:pt idx="118">
                  <c:v>-62</c:v>
                </c:pt>
                <c:pt idx="119">
                  <c:v>-62</c:v>
                </c:pt>
                <c:pt idx="120">
                  <c:v>-64</c:v>
                </c:pt>
                <c:pt idx="121">
                  <c:v>-64</c:v>
                </c:pt>
                <c:pt idx="122">
                  <c:v>-66</c:v>
                </c:pt>
                <c:pt idx="123">
                  <c:v>-66</c:v>
                </c:pt>
                <c:pt idx="124">
                  <c:v>-68</c:v>
                </c:pt>
                <c:pt idx="125">
                  <c:v>-68</c:v>
                </c:pt>
                <c:pt idx="126">
                  <c:v>-70</c:v>
                </c:pt>
                <c:pt idx="127">
                  <c:v>-70</c:v>
                </c:pt>
              </c:numCache>
            </c:numRef>
          </c:xVal>
          <c:yVal>
            <c:numRef>
              <c:f>'relative x,y test'!$Q$546:$Q$673</c:f>
              <c:numCache>
                <c:formatCode>General</c:formatCode>
                <c:ptCount val="128"/>
                <c:pt idx="0">
                  <c:v>12.627020000000044</c:v>
                </c:pt>
                <c:pt idx="1">
                  <c:v>12.657020000000045</c:v>
                </c:pt>
                <c:pt idx="2">
                  <c:v>9.0600200000000086</c:v>
                </c:pt>
                <c:pt idx="3">
                  <c:v>9.6520199999999789</c:v>
                </c:pt>
                <c:pt idx="4">
                  <c:v>8.0560200000000037</c:v>
                </c:pt>
                <c:pt idx="5">
                  <c:v>7.7400200000000297</c:v>
                </c:pt>
                <c:pt idx="6">
                  <c:v>6.9860200000000106</c:v>
                </c:pt>
                <c:pt idx="7">
                  <c:v>7.2350200000000342</c:v>
                </c:pt>
                <c:pt idx="8">
                  <c:v>6.311019999999985</c:v>
                </c:pt>
                <c:pt idx="9">
                  <c:v>6.3120200000000182</c:v>
                </c:pt>
                <c:pt idx="10">
                  <c:v>5.2750199999999836</c:v>
                </c:pt>
                <c:pt idx="11">
                  <c:v>4.4750200000000007</c:v>
                </c:pt>
                <c:pt idx="12">
                  <c:v>3.6700199999999938</c:v>
                </c:pt>
                <c:pt idx="13">
                  <c:v>3.6750200000000177</c:v>
                </c:pt>
                <c:pt idx="14">
                  <c:v>4.6550200000000075</c:v>
                </c:pt>
                <c:pt idx="15">
                  <c:v>4.6550200000000075</c:v>
                </c:pt>
                <c:pt idx="16">
                  <c:v>5.2290200000000198</c:v>
                </c:pt>
                <c:pt idx="17">
                  <c:v>5.1840200000000181</c:v>
                </c:pt>
                <c:pt idx="18">
                  <c:v>5.4710200000000242</c:v>
                </c:pt>
                <c:pt idx="19">
                  <c:v>5.6360200000000304</c:v>
                </c:pt>
                <c:pt idx="20">
                  <c:v>4.4450199999999995</c:v>
                </c:pt>
                <c:pt idx="21">
                  <c:v>3.9450200000000279</c:v>
                </c:pt>
                <c:pt idx="22">
                  <c:v>1.8550199999999961</c:v>
                </c:pt>
                <c:pt idx="23">
                  <c:v>2.281019999999998</c:v>
                </c:pt>
                <c:pt idx="24">
                  <c:v>4.6680200000000127</c:v>
                </c:pt>
                <c:pt idx="25">
                  <c:v>4.2380200000000201</c:v>
                </c:pt>
                <c:pt idx="26">
                  <c:v>2.5200200000000095</c:v>
                </c:pt>
                <c:pt idx="27">
                  <c:v>2.441020000000016</c:v>
                </c:pt>
                <c:pt idx="28">
                  <c:v>5.4680200000000312</c:v>
                </c:pt>
                <c:pt idx="29">
                  <c:v>5.2940200000000104</c:v>
                </c:pt>
                <c:pt idx="30">
                  <c:v>5.0100199999999973</c:v>
                </c:pt>
                <c:pt idx="31">
                  <c:v>4.211020000000012</c:v>
                </c:pt>
                <c:pt idx="32">
                  <c:v>1.6200200000000109</c:v>
                </c:pt>
                <c:pt idx="33">
                  <c:v>1.5330200000000005</c:v>
                </c:pt>
                <c:pt idx="34">
                  <c:v>-0.75597999999999388</c:v>
                </c:pt>
                <c:pt idx="35">
                  <c:v>-0.86397999999999087</c:v>
                </c:pt>
                <c:pt idx="36">
                  <c:v>2.272020000000019</c:v>
                </c:pt>
                <c:pt idx="37">
                  <c:v>2.234020000000001</c:v>
                </c:pt>
                <c:pt idx="38">
                  <c:v>2.6590200000000053</c:v>
                </c:pt>
                <c:pt idx="39">
                  <c:v>2.7340200000000081</c:v>
                </c:pt>
                <c:pt idx="40">
                  <c:v>2.3380200000000073</c:v>
                </c:pt>
                <c:pt idx="41">
                  <c:v>2.5720200000000304</c:v>
                </c:pt>
                <c:pt idx="42">
                  <c:v>0.44001999999998986</c:v>
                </c:pt>
                <c:pt idx="43">
                  <c:v>0.46201999999999188</c:v>
                </c:pt>
                <c:pt idx="44">
                  <c:v>0.40801999999999339</c:v>
                </c:pt>
                <c:pt idx="45">
                  <c:v>0.52201999999999416</c:v>
                </c:pt>
                <c:pt idx="46">
                  <c:v>1.2480199999999897</c:v>
                </c:pt>
                <c:pt idx="47">
                  <c:v>1.3910199999999939</c:v>
                </c:pt>
                <c:pt idx="48">
                  <c:v>0.54231999999998948</c:v>
                </c:pt>
                <c:pt idx="49">
                  <c:v>0.53481999999998919</c:v>
                </c:pt>
                <c:pt idx="50">
                  <c:v>-3.7679999999991054E-2</c:v>
                </c:pt>
                <c:pt idx="51">
                  <c:v>-0.18547999999999121</c:v>
                </c:pt>
                <c:pt idx="52">
                  <c:v>-1.1200799999999989</c:v>
                </c:pt>
                <c:pt idx="53">
                  <c:v>-1.3009799999999982</c:v>
                </c:pt>
                <c:pt idx="54">
                  <c:v>-0.38537999999999961</c:v>
                </c:pt>
                <c:pt idx="55">
                  <c:v>-0.38228000000000151</c:v>
                </c:pt>
                <c:pt idx="56">
                  <c:v>0</c:v>
                </c:pt>
                <c:pt idx="57">
                  <c:v>0.11059000000000041</c:v>
                </c:pt>
                <c:pt idx="58">
                  <c:v>-0.30567999999999707</c:v>
                </c:pt>
                <c:pt idx="59">
                  <c:v>-0.37078000000000166</c:v>
                </c:pt>
                <c:pt idx="60">
                  <c:v>0.22612000000000076</c:v>
                </c:pt>
                <c:pt idx="61">
                  <c:v>0.31692000000000053</c:v>
                </c:pt>
                <c:pt idx="62">
                  <c:v>-0.2008799999999944</c:v>
                </c:pt>
                <c:pt idx="63">
                  <c:v>-0.16168000000000404</c:v>
                </c:pt>
                <c:pt idx="64">
                  <c:v>-0.44677999999999329</c:v>
                </c:pt>
                <c:pt idx="65">
                  <c:v>-0.27378000000000569</c:v>
                </c:pt>
                <c:pt idx="66">
                  <c:v>-0.24238000000000426</c:v>
                </c:pt>
                <c:pt idx="67">
                  <c:v>-0.24988000000000454</c:v>
                </c:pt>
                <c:pt idx="68">
                  <c:v>0.97101999999999578</c:v>
                </c:pt>
                <c:pt idx="69">
                  <c:v>0.45301999999999509</c:v>
                </c:pt>
                <c:pt idx="70">
                  <c:v>-5.9979999999999478E-2</c:v>
                </c:pt>
                <c:pt idx="71">
                  <c:v>1.9019999999994042E-2</c:v>
                </c:pt>
                <c:pt idx="72">
                  <c:v>-0.93797999999999604</c:v>
                </c:pt>
                <c:pt idx="73">
                  <c:v>-1.0239800000000088</c:v>
                </c:pt>
                <c:pt idx="74">
                  <c:v>-0.53697999999997137</c:v>
                </c:pt>
                <c:pt idx="75">
                  <c:v>-0.76097999999998223</c:v>
                </c:pt>
                <c:pt idx="76">
                  <c:v>-2.3139799999999866</c:v>
                </c:pt>
                <c:pt idx="77">
                  <c:v>-2.4229799999999813</c:v>
                </c:pt>
                <c:pt idx="78">
                  <c:v>-1.410979999999995</c:v>
                </c:pt>
                <c:pt idx="79">
                  <c:v>-1.372979999999977</c:v>
                </c:pt>
                <c:pt idx="80">
                  <c:v>-1.7139799999999994</c:v>
                </c:pt>
                <c:pt idx="81">
                  <c:v>-1.5169799999999967</c:v>
                </c:pt>
                <c:pt idx="82">
                  <c:v>-2.7399799999999885</c:v>
                </c:pt>
                <c:pt idx="83">
                  <c:v>-2.1839799999999698</c:v>
                </c:pt>
                <c:pt idx="84">
                  <c:v>-2.7319799999999717</c:v>
                </c:pt>
                <c:pt idx="85">
                  <c:v>-2.8459799999999902</c:v>
                </c:pt>
                <c:pt idx="86">
                  <c:v>-4.5959799999999973</c:v>
                </c:pt>
                <c:pt idx="87">
                  <c:v>-4.4769799999999904</c:v>
                </c:pt>
                <c:pt idx="88">
                  <c:v>-7.251979999999989</c:v>
                </c:pt>
                <c:pt idx="89">
                  <c:v>-7.1369800000000083</c:v>
                </c:pt>
                <c:pt idx="90">
                  <c:v>-6.550979999999953</c:v>
                </c:pt>
                <c:pt idx="91">
                  <c:v>-6.6899800000000198</c:v>
                </c:pt>
                <c:pt idx="92">
                  <c:v>-7.1629800000000188</c:v>
                </c:pt>
                <c:pt idx="93">
                  <c:v>-6.819980000000001</c:v>
                </c:pt>
                <c:pt idx="94">
                  <c:v>-6.6639800000000093</c:v>
                </c:pt>
                <c:pt idx="95">
                  <c:v>-6.0469799999999907</c:v>
                </c:pt>
                <c:pt idx="96">
                  <c:v>-3.0969799999999736</c:v>
                </c:pt>
                <c:pt idx="97">
                  <c:v>-8.6959799999999632</c:v>
                </c:pt>
                <c:pt idx="98">
                  <c:v>-8.3299799999999635</c:v>
                </c:pt>
                <c:pt idx="99">
                  <c:v>-8.3829800000000176</c:v>
                </c:pt>
                <c:pt idx="100">
                  <c:v>-8.4509800000000013</c:v>
                </c:pt>
                <c:pt idx="101">
                  <c:v>-8.384980000000013</c:v>
                </c:pt>
                <c:pt idx="102">
                  <c:v>-9.2529799999999796</c:v>
                </c:pt>
                <c:pt idx="103">
                  <c:v>-8.7969799999999765</c:v>
                </c:pt>
                <c:pt idx="104">
                  <c:v>-11.416979999999981</c:v>
                </c:pt>
                <c:pt idx="105">
                  <c:v>-11.311979999999977</c:v>
                </c:pt>
                <c:pt idx="106">
                  <c:v>-11.945979999999992</c:v>
                </c:pt>
                <c:pt idx="107">
                  <c:v>-12.39297999999998</c:v>
                </c:pt>
                <c:pt idx="108">
                  <c:v>-14.24597999999996</c:v>
                </c:pt>
                <c:pt idx="109">
                  <c:v>-14.021979999999985</c:v>
                </c:pt>
                <c:pt idx="110">
                  <c:v>-13.639979999999952</c:v>
                </c:pt>
                <c:pt idx="111">
                  <c:v>-13.725979999999964</c:v>
                </c:pt>
                <c:pt idx="112">
                  <c:v>-15.423979999999986</c:v>
                </c:pt>
                <c:pt idx="113">
                  <c:v>-16.100980000000007</c:v>
                </c:pt>
                <c:pt idx="114">
                  <c:v>-14.802979999999977</c:v>
                </c:pt>
                <c:pt idx="115">
                  <c:v>-14.688979999999958</c:v>
                </c:pt>
                <c:pt idx="116">
                  <c:v>-15.88797999999997</c:v>
                </c:pt>
                <c:pt idx="117">
                  <c:v>-15.823979999999978</c:v>
                </c:pt>
                <c:pt idx="118">
                  <c:v>-16.34997999999996</c:v>
                </c:pt>
                <c:pt idx="119">
                  <c:v>-16.394979999999961</c:v>
                </c:pt>
                <c:pt idx="120">
                  <c:v>-14.758980000000008</c:v>
                </c:pt>
                <c:pt idx="121">
                  <c:v>-15.194979999999987</c:v>
                </c:pt>
                <c:pt idx="122">
                  <c:v>-13.93897999999993</c:v>
                </c:pt>
                <c:pt idx="123">
                  <c:v>-13.11797999999996</c:v>
                </c:pt>
                <c:pt idx="124">
                  <c:v>-14.384979999999956</c:v>
                </c:pt>
                <c:pt idx="125">
                  <c:v>-14.559979999999939</c:v>
                </c:pt>
                <c:pt idx="126">
                  <c:v>-17.51497999999998</c:v>
                </c:pt>
                <c:pt idx="127">
                  <c:v>-17.559980000000053</c:v>
                </c:pt>
              </c:numCache>
            </c:numRef>
          </c:yVal>
        </c:ser>
        <c:ser>
          <c:idx val="3"/>
          <c:order val="3"/>
          <c:tx>
            <c:strRef>
              <c:f>'relative x,y test'!$B$675</c:f>
              <c:strCache>
                <c:ptCount val="1"/>
                <c:pt idx="0">
                  <c:v>Parametri [380,45102 246,24552 846,63525 765,88469 -0,23620   0,36864   -0,00032   0,00024  0,00000 0,0 5](toolbox) -no undist AICON - relative x 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x,y test'!$P$677:$P$804</c:f>
              <c:numCache>
                <c:formatCode>General</c:formatCode>
                <c:ptCount val="128"/>
                <c:pt idx="0">
                  <c:v>56</c:v>
                </c:pt>
                <c:pt idx="1">
                  <c:v>56</c:v>
                </c:pt>
                <c:pt idx="2">
                  <c:v>54</c:v>
                </c:pt>
                <c:pt idx="3">
                  <c:v>54</c:v>
                </c:pt>
                <c:pt idx="4">
                  <c:v>52</c:v>
                </c:pt>
                <c:pt idx="5">
                  <c:v>52</c:v>
                </c:pt>
                <c:pt idx="6">
                  <c:v>50</c:v>
                </c:pt>
                <c:pt idx="7">
                  <c:v>50</c:v>
                </c:pt>
                <c:pt idx="8">
                  <c:v>48</c:v>
                </c:pt>
                <c:pt idx="9">
                  <c:v>48</c:v>
                </c:pt>
                <c:pt idx="10">
                  <c:v>46</c:v>
                </c:pt>
                <c:pt idx="11">
                  <c:v>46</c:v>
                </c:pt>
                <c:pt idx="12">
                  <c:v>44</c:v>
                </c:pt>
                <c:pt idx="13">
                  <c:v>44</c:v>
                </c:pt>
                <c:pt idx="14">
                  <c:v>42</c:v>
                </c:pt>
                <c:pt idx="15">
                  <c:v>42</c:v>
                </c:pt>
                <c:pt idx="16">
                  <c:v>40</c:v>
                </c:pt>
                <c:pt idx="17">
                  <c:v>40</c:v>
                </c:pt>
                <c:pt idx="18">
                  <c:v>38</c:v>
                </c:pt>
                <c:pt idx="19">
                  <c:v>38</c:v>
                </c:pt>
                <c:pt idx="20">
                  <c:v>36</c:v>
                </c:pt>
                <c:pt idx="21">
                  <c:v>36</c:v>
                </c:pt>
                <c:pt idx="22">
                  <c:v>34</c:v>
                </c:pt>
                <c:pt idx="23">
                  <c:v>34</c:v>
                </c:pt>
                <c:pt idx="24">
                  <c:v>32</c:v>
                </c:pt>
                <c:pt idx="25">
                  <c:v>32</c:v>
                </c:pt>
                <c:pt idx="26">
                  <c:v>30</c:v>
                </c:pt>
                <c:pt idx="27">
                  <c:v>30</c:v>
                </c:pt>
                <c:pt idx="28">
                  <c:v>28</c:v>
                </c:pt>
                <c:pt idx="29">
                  <c:v>28</c:v>
                </c:pt>
                <c:pt idx="30">
                  <c:v>26</c:v>
                </c:pt>
                <c:pt idx="31">
                  <c:v>26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22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18</c:v>
                </c:pt>
                <c:pt idx="40">
                  <c:v>16</c:v>
                </c:pt>
                <c:pt idx="41">
                  <c:v>16</c:v>
                </c:pt>
                <c:pt idx="42">
                  <c:v>14</c:v>
                </c:pt>
                <c:pt idx="43">
                  <c:v>14</c:v>
                </c:pt>
                <c:pt idx="44">
                  <c:v>12</c:v>
                </c:pt>
                <c:pt idx="45">
                  <c:v>12</c:v>
                </c:pt>
                <c:pt idx="46">
                  <c:v>10</c:v>
                </c:pt>
                <c:pt idx="47">
                  <c:v>10</c:v>
                </c:pt>
                <c:pt idx="48">
                  <c:v>8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-2</c:v>
                </c:pt>
                <c:pt idx="59">
                  <c:v>-2</c:v>
                </c:pt>
                <c:pt idx="60">
                  <c:v>-4</c:v>
                </c:pt>
                <c:pt idx="61">
                  <c:v>-4</c:v>
                </c:pt>
                <c:pt idx="62">
                  <c:v>-6</c:v>
                </c:pt>
                <c:pt idx="63">
                  <c:v>-6</c:v>
                </c:pt>
                <c:pt idx="64">
                  <c:v>-8</c:v>
                </c:pt>
                <c:pt idx="65">
                  <c:v>-8</c:v>
                </c:pt>
                <c:pt idx="66">
                  <c:v>-10</c:v>
                </c:pt>
                <c:pt idx="67">
                  <c:v>-10</c:v>
                </c:pt>
                <c:pt idx="68">
                  <c:v>-12</c:v>
                </c:pt>
                <c:pt idx="69">
                  <c:v>-12</c:v>
                </c:pt>
                <c:pt idx="70">
                  <c:v>-14</c:v>
                </c:pt>
                <c:pt idx="71">
                  <c:v>-14</c:v>
                </c:pt>
                <c:pt idx="72">
                  <c:v>-16</c:v>
                </c:pt>
                <c:pt idx="73">
                  <c:v>-16</c:v>
                </c:pt>
                <c:pt idx="74">
                  <c:v>-18</c:v>
                </c:pt>
                <c:pt idx="75">
                  <c:v>-18</c:v>
                </c:pt>
                <c:pt idx="76">
                  <c:v>-20</c:v>
                </c:pt>
                <c:pt idx="77">
                  <c:v>-20</c:v>
                </c:pt>
                <c:pt idx="78">
                  <c:v>-22</c:v>
                </c:pt>
                <c:pt idx="79">
                  <c:v>-22</c:v>
                </c:pt>
                <c:pt idx="80">
                  <c:v>-24</c:v>
                </c:pt>
                <c:pt idx="81">
                  <c:v>-24</c:v>
                </c:pt>
                <c:pt idx="82">
                  <c:v>-26</c:v>
                </c:pt>
                <c:pt idx="83">
                  <c:v>-26</c:v>
                </c:pt>
                <c:pt idx="84">
                  <c:v>-28</c:v>
                </c:pt>
                <c:pt idx="85">
                  <c:v>-28</c:v>
                </c:pt>
                <c:pt idx="86">
                  <c:v>-30</c:v>
                </c:pt>
                <c:pt idx="87">
                  <c:v>-30</c:v>
                </c:pt>
                <c:pt idx="88">
                  <c:v>-32</c:v>
                </c:pt>
                <c:pt idx="89">
                  <c:v>-32</c:v>
                </c:pt>
                <c:pt idx="90">
                  <c:v>-34</c:v>
                </c:pt>
                <c:pt idx="91">
                  <c:v>-34</c:v>
                </c:pt>
                <c:pt idx="92">
                  <c:v>-36</c:v>
                </c:pt>
                <c:pt idx="93">
                  <c:v>-36</c:v>
                </c:pt>
                <c:pt idx="94">
                  <c:v>-38</c:v>
                </c:pt>
                <c:pt idx="95">
                  <c:v>-38</c:v>
                </c:pt>
                <c:pt idx="96">
                  <c:v>-40</c:v>
                </c:pt>
                <c:pt idx="97">
                  <c:v>-40</c:v>
                </c:pt>
                <c:pt idx="98">
                  <c:v>-42</c:v>
                </c:pt>
                <c:pt idx="99">
                  <c:v>-42</c:v>
                </c:pt>
                <c:pt idx="100">
                  <c:v>-44</c:v>
                </c:pt>
                <c:pt idx="101">
                  <c:v>-44</c:v>
                </c:pt>
                <c:pt idx="102">
                  <c:v>-46</c:v>
                </c:pt>
                <c:pt idx="103">
                  <c:v>-46</c:v>
                </c:pt>
                <c:pt idx="104">
                  <c:v>-48</c:v>
                </c:pt>
                <c:pt idx="105">
                  <c:v>-48</c:v>
                </c:pt>
                <c:pt idx="106">
                  <c:v>-50</c:v>
                </c:pt>
                <c:pt idx="107">
                  <c:v>-50</c:v>
                </c:pt>
                <c:pt idx="108">
                  <c:v>-52</c:v>
                </c:pt>
                <c:pt idx="109">
                  <c:v>-52</c:v>
                </c:pt>
                <c:pt idx="110">
                  <c:v>-54</c:v>
                </c:pt>
                <c:pt idx="111">
                  <c:v>-54</c:v>
                </c:pt>
                <c:pt idx="112">
                  <c:v>-56</c:v>
                </c:pt>
                <c:pt idx="113">
                  <c:v>-56</c:v>
                </c:pt>
                <c:pt idx="114">
                  <c:v>-58</c:v>
                </c:pt>
                <c:pt idx="115">
                  <c:v>-58</c:v>
                </c:pt>
                <c:pt idx="116">
                  <c:v>-60</c:v>
                </c:pt>
                <c:pt idx="117">
                  <c:v>-60</c:v>
                </c:pt>
                <c:pt idx="118">
                  <c:v>-62</c:v>
                </c:pt>
                <c:pt idx="119">
                  <c:v>-62</c:v>
                </c:pt>
                <c:pt idx="120">
                  <c:v>-64</c:v>
                </c:pt>
                <c:pt idx="121">
                  <c:v>-64</c:v>
                </c:pt>
                <c:pt idx="122">
                  <c:v>-66</c:v>
                </c:pt>
                <c:pt idx="123">
                  <c:v>-66</c:v>
                </c:pt>
                <c:pt idx="124">
                  <c:v>-68</c:v>
                </c:pt>
                <c:pt idx="125">
                  <c:v>-68</c:v>
                </c:pt>
                <c:pt idx="126">
                  <c:v>-70</c:v>
                </c:pt>
                <c:pt idx="127">
                  <c:v>-70</c:v>
                </c:pt>
              </c:numCache>
            </c:numRef>
          </c:xVal>
          <c:yVal>
            <c:numRef>
              <c:f>'relative x,y test'!$Q$677:$Q$804</c:f>
              <c:numCache>
                <c:formatCode>General</c:formatCode>
                <c:ptCount val="128"/>
                <c:pt idx="0">
                  <c:v>12.036330000000035</c:v>
                </c:pt>
                <c:pt idx="1">
                  <c:v>12.039329999999993</c:v>
                </c:pt>
                <c:pt idx="2">
                  <c:v>7.5143299999999869</c:v>
                </c:pt>
                <c:pt idx="3">
                  <c:v>8.0143300000000295</c:v>
                </c:pt>
                <c:pt idx="4">
                  <c:v>6.7113300000000464</c:v>
                </c:pt>
                <c:pt idx="5">
                  <c:v>6.4783299999999855</c:v>
                </c:pt>
                <c:pt idx="6">
                  <c:v>6.060330000000036</c:v>
                </c:pt>
                <c:pt idx="7">
                  <c:v>6.1553299999999922</c:v>
                </c:pt>
                <c:pt idx="8">
                  <c:v>5.6073299999999904</c:v>
                </c:pt>
                <c:pt idx="9">
                  <c:v>5.6123300000000143</c:v>
                </c:pt>
                <c:pt idx="10">
                  <c:v>4.1883299999999934</c:v>
                </c:pt>
                <c:pt idx="11">
                  <c:v>3.4723300000000279</c:v>
                </c:pt>
                <c:pt idx="12">
                  <c:v>3.0143300000000295</c:v>
                </c:pt>
                <c:pt idx="13">
                  <c:v>2.95932999999998</c:v>
                </c:pt>
                <c:pt idx="14">
                  <c:v>4.5733299999999844</c:v>
                </c:pt>
                <c:pt idx="15">
                  <c:v>4.5733299999999844</c:v>
                </c:pt>
                <c:pt idx="16">
                  <c:v>4.6083300000000094</c:v>
                </c:pt>
                <c:pt idx="17">
                  <c:v>4.5823299999999989</c:v>
                </c:pt>
                <c:pt idx="18">
                  <c:v>5.3933299999999917</c:v>
                </c:pt>
                <c:pt idx="19">
                  <c:v>5.5353300000000161</c:v>
                </c:pt>
                <c:pt idx="20">
                  <c:v>3.1533300000000253</c:v>
                </c:pt>
                <c:pt idx="21">
                  <c:v>2.8533300000000139</c:v>
                </c:pt>
                <c:pt idx="22">
                  <c:v>1.4903300000000286</c:v>
                </c:pt>
                <c:pt idx="23">
                  <c:v>1.405329999999978</c:v>
                </c:pt>
                <c:pt idx="24">
                  <c:v>3.9783299999999855</c:v>
                </c:pt>
                <c:pt idx="25">
                  <c:v>3.5643300000000266</c:v>
                </c:pt>
                <c:pt idx="26">
                  <c:v>1.8703299999999956</c:v>
                </c:pt>
                <c:pt idx="27">
                  <c:v>1.7693300000000178</c:v>
                </c:pt>
                <c:pt idx="28">
                  <c:v>3.0253300000000038</c:v>
                </c:pt>
                <c:pt idx="29">
                  <c:v>2.9053299999999993</c:v>
                </c:pt>
                <c:pt idx="30">
                  <c:v>3.2853300000000019</c:v>
                </c:pt>
                <c:pt idx="31">
                  <c:v>2.7823300000000017</c:v>
                </c:pt>
                <c:pt idx="32">
                  <c:v>0.25332999999999828</c:v>
                </c:pt>
                <c:pt idx="33">
                  <c:v>0.21633000000001346</c:v>
                </c:pt>
                <c:pt idx="34">
                  <c:v>-1.3616700000000037</c:v>
                </c:pt>
                <c:pt idx="35">
                  <c:v>-1.275669999999991</c:v>
                </c:pt>
                <c:pt idx="36">
                  <c:v>1.7323299999999975</c:v>
                </c:pt>
                <c:pt idx="37">
                  <c:v>1.7123300000000086</c:v>
                </c:pt>
                <c:pt idx="38">
                  <c:v>2.0983299999999971</c:v>
                </c:pt>
                <c:pt idx="39">
                  <c:v>2.2363300000000308</c:v>
                </c:pt>
                <c:pt idx="40">
                  <c:v>2.363330000000019</c:v>
                </c:pt>
                <c:pt idx="41">
                  <c:v>2.5553299999999979</c:v>
                </c:pt>
                <c:pt idx="42">
                  <c:v>0.44732999999999024</c:v>
                </c:pt>
                <c:pt idx="43">
                  <c:v>0.48332999999999515</c:v>
                </c:pt>
                <c:pt idx="44">
                  <c:v>0.40832999999999231</c:v>
                </c:pt>
                <c:pt idx="45">
                  <c:v>0.49732999999999805</c:v>
                </c:pt>
                <c:pt idx="46">
                  <c:v>1.2183299999999875</c:v>
                </c:pt>
                <c:pt idx="47">
                  <c:v>1.2163299999999921</c:v>
                </c:pt>
                <c:pt idx="48">
                  <c:v>0.58403000000000205</c:v>
                </c:pt>
                <c:pt idx="49">
                  <c:v>0.57402999999998983</c:v>
                </c:pt>
                <c:pt idx="50">
                  <c:v>-3.6700000000067234E-3</c:v>
                </c:pt>
                <c:pt idx="51">
                  <c:v>-0.15197000000000571</c:v>
                </c:pt>
                <c:pt idx="52">
                  <c:v>-1.0773699999999975</c:v>
                </c:pt>
                <c:pt idx="53">
                  <c:v>-1.2586699999999995</c:v>
                </c:pt>
                <c:pt idx="54">
                  <c:v>-0.38746999999999865</c:v>
                </c:pt>
                <c:pt idx="55">
                  <c:v>-0.38857000000000141</c:v>
                </c:pt>
                <c:pt idx="56">
                  <c:v>0</c:v>
                </c:pt>
                <c:pt idx="57">
                  <c:v>0.10960999999999999</c:v>
                </c:pt>
                <c:pt idx="58">
                  <c:v>-0.31576999999999966</c:v>
                </c:pt>
                <c:pt idx="59">
                  <c:v>-0.37786999999999793</c:v>
                </c:pt>
                <c:pt idx="60">
                  <c:v>0.20952999999999999</c:v>
                </c:pt>
                <c:pt idx="61">
                  <c:v>0.30022999999999911</c:v>
                </c:pt>
                <c:pt idx="62">
                  <c:v>-0.17656999999999812</c:v>
                </c:pt>
                <c:pt idx="63">
                  <c:v>-0.13687000000000893</c:v>
                </c:pt>
                <c:pt idx="64">
                  <c:v>-0.36357000000000639</c:v>
                </c:pt>
                <c:pt idx="65">
                  <c:v>-0.19747000000000625</c:v>
                </c:pt>
                <c:pt idx="66">
                  <c:v>-0.22357000000001293</c:v>
                </c:pt>
                <c:pt idx="67">
                  <c:v>-0.22147000000000361</c:v>
                </c:pt>
                <c:pt idx="68">
                  <c:v>1.2423300000000026</c:v>
                </c:pt>
                <c:pt idx="69">
                  <c:v>0.70833000000000368</c:v>
                </c:pt>
                <c:pt idx="70">
                  <c:v>0.27232999999998952</c:v>
                </c:pt>
                <c:pt idx="71">
                  <c:v>0.33832999999999558</c:v>
                </c:pt>
                <c:pt idx="72">
                  <c:v>-0.60766999999998461</c:v>
                </c:pt>
                <c:pt idx="73">
                  <c:v>-0.76467000000000951</c:v>
                </c:pt>
                <c:pt idx="74">
                  <c:v>-0.52566999999999808</c:v>
                </c:pt>
                <c:pt idx="75">
                  <c:v>-0.68466999999998279</c:v>
                </c:pt>
                <c:pt idx="76">
                  <c:v>-1.8916699999999764</c:v>
                </c:pt>
                <c:pt idx="77">
                  <c:v>-2.0046699999999973</c:v>
                </c:pt>
                <c:pt idx="78">
                  <c:v>-0.27866999999996978</c:v>
                </c:pt>
                <c:pt idx="79">
                  <c:v>-0.17566999999999666</c:v>
                </c:pt>
                <c:pt idx="80">
                  <c:v>-0.91967000000000354</c:v>
                </c:pt>
                <c:pt idx="81">
                  <c:v>-0.66167000000000087</c:v>
                </c:pt>
                <c:pt idx="82">
                  <c:v>-1.3416699999999793</c:v>
                </c:pt>
                <c:pt idx="83">
                  <c:v>-0.63166999999999973</c:v>
                </c:pt>
                <c:pt idx="84">
                  <c:v>-0.59266999999998404</c:v>
                </c:pt>
                <c:pt idx="85">
                  <c:v>-0.72566999999999382</c:v>
                </c:pt>
                <c:pt idx="86">
                  <c:v>-2.3966699999999719</c:v>
                </c:pt>
                <c:pt idx="87">
                  <c:v>-2.3406699999999958</c:v>
                </c:pt>
                <c:pt idx="88">
                  <c:v>-5.1266700000000043</c:v>
                </c:pt>
                <c:pt idx="89">
                  <c:v>-5.1636700000000246</c:v>
                </c:pt>
                <c:pt idx="90">
                  <c:v>-3.203669999999974</c:v>
                </c:pt>
                <c:pt idx="91">
                  <c:v>-3.600670000000008</c:v>
                </c:pt>
                <c:pt idx="92">
                  <c:v>-3.5706700000000069</c:v>
                </c:pt>
                <c:pt idx="93">
                  <c:v>-3.5266699999999673</c:v>
                </c:pt>
                <c:pt idx="94">
                  <c:v>-3.8416699999999793</c:v>
                </c:pt>
                <c:pt idx="95">
                  <c:v>-2.9966699999999946</c:v>
                </c:pt>
                <c:pt idx="96">
                  <c:v>0.5033300000000196</c:v>
                </c:pt>
                <c:pt idx="97">
                  <c:v>-7.3726699999999568</c:v>
                </c:pt>
                <c:pt idx="98">
                  <c:v>-7.2486699999999615</c:v>
                </c:pt>
                <c:pt idx="99">
                  <c:v>-7.5016699999999759</c:v>
                </c:pt>
                <c:pt idx="100">
                  <c:v>-6.8756700000000137</c:v>
                </c:pt>
                <c:pt idx="101">
                  <c:v>-6.7306699999999609</c:v>
                </c:pt>
                <c:pt idx="102">
                  <c:v>-7.432669999999959</c:v>
                </c:pt>
                <c:pt idx="103">
                  <c:v>-6.9636700000000218</c:v>
                </c:pt>
                <c:pt idx="104">
                  <c:v>-9.961669999999998</c:v>
                </c:pt>
                <c:pt idx="105">
                  <c:v>-9.6206699999999756</c:v>
                </c:pt>
                <c:pt idx="106">
                  <c:v>-11.77067000000001</c:v>
                </c:pt>
                <c:pt idx="107">
                  <c:v>-12.098669999999956</c:v>
                </c:pt>
                <c:pt idx="108">
                  <c:v>-14.00466999999999</c:v>
                </c:pt>
                <c:pt idx="109">
                  <c:v>-13.787669999999963</c:v>
                </c:pt>
                <c:pt idx="110">
                  <c:v>-11.068670000000012</c:v>
                </c:pt>
                <c:pt idx="111">
                  <c:v>-11.249669999999981</c:v>
                </c:pt>
                <c:pt idx="112">
                  <c:v>-13.895669999999996</c:v>
                </c:pt>
                <c:pt idx="113">
                  <c:v>-14.023669999999981</c:v>
                </c:pt>
                <c:pt idx="114">
                  <c:v>-13.536670000000015</c:v>
                </c:pt>
                <c:pt idx="115">
                  <c:v>-13.149669999999958</c:v>
                </c:pt>
                <c:pt idx="116">
                  <c:v>-12.16267000000002</c:v>
                </c:pt>
                <c:pt idx="117">
                  <c:v>-12.173669999999959</c:v>
                </c:pt>
                <c:pt idx="118">
                  <c:v>-13.910669999999996</c:v>
                </c:pt>
                <c:pt idx="119">
                  <c:v>-14.140669999999957</c:v>
                </c:pt>
                <c:pt idx="120">
                  <c:v>-13.325669999999974</c:v>
                </c:pt>
                <c:pt idx="121">
                  <c:v>-13.359669999999966</c:v>
                </c:pt>
                <c:pt idx="122">
                  <c:v>-11.596669999999989</c:v>
                </c:pt>
                <c:pt idx="123">
                  <c:v>-10.68366999999995</c:v>
                </c:pt>
                <c:pt idx="124">
                  <c:v>-12.238669999999985</c:v>
                </c:pt>
                <c:pt idx="125">
                  <c:v>-12.590670000000017</c:v>
                </c:pt>
                <c:pt idx="126">
                  <c:v>-16.089669999999927</c:v>
                </c:pt>
                <c:pt idx="127">
                  <c:v>-16.251670000000047</c:v>
                </c:pt>
              </c:numCache>
            </c:numRef>
          </c:yVal>
        </c:ser>
        <c:axId val="101554048"/>
        <c:axId val="101555584"/>
      </c:scatterChart>
      <c:valAx>
        <c:axId val="101554048"/>
        <c:scaling>
          <c:orientation val="minMax"/>
        </c:scaling>
        <c:axPos val="b"/>
        <c:numFmt formatCode="General" sourceLinked="1"/>
        <c:tickLblPos val="nextTo"/>
        <c:crossAx val="101555584"/>
        <c:crosses val="autoZero"/>
        <c:crossBetween val="midCat"/>
      </c:valAx>
      <c:valAx>
        <c:axId val="101555584"/>
        <c:scaling>
          <c:orientation val="minMax"/>
        </c:scaling>
        <c:axPos val="l"/>
        <c:majorGridlines/>
        <c:numFmt formatCode="General" sourceLinked="1"/>
        <c:tickLblPos val="nextTo"/>
        <c:crossAx val="101554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x,y test'!$B$675</c:f>
              <c:strCache>
                <c:ptCount val="1"/>
                <c:pt idx="0">
                  <c:v>Parametri [380,45102 246,24552 846,63525 765,88469 -0,23620   0,36864   -0,00032   0,00024  0,00000 0,0 5](toolbox) -no undist AICON - relative x 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x,y test'!$P$677:$P$804</c:f>
              <c:numCache>
                <c:formatCode>General</c:formatCode>
                <c:ptCount val="128"/>
                <c:pt idx="0">
                  <c:v>56</c:v>
                </c:pt>
                <c:pt idx="1">
                  <c:v>56</c:v>
                </c:pt>
                <c:pt idx="2">
                  <c:v>54</c:v>
                </c:pt>
                <c:pt idx="3">
                  <c:v>54</c:v>
                </c:pt>
                <c:pt idx="4">
                  <c:v>52</c:v>
                </c:pt>
                <c:pt idx="5">
                  <c:v>52</c:v>
                </c:pt>
                <c:pt idx="6">
                  <c:v>50</c:v>
                </c:pt>
                <c:pt idx="7">
                  <c:v>50</c:v>
                </c:pt>
                <c:pt idx="8">
                  <c:v>48</c:v>
                </c:pt>
                <c:pt idx="9">
                  <c:v>48</c:v>
                </c:pt>
                <c:pt idx="10">
                  <c:v>46</c:v>
                </c:pt>
                <c:pt idx="11">
                  <c:v>46</c:v>
                </c:pt>
                <c:pt idx="12">
                  <c:v>44</c:v>
                </c:pt>
                <c:pt idx="13">
                  <c:v>44</c:v>
                </c:pt>
                <c:pt idx="14">
                  <c:v>42</c:v>
                </c:pt>
                <c:pt idx="15">
                  <c:v>42</c:v>
                </c:pt>
                <c:pt idx="16">
                  <c:v>40</c:v>
                </c:pt>
                <c:pt idx="17">
                  <c:v>40</c:v>
                </c:pt>
                <c:pt idx="18">
                  <c:v>38</c:v>
                </c:pt>
                <c:pt idx="19">
                  <c:v>38</c:v>
                </c:pt>
                <c:pt idx="20">
                  <c:v>36</c:v>
                </c:pt>
                <c:pt idx="21">
                  <c:v>36</c:v>
                </c:pt>
                <c:pt idx="22">
                  <c:v>34</c:v>
                </c:pt>
                <c:pt idx="23">
                  <c:v>34</c:v>
                </c:pt>
                <c:pt idx="24">
                  <c:v>32</c:v>
                </c:pt>
                <c:pt idx="25">
                  <c:v>32</c:v>
                </c:pt>
                <c:pt idx="26">
                  <c:v>30</c:v>
                </c:pt>
                <c:pt idx="27">
                  <c:v>30</c:v>
                </c:pt>
                <c:pt idx="28">
                  <c:v>28</c:v>
                </c:pt>
                <c:pt idx="29">
                  <c:v>28</c:v>
                </c:pt>
                <c:pt idx="30">
                  <c:v>26</c:v>
                </c:pt>
                <c:pt idx="31">
                  <c:v>26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22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18</c:v>
                </c:pt>
                <c:pt idx="40">
                  <c:v>16</c:v>
                </c:pt>
                <c:pt idx="41">
                  <c:v>16</c:v>
                </c:pt>
                <c:pt idx="42">
                  <c:v>14</c:v>
                </c:pt>
                <c:pt idx="43">
                  <c:v>14</c:v>
                </c:pt>
                <c:pt idx="44">
                  <c:v>12</c:v>
                </c:pt>
                <c:pt idx="45">
                  <c:v>12</c:v>
                </c:pt>
                <c:pt idx="46">
                  <c:v>10</c:v>
                </c:pt>
                <c:pt idx="47">
                  <c:v>10</c:v>
                </c:pt>
                <c:pt idx="48">
                  <c:v>8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-2</c:v>
                </c:pt>
                <c:pt idx="59">
                  <c:v>-2</c:v>
                </c:pt>
                <c:pt idx="60">
                  <c:v>-4</c:v>
                </c:pt>
                <c:pt idx="61">
                  <c:v>-4</c:v>
                </c:pt>
                <c:pt idx="62">
                  <c:v>-6</c:v>
                </c:pt>
                <c:pt idx="63">
                  <c:v>-6</c:v>
                </c:pt>
                <c:pt idx="64">
                  <c:v>-8</c:v>
                </c:pt>
                <c:pt idx="65">
                  <c:v>-8</c:v>
                </c:pt>
                <c:pt idx="66">
                  <c:v>-10</c:v>
                </c:pt>
                <c:pt idx="67">
                  <c:v>-10</c:v>
                </c:pt>
                <c:pt idx="68">
                  <c:v>-12</c:v>
                </c:pt>
                <c:pt idx="69">
                  <c:v>-12</c:v>
                </c:pt>
                <c:pt idx="70">
                  <c:v>-14</c:v>
                </c:pt>
                <c:pt idx="71">
                  <c:v>-14</c:v>
                </c:pt>
                <c:pt idx="72">
                  <c:v>-16</c:v>
                </c:pt>
                <c:pt idx="73">
                  <c:v>-16</c:v>
                </c:pt>
                <c:pt idx="74">
                  <c:v>-18</c:v>
                </c:pt>
                <c:pt idx="75">
                  <c:v>-18</c:v>
                </c:pt>
                <c:pt idx="76">
                  <c:v>-20</c:v>
                </c:pt>
                <c:pt idx="77">
                  <c:v>-20</c:v>
                </c:pt>
                <c:pt idx="78">
                  <c:v>-22</c:v>
                </c:pt>
                <c:pt idx="79">
                  <c:v>-22</c:v>
                </c:pt>
                <c:pt idx="80">
                  <c:v>-24</c:v>
                </c:pt>
                <c:pt idx="81">
                  <c:v>-24</c:v>
                </c:pt>
                <c:pt idx="82">
                  <c:v>-26</c:v>
                </c:pt>
                <c:pt idx="83">
                  <c:v>-26</c:v>
                </c:pt>
                <c:pt idx="84">
                  <c:v>-28</c:v>
                </c:pt>
                <c:pt idx="85">
                  <c:v>-28</c:v>
                </c:pt>
                <c:pt idx="86">
                  <c:v>-30</c:v>
                </c:pt>
                <c:pt idx="87">
                  <c:v>-30</c:v>
                </c:pt>
                <c:pt idx="88">
                  <c:v>-32</c:v>
                </c:pt>
                <c:pt idx="89">
                  <c:v>-32</c:v>
                </c:pt>
                <c:pt idx="90">
                  <c:v>-34</c:v>
                </c:pt>
                <c:pt idx="91">
                  <c:v>-34</c:v>
                </c:pt>
                <c:pt idx="92">
                  <c:v>-36</c:v>
                </c:pt>
                <c:pt idx="93">
                  <c:v>-36</c:v>
                </c:pt>
                <c:pt idx="94">
                  <c:v>-38</c:v>
                </c:pt>
                <c:pt idx="95">
                  <c:v>-38</c:v>
                </c:pt>
                <c:pt idx="96">
                  <c:v>-40</c:v>
                </c:pt>
                <c:pt idx="97">
                  <c:v>-40</c:v>
                </c:pt>
                <c:pt idx="98">
                  <c:v>-42</c:v>
                </c:pt>
                <c:pt idx="99">
                  <c:v>-42</c:v>
                </c:pt>
                <c:pt idx="100">
                  <c:v>-44</c:v>
                </c:pt>
                <c:pt idx="101">
                  <c:v>-44</c:v>
                </c:pt>
                <c:pt idx="102">
                  <c:v>-46</c:v>
                </c:pt>
                <c:pt idx="103">
                  <c:v>-46</c:v>
                </c:pt>
                <c:pt idx="104">
                  <c:v>-48</c:v>
                </c:pt>
                <c:pt idx="105">
                  <c:v>-48</c:v>
                </c:pt>
                <c:pt idx="106">
                  <c:v>-50</c:v>
                </c:pt>
                <c:pt idx="107">
                  <c:v>-50</c:v>
                </c:pt>
                <c:pt idx="108">
                  <c:v>-52</c:v>
                </c:pt>
                <c:pt idx="109">
                  <c:v>-52</c:v>
                </c:pt>
                <c:pt idx="110">
                  <c:v>-54</c:v>
                </c:pt>
                <c:pt idx="111">
                  <c:v>-54</c:v>
                </c:pt>
                <c:pt idx="112">
                  <c:v>-56</c:v>
                </c:pt>
                <c:pt idx="113">
                  <c:v>-56</c:v>
                </c:pt>
                <c:pt idx="114">
                  <c:v>-58</c:v>
                </c:pt>
                <c:pt idx="115">
                  <c:v>-58</c:v>
                </c:pt>
                <c:pt idx="116">
                  <c:v>-60</c:v>
                </c:pt>
                <c:pt idx="117">
                  <c:v>-60</c:v>
                </c:pt>
                <c:pt idx="118">
                  <c:v>-62</c:v>
                </c:pt>
                <c:pt idx="119">
                  <c:v>-62</c:v>
                </c:pt>
                <c:pt idx="120">
                  <c:v>-64</c:v>
                </c:pt>
                <c:pt idx="121">
                  <c:v>-64</c:v>
                </c:pt>
                <c:pt idx="122">
                  <c:v>-66</c:v>
                </c:pt>
                <c:pt idx="123">
                  <c:v>-66</c:v>
                </c:pt>
                <c:pt idx="124">
                  <c:v>-68</c:v>
                </c:pt>
                <c:pt idx="125">
                  <c:v>-68</c:v>
                </c:pt>
                <c:pt idx="126">
                  <c:v>-70</c:v>
                </c:pt>
                <c:pt idx="127">
                  <c:v>-70</c:v>
                </c:pt>
              </c:numCache>
            </c:numRef>
          </c:xVal>
          <c:yVal>
            <c:numRef>
              <c:f>'relative x,y test'!$Q$677:$Q$804</c:f>
              <c:numCache>
                <c:formatCode>General</c:formatCode>
                <c:ptCount val="128"/>
                <c:pt idx="0">
                  <c:v>12.036330000000035</c:v>
                </c:pt>
                <c:pt idx="1">
                  <c:v>12.039329999999993</c:v>
                </c:pt>
                <c:pt idx="2">
                  <c:v>7.5143299999999869</c:v>
                </c:pt>
                <c:pt idx="3">
                  <c:v>8.0143300000000295</c:v>
                </c:pt>
                <c:pt idx="4">
                  <c:v>6.7113300000000464</c:v>
                </c:pt>
                <c:pt idx="5">
                  <c:v>6.4783299999999855</c:v>
                </c:pt>
                <c:pt idx="6">
                  <c:v>6.060330000000036</c:v>
                </c:pt>
                <c:pt idx="7">
                  <c:v>6.1553299999999922</c:v>
                </c:pt>
                <c:pt idx="8">
                  <c:v>5.6073299999999904</c:v>
                </c:pt>
                <c:pt idx="9">
                  <c:v>5.6123300000000143</c:v>
                </c:pt>
                <c:pt idx="10">
                  <c:v>4.1883299999999934</c:v>
                </c:pt>
                <c:pt idx="11">
                  <c:v>3.4723300000000279</c:v>
                </c:pt>
                <c:pt idx="12">
                  <c:v>3.0143300000000295</c:v>
                </c:pt>
                <c:pt idx="13">
                  <c:v>2.95932999999998</c:v>
                </c:pt>
                <c:pt idx="14">
                  <c:v>4.5733299999999844</c:v>
                </c:pt>
                <c:pt idx="15">
                  <c:v>4.5733299999999844</c:v>
                </c:pt>
                <c:pt idx="16">
                  <c:v>4.6083300000000094</c:v>
                </c:pt>
                <c:pt idx="17">
                  <c:v>4.5823299999999989</c:v>
                </c:pt>
                <c:pt idx="18">
                  <c:v>5.3933299999999917</c:v>
                </c:pt>
                <c:pt idx="19">
                  <c:v>5.5353300000000161</c:v>
                </c:pt>
                <c:pt idx="20">
                  <c:v>3.1533300000000253</c:v>
                </c:pt>
                <c:pt idx="21">
                  <c:v>2.8533300000000139</c:v>
                </c:pt>
                <c:pt idx="22">
                  <c:v>1.4903300000000286</c:v>
                </c:pt>
                <c:pt idx="23">
                  <c:v>1.405329999999978</c:v>
                </c:pt>
                <c:pt idx="24">
                  <c:v>3.9783299999999855</c:v>
                </c:pt>
                <c:pt idx="25">
                  <c:v>3.5643300000000266</c:v>
                </c:pt>
                <c:pt idx="26">
                  <c:v>1.8703299999999956</c:v>
                </c:pt>
                <c:pt idx="27">
                  <c:v>1.7693300000000178</c:v>
                </c:pt>
                <c:pt idx="28">
                  <c:v>3.0253300000000038</c:v>
                </c:pt>
                <c:pt idx="29">
                  <c:v>2.9053299999999993</c:v>
                </c:pt>
                <c:pt idx="30">
                  <c:v>3.2853300000000019</c:v>
                </c:pt>
                <c:pt idx="31">
                  <c:v>2.7823300000000017</c:v>
                </c:pt>
                <c:pt idx="32">
                  <c:v>0.25332999999999828</c:v>
                </c:pt>
                <c:pt idx="33">
                  <c:v>0.21633000000001346</c:v>
                </c:pt>
                <c:pt idx="34">
                  <c:v>-1.3616700000000037</c:v>
                </c:pt>
                <c:pt idx="35">
                  <c:v>-1.275669999999991</c:v>
                </c:pt>
                <c:pt idx="36">
                  <c:v>1.7323299999999975</c:v>
                </c:pt>
                <c:pt idx="37">
                  <c:v>1.7123300000000086</c:v>
                </c:pt>
                <c:pt idx="38">
                  <c:v>2.0983299999999971</c:v>
                </c:pt>
                <c:pt idx="39">
                  <c:v>2.2363300000000308</c:v>
                </c:pt>
                <c:pt idx="40">
                  <c:v>2.363330000000019</c:v>
                </c:pt>
                <c:pt idx="41">
                  <c:v>2.5553299999999979</c:v>
                </c:pt>
                <c:pt idx="42">
                  <c:v>0.44732999999999024</c:v>
                </c:pt>
                <c:pt idx="43">
                  <c:v>0.48332999999999515</c:v>
                </c:pt>
                <c:pt idx="44">
                  <c:v>0.40832999999999231</c:v>
                </c:pt>
                <c:pt idx="45">
                  <c:v>0.49732999999999805</c:v>
                </c:pt>
                <c:pt idx="46">
                  <c:v>1.2183299999999875</c:v>
                </c:pt>
                <c:pt idx="47">
                  <c:v>1.2163299999999921</c:v>
                </c:pt>
                <c:pt idx="48">
                  <c:v>0.58403000000000205</c:v>
                </c:pt>
                <c:pt idx="49">
                  <c:v>0.57402999999998983</c:v>
                </c:pt>
                <c:pt idx="50">
                  <c:v>-3.6700000000067234E-3</c:v>
                </c:pt>
                <c:pt idx="51">
                  <c:v>-0.15197000000000571</c:v>
                </c:pt>
                <c:pt idx="52">
                  <c:v>-1.0773699999999975</c:v>
                </c:pt>
                <c:pt idx="53">
                  <c:v>-1.2586699999999995</c:v>
                </c:pt>
                <c:pt idx="54">
                  <c:v>-0.38746999999999865</c:v>
                </c:pt>
                <c:pt idx="55">
                  <c:v>-0.38857000000000141</c:v>
                </c:pt>
                <c:pt idx="56">
                  <c:v>0</c:v>
                </c:pt>
                <c:pt idx="57">
                  <c:v>0.10960999999999999</c:v>
                </c:pt>
                <c:pt idx="58">
                  <c:v>-0.31576999999999966</c:v>
                </c:pt>
                <c:pt idx="59">
                  <c:v>-0.37786999999999793</c:v>
                </c:pt>
                <c:pt idx="60">
                  <c:v>0.20952999999999999</c:v>
                </c:pt>
                <c:pt idx="61">
                  <c:v>0.30022999999999911</c:v>
                </c:pt>
                <c:pt idx="62">
                  <c:v>-0.17656999999999812</c:v>
                </c:pt>
                <c:pt idx="63">
                  <c:v>-0.13687000000000893</c:v>
                </c:pt>
                <c:pt idx="64">
                  <c:v>-0.36357000000000639</c:v>
                </c:pt>
                <c:pt idx="65">
                  <c:v>-0.19747000000000625</c:v>
                </c:pt>
                <c:pt idx="66">
                  <c:v>-0.22357000000001293</c:v>
                </c:pt>
                <c:pt idx="67">
                  <c:v>-0.22147000000000361</c:v>
                </c:pt>
                <c:pt idx="68">
                  <c:v>1.2423300000000026</c:v>
                </c:pt>
                <c:pt idx="69">
                  <c:v>0.70833000000000368</c:v>
                </c:pt>
                <c:pt idx="70">
                  <c:v>0.27232999999998952</c:v>
                </c:pt>
                <c:pt idx="71">
                  <c:v>0.33832999999999558</c:v>
                </c:pt>
                <c:pt idx="72">
                  <c:v>-0.60766999999998461</c:v>
                </c:pt>
                <c:pt idx="73">
                  <c:v>-0.76467000000000951</c:v>
                </c:pt>
                <c:pt idx="74">
                  <c:v>-0.52566999999999808</c:v>
                </c:pt>
                <c:pt idx="75">
                  <c:v>-0.68466999999998279</c:v>
                </c:pt>
                <c:pt idx="76">
                  <c:v>-1.8916699999999764</c:v>
                </c:pt>
                <c:pt idx="77">
                  <c:v>-2.0046699999999973</c:v>
                </c:pt>
                <c:pt idx="78">
                  <c:v>-0.27866999999996978</c:v>
                </c:pt>
                <c:pt idx="79">
                  <c:v>-0.17566999999999666</c:v>
                </c:pt>
                <c:pt idx="80">
                  <c:v>-0.91967000000000354</c:v>
                </c:pt>
                <c:pt idx="81">
                  <c:v>-0.66167000000000087</c:v>
                </c:pt>
                <c:pt idx="82">
                  <c:v>-1.3416699999999793</c:v>
                </c:pt>
                <c:pt idx="83">
                  <c:v>-0.63166999999999973</c:v>
                </c:pt>
                <c:pt idx="84">
                  <c:v>-0.59266999999998404</c:v>
                </c:pt>
                <c:pt idx="85">
                  <c:v>-0.72566999999999382</c:v>
                </c:pt>
                <c:pt idx="86">
                  <c:v>-2.3966699999999719</c:v>
                </c:pt>
                <c:pt idx="87">
                  <c:v>-2.3406699999999958</c:v>
                </c:pt>
                <c:pt idx="88">
                  <c:v>-5.1266700000000043</c:v>
                </c:pt>
                <c:pt idx="89">
                  <c:v>-5.1636700000000246</c:v>
                </c:pt>
                <c:pt idx="90">
                  <c:v>-3.203669999999974</c:v>
                </c:pt>
                <c:pt idx="91">
                  <c:v>-3.600670000000008</c:v>
                </c:pt>
                <c:pt idx="92">
                  <c:v>-3.5706700000000069</c:v>
                </c:pt>
                <c:pt idx="93">
                  <c:v>-3.5266699999999673</c:v>
                </c:pt>
                <c:pt idx="94">
                  <c:v>-3.8416699999999793</c:v>
                </c:pt>
                <c:pt idx="95">
                  <c:v>-2.9966699999999946</c:v>
                </c:pt>
                <c:pt idx="96">
                  <c:v>0.5033300000000196</c:v>
                </c:pt>
                <c:pt idx="97">
                  <c:v>-7.3726699999999568</c:v>
                </c:pt>
                <c:pt idx="98">
                  <c:v>-7.2486699999999615</c:v>
                </c:pt>
                <c:pt idx="99">
                  <c:v>-7.5016699999999759</c:v>
                </c:pt>
                <c:pt idx="100">
                  <c:v>-6.8756700000000137</c:v>
                </c:pt>
                <c:pt idx="101">
                  <c:v>-6.7306699999999609</c:v>
                </c:pt>
                <c:pt idx="102">
                  <c:v>-7.432669999999959</c:v>
                </c:pt>
                <c:pt idx="103">
                  <c:v>-6.9636700000000218</c:v>
                </c:pt>
                <c:pt idx="104">
                  <c:v>-9.961669999999998</c:v>
                </c:pt>
                <c:pt idx="105">
                  <c:v>-9.6206699999999756</c:v>
                </c:pt>
                <c:pt idx="106">
                  <c:v>-11.77067000000001</c:v>
                </c:pt>
                <c:pt idx="107">
                  <c:v>-12.098669999999956</c:v>
                </c:pt>
                <c:pt idx="108">
                  <c:v>-14.00466999999999</c:v>
                </c:pt>
                <c:pt idx="109">
                  <c:v>-13.787669999999963</c:v>
                </c:pt>
                <c:pt idx="110">
                  <c:v>-11.068670000000012</c:v>
                </c:pt>
                <c:pt idx="111">
                  <c:v>-11.249669999999981</c:v>
                </c:pt>
                <c:pt idx="112">
                  <c:v>-13.895669999999996</c:v>
                </c:pt>
                <c:pt idx="113">
                  <c:v>-14.023669999999981</c:v>
                </c:pt>
                <c:pt idx="114">
                  <c:v>-13.536670000000015</c:v>
                </c:pt>
                <c:pt idx="115">
                  <c:v>-13.149669999999958</c:v>
                </c:pt>
                <c:pt idx="116">
                  <c:v>-12.16267000000002</c:v>
                </c:pt>
                <c:pt idx="117">
                  <c:v>-12.173669999999959</c:v>
                </c:pt>
                <c:pt idx="118">
                  <c:v>-13.910669999999996</c:v>
                </c:pt>
                <c:pt idx="119">
                  <c:v>-14.140669999999957</c:v>
                </c:pt>
                <c:pt idx="120">
                  <c:v>-13.325669999999974</c:v>
                </c:pt>
                <c:pt idx="121">
                  <c:v>-13.359669999999966</c:v>
                </c:pt>
                <c:pt idx="122">
                  <c:v>-11.596669999999989</c:v>
                </c:pt>
                <c:pt idx="123">
                  <c:v>-10.68366999999995</c:v>
                </c:pt>
                <c:pt idx="124">
                  <c:v>-12.238669999999985</c:v>
                </c:pt>
                <c:pt idx="125">
                  <c:v>-12.590670000000017</c:v>
                </c:pt>
                <c:pt idx="126">
                  <c:v>-16.089669999999927</c:v>
                </c:pt>
                <c:pt idx="127">
                  <c:v>-16.251670000000047</c:v>
                </c:pt>
              </c:numCache>
            </c:numRef>
          </c:yVal>
        </c:ser>
        <c:ser>
          <c:idx val="1"/>
          <c:order val="1"/>
          <c:tx>
            <c:strRef>
              <c:f>'relative x,y test'!$B$544</c:f>
              <c:strCache>
                <c:ptCount val="1"/>
                <c:pt idx="0">
                  <c:v>Parametri [380,45102 246,24552 846,63525 765,88469](toolbox) -no undist AICON - relative x 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x,y test'!$P$546:$P$673</c:f>
              <c:numCache>
                <c:formatCode>General</c:formatCode>
                <c:ptCount val="128"/>
                <c:pt idx="0">
                  <c:v>56</c:v>
                </c:pt>
                <c:pt idx="1">
                  <c:v>56</c:v>
                </c:pt>
                <c:pt idx="2">
                  <c:v>54</c:v>
                </c:pt>
                <c:pt idx="3">
                  <c:v>54</c:v>
                </c:pt>
                <c:pt idx="4">
                  <c:v>52</c:v>
                </c:pt>
                <c:pt idx="5">
                  <c:v>52</c:v>
                </c:pt>
                <c:pt idx="6">
                  <c:v>50</c:v>
                </c:pt>
                <c:pt idx="7">
                  <c:v>50</c:v>
                </c:pt>
                <c:pt idx="8">
                  <c:v>48</c:v>
                </c:pt>
                <c:pt idx="9">
                  <c:v>48</c:v>
                </c:pt>
                <c:pt idx="10">
                  <c:v>46</c:v>
                </c:pt>
                <c:pt idx="11">
                  <c:v>46</c:v>
                </c:pt>
                <c:pt idx="12">
                  <c:v>44</c:v>
                </c:pt>
                <c:pt idx="13">
                  <c:v>44</c:v>
                </c:pt>
                <c:pt idx="14">
                  <c:v>42</c:v>
                </c:pt>
                <c:pt idx="15">
                  <c:v>42</c:v>
                </c:pt>
                <c:pt idx="16">
                  <c:v>40</c:v>
                </c:pt>
                <c:pt idx="17">
                  <c:v>40</c:v>
                </c:pt>
                <c:pt idx="18">
                  <c:v>38</c:v>
                </c:pt>
                <c:pt idx="19">
                  <c:v>38</c:v>
                </c:pt>
                <c:pt idx="20">
                  <c:v>36</c:v>
                </c:pt>
                <c:pt idx="21">
                  <c:v>36</c:v>
                </c:pt>
                <c:pt idx="22">
                  <c:v>34</c:v>
                </c:pt>
                <c:pt idx="23">
                  <c:v>34</c:v>
                </c:pt>
                <c:pt idx="24">
                  <c:v>32</c:v>
                </c:pt>
                <c:pt idx="25">
                  <c:v>32</c:v>
                </c:pt>
                <c:pt idx="26">
                  <c:v>30</c:v>
                </c:pt>
                <c:pt idx="27">
                  <c:v>30</c:v>
                </c:pt>
                <c:pt idx="28">
                  <c:v>28</c:v>
                </c:pt>
                <c:pt idx="29">
                  <c:v>28</c:v>
                </c:pt>
                <c:pt idx="30">
                  <c:v>26</c:v>
                </c:pt>
                <c:pt idx="31">
                  <c:v>26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22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18</c:v>
                </c:pt>
                <c:pt idx="40">
                  <c:v>16</c:v>
                </c:pt>
                <c:pt idx="41">
                  <c:v>16</c:v>
                </c:pt>
                <c:pt idx="42">
                  <c:v>14</c:v>
                </c:pt>
                <c:pt idx="43">
                  <c:v>14</c:v>
                </c:pt>
                <c:pt idx="44">
                  <c:v>12</c:v>
                </c:pt>
                <c:pt idx="45">
                  <c:v>12</c:v>
                </c:pt>
                <c:pt idx="46">
                  <c:v>10</c:v>
                </c:pt>
                <c:pt idx="47">
                  <c:v>10</c:v>
                </c:pt>
                <c:pt idx="48">
                  <c:v>8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-2</c:v>
                </c:pt>
                <c:pt idx="59">
                  <c:v>-2</c:v>
                </c:pt>
                <c:pt idx="60">
                  <c:v>-4</c:v>
                </c:pt>
                <c:pt idx="61">
                  <c:v>-4</c:v>
                </c:pt>
                <c:pt idx="62">
                  <c:v>-6</c:v>
                </c:pt>
                <c:pt idx="63">
                  <c:v>-6</c:v>
                </c:pt>
                <c:pt idx="64">
                  <c:v>-8</c:v>
                </c:pt>
                <c:pt idx="65">
                  <c:v>-8</c:v>
                </c:pt>
                <c:pt idx="66">
                  <c:v>-10</c:v>
                </c:pt>
                <c:pt idx="67">
                  <c:v>-10</c:v>
                </c:pt>
                <c:pt idx="68">
                  <c:v>-12</c:v>
                </c:pt>
                <c:pt idx="69">
                  <c:v>-12</c:v>
                </c:pt>
                <c:pt idx="70">
                  <c:v>-14</c:v>
                </c:pt>
                <c:pt idx="71">
                  <c:v>-14</c:v>
                </c:pt>
                <c:pt idx="72">
                  <c:v>-16</c:v>
                </c:pt>
                <c:pt idx="73">
                  <c:v>-16</c:v>
                </c:pt>
                <c:pt idx="74">
                  <c:v>-18</c:v>
                </c:pt>
                <c:pt idx="75">
                  <c:v>-18</c:v>
                </c:pt>
                <c:pt idx="76">
                  <c:v>-20</c:v>
                </c:pt>
                <c:pt idx="77">
                  <c:v>-20</c:v>
                </c:pt>
                <c:pt idx="78">
                  <c:v>-22</c:v>
                </c:pt>
                <c:pt idx="79">
                  <c:v>-22</c:v>
                </c:pt>
                <c:pt idx="80">
                  <c:v>-24</c:v>
                </c:pt>
                <c:pt idx="81">
                  <c:v>-24</c:v>
                </c:pt>
                <c:pt idx="82">
                  <c:v>-26</c:v>
                </c:pt>
                <c:pt idx="83">
                  <c:v>-26</c:v>
                </c:pt>
                <c:pt idx="84">
                  <c:v>-28</c:v>
                </c:pt>
                <c:pt idx="85">
                  <c:v>-28</c:v>
                </c:pt>
                <c:pt idx="86">
                  <c:v>-30</c:v>
                </c:pt>
                <c:pt idx="87">
                  <c:v>-30</c:v>
                </c:pt>
                <c:pt idx="88">
                  <c:v>-32</c:v>
                </c:pt>
                <c:pt idx="89">
                  <c:v>-32</c:v>
                </c:pt>
                <c:pt idx="90">
                  <c:v>-34</c:v>
                </c:pt>
                <c:pt idx="91">
                  <c:v>-34</c:v>
                </c:pt>
                <c:pt idx="92">
                  <c:v>-36</c:v>
                </c:pt>
                <c:pt idx="93">
                  <c:v>-36</c:v>
                </c:pt>
                <c:pt idx="94">
                  <c:v>-38</c:v>
                </c:pt>
                <c:pt idx="95">
                  <c:v>-38</c:v>
                </c:pt>
                <c:pt idx="96">
                  <c:v>-40</c:v>
                </c:pt>
                <c:pt idx="97">
                  <c:v>-40</c:v>
                </c:pt>
                <c:pt idx="98">
                  <c:v>-42</c:v>
                </c:pt>
                <c:pt idx="99">
                  <c:v>-42</c:v>
                </c:pt>
                <c:pt idx="100">
                  <c:v>-44</c:v>
                </c:pt>
                <c:pt idx="101">
                  <c:v>-44</c:v>
                </c:pt>
                <c:pt idx="102">
                  <c:v>-46</c:v>
                </c:pt>
                <c:pt idx="103">
                  <c:v>-46</c:v>
                </c:pt>
                <c:pt idx="104">
                  <c:v>-48</c:v>
                </c:pt>
                <c:pt idx="105">
                  <c:v>-48</c:v>
                </c:pt>
                <c:pt idx="106">
                  <c:v>-50</c:v>
                </c:pt>
                <c:pt idx="107">
                  <c:v>-50</c:v>
                </c:pt>
                <c:pt idx="108">
                  <c:v>-52</c:v>
                </c:pt>
                <c:pt idx="109">
                  <c:v>-52</c:v>
                </c:pt>
                <c:pt idx="110">
                  <c:v>-54</c:v>
                </c:pt>
                <c:pt idx="111">
                  <c:v>-54</c:v>
                </c:pt>
                <c:pt idx="112">
                  <c:v>-56</c:v>
                </c:pt>
                <c:pt idx="113">
                  <c:v>-56</c:v>
                </c:pt>
                <c:pt idx="114">
                  <c:v>-58</c:v>
                </c:pt>
                <c:pt idx="115">
                  <c:v>-58</c:v>
                </c:pt>
                <c:pt idx="116">
                  <c:v>-60</c:v>
                </c:pt>
                <c:pt idx="117">
                  <c:v>-60</c:v>
                </c:pt>
                <c:pt idx="118">
                  <c:v>-62</c:v>
                </c:pt>
                <c:pt idx="119">
                  <c:v>-62</c:v>
                </c:pt>
                <c:pt idx="120">
                  <c:v>-64</c:v>
                </c:pt>
                <c:pt idx="121">
                  <c:v>-64</c:v>
                </c:pt>
                <c:pt idx="122">
                  <c:v>-66</c:v>
                </c:pt>
                <c:pt idx="123">
                  <c:v>-66</c:v>
                </c:pt>
                <c:pt idx="124">
                  <c:v>-68</c:v>
                </c:pt>
                <c:pt idx="125">
                  <c:v>-68</c:v>
                </c:pt>
                <c:pt idx="126">
                  <c:v>-70</c:v>
                </c:pt>
                <c:pt idx="127">
                  <c:v>-70</c:v>
                </c:pt>
              </c:numCache>
            </c:numRef>
          </c:xVal>
          <c:yVal>
            <c:numRef>
              <c:f>'relative x,y test'!$Q$546:$Q$673</c:f>
              <c:numCache>
                <c:formatCode>General</c:formatCode>
                <c:ptCount val="128"/>
                <c:pt idx="0">
                  <c:v>12.627020000000044</c:v>
                </c:pt>
                <c:pt idx="1">
                  <c:v>12.657020000000045</c:v>
                </c:pt>
                <c:pt idx="2">
                  <c:v>9.0600200000000086</c:v>
                </c:pt>
                <c:pt idx="3">
                  <c:v>9.6520199999999789</c:v>
                </c:pt>
                <c:pt idx="4">
                  <c:v>8.0560200000000037</c:v>
                </c:pt>
                <c:pt idx="5">
                  <c:v>7.7400200000000297</c:v>
                </c:pt>
                <c:pt idx="6">
                  <c:v>6.9860200000000106</c:v>
                </c:pt>
                <c:pt idx="7">
                  <c:v>7.2350200000000342</c:v>
                </c:pt>
                <c:pt idx="8">
                  <c:v>6.311019999999985</c:v>
                </c:pt>
                <c:pt idx="9">
                  <c:v>6.3120200000000182</c:v>
                </c:pt>
                <c:pt idx="10">
                  <c:v>5.2750199999999836</c:v>
                </c:pt>
                <c:pt idx="11">
                  <c:v>4.4750200000000007</c:v>
                </c:pt>
                <c:pt idx="12">
                  <c:v>3.6700199999999938</c:v>
                </c:pt>
                <c:pt idx="13">
                  <c:v>3.6750200000000177</c:v>
                </c:pt>
                <c:pt idx="14">
                  <c:v>4.6550200000000075</c:v>
                </c:pt>
                <c:pt idx="15">
                  <c:v>4.6550200000000075</c:v>
                </c:pt>
                <c:pt idx="16">
                  <c:v>5.2290200000000198</c:v>
                </c:pt>
                <c:pt idx="17">
                  <c:v>5.1840200000000181</c:v>
                </c:pt>
                <c:pt idx="18">
                  <c:v>5.4710200000000242</c:v>
                </c:pt>
                <c:pt idx="19">
                  <c:v>5.6360200000000304</c:v>
                </c:pt>
                <c:pt idx="20">
                  <c:v>4.4450199999999995</c:v>
                </c:pt>
                <c:pt idx="21">
                  <c:v>3.9450200000000279</c:v>
                </c:pt>
                <c:pt idx="22">
                  <c:v>1.8550199999999961</c:v>
                </c:pt>
                <c:pt idx="23">
                  <c:v>2.281019999999998</c:v>
                </c:pt>
                <c:pt idx="24">
                  <c:v>4.6680200000000127</c:v>
                </c:pt>
                <c:pt idx="25">
                  <c:v>4.2380200000000201</c:v>
                </c:pt>
                <c:pt idx="26">
                  <c:v>2.5200200000000095</c:v>
                </c:pt>
                <c:pt idx="27">
                  <c:v>2.441020000000016</c:v>
                </c:pt>
                <c:pt idx="28">
                  <c:v>5.4680200000000312</c:v>
                </c:pt>
                <c:pt idx="29">
                  <c:v>5.2940200000000104</c:v>
                </c:pt>
                <c:pt idx="30">
                  <c:v>5.0100199999999973</c:v>
                </c:pt>
                <c:pt idx="31">
                  <c:v>4.211020000000012</c:v>
                </c:pt>
                <c:pt idx="32">
                  <c:v>1.6200200000000109</c:v>
                </c:pt>
                <c:pt idx="33">
                  <c:v>1.5330200000000005</c:v>
                </c:pt>
                <c:pt idx="34">
                  <c:v>-0.75597999999999388</c:v>
                </c:pt>
                <c:pt idx="35">
                  <c:v>-0.86397999999999087</c:v>
                </c:pt>
                <c:pt idx="36">
                  <c:v>2.272020000000019</c:v>
                </c:pt>
                <c:pt idx="37">
                  <c:v>2.234020000000001</c:v>
                </c:pt>
                <c:pt idx="38">
                  <c:v>2.6590200000000053</c:v>
                </c:pt>
                <c:pt idx="39">
                  <c:v>2.7340200000000081</c:v>
                </c:pt>
                <c:pt idx="40">
                  <c:v>2.3380200000000073</c:v>
                </c:pt>
                <c:pt idx="41">
                  <c:v>2.5720200000000304</c:v>
                </c:pt>
                <c:pt idx="42">
                  <c:v>0.44001999999998986</c:v>
                </c:pt>
                <c:pt idx="43">
                  <c:v>0.46201999999999188</c:v>
                </c:pt>
                <c:pt idx="44">
                  <c:v>0.40801999999999339</c:v>
                </c:pt>
                <c:pt idx="45">
                  <c:v>0.52201999999999416</c:v>
                </c:pt>
                <c:pt idx="46">
                  <c:v>1.2480199999999897</c:v>
                </c:pt>
                <c:pt idx="47">
                  <c:v>1.3910199999999939</c:v>
                </c:pt>
                <c:pt idx="48">
                  <c:v>0.54231999999998948</c:v>
                </c:pt>
                <c:pt idx="49">
                  <c:v>0.53481999999998919</c:v>
                </c:pt>
                <c:pt idx="50">
                  <c:v>-3.7679999999991054E-2</c:v>
                </c:pt>
                <c:pt idx="51">
                  <c:v>-0.18547999999999121</c:v>
                </c:pt>
                <c:pt idx="52">
                  <c:v>-1.1200799999999989</c:v>
                </c:pt>
                <c:pt idx="53">
                  <c:v>-1.3009799999999982</c:v>
                </c:pt>
                <c:pt idx="54">
                  <c:v>-0.38537999999999961</c:v>
                </c:pt>
                <c:pt idx="55">
                  <c:v>-0.38228000000000151</c:v>
                </c:pt>
                <c:pt idx="56">
                  <c:v>0</c:v>
                </c:pt>
                <c:pt idx="57">
                  <c:v>0.11059000000000041</c:v>
                </c:pt>
                <c:pt idx="58">
                  <c:v>-0.30567999999999707</c:v>
                </c:pt>
                <c:pt idx="59">
                  <c:v>-0.37078000000000166</c:v>
                </c:pt>
                <c:pt idx="60">
                  <c:v>0.22612000000000076</c:v>
                </c:pt>
                <c:pt idx="61">
                  <c:v>0.31692000000000053</c:v>
                </c:pt>
                <c:pt idx="62">
                  <c:v>-0.2008799999999944</c:v>
                </c:pt>
                <c:pt idx="63">
                  <c:v>-0.16168000000000404</c:v>
                </c:pt>
                <c:pt idx="64">
                  <c:v>-0.44677999999999329</c:v>
                </c:pt>
                <c:pt idx="65">
                  <c:v>-0.27378000000000569</c:v>
                </c:pt>
                <c:pt idx="66">
                  <c:v>-0.24238000000000426</c:v>
                </c:pt>
                <c:pt idx="67">
                  <c:v>-0.24988000000000454</c:v>
                </c:pt>
                <c:pt idx="68">
                  <c:v>0.97101999999999578</c:v>
                </c:pt>
                <c:pt idx="69">
                  <c:v>0.45301999999999509</c:v>
                </c:pt>
                <c:pt idx="70">
                  <c:v>-5.9979999999999478E-2</c:v>
                </c:pt>
                <c:pt idx="71">
                  <c:v>1.9019999999994042E-2</c:v>
                </c:pt>
                <c:pt idx="72">
                  <c:v>-0.93797999999999604</c:v>
                </c:pt>
                <c:pt idx="73">
                  <c:v>-1.0239800000000088</c:v>
                </c:pt>
                <c:pt idx="74">
                  <c:v>-0.53697999999997137</c:v>
                </c:pt>
                <c:pt idx="75">
                  <c:v>-0.76097999999998223</c:v>
                </c:pt>
                <c:pt idx="76">
                  <c:v>-2.3139799999999866</c:v>
                </c:pt>
                <c:pt idx="77">
                  <c:v>-2.4229799999999813</c:v>
                </c:pt>
                <c:pt idx="78">
                  <c:v>-1.410979999999995</c:v>
                </c:pt>
                <c:pt idx="79">
                  <c:v>-1.372979999999977</c:v>
                </c:pt>
                <c:pt idx="80">
                  <c:v>-1.7139799999999994</c:v>
                </c:pt>
                <c:pt idx="81">
                  <c:v>-1.5169799999999967</c:v>
                </c:pt>
                <c:pt idx="82">
                  <c:v>-2.7399799999999885</c:v>
                </c:pt>
                <c:pt idx="83">
                  <c:v>-2.1839799999999698</c:v>
                </c:pt>
                <c:pt idx="84">
                  <c:v>-2.7319799999999717</c:v>
                </c:pt>
                <c:pt idx="85">
                  <c:v>-2.8459799999999902</c:v>
                </c:pt>
                <c:pt idx="86">
                  <c:v>-4.5959799999999973</c:v>
                </c:pt>
                <c:pt idx="87">
                  <c:v>-4.4769799999999904</c:v>
                </c:pt>
                <c:pt idx="88">
                  <c:v>-7.251979999999989</c:v>
                </c:pt>
                <c:pt idx="89">
                  <c:v>-7.1369800000000083</c:v>
                </c:pt>
                <c:pt idx="90">
                  <c:v>-6.550979999999953</c:v>
                </c:pt>
                <c:pt idx="91">
                  <c:v>-6.6899800000000198</c:v>
                </c:pt>
                <c:pt idx="92">
                  <c:v>-7.1629800000000188</c:v>
                </c:pt>
                <c:pt idx="93">
                  <c:v>-6.819980000000001</c:v>
                </c:pt>
                <c:pt idx="94">
                  <c:v>-6.6639800000000093</c:v>
                </c:pt>
                <c:pt idx="95">
                  <c:v>-6.0469799999999907</c:v>
                </c:pt>
                <c:pt idx="96">
                  <c:v>-3.0969799999999736</c:v>
                </c:pt>
                <c:pt idx="97">
                  <c:v>-8.6959799999999632</c:v>
                </c:pt>
                <c:pt idx="98">
                  <c:v>-8.3299799999999635</c:v>
                </c:pt>
                <c:pt idx="99">
                  <c:v>-8.3829800000000176</c:v>
                </c:pt>
                <c:pt idx="100">
                  <c:v>-8.4509800000000013</c:v>
                </c:pt>
                <c:pt idx="101">
                  <c:v>-8.384980000000013</c:v>
                </c:pt>
                <c:pt idx="102">
                  <c:v>-9.2529799999999796</c:v>
                </c:pt>
                <c:pt idx="103">
                  <c:v>-8.7969799999999765</c:v>
                </c:pt>
                <c:pt idx="104">
                  <c:v>-11.416979999999981</c:v>
                </c:pt>
                <c:pt idx="105">
                  <c:v>-11.311979999999977</c:v>
                </c:pt>
                <c:pt idx="106">
                  <c:v>-11.945979999999992</c:v>
                </c:pt>
                <c:pt idx="107">
                  <c:v>-12.39297999999998</c:v>
                </c:pt>
                <c:pt idx="108">
                  <c:v>-14.24597999999996</c:v>
                </c:pt>
                <c:pt idx="109">
                  <c:v>-14.021979999999985</c:v>
                </c:pt>
                <c:pt idx="110">
                  <c:v>-13.639979999999952</c:v>
                </c:pt>
                <c:pt idx="111">
                  <c:v>-13.725979999999964</c:v>
                </c:pt>
                <c:pt idx="112">
                  <c:v>-15.423979999999986</c:v>
                </c:pt>
                <c:pt idx="113">
                  <c:v>-16.100980000000007</c:v>
                </c:pt>
                <c:pt idx="114">
                  <c:v>-14.802979999999977</c:v>
                </c:pt>
                <c:pt idx="115">
                  <c:v>-14.688979999999958</c:v>
                </c:pt>
                <c:pt idx="116">
                  <c:v>-15.88797999999997</c:v>
                </c:pt>
                <c:pt idx="117">
                  <c:v>-15.823979999999978</c:v>
                </c:pt>
                <c:pt idx="118">
                  <c:v>-16.34997999999996</c:v>
                </c:pt>
                <c:pt idx="119">
                  <c:v>-16.394979999999961</c:v>
                </c:pt>
                <c:pt idx="120">
                  <c:v>-14.758980000000008</c:v>
                </c:pt>
                <c:pt idx="121">
                  <c:v>-15.194979999999987</c:v>
                </c:pt>
                <c:pt idx="122">
                  <c:v>-13.93897999999993</c:v>
                </c:pt>
                <c:pt idx="123">
                  <c:v>-13.11797999999996</c:v>
                </c:pt>
                <c:pt idx="124">
                  <c:v>-14.384979999999956</c:v>
                </c:pt>
                <c:pt idx="125">
                  <c:v>-14.559979999999939</c:v>
                </c:pt>
                <c:pt idx="126">
                  <c:v>-17.51497999999998</c:v>
                </c:pt>
                <c:pt idx="127">
                  <c:v>-17.559980000000053</c:v>
                </c:pt>
              </c:numCache>
            </c:numRef>
          </c:yVal>
        </c:ser>
        <c:axId val="101596544"/>
        <c:axId val="101602432"/>
      </c:scatterChart>
      <c:valAx>
        <c:axId val="101596544"/>
        <c:scaling>
          <c:orientation val="minMax"/>
        </c:scaling>
        <c:axPos val="b"/>
        <c:numFmt formatCode="General" sourceLinked="1"/>
        <c:tickLblPos val="nextTo"/>
        <c:crossAx val="101602432"/>
        <c:crosses val="autoZero"/>
        <c:crossBetween val="midCat"/>
      </c:valAx>
      <c:valAx>
        <c:axId val="101602432"/>
        <c:scaling>
          <c:orientation val="minMax"/>
        </c:scaling>
        <c:axPos val="l"/>
        <c:majorGridlines/>
        <c:numFmt formatCode="General" sourceLinked="1"/>
        <c:tickLblPos val="nextTo"/>
        <c:crossAx val="101596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2"/>
          <c:order val="0"/>
          <c:tx>
            <c:v>errore y - iterazioni parametri matlab</c:v>
          </c:tx>
          <c:spPr>
            <a:ln w="28575">
              <a:noFill/>
            </a:ln>
          </c:spPr>
          <c:xVal>
            <c:numRef>
              <c:f>'relative x,y test'!$P$161:$P$216</c:f>
              <c:numCache>
                <c:formatCode>General</c:formatCode>
                <c:ptCount val="56"/>
                <c:pt idx="0">
                  <c:v>24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-2</c:v>
                </c:pt>
                <c:pt idx="27">
                  <c:v>-2</c:v>
                </c:pt>
                <c:pt idx="28">
                  <c:v>-4</c:v>
                </c:pt>
                <c:pt idx="29">
                  <c:v>-4</c:v>
                </c:pt>
                <c:pt idx="30">
                  <c:v>-6</c:v>
                </c:pt>
                <c:pt idx="31">
                  <c:v>-6</c:v>
                </c:pt>
                <c:pt idx="32">
                  <c:v>-8</c:v>
                </c:pt>
                <c:pt idx="33">
                  <c:v>-8</c:v>
                </c:pt>
                <c:pt idx="34">
                  <c:v>-10</c:v>
                </c:pt>
                <c:pt idx="35">
                  <c:v>-10</c:v>
                </c:pt>
                <c:pt idx="36">
                  <c:v>-12</c:v>
                </c:pt>
                <c:pt idx="37">
                  <c:v>-12</c:v>
                </c:pt>
                <c:pt idx="38">
                  <c:v>-14</c:v>
                </c:pt>
                <c:pt idx="39">
                  <c:v>-14</c:v>
                </c:pt>
                <c:pt idx="40">
                  <c:v>-16</c:v>
                </c:pt>
                <c:pt idx="41">
                  <c:v>-16</c:v>
                </c:pt>
                <c:pt idx="42">
                  <c:v>-18</c:v>
                </c:pt>
                <c:pt idx="43">
                  <c:v>-18</c:v>
                </c:pt>
                <c:pt idx="44">
                  <c:v>-20</c:v>
                </c:pt>
                <c:pt idx="45">
                  <c:v>-20</c:v>
                </c:pt>
                <c:pt idx="46">
                  <c:v>-22</c:v>
                </c:pt>
                <c:pt idx="47">
                  <c:v>-22</c:v>
                </c:pt>
                <c:pt idx="48">
                  <c:v>-24</c:v>
                </c:pt>
                <c:pt idx="49">
                  <c:v>-24</c:v>
                </c:pt>
                <c:pt idx="50">
                  <c:v>-26</c:v>
                </c:pt>
                <c:pt idx="51">
                  <c:v>-26</c:v>
                </c:pt>
                <c:pt idx="52">
                  <c:v>-28</c:v>
                </c:pt>
                <c:pt idx="53">
                  <c:v>-28</c:v>
                </c:pt>
                <c:pt idx="54">
                  <c:v>-30</c:v>
                </c:pt>
                <c:pt idx="55">
                  <c:v>-30</c:v>
                </c:pt>
              </c:numCache>
            </c:numRef>
          </c:xVal>
          <c:yVal>
            <c:numRef>
              <c:f>'relative x,y test'!$Q$161:$Q$216</c:f>
              <c:numCache>
                <c:formatCode>General</c:formatCode>
                <c:ptCount val="56"/>
                <c:pt idx="0">
                  <c:v>3.8232299999999952</c:v>
                </c:pt>
                <c:pt idx="1">
                  <c:v>3.8782300000000092</c:v>
                </c:pt>
                <c:pt idx="2">
                  <c:v>-1.1277700000000124</c:v>
                </c:pt>
                <c:pt idx="3">
                  <c:v>-0.95676999999998458</c:v>
                </c:pt>
                <c:pt idx="4">
                  <c:v>-2.0967699999999923</c:v>
                </c:pt>
                <c:pt idx="5">
                  <c:v>-2.6307699999999912</c:v>
                </c:pt>
                <c:pt idx="6">
                  <c:v>-1.8307700000000082</c:v>
                </c:pt>
                <c:pt idx="7">
                  <c:v>-1.8467700000000065</c:v>
                </c:pt>
                <c:pt idx="8">
                  <c:v>-2.1777699999999989</c:v>
                </c:pt>
                <c:pt idx="9">
                  <c:v>-2.1617700000000006</c:v>
                </c:pt>
                <c:pt idx="10">
                  <c:v>-1.6307699999999947</c:v>
                </c:pt>
                <c:pt idx="11">
                  <c:v>-1.217769999999998</c:v>
                </c:pt>
                <c:pt idx="12">
                  <c:v>-1.1837700000000062</c:v>
                </c:pt>
                <c:pt idx="13">
                  <c:v>-1.4767699999999984</c:v>
                </c:pt>
                <c:pt idx="14">
                  <c:v>-1.6873700000000014</c:v>
                </c:pt>
                <c:pt idx="15">
                  <c:v>-1.8575700000000062</c:v>
                </c:pt>
                <c:pt idx="16">
                  <c:v>-0.82106999999999708</c:v>
                </c:pt>
                <c:pt idx="17">
                  <c:v>-0.74006999999999934</c:v>
                </c:pt>
                <c:pt idx="18">
                  <c:v>-0.94037000000000148</c:v>
                </c:pt>
                <c:pt idx="19">
                  <c:v>-0.90106999999999715</c:v>
                </c:pt>
                <c:pt idx="20">
                  <c:v>-0.66576999999999664</c:v>
                </c:pt>
                <c:pt idx="21">
                  <c:v>-0.70586999999999733</c:v>
                </c:pt>
                <c:pt idx="22">
                  <c:v>-0.37167000000000172</c:v>
                </c:pt>
                <c:pt idx="23">
                  <c:v>-0.51657000000000064</c:v>
                </c:pt>
                <c:pt idx="24">
                  <c:v>0</c:v>
                </c:pt>
                <c:pt idx="25">
                  <c:v>7.8900000000003967E-3</c:v>
                </c:pt>
                <c:pt idx="26">
                  <c:v>5.0300000000014222E-3</c:v>
                </c:pt>
                <c:pt idx="27">
                  <c:v>-2.4370000000000225E-2</c:v>
                </c:pt>
                <c:pt idx="28">
                  <c:v>0.68102999999999803</c:v>
                </c:pt>
                <c:pt idx="29">
                  <c:v>0.56632999999999711</c:v>
                </c:pt>
                <c:pt idx="30">
                  <c:v>1.0355299999999978</c:v>
                </c:pt>
                <c:pt idx="31">
                  <c:v>1.26023</c:v>
                </c:pt>
                <c:pt idx="32">
                  <c:v>0.69553000000000864</c:v>
                </c:pt>
                <c:pt idx="33">
                  <c:v>0.84462999999999511</c:v>
                </c:pt>
                <c:pt idx="34">
                  <c:v>-0.19576999999999956</c:v>
                </c:pt>
                <c:pt idx="35">
                  <c:v>-0.24976999999999805</c:v>
                </c:pt>
                <c:pt idx="36">
                  <c:v>-0.16477000000000075</c:v>
                </c:pt>
                <c:pt idx="37">
                  <c:v>-9.3770000000006348E-2</c:v>
                </c:pt>
                <c:pt idx="38">
                  <c:v>0.13623000000000829</c:v>
                </c:pt>
                <c:pt idx="39">
                  <c:v>0.14022999999999897</c:v>
                </c:pt>
                <c:pt idx="40">
                  <c:v>3.2482300000000031</c:v>
                </c:pt>
                <c:pt idx="41">
                  <c:v>3.0322300000000091</c:v>
                </c:pt>
                <c:pt idx="42">
                  <c:v>3.3442300000000103</c:v>
                </c:pt>
                <c:pt idx="43">
                  <c:v>3.0632299999999901</c:v>
                </c:pt>
                <c:pt idx="44">
                  <c:v>1.8062300000000064</c:v>
                </c:pt>
                <c:pt idx="45">
                  <c:v>1.821230000000007</c:v>
                </c:pt>
                <c:pt idx="46">
                  <c:v>2.1202299999999852</c:v>
                </c:pt>
                <c:pt idx="47">
                  <c:v>2.0892299999999864</c:v>
                </c:pt>
                <c:pt idx="48">
                  <c:v>1.8342300000000122</c:v>
                </c:pt>
                <c:pt idx="49">
                  <c:v>3.4252299999999991</c:v>
                </c:pt>
                <c:pt idx="50">
                  <c:v>2.5322299999999842</c:v>
                </c:pt>
                <c:pt idx="51">
                  <c:v>3.705229999999986</c:v>
                </c:pt>
                <c:pt idx="52">
                  <c:v>4.6462299999999956</c:v>
                </c:pt>
                <c:pt idx="53">
                  <c:v>4.8862300000000047</c:v>
                </c:pt>
                <c:pt idx="54">
                  <c:v>4.0022300000000044</c:v>
                </c:pt>
                <c:pt idx="55">
                  <c:v>4.4722300000000104</c:v>
                </c:pt>
              </c:numCache>
            </c:numRef>
          </c:yVal>
        </c:ser>
        <c:ser>
          <c:idx val="3"/>
          <c:order val="1"/>
          <c:tx>
            <c:v>errore y - parametri matlab no iterazioni</c:v>
          </c:tx>
          <c:spPr>
            <a:ln w="28575">
              <a:noFill/>
            </a:ln>
          </c:spPr>
          <c:xVal>
            <c:numRef>
              <c:f>'relative x,y test'!$P$220:$P$275</c:f>
              <c:numCache>
                <c:formatCode>General</c:formatCode>
                <c:ptCount val="56"/>
                <c:pt idx="0">
                  <c:v>24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-2</c:v>
                </c:pt>
                <c:pt idx="27">
                  <c:v>-2</c:v>
                </c:pt>
                <c:pt idx="28">
                  <c:v>-4</c:v>
                </c:pt>
                <c:pt idx="29">
                  <c:v>-4</c:v>
                </c:pt>
                <c:pt idx="30">
                  <c:v>-6</c:v>
                </c:pt>
                <c:pt idx="31">
                  <c:v>-6</c:v>
                </c:pt>
                <c:pt idx="32">
                  <c:v>-8</c:v>
                </c:pt>
                <c:pt idx="33">
                  <c:v>-8</c:v>
                </c:pt>
                <c:pt idx="34">
                  <c:v>-10</c:v>
                </c:pt>
                <c:pt idx="35">
                  <c:v>-10</c:v>
                </c:pt>
                <c:pt idx="36">
                  <c:v>-12</c:v>
                </c:pt>
                <c:pt idx="37">
                  <c:v>-12</c:v>
                </c:pt>
                <c:pt idx="38">
                  <c:v>-14</c:v>
                </c:pt>
                <c:pt idx="39">
                  <c:v>-14</c:v>
                </c:pt>
                <c:pt idx="40">
                  <c:v>-16</c:v>
                </c:pt>
                <c:pt idx="41">
                  <c:v>-16</c:v>
                </c:pt>
                <c:pt idx="42">
                  <c:v>-18</c:v>
                </c:pt>
                <c:pt idx="43">
                  <c:v>-18</c:v>
                </c:pt>
                <c:pt idx="44">
                  <c:v>-20</c:v>
                </c:pt>
                <c:pt idx="45">
                  <c:v>-20</c:v>
                </c:pt>
                <c:pt idx="46">
                  <c:v>-22</c:v>
                </c:pt>
                <c:pt idx="47">
                  <c:v>-22</c:v>
                </c:pt>
                <c:pt idx="48">
                  <c:v>-24</c:v>
                </c:pt>
                <c:pt idx="49">
                  <c:v>-24</c:v>
                </c:pt>
                <c:pt idx="50">
                  <c:v>-26</c:v>
                </c:pt>
                <c:pt idx="51">
                  <c:v>-26</c:v>
                </c:pt>
                <c:pt idx="52">
                  <c:v>-28</c:v>
                </c:pt>
                <c:pt idx="53">
                  <c:v>-28</c:v>
                </c:pt>
                <c:pt idx="54">
                  <c:v>-30</c:v>
                </c:pt>
                <c:pt idx="55">
                  <c:v>-30</c:v>
                </c:pt>
              </c:numCache>
            </c:numRef>
          </c:xVal>
          <c:yVal>
            <c:numRef>
              <c:f>'relative x,y test'!$Q$220:$Q$275</c:f>
              <c:numCache>
                <c:formatCode>General</c:formatCode>
                <c:ptCount val="56"/>
                <c:pt idx="0">
                  <c:v>4.5953400000000144</c:v>
                </c:pt>
                <c:pt idx="1">
                  <c:v>4.3913399999999925</c:v>
                </c:pt>
                <c:pt idx="2">
                  <c:v>-1.1816599999999866</c:v>
                </c:pt>
                <c:pt idx="3">
                  <c:v>-1.014659999999985</c:v>
                </c:pt>
                <c:pt idx="4">
                  <c:v>-2.1656600000000026</c:v>
                </c:pt>
                <c:pt idx="5">
                  <c:v>-2.740659999999977</c:v>
                </c:pt>
                <c:pt idx="6">
                  <c:v>-1.9146599999999836</c:v>
                </c:pt>
                <c:pt idx="7">
                  <c:v>-1.9396599999999964</c:v>
                </c:pt>
                <c:pt idx="8">
                  <c:v>-2.2136600000000151</c:v>
                </c:pt>
                <c:pt idx="9">
                  <c:v>-2.1966600000000014</c:v>
                </c:pt>
                <c:pt idx="10">
                  <c:v>-1.6876600000000153</c:v>
                </c:pt>
                <c:pt idx="11">
                  <c:v>-1.3006600000000113</c:v>
                </c:pt>
                <c:pt idx="12">
                  <c:v>-1.2256600000000084</c:v>
                </c:pt>
                <c:pt idx="13">
                  <c:v>-1.522660000000009</c:v>
                </c:pt>
                <c:pt idx="14">
                  <c:v>-1.7048600000000036</c:v>
                </c:pt>
                <c:pt idx="15">
                  <c:v>-1.8771599999999999</c:v>
                </c:pt>
                <c:pt idx="16">
                  <c:v>-0.84405999999999537</c:v>
                </c:pt>
                <c:pt idx="17">
                  <c:v>-0.76335999999999515</c:v>
                </c:pt>
                <c:pt idx="18">
                  <c:v>-0.96446000000000254</c:v>
                </c:pt>
                <c:pt idx="19">
                  <c:v>-0.92906000000000155</c:v>
                </c:pt>
                <c:pt idx="20">
                  <c:v>-0.69445999999999675</c:v>
                </c:pt>
                <c:pt idx="21">
                  <c:v>-0.73255999999999766</c:v>
                </c:pt>
                <c:pt idx="22">
                  <c:v>-0.38476000000000177</c:v>
                </c:pt>
                <c:pt idx="23">
                  <c:v>-0.53065999999999836</c:v>
                </c:pt>
                <c:pt idx="24">
                  <c:v>0</c:v>
                </c:pt>
                <c:pt idx="25">
                  <c:v>7.8400000000000691E-3</c:v>
                </c:pt>
                <c:pt idx="26">
                  <c:v>1.7340000000003464E-2</c:v>
                </c:pt>
                <c:pt idx="27">
                  <c:v>-1.2460000000000804E-2</c:v>
                </c:pt>
                <c:pt idx="28">
                  <c:v>0.70424000000000042</c:v>
                </c:pt>
                <c:pt idx="29">
                  <c:v>0.58863999999999805</c:v>
                </c:pt>
                <c:pt idx="30">
                  <c:v>1.0713400000000028</c:v>
                </c:pt>
                <c:pt idx="31">
                  <c:v>1.3006399999999996</c:v>
                </c:pt>
                <c:pt idx="32">
                  <c:v>0.73984000000000272</c:v>
                </c:pt>
                <c:pt idx="33">
                  <c:v>0.89063999999999588</c:v>
                </c:pt>
                <c:pt idx="34">
                  <c:v>-0.1286600000000071</c:v>
                </c:pt>
                <c:pt idx="35">
                  <c:v>-0.17666000000000182</c:v>
                </c:pt>
                <c:pt idx="36">
                  <c:v>-8.6660000000016169E-2</c:v>
                </c:pt>
                <c:pt idx="37">
                  <c:v>-1.4660000000006335E-2</c:v>
                </c:pt>
                <c:pt idx="38">
                  <c:v>0.2273399999999981</c:v>
                </c:pt>
                <c:pt idx="39">
                  <c:v>0.22133999999999432</c:v>
                </c:pt>
                <c:pt idx="40">
                  <c:v>3.3423399999999859</c:v>
                </c:pt>
                <c:pt idx="41">
                  <c:v>3.1173399999999951</c:v>
                </c:pt>
                <c:pt idx="42">
                  <c:v>3.4323400000000248</c:v>
                </c:pt>
                <c:pt idx="43">
                  <c:v>3.1483400000000117</c:v>
                </c:pt>
                <c:pt idx="44">
                  <c:v>1.9453400000000087</c:v>
                </c:pt>
                <c:pt idx="45">
                  <c:v>1.938340000000025</c:v>
                </c:pt>
                <c:pt idx="46">
                  <c:v>2.2453400000000201</c:v>
                </c:pt>
                <c:pt idx="47">
                  <c:v>2.221340000000005</c:v>
                </c:pt>
                <c:pt idx="48">
                  <c:v>1.9813399999999959</c:v>
                </c:pt>
                <c:pt idx="49">
                  <c:v>1.7193400000000025</c:v>
                </c:pt>
                <c:pt idx="50">
                  <c:v>2.6753400000000127</c:v>
                </c:pt>
                <c:pt idx="51">
                  <c:v>1.8823400000000134</c:v>
                </c:pt>
                <c:pt idx="52">
                  <c:v>4.7573400000000277</c:v>
                </c:pt>
                <c:pt idx="53">
                  <c:v>5.0203400000000187</c:v>
                </c:pt>
                <c:pt idx="54">
                  <c:v>4.1453399999999974</c:v>
                </c:pt>
                <c:pt idx="55">
                  <c:v>4.613340000000008</c:v>
                </c:pt>
              </c:numCache>
            </c:numRef>
          </c:yVal>
        </c:ser>
        <c:ser>
          <c:idx val="0"/>
          <c:order val="2"/>
          <c:tx>
            <c:strRef>
              <c:f>'relative x,y test'!$B$38:$H$38</c:f>
              <c:strCache>
                <c:ptCount val="1"/>
                <c:pt idx="0">
                  <c:v>Parametri [381,5066 230,9 833,45 833,45] -no undist AICON - relative y test 1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x,y test'!$P$40:$P$95</c:f>
              <c:numCache>
                <c:formatCode>General</c:formatCode>
                <c:ptCount val="56"/>
                <c:pt idx="0">
                  <c:v>28</c:v>
                </c:pt>
                <c:pt idx="1">
                  <c:v>28</c:v>
                </c:pt>
                <c:pt idx="2">
                  <c:v>26</c:v>
                </c:pt>
                <c:pt idx="3">
                  <c:v>26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22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14</c:v>
                </c:pt>
                <c:pt idx="15">
                  <c:v>14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-2</c:v>
                </c:pt>
                <c:pt idx="32">
                  <c:v>-4</c:v>
                </c:pt>
                <c:pt idx="33">
                  <c:v>-4</c:v>
                </c:pt>
                <c:pt idx="34">
                  <c:v>-6</c:v>
                </c:pt>
                <c:pt idx="35">
                  <c:v>-6</c:v>
                </c:pt>
                <c:pt idx="36">
                  <c:v>-8</c:v>
                </c:pt>
                <c:pt idx="37">
                  <c:v>-8</c:v>
                </c:pt>
                <c:pt idx="38">
                  <c:v>-10</c:v>
                </c:pt>
                <c:pt idx="39">
                  <c:v>-10</c:v>
                </c:pt>
                <c:pt idx="40">
                  <c:v>-12</c:v>
                </c:pt>
                <c:pt idx="41">
                  <c:v>-12</c:v>
                </c:pt>
                <c:pt idx="42">
                  <c:v>-14</c:v>
                </c:pt>
                <c:pt idx="43">
                  <c:v>-14</c:v>
                </c:pt>
                <c:pt idx="44">
                  <c:v>-16</c:v>
                </c:pt>
                <c:pt idx="45">
                  <c:v>-16</c:v>
                </c:pt>
                <c:pt idx="46">
                  <c:v>-18</c:v>
                </c:pt>
                <c:pt idx="47">
                  <c:v>-18</c:v>
                </c:pt>
                <c:pt idx="48">
                  <c:v>-20</c:v>
                </c:pt>
                <c:pt idx="49">
                  <c:v>-20</c:v>
                </c:pt>
                <c:pt idx="50">
                  <c:v>-22</c:v>
                </c:pt>
                <c:pt idx="51">
                  <c:v>-22</c:v>
                </c:pt>
                <c:pt idx="52">
                  <c:v>-24</c:v>
                </c:pt>
                <c:pt idx="53">
                  <c:v>-24</c:v>
                </c:pt>
                <c:pt idx="54">
                  <c:v>-26</c:v>
                </c:pt>
                <c:pt idx="55">
                  <c:v>-26</c:v>
                </c:pt>
              </c:numCache>
            </c:numRef>
          </c:xVal>
          <c:yVal>
            <c:numRef>
              <c:f>'relative x,y test'!$Q$40:$Q$95</c:f>
              <c:numCache>
                <c:formatCode>General</c:formatCode>
                <c:ptCount val="56"/>
                <c:pt idx="0">
                  <c:v>-22.499140000000004</c:v>
                </c:pt>
                <c:pt idx="1">
                  <c:v>-22.748139999999992</c:v>
                </c:pt>
                <c:pt idx="2">
                  <c:v>-24.867139999999992</c:v>
                </c:pt>
                <c:pt idx="3">
                  <c:v>-24.813140000000011</c:v>
                </c:pt>
                <c:pt idx="4">
                  <c:v>-24.157140000000012</c:v>
                </c:pt>
                <c:pt idx="5">
                  <c:v>-24.906140000000008</c:v>
                </c:pt>
                <c:pt idx="6">
                  <c:v>-22.044139999999999</c:v>
                </c:pt>
                <c:pt idx="7">
                  <c:v>-22.07414</c:v>
                </c:pt>
                <c:pt idx="8">
                  <c:v>-20.293139999999994</c:v>
                </c:pt>
                <c:pt idx="9">
                  <c:v>-20.306139999999999</c:v>
                </c:pt>
                <c:pt idx="10">
                  <c:v>-17.79913999999998</c:v>
                </c:pt>
                <c:pt idx="11">
                  <c:v>-17.39414</c:v>
                </c:pt>
                <c:pt idx="12">
                  <c:v>-15.513140000000014</c:v>
                </c:pt>
                <c:pt idx="13">
                  <c:v>-15.821140000000007</c:v>
                </c:pt>
                <c:pt idx="14">
                  <c:v>-15.741139999999998</c:v>
                </c:pt>
                <c:pt idx="15">
                  <c:v>-15.967140000000004</c:v>
                </c:pt>
                <c:pt idx="16">
                  <c:v>-12.89714</c:v>
                </c:pt>
                <c:pt idx="17">
                  <c:v>-12.752140000000001</c:v>
                </c:pt>
                <c:pt idx="18">
                  <c:v>-11.216840000000001</c:v>
                </c:pt>
                <c:pt idx="19">
                  <c:v>-11.225440000000013</c:v>
                </c:pt>
                <c:pt idx="20">
                  <c:v>-9.0028400000000008</c:v>
                </c:pt>
                <c:pt idx="21">
                  <c:v>-9.0140399999999943</c:v>
                </c:pt>
                <c:pt idx="22">
                  <c:v>-6.7753399999999964</c:v>
                </c:pt>
                <c:pt idx="23">
                  <c:v>-6.9481400000000004</c:v>
                </c:pt>
                <c:pt idx="24">
                  <c:v>-4.6089400000000014</c:v>
                </c:pt>
                <c:pt idx="25">
                  <c:v>-4.5860400000000023</c:v>
                </c:pt>
                <c:pt idx="26">
                  <c:v>-2.6107399999999981</c:v>
                </c:pt>
                <c:pt idx="27">
                  <c:v>-2.6589399999999985</c:v>
                </c:pt>
                <c:pt idx="28">
                  <c:v>0</c:v>
                </c:pt>
                <c:pt idx="29">
                  <c:v>-3.4779999999999811E-2</c:v>
                </c:pt>
                <c:pt idx="30">
                  <c:v>2.393559999999999</c:v>
                </c:pt>
                <c:pt idx="31">
                  <c:v>2.4970599999999976</c:v>
                </c:pt>
                <c:pt idx="32">
                  <c:v>3.8181600000000016</c:v>
                </c:pt>
                <c:pt idx="33">
                  <c:v>4.006959999999995</c:v>
                </c:pt>
                <c:pt idx="34">
                  <c:v>4.679960000000003</c:v>
                </c:pt>
                <c:pt idx="35">
                  <c:v>4.6514600000000073</c:v>
                </c:pt>
                <c:pt idx="36">
                  <c:v>6.6232600000000019</c:v>
                </c:pt>
                <c:pt idx="37">
                  <c:v>6.5547600000000017</c:v>
                </c:pt>
                <c:pt idx="38">
                  <c:v>8.8010599999999961</c:v>
                </c:pt>
                <c:pt idx="39">
                  <c:v>8.6708599999999869</c:v>
                </c:pt>
                <c:pt idx="40">
                  <c:v>13.974859999999989</c:v>
                </c:pt>
                <c:pt idx="41">
                  <c:v>13.852859999999989</c:v>
                </c:pt>
                <c:pt idx="42">
                  <c:v>15.69286</c:v>
                </c:pt>
                <c:pt idx="43">
                  <c:v>15.443859999999994</c:v>
                </c:pt>
                <c:pt idx="44">
                  <c:v>16.792859999999994</c:v>
                </c:pt>
                <c:pt idx="45">
                  <c:v>16.728860000000001</c:v>
                </c:pt>
                <c:pt idx="47">
                  <c:v>19.058859999999989</c:v>
                </c:pt>
                <c:pt idx="48">
                  <c:v>20.908860000000011</c:v>
                </c:pt>
                <c:pt idx="50">
                  <c:v>23.471860000000007</c:v>
                </c:pt>
                <c:pt idx="52">
                  <c:v>27.011859999999999</c:v>
                </c:pt>
                <c:pt idx="53">
                  <c:v>27.265860000000011</c:v>
                </c:pt>
                <c:pt idx="54">
                  <c:v>28.71185999999998</c:v>
                </c:pt>
                <c:pt idx="55">
                  <c:v>29.055859999999996</c:v>
                </c:pt>
              </c:numCache>
            </c:numRef>
          </c:yVal>
        </c:ser>
        <c:ser>
          <c:idx val="1"/>
          <c:order val="3"/>
          <c:tx>
            <c:strRef>
              <c:f>'relative x,y test'!$B$99:$H$99</c:f>
              <c:strCache>
                <c:ptCount val="1"/>
                <c:pt idx="0">
                  <c:v>Parametri [381,5066 230,9 833,45 833,45] -si undist AICON - relative y 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x,y test'!$P$101:$P$156</c:f>
              <c:numCache>
                <c:formatCode>General</c:formatCode>
                <c:ptCount val="56"/>
                <c:pt idx="0">
                  <c:v>28</c:v>
                </c:pt>
                <c:pt idx="1">
                  <c:v>28</c:v>
                </c:pt>
                <c:pt idx="2">
                  <c:v>26</c:v>
                </c:pt>
                <c:pt idx="3">
                  <c:v>26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22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14</c:v>
                </c:pt>
                <c:pt idx="15">
                  <c:v>14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-2</c:v>
                </c:pt>
                <c:pt idx="32">
                  <c:v>-4</c:v>
                </c:pt>
                <c:pt idx="33">
                  <c:v>-4</c:v>
                </c:pt>
                <c:pt idx="34">
                  <c:v>-6</c:v>
                </c:pt>
                <c:pt idx="35">
                  <c:v>-6</c:v>
                </c:pt>
                <c:pt idx="36">
                  <c:v>-8</c:v>
                </c:pt>
                <c:pt idx="37">
                  <c:v>-8</c:v>
                </c:pt>
                <c:pt idx="38">
                  <c:v>-10</c:v>
                </c:pt>
                <c:pt idx="39">
                  <c:v>-10</c:v>
                </c:pt>
                <c:pt idx="40">
                  <c:v>-12</c:v>
                </c:pt>
                <c:pt idx="41">
                  <c:v>-12</c:v>
                </c:pt>
                <c:pt idx="42">
                  <c:v>-14</c:v>
                </c:pt>
                <c:pt idx="43">
                  <c:v>-14</c:v>
                </c:pt>
                <c:pt idx="44">
                  <c:v>-16</c:v>
                </c:pt>
                <c:pt idx="45">
                  <c:v>-16</c:v>
                </c:pt>
                <c:pt idx="46">
                  <c:v>-18</c:v>
                </c:pt>
                <c:pt idx="47">
                  <c:v>-18</c:v>
                </c:pt>
                <c:pt idx="48">
                  <c:v>-20</c:v>
                </c:pt>
                <c:pt idx="49">
                  <c:v>-20</c:v>
                </c:pt>
                <c:pt idx="50">
                  <c:v>-22</c:v>
                </c:pt>
                <c:pt idx="51">
                  <c:v>-22</c:v>
                </c:pt>
                <c:pt idx="52">
                  <c:v>-24</c:v>
                </c:pt>
                <c:pt idx="53">
                  <c:v>-24</c:v>
                </c:pt>
                <c:pt idx="54">
                  <c:v>-26</c:v>
                </c:pt>
                <c:pt idx="55">
                  <c:v>-26</c:v>
                </c:pt>
              </c:numCache>
            </c:numRef>
          </c:xVal>
          <c:yVal>
            <c:numRef>
              <c:f>'relative x,y test'!$Q$101:$Q$156</c:f>
              <c:numCache>
                <c:formatCode>General</c:formatCode>
                <c:ptCount val="56"/>
                <c:pt idx="0">
                  <c:v>-117.23150000000001</c:v>
                </c:pt>
                <c:pt idx="1">
                  <c:v>-21.892500000000013</c:v>
                </c:pt>
                <c:pt idx="2">
                  <c:v>-24.314500000000017</c:v>
                </c:pt>
                <c:pt idx="3">
                  <c:v>-24.5045</c:v>
                </c:pt>
                <c:pt idx="4">
                  <c:v>-27.022499999999994</c:v>
                </c:pt>
                <c:pt idx="5">
                  <c:v>-27.427500000000009</c:v>
                </c:pt>
                <c:pt idx="6">
                  <c:v>-22.989500000000014</c:v>
                </c:pt>
                <c:pt idx="7">
                  <c:v>-22.76250000000001</c:v>
                </c:pt>
                <c:pt idx="8">
                  <c:v>-18.333499999999994</c:v>
                </c:pt>
                <c:pt idx="9">
                  <c:v>-18.349499999999992</c:v>
                </c:pt>
                <c:pt idx="10">
                  <c:v>-15.786499999999997</c:v>
                </c:pt>
                <c:pt idx="11">
                  <c:v>-15.729499999999987</c:v>
                </c:pt>
                <c:pt idx="12">
                  <c:v>-16.365500000000015</c:v>
                </c:pt>
                <c:pt idx="13">
                  <c:v>-16.826500000000006</c:v>
                </c:pt>
                <c:pt idx="14">
                  <c:v>-13.759500000000013</c:v>
                </c:pt>
                <c:pt idx="15">
                  <c:v>-14.206500000000002</c:v>
                </c:pt>
                <c:pt idx="16">
                  <c:v>-11.33890000000001</c:v>
                </c:pt>
                <c:pt idx="17">
                  <c:v>-11.158999999999999</c:v>
                </c:pt>
                <c:pt idx="18">
                  <c:v>-9.1624000000000017</c:v>
                </c:pt>
                <c:pt idx="19">
                  <c:v>-9.1543000000000063</c:v>
                </c:pt>
                <c:pt idx="20">
                  <c:v>-7.5293000000000099</c:v>
                </c:pt>
                <c:pt idx="21">
                  <c:v>-7.567800000000009</c:v>
                </c:pt>
                <c:pt idx="22">
                  <c:v>-5.7399000000000022</c:v>
                </c:pt>
                <c:pt idx="23">
                  <c:v>-5.8689000000000036</c:v>
                </c:pt>
                <c:pt idx="24">
                  <c:v>-3.0263000000000018</c:v>
                </c:pt>
                <c:pt idx="25">
                  <c:v>-3.0873000000000017</c:v>
                </c:pt>
                <c:pt idx="26">
                  <c:v>-1.8904700000000019</c:v>
                </c:pt>
                <c:pt idx="27">
                  <c:v>-1.997190000000002</c:v>
                </c:pt>
                <c:pt idx="28">
                  <c:v>0</c:v>
                </c:pt>
                <c:pt idx="29">
                  <c:v>0.13439999999999674</c:v>
                </c:pt>
                <c:pt idx="30">
                  <c:v>2.8586999999999962</c:v>
                </c:pt>
                <c:pt idx="31">
                  <c:v>2.9016999999999937</c:v>
                </c:pt>
                <c:pt idx="32">
                  <c:v>4.5935999999999977</c:v>
                </c:pt>
                <c:pt idx="33">
                  <c:v>4.7129000000000021</c:v>
                </c:pt>
                <c:pt idx="34">
                  <c:v>6.6942000000000057</c:v>
                </c:pt>
                <c:pt idx="35">
                  <c:v>6.5982999999999947</c:v>
                </c:pt>
                <c:pt idx="36">
                  <c:v>8.1975999999999871</c:v>
                </c:pt>
                <c:pt idx="37">
                  <c:v>8.2368999999999915</c:v>
                </c:pt>
                <c:pt idx="38">
                  <c:v>9.8554999999999993</c:v>
                </c:pt>
                <c:pt idx="39">
                  <c:v>9.754499999999986</c:v>
                </c:pt>
                <c:pt idx="40">
                  <c:v>14.923500000000001</c:v>
                </c:pt>
                <c:pt idx="41">
                  <c:v>14.727499999999996</c:v>
                </c:pt>
                <c:pt idx="42">
                  <c:v>16.238499999999991</c:v>
                </c:pt>
                <c:pt idx="43">
                  <c:v>15.936500000000002</c:v>
                </c:pt>
                <c:pt idx="44">
                  <c:v>16.658499999999989</c:v>
                </c:pt>
                <c:pt idx="45">
                  <c:v>16.28149999999998</c:v>
                </c:pt>
                <c:pt idx="46">
                  <c:v>18.164499999999997</c:v>
                </c:pt>
                <c:pt idx="47">
                  <c:v>18.643499999999982</c:v>
                </c:pt>
                <c:pt idx="50">
                  <c:v>26.780499999999989</c:v>
                </c:pt>
                <c:pt idx="51">
                  <c:v>26.116500000000009</c:v>
                </c:pt>
                <c:pt idx="52">
                  <c:v>27.879499999999986</c:v>
                </c:pt>
                <c:pt idx="54">
                  <c:v>28.898499999999991</c:v>
                </c:pt>
                <c:pt idx="55">
                  <c:v>30.292500000000011</c:v>
                </c:pt>
              </c:numCache>
            </c:numRef>
          </c:yVal>
        </c:ser>
        <c:axId val="101649024"/>
        <c:axId val="101663104"/>
      </c:scatterChart>
      <c:valAx>
        <c:axId val="101649024"/>
        <c:scaling>
          <c:orientation val="minMax"/>
        </c:scaling>
        <c:axPos val="b"/>
        <c:numFmt formatCode="General" sourceLinked="1"/>
        <c:tickLblPos val="nextTo"/>
        <c:crossAx val="101663104"/>
        <c:crosses val="autoZero"/>
        <c:crossBetween val="midCat"/>
      </c:valAx>
      <c:valAx>
        <c:axId val="101663104"/>
        <c:scaling>
          <c:orientation val="minMax"/>
        </c:scaling>
        <c:axPos val="l"/>
        <c:majorGridlines/>
        <c:numFmt formatCode="General" sourceLinked="1"/>
        <c:tickLblPos val="nextTo"/>
        <c:crossAx val="101649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errore z (mm) 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errore rispetto z misurata</c:v>
          </c:tx>
          <c:spPr>
            <a:ln w="28575">
              <a:noFill/>
            </a:ln>
          </c:spPr>
          <c:xVal>
            <c:numRef>
              <c:f>AICON!$K$3:$K$36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AICON!$L$3:$L$36</c:f>
              <c:numCache>
                <c:formatCode>General</c:formatCode>
                <c:ptCount val="34"/>
                <c:pt idx="0">
                  <c:v>-11.507000000000005</c:v>
                </c:pt>
                <c:pt idx="1">
                  <c:v>-11.358000000000061</c:v>
                </c:pt>
                <c:pt idx="2">
                  <c:v>-11.353000000000009</c:v>
                </c:pt>
                <c:pt idx="3">
                  <c:v>-10.829999999999984</c:v>
                </c:pt>
                <c:pt idx="4">
                  <c:v>-10.84899999999999</c:v>
                </c:pt>
                <c:pt idx="5">
                  <c:v>-10.831999999999994</c:v>
                </c:pt>
                <c:pt idx="6">
                  <c:v>-13.09699999999998</c:v>
                </c:pt>
                <c:pt idx="7">
                  <c:v>-13.211000000000013</c:v>
                </c:pt>
                <c:pt idx="8">
                  <c:v>-12.781999999999982</c:v>
                </c:pt>
                <c:pt idx="9">
                  <c:v>-14.191000000000031</c:v>
                </c:pt>
                <c:pt idx="10">
                  <c:v>-13.746999999999957</c:v>
                </c:pt>
                <c:pt idx="11">
                  <c:v>-13.851999999999975</c:v>
                </c:pt>
                <c:pt idx="12">
                  <c:v>-18.673999999999978</c:v>
                </c:pt>
                <c:pt idx="13">
                  <c:v>-18.697000000000003</c:v>
                </c:pt>
                <c:pt idx="14">
                  <c:v>-14.302000000000021</c:v>
                </c:pt>
                <c:pt idx="15">
                  <c:v>-14.456999999999994</c:v>
                </c:pt>
                <c:pt idx="16">
                  <c:v>-15.711000000000013</c:v>
                </c:pt>
                <c:pt idx="17">
                  <c:v>-16.65300000000002</c:v>
                </c:pt>
                <c:pt idx="18">
                  <c:v>-18.778999999999996</c:v>
                </c:pt>
                <c:pt idx="19">
                  <c:v>-19.099999999999909</c:v>
                </c:pt>
                <c:pt idx="20">
                  <c:v>-16.851999999999975</c:v>
                </c:pt>
                <c:pt idx="21">
                  <c:v>-17.490999999999985</c:v>
                </c:pt>
                <c:pt idx="22">
                  <c:v>-26.509999999999991</c:v>
                </c:pt>
                <c:pt idx="23">
                  <c:v>-25.550000000000182</c:v>
                </c:pt>
                <c:pt idx="24">
                  <c:v>-27.360000000000127</c:v>
                </c:pt>
                <c:pt idx="25">
                  <c:v>-28.6400000000001</c:v>
                </c:pt>
                <c:pt idx="26">
                  <c:v>-28.349999999999909</c:v>
                </c:pt>
                <c:pt idx="27">
                  <c:v>-24</c:v>
                </c:pt>
                <c:pt idx="28">
                  <c:v>-41.420000000000073</c:v>
                </c:pt>
                <c:pt idx="29">
                  <c:v>-39.75</c:v>
                </c:pt>
                <c:pt idx="30">
                  <c:v>-30.289999999999964</c:v>
                </c:pt>
                <c:pt idx="31">
                  <c:v>-25.409999999999854</c:v>
                </c:pt>
                <c:pt idx="32">
                  <c:v>-26.769999999999982</c:v>
                </c:pt>
                <c:pt idx="33">
                  <c:v>-36</c:v>
                </c:pt>
              </c:numCache>
            </c:numRef>
          </c:yVal>
        </c:ser>
        <c:ser>
          <c:idx val="1"/>
          <c:order val="1"/>
          <c:tx>
            <c:v>errore rispetto z AICON</c:v>
          </c:tx>
          <c:spPr>
            <a:ln w="28575">
              <a:noFill/>
            </a:ln>
          </c:spPr>
          <c:xVal>
            <c:numRef>
              <c:f>AICON!$K$3:$K$36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AICON!$O$3:$O$36</c:f>
              <c:numCache>
                <c:formatCode>General</c:formatCode>
                <c:ptCount val="34"/>
                <c:pt idx="2">
                  <c:v>0.72854000000000951</c:v>
                </c:pt>
                <c:pt idx="3">
                  <c:v>0.85812000000004218</c:v>
                </c:pt>
                <c:pt idx="4">
                  <c:v>0.84494000000000824</c:v>
                </c:pt>
                <c:pt idx="5">
                  <c:v>0.86491000000000895</c:v>
                </c:pt>
                <c:pt idx="6">
                  <c:v>1.1221700000000396</c:v>
                </c:pt>
                <c:pt idx="7">
                  <c:v>1.0103499999999599</c:v>
                </c:pt>
                <c:pt idx="8">
                  <c:v>1.4460700000000202</c:v>
                </c:pt>
                <c:pt idx="9">
                  <c:v>9.5619999999939864E-2</c:v>
                </c:pt>
                <c:pt idx="10">
                  <c:v>0.54095000000006621</c:v>
                </c:pt>
                <c:pt idx="11">
                  <c:v>0.43123000000002776</c:v>
                </c:pt>
                <c:pt idx="12">
                  <c:v>-0.87015999999994165</c:v>
                </c:pt>
                <c:pt idx="13">
                  <c:v>-0.91445999999996275</c:v>
                </c:pt>
                <c:pt idx="14">
                  <c:v>-8.1490000000030705E-2</c:v>
                </c:pt>
                <c:pt idx="15">
                  <c:v>-0.2208299999999781</c:v>
                </c:pt>
                <c:pt idx="16">
                  <c:v>-3.7669600000000401</c:v>
                </c:pt>
                <c:pt idx="17">
                  <c:v>-4.6937199999999848</c:v>
                </c:pt>
                <c:pt idx="18">
                  <c:v>-4.9897899999999709</c:v>
                </c:pt>
                <c:pt idx="19">
                  <c:v>-5.3369699999999511</c:v>
                </c:pt>
                <c:pt idx="20">
                  <c:v>-4.9109199999999191</c:v>
                </c:pt>
                <c:pt idx="21">
                  <c:v>-5.6313099999999849</c:v>
                </c:pt>
                <c:pt idx="22">
                  <c:v>-11.640059999999949</c:v>
                </c:pt>
                <c:pt idx="23">
                  <c:v>-10.608050000000162</c:v>
                </c:pt>
                <c:pt idx="24">
                  <c:v>-12.704780000000028</c:v>
                </c:pt>
                <c:pt idx="25">
                  <c:v>-14.102380000000039</c:v>
                </c:pt>
                <c:pt idx="26">
                  <c:v>-15.63743999999997</c:v>
                </c:pt>
                <c:pt idx="27">
                  <c:v>-11.26807000000008</c:v>
                </c:pt>
                <c:pt idx="28">
                  <c:v>-32.215810000000147</c:v>
                </c:pt>
                <c:pt idx="29">
                  <c:v>-30.580030000000079</c:v>
                </c:pt>
                <c:pt idx="31">
                  <c:v>-10.679999999999836</c:v>
                </c:pt>
                <c:pt idx="33">
                  <c:v>-24.326600000000099</c:v>
                </c:pt>
              </c:numCache>
            </c:numRef>
          </c:yVal>
        </c:ser>
        <c:axId val="98476032"/>
        <c:axId val="98477568"/>
      </c:scatterChart>
      <c:valAx>
        <c:axId val="98476032"/>
        <c:scaling>
          <c:orientation val="minMax"/>
        </c:scaling>
        <c:axPos val="b"/>
        <c:numFmt formatCode="General" sourceLinked="1"/>
        <c:tickLblPos val="nextTo"/>
        <c:crossAx val="98477568"/>
        <c:crosses val="autoZero"/>
        <c:crossBetween val="midCat"/>
      </c:valAx>
      <c:valAx>
        <c:axId val="98477568"/>
        <c:scaling>
          <c:orientation val="minMax"/>
        </c:scaling>
        <c:axPos val="l"/>
        <c:majorGridlines/>
        <c:numFmt formatCode="General" sourceLinked="1"/>
        <c:tickLblPos val="nextTo"/>
        <c:crossAx val="984760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AICON!$R$1</c:f>
              <c:strCache>
                <c:ptCount val="1"/>
                <c:pt idx="0">
                  <c:v>errore x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AICON!$K$5:$K$36</c:f>
              <c:numCache>
                <c:formatCode>General</c:formatCode>
                <c:ptCount val="32"/>
                <c:pt idx="0">
                  <c:v>350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550</c:v>
                </c:pt>
                <c:pt idx="11">
                  <c:v>550</c:v>
                </c:pt>
                <c:pt idx="12">
                  <c:v>600</c:v>
                </c:pt>
                <c:pt idx="13">
                  <c:v>600</c:v>
                </c:pt>
                <c:pt idx="14">
                  <c:v>700</c:v>
                </c:pt>
                <c:pt idx="15">
                  <c:v>700</c:v>
                </c:pt>
                <c:pt idx="16">
                  <c:v>800</c:v>
                </c:pt>
                <c:pt idx="17">
                  <c:v>800</c:v>
                </c:pt>
                <c:pt idx="18">
                  <c:v>900</c:v>
                </c:pt>
                <c:pt idx="19">
                  <c:v>900</c:v>
                </c:pt>
                <c:pt idx="20">
                  <c:v>1000</c:v>
                </c:pt>
                <c:pt idx="21">
                  <c:v>1000</c:v>
                </c:pt>
                <c:pt idx="22">
                  <c:v>1100</c:v>
                </c:pt>
                <c:pt idx="23">
                  <c:v>1100</c:v>
                </c:pt>
                <c:pt idx="24">
                  <c:v>1200</c:v>
                </c:pt>
                <c:pt idx="25">
                  <c:v>1200</c:v>
                </c:pt>
                <c:pt idx="26">
                  <c:v>1300</c:v>
                </c:pt>
                <c:pt idx="27">
                  <c:v>1300</c:v>
                </c:pt>
                <c:pt idx="28">
                  <c:v>1400</c:v>
                </c:pt>
                <c:pt idx="29">
                  <c:v>1400</c:v>
                </c:pt>
                <c:pt idx="30">
                  <c:v>1500</c:v>
                </c:pt>
                <c:pt idx="31">
                  <c:v>1500</c:v>
                </c:pt>
              </c:numCache>
            </c:numRef>
          </c:xVal>
          <c:yVal>
            <c:numRef>
              <c:f>AICON!$R$5:$R$36</c:f>
              <c:numCache>
                <c:formatCode>General</c:formatCode>
                <c:ptCount val="32"/>
                <c:pt idx="0">
                  <c:v>-6.5262800000000372</c:v>
                </c:pt>
                <c:pt idx="1">
                  <c:v>-12.836479999999959</c:v>
                </c:pt>
                <c:pt idx="2">
                  <c:v>-12.889679999999942</c:v>
                </c:pt>
                <c:pt idx="3">
                  <c:v>-12.912699999999987</c:v>
                </c:pt>
                <c:pt idx="4">
                  <c:v>-13.752639999999968</c:v>
                </c:pt>
                <c:pt idx="5">
                  <c:v>-13.803919999999977</c:v>
                </c:pt>
                <c:pt idx="6">
                  <c:v>-13.777029999999957</c:v>
                </c:pt>
                <c:pt idx="7">
                  <c:v>-16.990040000000057</c:v>
                </c:pt>
                <c:pt idx="8">
                  <c:v>-16.960369999999955</c:v>
                </c:pt>
                <c:pt idx="9">
                  <c:v>-17.018800000000027</c:v>
                </c:pt>
                <c:pt idx="10">
                  <c:v>-32.655499999999975</c:v>
                </c:pt>
                <c:pt idx="11">
                  <c:v>-32.651560000000032</c:v>
                </c:pt>
                <c:pt idx="12">
                  <c:v>-13.416050000000027</c:v>
                </c:pt>
                <c:pt idx="13">
                  <c:v>-13.34712999999995</c:v>
                </c:pt>
                <c:pt idx="14">
                  <c:v>-24.026689999999988</c:v>
                </c:pt>
                <c:pt idx="15">
                  <c:v>-24.085819999999948</c:v>
                </c:pt>
                <c:pt idx="16">
                  <c:v>-26.455760000000037</c:v>
                </c:pt>
                <c:pt idx="17">
                  <c:v>-26.542550000000006</c:v>
                </c:pt>
                <c:pt idx="18">
                  <c:v>-22.70041999999999</c:v>
                </c:pt>
                <c:pt idx="19">
                  <c:v>-23.059600000000035</c:v>
                </c:pt>
                <c:pt idx="20">
                  <c:v>-35.317050000000052</c:v>
                </c:pt>
                <c:pt idx="21">
                  <c:v>-35.05689000000001</c:v>
                </c:pt>
                <c:pt idx="22">
                  <c:v>-34.835839999999976</c:v>
                </c:pt>
                <c:pt idx="23">
                  <c:v>-34.973659999999974</c:v>
                </c:pt>
                <c:pt idx="24">
                  <c:v>-36.696060000000053</c:v>
                </c:pt>
                <c:pt idx="25">
                  <c:v>-36.769990000000014</c:v>
                </c:pt>
                <c:pt idx="26">
                  <c:v>-74.395150000000029</c:v>
                </c:pt>
                <c:pt idx="27">
                  <c:v>-74.324770000000044</c:v>
                </c:pt>
                <c:pt idx="29">
                  <c:v>-66.901820000000001</c:v>
                </c:pt>
                <c:pt idx="31">
                  <c:v>-80.417520000000025</c:v>
                </c:pt>
              </c:numCache>
            </c:numRef>
          </c:yVal>
        </c:ser>
        <c:ser>
          <c:idx val="1"/>
          <c:order val="1"/>
          <c:tx>
            <c:strRef>
              <c:f>AICON!$W$1</c:f>
              <c:strCache>
                <c:ptCount val="1"/>
                <c:pt idx="0">
                  <c:v>errore y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AICON!$K$5:$K$36</c:f>
              <c:numCache>
                <c:formatCode>General</c:formatCode>
                <c:ptCount val="32"/>
                <c:pt idx="0">
                  <c:v>350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550</c:v>
                </c:pt>
                <c:pt idx="11">
                  <c:v>550</c:v>
                </c:pt>
                <c:pt idx="12">
                  <c:v>600</c:v>
                </c:pt>
                <c:pt idx="13">
                  <c:v>600</c:v>
                </c:pt>
                <c:pt idx="14">
                  <c:v>700</c:v>
                </c:pt>
                <c:pt idx="15">
                  <c:v>700</c:v>
                </c:pt>
                <c:pt idx="16">
                  <c:v>800</c:v>
                </c:pt>
                <c:pt idx="17">
                  <c:v>800</c:v>
                </c:pt>
                <c:pt idx="18">
                  <c:v>900</c:v>
                </c:pt>
                <c:pt idx="19">
                  <c:v>900</c:v>
                </c:pt>
                <c:pt idx="20">
                  <c:v>1000</c:v>
                </c:pt>
                <c:pt idx="21">
                  <c:v>1000</c:v>
                </c:pt>
                <c:pt idx="22">
                  <c:v>1100</c:v>
                </c:pt>
                <c:pt idx="23">
                  <c:v>1100</c:v>
                </c:pt>
                <c:pt idx="24">
                  <c:v>1200</c:v>
                </c:pt>
                <c:pt idx="25">
                  <c:v>1200</c:v>
                </c:pt>
                <c:pt idx="26">
                  <c:v>1300</c:v>
                </c:pt>
                <c:pt idx="27">
                  <c:v>1300</c:v>
                </c:pt>
                <c:pt idx="28">
                  <c:v>1400</c:v>
                </c:pt>
                <c:pt idx="29">
                  <c:v>1400</c:v>
                </c:pt>
                <c:pt idx="30">
                  <c:v>1500</c:v>
                </c:pt>
                <c:pt idx="31">
                  <c:v>1500</c:v>
                </c:pt>
              </c:numCache>
            </c:numRef>
          </c:xVal>
          <c:yVal>
            <c:numRef>
              <c:f>AICON!$W$5:$W$36</c:f>
              <c:numCache>
                <c:formatCode>General</c:formatCode>
                <c:ptCount val="32"/>
                <c:pt idx="0">
                  <c:v>6.30619200000001</c:v>
                </c:pt>
                <c:pt idx="1">
                  <c:v>7.1080900000000042</c:v>
                </c:pt>
                <c:pt idx="2">
                  <c:v>7.0630200000000229</c:v>
                </c:pt>
                <c:pt idx="3">
                  <c:v>7.081860000000006</c:v>
                </c:pt>
                <c:pt idx="4">
                  <c:v>7.2655100000000061</c:v>
                </c:pt>
                <c:pt idx="5">
                  <c:v>7.3403199999999913</c:v>
                </c:pt>
                <c:pt idx="6">
                  <c:v>7.2618400000000065</c:v>
                </c:pt>
                <c:pt idx="7">
                  <c:v>8.4572699999999941</c:v>
                </c:pt>
                <c:pt idx="8">
                  <c:v>8.4372099999999932</c:v>
                </c:pt>
                <c:pt idx="9">
                  <c:v>8.5189100000000053</c:v>
                </c:pt>
                <c:pt idx="10">
                  <c:v>13.164429999999982</c:v>
                </c:pt>
                <c:pt idx="11">
                  <c:v>13.20986000000002</c:v>
                </c:pt>
                <c:pt idx="12">
                  <c:v>11.57268000000002</c:v>
                </c:pt>
                <c:pt idx="13">
                  <c:v>11.527250000000009</c:v>
                </c:pt>
                <c:pt idx="14">
                  <c:v>13.824080000000009</c:v>
                </c:pt>
                <c:pt idx="15">
                  <c:v>13.829740000000015</c:v>
                </c:pt>
                <c:pt idx="16">
                  <c:v>16.971699999999998</c:v>
                </c:pt>
                <c:pt idx="17">
                  <c:v>17.005110000000002</c:v>
                </c:pt>
                <c:pt idx="18">
                  <c:v>18.297930000000008</c:v>
                </c:pt>
                <c:pt idx="19">
                  <c:v>18.504940000000005</c:v>
                </c:pt>
                <c:pt idx="20">
                  <c:v>21.644569999999987</c:v>
                </c:pt>
                <c:pt idx="21">
                  <c:v>21.677729999999997</c:v>
                </c:pt>
                <c:pt idx="22">
                  <c:v>24.226709999999997</c:v>
                </c:pt>
                <c:pt idx="23">
                  <c:v>24.259999999999991</c:v>
                </c:pt>
                <c:pt idx="24">
                  <c:v>25.312520000000006</c:v>
                </c:pt>
                <c:pt idx="25">
                  <c:v>25.514289999999988</c:v>
                </c:pt>
                <c:pt idx="26">
                  <c:v>151.1173</c:v>
                </c:pt>
                <c:pt idx="27">
                  <c:v>151.15894</c:v>
                </c:pt>
                <c:pt idx="29">
                  <c:v>165.89782000000002</c:v>
                </c:pt>
                <c:pt idx="31">
                  <c:v>176.00086999999999</c:v>
                </c:pt>
              </c:numCache>
            </c:numRef>
          </c:yVal>
        </c:ser>
        <c:axId val="98699520"/>
        <c:axId val="98705408"/>
      </c:scatterChart>
      <c:valAx>
        <c:axId val="98699520"/>
        <c:scaling>
          <c:orientation val="minMax"/>
        </c:scaling>
        <c:axPos val="b"/>
        <c:numFmt formatCode="General" sourceLinked="1"/>
        <c:tickLblPos val="nextTo"/>
        <c:crossAx val="98705408"/>
        <c:crosses val="autoZero"/>
        <c:crossBetween val="midCat"/>
      </c:valAx>
      <c:valAx>
        <c:axId val="98705408"/>
        <c:scaling>
          <c:orientation val="minMax"/>
        </c:scaling>
        <c:axPos val="l"/>
        <c:majorGridlines/>
        <c:numFmt formatCode="General" sourceLinked="1"/>
        <c:tickLblPos val="nextTo"/>
        <c:crossAx val="986995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errore rispetto z misurata</c:v>
          </c:tx>
          <c:spPr>
            <a:ln w="28575">
              <a:noFill/>
            </a:ln>
          </c:spPr>
          <c:xVal>
            <c:numRef>
              <c:f>AICON!$K$73:$K$106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AICON!$L$73:$L$106</c:f>
              <c:numCache>
                <c:formatCode>General</c:formatCode>
                <c:ptCount val="34"/>
                <c:pt idx="0">
                  <c:v>-10.060000000000002</c:v>
                </c:pt>
                <c:pt idx="1">
                  <c:v>-9.9069999999999823</c:v>
                </c:pt>
                <c:pt idx="2">
                  <c:v>-9.9119999999999777</c:v>
                </c:pt>
                <c:pt idx="3">
                  <c:v>-9.1949999999999932</c:v>
                </c:pt>
                <c:pt idx="4">
                  <c:v>-9.2060000000000173</c:v>
                </c:pt>
                <c:pt idx="5">
                  <c:v>-9.1890000000000214</c:v>
                </c:pt>
                <c:pt idx="6">
                  <c:v>-11.253000000000043</c:v>
                </c:pt>
                <c:pt idx="7">
                  <c:v>-11.349000000000046</c:v>
                </c:pt>
                <c:pt idx="8">
                  <c:v>-10.930999999999983</c:v>
                </c:pt>
                <c:pt idx="9">
                  <c:v>-12.134000000000015</c:v>
                </c:pt>
                <c:pt idx="10">
                  <c:v>-11.692999999999984</c:v>
                </c:pt>
                <c:pt idx="11">
                  <c:v>-11.796999999999969</c:v>
                </c:pt>
                <c:pt idx="12">
                  <c:v>-16.422000000000025</c:v>
                </c:pt>
                <c:pt idx="13">
                  <c:v>-16.422000000000025</c:v>
                </c:pt>
                <c:pt idx="14">
                  <c:v>-11.879000000000019</c:v>
                </c:pt>
                <c:pt idx="15">
                  <c:v>-11.999000000000024</c:v>
                </c:pt>
                <c:pt idx="16">
                  <c:v>-12.971000000000004</c:v>
                </c:pt>
                <c:pt idx="17">
                  <c:v>-13.786999999999921</c:v>
                </c:pt>
                <c:pt idx="18">
                  <c:v>-15.503999999999905</c:v>
                </c:pt>
                <c:pt idx="19">
                  <c:v>-15.824000000000069</c:v>
                </c:pt>
                <c:pt idx="20">
                  <c:v>-13.328000000000088</c:v>
                </c:pt>
                <c:pt idx="21">
                  <c:v>-13.820999999999913</c:v>
                </c:pt>
                <c:pt idx="22">
                  <c:v>-22.42999999999995</c:v>
                </c:pt>
                <c:pt idx="23">
                  <c:v>-21.419999999999959</c:v>
                </c:pt>
                <c:pt idx="24">
                  <c:v>-22.75</c:v>
                </c:pt>
                <c:pt idx="25">
                  <c:v>-24.129999999999882</c:v>
                </c:pt>
                <c:pt idx="26">
                  <c:v>-23.5</c:v>
                </c:pt>
                <c:pt idx="27">
                  <c:v>-19.110000000000127</c:v>
                </c:pt>
                <c:pt idx="28">
                  <c:v>-36.059999999999945</c:v>
                </c:pt>
                <c:pt idx="29">
                  <c:v>-34.389999999999873</c:v>
                </c:pt>
                <c:pt idx="30">
                  <c:v>-24.509999999999991</c:v>
                </c:pt>
                <c:pt idx="31">
                  <c:v>-19.739999999999782</c:v>
                </c:pt>
                <c:pt idx="32">
                  <c:v>-20.660000000000082</c:v>
                </c:pt>
                <c:pt idx="33">
                  <c:v>-29.850000000000136</c:v>
                </c:pt>
              </c:numCache>
            </c:numRef>
          </c:yVal>
        </c:ser>
        <c:ser>
          <c:idx val="1"/>
          <c:order val="1"/>
          <c:tx>
            <c:v>errore rispetto z AICON</c:v>
          </c:tx>
          <c:spPr>
            <a:ln w="28575">
              <a:noFill/>
            </a:ln>
          </c:spPr>
          <c:xVal>
            <c:numRef>
              <c:f>AICON!$K$73:$K$106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AICON!$O$73:$O$106</c:f>
              <c:numCache>
                <c:formatCode>General</c:formatCode>
                <c:ptCount val="34"/>
                <c:pt idx="2">
                  <c:v>-33.83045999999996</c:v>
                </c:pt>
                <c:pt idx="3">
                  <c:v>2.4931200000000331</c:v>
                </c:pt>
                <c:pt idx="4">
                  <c:v>2.4879399999999805</c:v>
                </c:pt>
                <c:pt idx="5">
                  <c:v>2.5079099999999812</c:v>
                </c:pt>
                <c:pt idx="6">
                  <c:v>2.9661699999999769</c:v>
                </c:pt>
                <c:pt idx="7">
                  <c:v>2.8723499999999262</c:v>
                </c:pt>
                <c:pt idx="8">
                  <c:v>3.2970700000000193</c:v>
                </c:pt>
                <c:pt idx="9">
                  <c:v>2.1526199999999562</c:v>
                </c:pt>
                <c:pt idx="10">
                  <c:v>2.5949500000000398</c:v>
                </c:pt>
                <c:pt idx="11">
                  <c:v>2.4862300000000346</c:v>
                </c:pt>
                <c:pt idx="12">
                  <c:v>1.3818400000000111</c:v>
                </c:pt>
                <c:pt idx="13">
                  <c:v>1.3605400000000145</c:v>
                </c:pt>
                <c:pt idx="14">
                  <c:v>2.3415099999999711</c:v>
                </c:pt>
                <c:pt idx="15">
                  <c:v>2.2371699999999919</c:v>
                </c:pt>
                <c:pt idx="16">
                  <c:v>-1.026960000000031</c:v>
                </c:pt>
                <c:pt idx="17">
                  <c:v>-1.8277199999998857</c:v>
                </c:pt>
                <c:pt idx="18">
                  <c:v>-1.7147899999998799</c:v>
                </c:pt>
                <c:pt idx="19">
                  <c:v>-2.0609700000001112</c:v>
                </c:pt>
                <c:pt idx="20">
                  <c:v>-1.3869200000000319</c:v>
                </c:pt>
                <c:pt idx="21">
                  <c:v>-1.9613099999999122</c:v>
                </c:pt>
                <c:pt idx="22">
                  <c:v>-7.5600599999999076</c:v>
                </c:pt>
                <c:pt idx="23">
                  <c:v>-6.4780499999999392</c:v>
                </c:pt>
                <c:pt idx="24">
                  <c:v>-8.0947799999999006</c:v>
                </c:pt>
                <c:pt idx="25">
                  <c:v>-9.5923799999998209</c:v>
                </c:pt>
                <c:pt idx="26">
                  <c:v>-10.787440000000061</c:v>
                </c:pt>
                <c:pt idx="27">
                  <c:v>-6.3780700000002071</c:v>
                </c:pt>
                <c:pt idx="28">
                  <c:v>-26.855810000000019</c:v>
                </c:pt>
                <c:pt idx="29">
                  <c:v>-25.220029999999952</c:v>
                </c:pt>
                <c:pt idx="31">
                  <c:v>-5.0099999999997635</c:v>
                </c:pt>
                <c:pt idx="33">
                  <c:v>-18.176600000000235</c:v>
                </c:pt>
              </c:numCache>
            </c:numRef>
          </c:yVal>
        </c:ser>
        <c:axId val="98742272"/>
        <c:axId val="98743808"/>
      </c:scatterChart>
      <c:valAx>
        <c:axId val="98742272"/>
        <c:scaling>
          <c:orientation val="minMax"/>
        </c:scaling>
        <c:axPos val="b"/>
        <c:numFmt formatCode="General" sourceLinked="1"/>
        <c:tickLblPos val="nextTo"/>
        <c:crossAx val="98743808"/>
        <c:crosses val="autoZero"/>
        <c:crossBetween val="midCat"/>
      </c:valAx>
      <c:valAx>
        <c:axId val="98743808"/>
        <c:scaling>
          <c:orientation val="minMax"/>
        </c:scaling>
        <c:axPos val="l"/>
        <c:majorGridlines/>
        <c:numFmt formatCode="General" sourceLinked="1"/>
        <c:tickLblPos val="nextTo"/>
        <c:crossAx val="987422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AICON!$R$71</c:f>
              <c:strCache>
                <c:ptCount val="1"/>
                <c:pt idx="0">
                  <c:v>errore x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AICON!$K$73:$K$106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AICON!$R$73:$R$106</c:f>
              <c:numCache>
                <c:formatCode>General</c:formatCode>
                <c:ptCount val="34"/>
                <c:pt idx="2">
                  <c:v>-6.478680000000038</c:v>
                </c:pt>
                <c:pt idx="3">
                  <c:v>-12.746479999999959</c:v>
                </c:pt>
                <c:pt idx="4">
                  <c:v>-12.800979999999942</c:v>
                </c:pt>
                <c:pt idx="5">
                  <c:v>-12.824099999999987</c:v>
                </c:pt>
                <c:pt idx="6">
                  <c:v>-13.654239999999966</c:v>
                </c:pt>
                <c:pt idx="7">
                  <c:v>-13.704019999999979</c:v>
                </c:pt>
                <c:pt idx="8">
                  <c:v>-13.678029999999957</c:v>
                </c:pt>
                <c:pt idx="9">
                  <c:v>-16.861540000000055</c:v>
                </c:pt>
                <c:pt idx="10">
                  <c:v>-16.832069999999955</c:v>
                </c:pt>
                <c:pt idx="11">
                  <c:v>-16.890400000000028</c:v>
                </c:pt>
                <c:pt idx="12">
                  <c:v>-32.457599999999971</c:v>
                </c:pt>
                <c:pt idx="13">
                  <c:v>-32.453360000000032</c:v>
                </c:pt>
                <c:pt idx="14">
                  <c:v>-13.293450000000025</c:v>
                </c:pt>
                <c:pt idx="15">
                  <c:v>-13.22532999999995</c:v>
                </c:pt>
                <c:pt idx="16">
                  <c:v>-23.88078999999999</c:v>
                </c:pt>
                <c:pt idx="17">
                  <c:v>-23.948519999999945</c:v>
                </c:pt>
                <c:pt idx="18">
                  <c:v>-26.340460000000036</c:v>
                </c:pt>
                <c:pt idx="19">
                  <c:v>-26.427050000000008</c:v>
                </c:pt>
                <c:pt idx="20">
                  <c:v>-22.619019999999988</c:v>
                </c:pt>
                <c:pt idx="21">
                  <c:v>-22.961600000000033</c:v>
                </c:pt>
                <c:pt idx="22">
                  <c:v>-35.201950000000053</c:v>
                </c:pt>
                <c:pt idx="23">
                  <c:v>-34.939890000000013</c:v>
                </c:pt>
                <c:pt idx="24">
                  <c:v>-34.725639999999977</c:v>
                </c:pt>
                <c:pt idx="25">
                  <c:v>-34.86415999999997</c:v>
                </c:pt>
                <c:pt idx="26">
                  <c:v>-36.560960000000051</c:v>
                </c:pt>
                <c:pt idx="27">
                  <c:v>-36.632990000000014</c:v>
                </c:pt>
                <c:pt idx="28">
                  <c:v>-74.102650000000025</c:v>
                </c:pt>
                <c:pt idx="29">
                  <c:v>-74.032670000000039</c:v>
                </c:pt>
                <c:pt idx="31">
                  <c:v>-66.612719999999996</c:v>
                </c:pt>
                <c:pt idx="33">
                  <c:v>-80.078120000000013</c:v>
                </c:pt>
              </c:numCache>
            </c:numRef>
          </c:yVal>
        </c:ser>
        <c:ser>
          <c:idx val="1"/>
          <c:order val="1"/>
          <c:tx>
            <c:strRef>
              <c:f>AICON!$W$71</c:f>
              <c:strCache>
                <c:ptCount val="1"/>
                <c:pt idx="0">
                  <c:v>errore y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AICON!$K$73:$K$106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AICON!$W$73:$W$106</c:f>
              <c:numCache>
                <c:formatCode>General</c:formatCode>
                <c:ptCount val="34"/>
                <c:pt idx="2">
                  <c:v>6.3140950000000089</c:v>
                </c:pt>
                <c:pt idx="3">
                  <c:v>7.1295199999999852</c:v>
                </c:pt>
                <c:pt idx="4">
                  <c:v>7.0797400000000152</c:v>
                </c:pt>
                <c:pt idx="5">
                  <c:v>7.0986000000000047</c:v>
                </c:pt>
                <c:pt idx="6">
                  <c:v>7.3014700000000232</c:v>
                </c:pt>
                <c:pt idx="7">
                  <c:v>7.3688799999999901</c:v>
                </c:pt>
                <c:pt idx="8">
                  <c:v>7.2946599999999933</c:v>
                </c:pt>
                <c:pt idx="9">
                  <c:v>8.5026699999999948</c:v>
                </c:pt>
                <c:pt idx="10">
                  <c:v>8.482609999999994</c:v>
                </c:pt>
                <c:pt idx="11">
                  <c:v>8.5643099999999777</c:v>
                </c:pt>
                <c:pt idx="12">
                  <c:v>13.216329999999999</c:v>
                </c:pt>
                <c:pt idx="13">
                  <c:v>13.255860000000013</c:v>
                </c:pt>
                <c:pt idx="14">
                  <c:v>11.642880000000019</c:v>
                </c:pt>
                <c:pt idx="15">
                  <c:v>11.596049999999991</c:v>
                </c:pt>
                <c:pt idx="16">
                  <c:v>13.92568</c:v>
                </c:pt>
                <c:pt idx="17">
                  <c:v>13.922640000000001</c:v>
                </c:pt>
                <c:pt idx="18">
                  <c:v>17.088300000000004</c:v>
                </c:pt>
                <c:pt idx="19">
                  <c:v>17.121610000000004</c:v>
                </c:pt>
                <c:pt idx="20">
                  <c:v>18.445930000000004</c:v>
                </c:pt>
                <c:pt idx="21">
                  <c:v>18.651240000000001</c:v>
                </c:pt>
                <c:pt idx="22">
                  <c:v>21.813069999999982</c:v>
                </c:pt>
                <c:pt idx="23">
                  <c:v>21.846830000000011</c:v>
                </c:pt>
                <c:pt idx="24">
                  <c:v>24.427809999999994</c:v>
                </c:pt>
                <c:pt idx="25">
                  <c:v>24.457499999999982</c:v>
                </c:pt>
                <c:pt idx="26">
                  <c:v>25.538319999999999</c:v>
                </c:pt>
                <c:pt idx="27">
                  <c:v>25.741389999999996</c:v>
                </c:pt>
                <c:pt idx="28">
                  <c:v>150.87559999999999</c:v>
                </c:pt>
                <c:pt idx="29">
                  <c:v>150.91764000000001</c:v>
                </c:pt>
                <c:pt idx="31">
                  <c:v>165.63981999999999</c:v>
                </c:pt>
                <c:pt idx="33">
                  <c:v>175.73567</c:v>
                </c:pt>
              </c:numCache>
            </c:numRef>
          </c:yVal>
        </c:ser>
        <c:axId val="98829824"/>
        <c:axId val="98831360"/>
      </c:scatterChart>
      <c:valAx>
        <c:axId val="98829824"/>
        <c:scaling>
          <c:orientation val="minMax"/>
        </c:scaling>
        <c:axPos val="b"/>
        <c:numFmt formatCode="General" sourceLinked="1"/>
        <c:tickLblPos val="nextTo"/>
        <c:crossAx val="98831360"/>
        <c:crosses val="autoZero"/>
        <c:crossBetween val="midCat"/>
      </c:valAx>
      <c:valAx>
        <c:axId val="98831360"/>
        <c:scaling>
          <c:orientation val="minMax"/>
        </c:scaling>
        <c:axPos val="l"/>
        <c:majorGridlines/>
        <c:numFmt formatCode="General" sourceLinked="1"/>
        <c:tickLblPos val="nextTo"/>
        <c:crossAx val="988298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z misurata</c:v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corretti'!$L$3:$L$36</c:f>
              <c:numCache>
                <c:formatCode>General</c:formatCode>
                <c:ptCount val="34"/>
                <c:pt idx="0">
                  <c:v>-20.586000000000013</c:v>
                </c:pt>
                <c:pt idx="1">
                  <c:v>-20.364000000000033</c:v>
                </c:pt>
                <c:pt idx="2">
                  <c:v>-20.362999999999943</c:v>
                </c:pt>
                <c:pt idx="3">
                  <c:v>-20.528999999999996</c:v>
                </c:pt>
                <c:pt idx="4">
                  <c:v>-20.536999999999978</c:v>
                </c:pt>
                <c:pt idx="5">
                  <c:v>-20.427000000000021</c:v>
                </c:pt>
                <c:pt idx="6">
                  <c:v>-21.347999999999956</c:v>
                </c:pt>
                <c:pt idx="7">
                  <c:v>-21.47199999999998</c:v>
                </c:pt>
                <c:pt idx="8">
                  <c:v>-20.947000000000003</c:v>
                </c:pt>
                <c:pt idx="9">
                  <c:v>-23.83400000000006</c:v>
                </c:pt>
                <c:pt idx="10">
                  <c:v>-23.15199999999993</c:v>
                </c:pt>
                <c:pt idx="11">
                  <c:v>-23.317999999999984</c:v>
                </c:pt>
                <c:pt idx="12">
                  <c:v>-28.619000000000028</c:v>
                </c:pt>
                <c:pt idx="13">
                  <c:v>-28.573999999999955</c:v>
                </c:pt>
                <c:pt idx="14">
                  <c:v>-29.022000000000048</c:v>
                </c:pt>
                <c:pt idx="15">
                  <c:v>-29.206999999999994</c:v>
                </c:pt>
                <c:pt idx="16">
                  <c:v>-30.571000000000026</c:v>
                </c:pt>
                <c:pt idx="17">
                  <c:v>-31.023000000000025</c:v>
                </c:pt>
                <c:pt idx="18">
                  <c:v>-36.038999999999987</c:v>
                </c:pt>
                <c:pt idx="19">
                  <c:v>-37.088999999999942</c:v>
                </c:pt>
                <c:pt idx="20">
                  <c:v>-39.993000000000052</c:v>
                </c:pt>
                <c:pt idx="21">
                  <c:v>-40.788000000000011</c:v>
                </c:pt>
                <c:pt idx="22">
                  <c:v>-46.839999999999918</c:v>
                </c:pt>
                <c:pt idx="23">
                  <c:v>-47.700000000000045</c:v>
                </c:pt>
                <c:pt idx="24">
                  <c:v>-55.610000000000127</c:v>
                </c:pt>
                <c:pt idx="25">
                  <c:v>-56.990000000000009</c:v>
                </c:pt>
                <c:pt idx="26">
                  <c:v>-59.289999999999964</c:v>
                </c:pt>
                <c:pt idx="27">
                  <c:v>-57.079999999999927</c:v>
                </c:pt>
                <c:pt idx="30">
                  <c:v>-83.779999999999745</c:v>
                </c:pt>
                <c:pt idx="31">
                  <c:v>-79.600000000000136</c:v>
                </c:pt>
                <c:pt idx="32">
                  <c:v>-39.970000000000255</c:v>
                </c:pt>
              </c:numCache>
            </c:numRef>
          </c:yVal>
        </c:ser>
        <c:ser>
          <c:idx val="1"/>
          <c:order val="1"/>
          <c:tx>
            <c:v>err z misurata 2</c:v>
          </c:tx>
          <c:spPr>
            <a:ln w="28575">
              <a:noFill/>
            </a:ln>
          </c:spPr>
          <c:xVal>
            <c:numRef>
              <c:f>'parametri corretti'!$K$42:$K$75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corretti'!$H$42:$H$75</c:f>
              <c:numCache>
                <c:formatCode>General</c:formatCode>
                <c:ptCount val="34"/>
                <c:pt idx="0">
                  <c:v>36.216700000000003</c:v>
                </c:pt>
                <c:pt idx="1">
                  <c:v>36.194899999999997</c:v>
                </c:pt>
                <c:pt idx="2">
                  <c:v>36.194400000000002</c:v>
                </c:pt>
                <c:pt idx="3">
                  <c:v>41.0276</c:v>
                </c:pt>
                <c:pt idx="4">
                  <c:v>41.043599999999998</c:v>
                </c:pt>
                <c:pt idx="5">
                  <c:v>41.022300000000001</c:v>
                </c:pt>
                <c:pt idx="6">
                  <c:v>46.1188</c:v>
                </c:pt>
                <c:pt idx="7">
                  <c:v>46.119700000000002</c:v>
                </c:pt>
                <c:pt idx="8">
                  <c:v>46.074300000000001</c:v>
                </c:pt>
                <c:pt idx="9">
                  <c:v>51.172899999999998</c:v>
                </c:pt>
                <c:pt idx="10">
                  <c:v>51.117400000000004</c:v>
                </c:pt>
                <c:pt idx="11">
                  <c:v>51.117100000000001</c:v>
                </c:pt>
                <c:pt idx="12">
                  <c:v>0</c:v>
                </c:pt>
                <c:pt idx="13">
                  <c:v>0</c:v>
                </c:pt>
                <c:pt idx="14">
                  <c:v>61.1006</c:v>
                </c:pt>
                <c:pt idx="15">
                  <c:v>61.120100000000001</c:v>
                </c:pt>
                <c:pt idx="16">
                  <c:v>70.913600000000002</c:v>
                </c:pt>
                <c:pt idx="17">
                  <c:v>70.974199999999996</c:v>
                </c:pt>
                <c:pt idx="18">
                  <c:v>81.233400000000003</c:v>
                </c:pt>
                <c:pt idx="19">
                  <c:v>81.319599999999994</c:v>
                </c:pt>
                <c:pt idx="20">
                  <c:v>90.950199999999995</c:v>
                </c:pt>
                <c:pt idx="21">
                  <c:v>91.0334</c:v>
                </c:pt>
                <c:pt idx="22">
                  <c:v>101.955</c:v>
                </c:pt>
                <c:pt idx="23">
                  <c:v>101.97499999999999</c:v>
                </c:pt>
                <c:pt idx="24">
                  <c:v>112.327</c:v>
                </c:pt>
                <c:pt idx="25">
                  <c:v>112.40600000000001</c:v>
                </c:pt>
                <c:pt idx="26">
                  <c:v>122.232</c:v>
                </c:pt>
                <c:pt idx="27">
                  <c:v>122.06</c:v>
                </c:pt>
                <c:pt idx="28">
                  <c:v>132.946</c:v>
                </c:pt>
                <c:pt idx="29">
                  <c:v>132.905</c:v>
                </c:pt>
                <c:pt idx="30">
                  <c:v>143.38900000000001</c:v>
                </c:pt>
                <c:pt idx="31">
                  <c:v>143.00899999999999</c:v>
                </c:pt>
                <c:pt idx="32">
                  <c:v>151.34</c:v>
                </c:pt>
                <c:pt idx="33">
                  <c:v>151.81299999999999</c:v>
                </c:pt>
              </c:numCache>
            </c:numRef>
          </c:yVal>
        </c:ser>
        <c:axId val="99240192"/>
        <c:axId val="99250176"/>
      </c:scatterChart>
      <c:valAx>
        <c:axId val="99240192"/>
        <c:scaling>
          <c:orientation val="minMax"/>
        </c:scaling>
        <c:axPos val="b"/>
        <c:numFmt formatCode="General" sourceLinked="1"/>
        <c:tickLblPos val="nextTo"/>
        <c:crossAx val="99250176"/>
        <c:crosses val="autoZero"/>
        <c:crossBetween val="midCat"/>
      </c:valAx>
      <c:valAx>
        <c:axId val="99250176"/>
        <c:scaling>
          <c:orientation val="minMax"/>
        </c:scaling>
        <c:axPos val="l"/>
        <c:majorGridlines/>
        <c:numFmt formatCode="General" sourceLinked="1"/>
        <c:tickLblPos val="nextTo"/>
        <c:crossAx val="992401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'parametri corretti'!$O$1</c:f>
              <c:strCache>
                <c:ptCount val="1"/>
                <c:pt idx="0">
                  <c:v>errore z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corretti'!$O$3:$O$36</c:f>
              <c:numCache>
                <c:formatCode>General</c:formatCode>
                <c:ptCount val="34"/>
                <c:pt idx="2">
                  <c:v>-44.281459999999925</c:v>
                </c:pt>
                <c:pt idx="3">
                  <c:v>-8.8408799999999701</c:v>
                </c:pt>
                <c:pt idx="4">
                  <c:v>-8.8430599999999799</c:v>
                </c:pt>
                <c:pt idx="5">
                  <c:v>-8.7300900000000183</c:v>
                </c:pt>
                <c:pt idx="6">
                  <c:v>-7.1288299999999367</c:v>
                </c:pt>
                <c:pt idx="7">
                  <c:v>-7.2506500000000074</c:v>
                </c:pt>
                <c:pt idx="8">
                  <c:v>-6.7189300000000003</c:v>
                </c:pt>
                <c:pt idx="9">
                  <c:v>-9.5473800000000892</c:v>
                </c:pt>
                <c:pt idx="10">
                  <c:v>-8.8640499999999065</c:v>
                </c:pt>
                <c:pt idx="11">
                  <c:v>-9.0347699999999804</c:v>
                </c:pt>
                <c:pt idx="12">
                  <c:v>-10.815159999999992</c:v>
                </c:pt>
                <c:pt idx="13">
                  <c:v>-10.791459999999915</c:v>
                </c:pt>
                <c:pt idx="14">
                  <c:v>-14.801490000000058</c:v>
                </c:pt>
                <c:pt idx="15">
                  <c:v>-14.970829999999978</c:v>
                </c:pt>
                <c:pt idx="16">
                  <c:v>-18.626960000000054</c:v>
                </c:pt>
                <c:pt idx="17">
                  <c:v>-19.063719999999989</c:v>
                </c:pt>
                <c:pt idx="18">
                  <c:v>-22.249789999999962</c:v>
                </c:pt>
                <c:pt idx="19">
                  <c:v>-23.325969999999984</c:v>
                </c:pt>
                <c:pt idx="20">
                  <c:v>-28.051919999999996</c:v>
                </c:pt>
                <c:pt idx="21">
                  <c:v>-28.92831000000001</c:v>
                </c:pt>
                <c:pt idx="22">
                  <c:v>-31.970059999999876</c:v>
                </c:pt>
                <c:pt idx="23">
                  <c:v>-32.758050000000026</c:v>
                </c:pt>
                <c:pt idx="24">
                  <c:v>-40.954780000000028</c:v>
                </c:pt>
                <c:pt idx="25">
                  <c:v>-42.452379999999948</c:v>
                </c:pt>
                <c:pt idx="26">
                  <c:v>-46.577440000000024</c:v>
                </c:pt>
                <c:pt idx="27">
                  <c:v>-44.348070000000007</c:v>
                </c:pt>
                <c:pt idx="31">
                  <c:v>-64.870000000000118</c:v>
                </c:pt>
              </c:numCache>
            </c:numRef>
          </c:yVal>
        </c:ser>
        <c:ser>
          <c:idx val="1"/>
          <c:order val="1"/>
          <c:tx>
            <c:strRef>
              <c:f>'parametri corretti'!$R$1</c:f>
              <c:strCache>
                <c:ptCount val="1"/>
                <c:pt idx="0">
                  <c:v>errore x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corretti'!$R$3:$R$36</c:f>
              <c:numCache>
                <c:formatCode>General</c:formatCode>
                <c:ptCount val="34"/>
                <c:pt idx="2">
                  <c:v>12.692909999999962</c:v>
                </c:pt>
                <c:pt idx="3">
                  <c:v>8.9697320000000431</c:v>
                </c:pt>
                <c:pt idx="4">
                  <c:v>8.9386520000000562</c:v>
                </c:pt>
                <c:pt idx="5">
                  <c:v>8.8943410000000149</c:v>
                </c:pt>
                <c:pt idx="6">
                  <c:v>10.864958000000033</c:v>
                </c:pt>
                <c:pt idx="7">
                  <c:v>10.823921000000023</c:v>
                </c:pt>
                <c:pt idx="8">
                  <c:v>10.832412000000046</c:v>
                </c:pt>
                <c:pt idx="9">
                  <c:v>10.277299999999947</c:v>
                </c:pt>
                <c:pt idx="10">
                  <c:v>10.283580000000047</c:v>
                </c:pt>
                <c:pt idx="11">
                  <c:v>10.223889999999972</c:v>
                </c:pt>
                <c:pt idx="12">
                  <c:v>-2.3205999999999776</c:v>
                </c:pt>
                <c:pt idx="13">
                  <c:v>-2.3415600000000296</c:v>
                </c:pt>
                <c:pt idx="14">
                  <c:v>19.282429999999977</c:v>
                </c:pt>
                <c:pt idx="15">
                  <c:v>19.35857000000005</c:v>
                </c:pt>
                <c:pt idx="16">
                  <c:v>14.156830000000012</c:v>
                </c:pt>
                <c:pt idx="17">
                  <c:v>14.072120000000051</c:v>
                </c:pt>
                <c:pt idx="18">
                  <c:v>17.056839999999966</c:v>
                </c:pt>
                <c:pt idx="19">
                  <c:v>17.026449999999993</c:v>
                </c:pt>
                <c:pt idx="20">
                  <c:v>26.048680000000012</c:v>
                </c:pt>
                <c:pt idx="21">
                  <c:v>25.699199999999966</c:v>
                </c:pt>
                <c:pt idx="22">
                  <c:v>19.40644999999995</c:v>
                </c:pt>
                <c:pt idx="23">
                  <c:v>19.623609999999989</c:v>
                </c:pt>
                <c:pt idx="24">
                  <c:v>25.975760000000022</c:v>
                </c:pt>
                <c:pt idx="25">
                  <c:v>25.871140000000025</c:v>
                </c:pt>
                <c:pt idx="26">
                  <c:v>29.126039999999946</c:v>
                </c:pt>
                <c:pt idx="27">
                  <c:v>28.86220999999999</c:v>
                </c:pt>
                <c:pt idx="31">
                  <c:v>8.435590000000003</c:v>
                </c:pt>
              </c:numCache>
            </c:numRef>
          </c:yVal>
        </c:ser>
        <c:ser>
          <c:idx val="2"/>
          <c:order val="2"/>
          <c:tx>
            <c:strRef>
              <c:f>'parametri corretti'!$U$1</c:f>
              <c:strCache>
                <c:ptCount val="1"/>
                <c:pt idx="0">
                  <c:v>errore y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corretti'!$U$3:$U$36</c:f>
              <c:numCache>
                <c:formatCode>General</c:formatCode>
                <c:ptCount val="34"/>
                <c:pt idx="2">
                  <c:v>7.590313000000009</c:v>
                </c:pt>
                <c:pt idx="3">
                  <c:v>12.992339999999984</c:v>
                </c:pt>
                <c:pt idx="4">
                  <c:v>12.940550000000002</c:v>
                </c:pt>
                <c:pt idx="5">
                  <c:v>12.964140000000015</c:v>
                </c:pt>
                <c:pt idx="6">
                  <c:v>10.281720000000007</c:v>
                </c:pt>
                <c:pt idx="7">
                  <c:v>10.314529999999991</c:v>
                </c:pt>
                <c:pt idx="8">
                  <c:v>10.270790000000005</c:v>
                </c:pt>
                <c:pt idx="9">
                  <c:v>12.249930000000006</c:v>
                </c:pt>
                <c:pt idx="10">
                  <c:v>12.237140000000011</c:v>
                </c:pt>
                <c:pt idx="11">
                  <c:v>12.31626</c:v>
                </c:pt>
                <c:pt idx="12">
                  <c:v>20.509349999999984</c:v>
                </c:pt>
                <c:pt idx="13">
                  <c:v>20.530990000000003</c:v>
                </c:pt>
                <c:pt idx="14">
                  <c:v>17.004780000000011</c:v>
                </c:pt>
                <c:pt idx="15">
                  <c:v>16.94765000000001</c:v>
                </c:pt>
                <c:pt idx="16">
                  <c:v>23.553879999999992</c:v>
                </c:pt>
                <c:pt idx="17">
                  <c:v>23.481639999999999</c:v>
                </c:pt>
                <c:pt idx="18">
                  <c:v>25.640800000000013</c:v>
                </c:pt>
                <c:pt idx="19">
                  <c:v>25.631610000000023</c:v>
                </c:pt>
                <c:pt idx="20">
                  <c:v>28.429930000000013</c:v>
                </c:pt>
                <c:pt idx="21">
                  <c:v>28.62924000000001</c:v>
                </c:pt>
                <c:pt idx="22">
                  <c:v>33.150869999999998</c:v>
                </c:pt>
                <c:pt idx="23">
                  <c:v>33.142030000000005</c:v>
                </c:pt>
                <c:pt idx="24">
                  <c:v>37.070909999999998</c:v>
                </c:pt>
                <c:pt idx="25">
                  <c:v>37.116399999999999</c:v>
                </c:pt>
                <c:pt idx="26">
                  <c:v>39.529320000000013</c:v>
                </c:pt>
                <c:pt idx="27">
                  <c:v>39.652190000000019</c:v>
                </c:pt>
              </c:numCache>
            </c:numRef>
          </c:yVal>
        </c:ser>
        <c:axId val="99271424"/>
        <c:axId val="99272960"/>
      </c:scatterChart>
      <c:valAx>
        <c:axId val="99271424"/>
        <c:scaling>
          <c:orientation val="minMax"/>
        </c:scaling>
        <c:axPos val="b"/>
        <c:numFmt formatCode="General" sourceLinked="1"/>
        <c:tickLblPos val="nextTo"/>
        <c:crossAx val="99272960"/>
        <c:crosses val="autoZero"/>
        <c:crossBetween val="midCat"/>
      </c:valAx>
      <c:valAx>
        <c:axId val="99272960"/>
        <c:scaling>
          <c:orientation val="minMax"/>
        </c:scaling>
        <c:axPos val="l"/>
        <c:majorGridlines/>
        <c:numFmt formatCode="General" sourceLinked="1"/>
        <c:tickLblPos val="nextTo"/>
        <c:crossAx val="992714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478972</xdr:colOff>
      <xdr:row>4</xdr:row>
      <xdr:rowOff>32657</xdr:rowOff>
    </xdr:from>
    <xdr:to>
      <xdr:col>39</xdr:col>
      <xdr:colOff>337458</xdr:colOff>
      <xdr:row>34</xdr:row>
      <xdr:rowOff>32657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217714</xdr:colOff>
      <xdr:row>36</xdr:row>
      <xdr:rowOff>54429</xdr:rowOff>
    </xdr:from>
    <xdr:to>
      <xdr:col>28</xdr:col>
      <xdr:colOff>609599</xdr:colOff>
      <xdr:row>60</xdr:row>
      <xdr:rowOff>174171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478972</xdr:colOff>
      <xdr:row>221</xdr:row>
      <xdr:rowOff>108857</xdr:rowOff>
    </xdr:from>
    <xdr:to>
      <xdr:col>26</xdr:col>
      <xdr:colOff>250372</xdr:colOff>
      <xdr:row>240</xdr:row>
      <xdr:rowOff>152400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121723</xdr:colOff>
      <xdr:row>39</xdr:row>
      <xdr:rowOff>52448</xdr:rowOff>
    </xdr:from>
    <xdr:to>
      <xdr:col>20</xdr:col>
      <xdr:colOff>463138</xdr:colOff>
      <xdr:row>67</xdr:row>
      <xdr:rowOff>41564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96982</xdr:colOff>
      <xdr:row>39</xdr:row>
      <xdr:rowOff>83127</xdr:rowOff>
    </xdr:from>
    <xdr:to>
      <xdr:col>33</xdr:col>
      <xdr:colOff>360219</xdr:colOff>
      <xdr:row>66</xdr:row>
      <xdr:rowOff>124691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124691</xdr:colOff>
      <xdr:row>107</xdr:row>
      <xdr:rowOff>138545</xdr:rowOff>
    </xdr:from>
    <xdr:to>
      <xdr:col>20</xdr:col>
      <xdr:colOff>554182</xdr:colOff>
      <xdr:row>131</xdr:row>
      <xdr:rowOff>83126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249382</xdr:colOff>
      <xdr:row>107</xdr:row>
      <xdr:rowOff>55418</xdr:rowOff>
    </xdr:from>
    <xdr:to>
      <xdr:col>34</xdr:col>
      <xdr:colOff>235528</xdr:colOff>
      <xdr:row>132</xdr:row>
      <xdr:rowOff>27709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511628</xdr:colOff>
      <xdr:row>1</xdr:row>
      <xdr:rowOff>154962</xdr:rowOff>
    </xdr:from>
    <xdr:to>
      <xdr:col>32</xdr:col>
      <xdr:colOff>119743</xdr:colOff>
      <xdr:row>17</xdr:row>
      <xdr:rowOff>119743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</xdr:colOff>
      <xdr:row>18</xdr:row>
      <xdr:rowOff>141514</xdr:rowOff>
    </xdr:from>
    <xdr:to>
      <xdr:col>30</xdr:col>
      <xdr:colOff>424543</xdr:colOff>
      <xdr:row>36</xdr:row>
      <xdr:rowOff>152400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45</xdr:row>
      <xdr:rowOff>0</xdr:rowOff>
    </xdr:from>
    <xdr:to>
      <xdr:col>31</xdr:col>
      <xdr:colOff>424542</xdr:colOff>
      <xdr:row>63</xdr:row>
      <xdr:rowOff>10885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259976</xdr:colOff>
      <xdr:row>129</xdr:row>
      <xdr:rowOff>48666</xdr:rowOff>
    </xdr:from>
    <xdr:to>
      <xdr:col>31</xdr:col>
      <xdr:colOff>74918</xdr:colOff>
      <xdr:row>147</xdr:row>
      <xdr:rowOff>59552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97972</xdr:colOff>
      <xdr:row>159</xdr:row>
      <xdr:rowOff>10885</xdr:rowOff>
    </xdr:from>
    <xdr:to>
      <xdr:col>30</xdr:col>
      <xdr:colOff>555172</xdr:colOff>
      <xdr:row>175</xdr:row>
      <xdr:rowOff>87086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87085</xdr:colOff>
      <xdr:row>246</xdr:row>
      <xdr:rowOff>0</xdr:rowOff>
    </xdr:from>
    <xdr:to>
      <xdr:col>32</xdr:col>
      <xdr:colOff>413657</xdr:colOff>
      <xdr:row>266</xdr:row>
      <xdr:rowOff>108858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468085</xdr:colOff>
      <xdr:row>282</xdr:row>
      <xdr:rowOff>163285</xdr:rowOff>
    </xdr:from>
    <xdr:to>
      <xdr:col>30</xdr:col>
      <xdr:colOff>413657</xdr:colOff>
      <xdr:row>307</xdr:row>
      <xdr:rowOff>130629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21770</xdr:colOff>
      <xdr:row>177</xdr:row>
      <xdr:rowOff>10885</xdr:rowOff>
    </xdr:from>
    <xdr:to>
      <xdr:col>31</xdr:col>
      <xdr:colOff>87086</xdr:colOff>
      <xdr:row>192</xdr:row>
      <xdr:rowOff>130627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185</xdr:row>
      <xdr:rowOff>144780</xdr:rowOff>
    </xdr:from>
    <xdr:to>
      <xdr:col>11</xdr:col>
      <xdr:colOff>274320</xdr:colOff>
      <xdr:row>200</xdr:row>
      <xdr:rowOff>144780</xdr:rowOff>
    </xdr:to>
    <xdr:graphicFrame macro="">
      <xdr:nvGraphicFramePr>
        <xdr:cNvPr id="1025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469174</xdr:colOff>
      <xdr:row>185</xdr:row>
      <xdr:rowOff>76200</xdr:rowOff>
    </xdr:from>
    <xdr:to>
      <xdr:col>21</xdr:col>
      <xdr:colOff>174171</xdr:colOff>
      <xdr:row>200</xdr:row>
      <xdr:rowOff>76200</xdr:rowOff>
    </xdr:to>
    <xdr:graphicFrame macro="">
      <xdr:nvGraphicFramePr>
        <xdr:cNvPr id="1026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426720</xdr:colOff>
      <xdr:row>185</xdr:row>
      <xdr:rowOff>30480</xdr:rowOff>
    </xdr:from>
    <xdr:to>
      <xdr:col>30</xdr:col>
      <xdr:colOff>541020</xdr:colOff>
      <xdr:row>200</xdr:row>
      <xdr:rowOff>68580</xdr:rowOff>
    </xdr:to>
    <xdr:graphicFrame macro="">
      <xdr:nvGraphicFramePr>
        <xdr:cNvPr id="1027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249380</xdr:colOff>
      <xdr:row>142</xdr:row>
      <xdr:rowOff>13855</xdr:rowOff>
    </xdr:from>
    <xdr:to>
      <xdr:col>41</xdr:col>
      <xdr:colOff>228600</xdr:colOff>
      <xdr:row>162</xdr:row>
      <xdr:rowOff>10886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381000</xdr:colOff>
      <xdr:row>209</xdr:row>
      <xdr:rowOff>97972</xdr:rowOff>
    </xdr:from>
    <xdr:to>
      <xdr:col>27</xdr:col>
      <xdr:colOff>141514</xdr:colOff>
      <xdr:row>230</xdr:row>
      <xdr:rowOff>152400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221673</xdr:colOff>
      <xdr:row>351</xdr:row>
      <xdr:rowOff>55418</xdr:rowOff>
    </xdr:from>
    <xdr:to>
      <xdr:col>32</xdr:col>
      <xdr:colOff>318655</xdr:colOff>
      <xdr:row>377</xdr:row>
      <xdr:rowOff>27709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453241</xdr:colOff>
      <xdr:row>426</xdr:row>
      <xdr:rowOff>9897</xdr:rowOff>
    </xdr:from>
    <xdr:to>
      <xdr:col>31</xdr:col>
      <xdr:colOff>152400</xdr:colOff>
      <xdr:row>453</xdr:row>
      <xdr:rowOff>83128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110837</xdr:colOff>
      <xdr:row>315</xdr:row>
      <xdr:rowOff>124691</xdr:rowOff>
    </xdr:from>
    <xdr:to>
      <xdr:col>30</xdr:col>
      <xdr:colOff>166255</xdr:colOff>
      <xdr:row>341</xdr:row>
      <xdr:rowOff>96983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13853</xdr:colOff>
      <xdr:row>277</xdr:row>
      <xdr:rowOff>152399</xdr:rowOff>
    </xdr:from>
    <xdr:to>
      <xdr:col>31</xdr:col>
      <xdr:colOff>96982</xdr:colOff>
      <xdr:row>305</xdr:row>
      <xdr:rowOff>138545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568035</xdr:colOff>
      <xdr:row>463</xdr:row>
      <xdr:rowOff>77189</xdr:rowOff>
    </xdr:from>
    <xdr:to>
      <xdr:col>30</xdr:col>
      <xdr:colOff>576942</xdr:colOff>
      <xdr:row>491</xdr:row>
      <xdr:rowOff>152399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499</xdr:row>
      <xdr:rowOff>0</xdr:rowOff>
    </xdr:from>
    <xdr:to>
      <xdr:col>31</xdr:col>
      <xdr:colOff>8907</xdr:colOff>
      <xdr:row>527</xdr:row>
      <xdr:rowOff>75210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526473</xdr:colOff>
      <xdr:row>533</xdr:row>
      <xdr:rowOff>83127</xdr:rowOff>
    </xdr:from>
    <xdr:to>
      <xdr:col>30</xdr:col>
      <xdr:colOff>235527</xdr:colOff>
      <xdr:row>562</xdr:row>
      <xdr:rowOff>152400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575</xdr:row>
      <xdr:rowOff>13856</xdr:rowOff>
    </xdr:from>
    <xdr:to>
      <xdr:col>29</xdr:col>
      <xdr:colOff>41563</xdr:colOff>
      <xdr:row>600</xdr:row>
      <xdr:rowOff>55418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96982</xdr:colOff>
      <xdr:row>609</xdr:row>
      <xdr:rowOff>69273</xdr:rowOff>
    </xdr:from>
    <xdr:to>
      <xdr:col>30</xdr:col>
      <xdr:colOff>152400</xdr:colOff>
      <xdr:row>638</xdr:row>
      <xdr:rowOff>166255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290944</xdr:colOff>
      <xdr:row>645</xdr:row>
      <xdr:rowOff>41562</xdr:rowOff>
    </xdr:from>
    <xdr:to>
      <xdr:col>29</xdr:col>
      <xdr:colOff>554181</xdr:colOff>
      <xdr:row>673</xdr:row>
      <xdr:rowOff>41563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554181</xdr:colOff>
      <xdr:row>683</xdr:row>
      <xdr:rowOff>27709</xdr:rowOff>
    </xdr:from>
    <xdr:to>
      <xdr:col>29</xdr:col>
      <xdr:colOff>540326</xdr:colOff>
      <xdr:row>712</xdr:row>
      <xdr:rowOff>96982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577775</xdr:colOff>
      <xdr:row>127</xdr:row>
      <xdr:rowOff>49306</xdr:rowOff>
    </xdr:from>
    <xdr:to>
      <xdr:col>20</xdr:col>
      <xdr:colOff>272975</xdr:colOff>
      <xdr:row>142</xdr:row>
      <xdr:rowOff>49306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70435</xdr:colOff>
      <xdr:row>209</xdr:row>
      <xdr:rowOff>130628</xdr:rowOff>
    </xdr:from>
    <xdr:to>
      <xdr:col>27</xdr:col>
      <xdr:colOff>141514</xdr:colOff>
      <xdr:row>242</xdr:row>
      <xdr:rowOff>87085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340658</xdr:colOff>
      <xdr:row>7</xdr:row>
      <xdr:rowOff>116541</xdr:rowOff>
    </xdr:from>
    <xdr:to>
      <xdr:col>19</xdr:col>
      <xdr:colOff>304799</xdr:colOff>
      <xdr:row>25</xdr:row>
      <xdr:rowOff>170329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578630</xdr:colOff>
      <xdr:row>162</xdr:row>
      <xdr:rowOff>89647</xdr:rowOff>
    </xdr:from>
    <xdr:to>
      <xdr:col>31</xdr:col>
      <xdr:colOff>359229</xdr:colOff>
      <xdr:row>183</xdr:row>
      <xdr:rowOff>10886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339377</xdr:colOff>
      <xdr:row>285</xdr:row>
      <xdr:rowOff>81965</xdr:rowOff>
    </xdr:from>
    <xdr:to>
      <xdr:col>31</xdr:col>
      <xdr:colOff>545566</xdr:colOff>
      <xdr:row>312</xdr:row>
      <xdr:rowOff>55070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522516</xdr:colOff>
      <xdr:row>314</xdr:row>
      <xdr:rowOff>97972</xdr:rowOff>
    </xdr:from>
    <xdr:to>
      <xdr:col>32</xdr:col>
      <xdr:colOff>54430</xdr:colOff>
      <xdr:row>339</xdr:row>
      <xdr:rowOff>97971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43543</xdr:colOff>
      <xdr:row>122</xdr:row>
      <xdr:rowOff>76200</xdr:rowOff>
    </xdr:from>
    <xdr:to>
      <xdr:col>30</xdr:col>
      <xdr:colOff>312484</xdr:colOff>
      <xdr:row>147</xdr:row>
      <xdr:rowOff>156883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lePose165x165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ppp_4" connectionId="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ilePose" connectionId="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ppp" connectionId="1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ppp_3" connectionId="2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ppp_2" connectionId="2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ppp_1" connectionId="1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ppp_5" connectionId="2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ppp_4" connectionId="2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ppp_3" connectionId="1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ppp_2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PoseAICON" connectionId="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ppp_1" connectionId="1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ppp" connectionId="1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ppp_2" connectionId="1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ppp_1" connectionId="1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ppp_3" connectionId="1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lePoseAICON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lePoseAICON_2506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pp_3" connectionId="2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pp_2" connectionId="2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ppp_1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pp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ppp_5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.xml"/><Relationship Id="rId3" Type="http://schemas.openxmlformats.org/officeDocument/2006/relationships/queryTable" Target="../queryTables/queryTable4.xml"/><Relationship Id="rId7" Type="http://schemas.openxmlformats.org/officeDocument/2006/relationships/queryTable" Target="../queryTables/query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7.xml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Relationship Id="rId9" Type="http://schemas.openxmlformats.org/officeDocument/2006/relationships/queryTable" Target="../queryTables/query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7.xml"/><Relationship Id="rId3" Type="http://schemas.openxmlformats.org/officeDocument/2006/relationships/queryTable" Target="../queryTables/queryTable12.xml"/><Relationship Id="rId7" Type="http://schemas.openxmlformats.org/officeDocument/2006/relationships/queryTable" Target="../queryTables/queryTable1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5.xml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5.bin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24.xml"/><Relationship Id="rId5" Type="http://schemas.openxmlformats.org/officeDocument/2006/relationships/queryTable" Target="../queryTables/queryTable23.xml"/><Relationship Id="rId4" Type="http://schemas.openxmlformats.org/officeDocument/2006/relationships/queryTable" Target="../queryTables/queryTable2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64"/>
  <sheetViews>
    <sheetView topLeftCell="I1" zoomScale="55" zoomScaleNormal="55" workbookViewId="0">
      <selection activeCell="A213" sqref="A213"/>
    </sheetView>
  </sheetViews>
  <sheetFormatPr defaultRowHeight="14.4"/>
  <cols>
    <col min="1" max="1" width="9" bestFit="1" customWidth="1"/>
    <col min="2" max="2" width="4.109375" bestFit="1" customWidth="1"/>
    <col min="3" max="3" width="10.6640625" bestFit="1" customWidth="1"/>
    <col min="4" max="4" width="10" bestFit="1" customWidth="1"/>
    <col min="5" max="5" width="8.6640625" bestFit="1" customWidth="1"/>
    <col min="6" max="6" width="13.44140625" bestFit="1" customWidth="1"/>
    <col min="7" max="7" width="11" bestFit="1" customWidth="1"/>
    <col min="8" max="8" width="8" bestFit="1" customWidth="1"/>
    <col min="9" max="9" width="6.44140625" bestFit="1" customWidth="1"/>
    <col min="10" max="10" width="10.33203125" customWidth="1"/>
    <col min="11" max="12" width="6.44140625" bestFit="1" customWidth="1"/>
  </cols>
  <sheetData>
    <row r="1" spans="1:21">
      <c r="A1" t="s">
        <v>47</v>
      </c>
    </row>
    <row r="2" spans="1:21">
      <c r="F2" t="s">
        <v>16</v>
      </c>
      <c r="G2" t="s">
        <v>17</v>
      </c>
      <c r="H2" t="s">
        <v>18</v>
      </c>
      <c r="J2" t="s">
        <v>52</v>
      </c>
      <c r="L2" t="s">
        <v>61</v>
      </c>
    </row>
    <row r="3" spans="1:21">
      <c r="A3" t="s">
        <v>6</v>
      </c>
      <c r="B3">
        <v>1</v>
      </c>
      <c r="J3">
        <v>35</v>
      </c>
    </row>
    <row r="4" spans="1:21">
      <c r="A4" t="s">
        <v>6</v>
      </c>
      <c r="B4">
        <v>2</v>
      </c>
      <c r="J4">
        <v>35</v>
      </c>
      <c r="P4" t="s">
        <v>60</v>
      </c>
    </row>
    <row r="5" spans="1:21">
      <c r="A5" t="s">
        <v>6</v>
      </c>
      <c r="B5">
        <v>3</v>
      </c>
      <c r="J5">
        <v>40</v>
      </c>
      <c r="Q5" t="s">
        <v>55</v>
      </c>
      <c r="R5" t="s">
        <v>56</v>
      </c>
      <c r="S5" t="s">
        <v>57</v>
      </c>
      <c r="T5" t="s">
        <v>58</v>
      </c>
      <c r="U5" t="s">
        <v>59</v>
      </c>
    </row>
    <row r="6" spans="1:21">
      <c r="A6" t="s">
        <v>6</v>
      </c>
      <c r="B6">
        <v>4</v>
      </c>
      <c r="C6">
        <v>0.50509400000000004</v>
      </c>
      <c r="D6">
        <v>-2.21123</v>
      </c>
      <c r="E6">
        <v>177.79300000000001</v>
      </c>
      <c r="F6">
        <v>-2.3296299999999999</v>
      </c>
      <c r="G6">
        <v>-1.70662</v>
      </c>
      <c r="H6">
        <v>41.116199999999999</v>
      </c>
      <c r="J6">
        <v>40</v>
      </c>
      <c r="L6">
        <f t="shared" ref="L6:L46" si="0">J6-H6</f>
        <v>-1.1161999999999992</v>
      </c>
      <c r="P6">
        <v>-60</v>
      </c>
      <c r="Q6">
        <f>COUNTIF($L$6:$L$46,"&lt;-60")</f>
        <v>0</v>
      </c>
      <c r="R6">
        <f>COUNTIF(L59:L99,"&lt;-60")</f>
        <v>0</v>
      </c>
      <c r="S6">
        <f>COUNTIF(L112:L154,"&lt;-60")</f>
        <v>0</v>
      </c>
      <c r="T6">
        <f>COUNTIF(L165:L205,"&lt;-60")</f>
        <v>0</v>
      </c>
      <c r="U6">
        <f>COUNTIF(L217:L264,"&lt;-60")</f>
        <v>0</v>
      </c>
    </row>
    <row r="7" spans="1:21">
      <c r="A7" t="s">
        <v>6</v>
      </c>
      <c r="B7">
        <v>5</v>
      </c>
      <c r="C7">
        <v>0.44118600000000002</v>
      </c>
      <c r="D7">
        <v>-1.9794700000000001</v>
      </c>
      <c r="E7">
        <v>177.428</v>
      </c>
      <c r="F7">
        <v>-3.2027999999999999</v>
      </c>
      <c r="G7">
        <v>-1.4991300000000001</v>
      </c>
      <c r="H7">
        <v>46.354999999999997</v>
      </c>
      <c r="J7">
        <v>45</v>
      </c>
      <c r="L7">
        <f t="shared" si="0"/>
        <v>-1.3549999999999969</v>
      </c>
      <c r="P7">
        <v>-50</v>
      </c>
      <c r="Q7">
        <f>COUNTIF($L$6:$L$46,"&lt;-50")-SUM(Q6)</f>
        <v>0</v>
      </c>
      <c r="R7">
        <f>COUNTIF(L59:L99,"&lt;-50")-SUM(R6)</f>
        <v>0</v>
      </c>
      <c r="S7">
        <f>COUNTIF(L112:L154,"&lt;-50")-SUM(S6)</f>
        <v>0</v>
      </c>
      <c r="T7">
        <f>COUNTIF(L165:L205,"&lt;-50")-SUM(T6)</f>
        <v>0</v>
      </c>
      <c r="U7">
        <f>COUNTIF(L217:L264,"&lt;-50")-SUM(U6)</f>
        <v>0</v>
      </c>
    </row>
    <row r="8" spans="1:21">
      <c r="A8" t="s">
        <v>6</v>
      </c>
      <c r="B8">
        <v>6</v>
      </c>
      <c r="C8">
        <v>0.44032500000000002</v>
      </c>
      <c r="D8">
        <v>-1.9668099999999999</v>
      </c>
      <c r="E8">
        <v>177.47499999999999</v>
      </c>
      <c r="F8">
        <v>-3.2008999999999999</v>
      </c>
      <c r="G8">
        <v>-1.49509</v>
      </c>
      <c r="H8">
        <v>46.347099999999998</v>
      </c>
      <c r="J8">
        <v>45</v>
      </c>
      <c r="L8">
        <f t="shared" si="0"/>
        <v>-1.3470999999999975</v>
      </c>
      <c r="P8">
        <v>-40</v>
      </c>
      <c r="Q8">
        <f>COUNTIF($L$6:$L$46,"&lt;-40")-SUM(Q6:Q7)</f>
        <v>0</v>
      </c>
      <c r="R8">
        <f>COUNTIF(L59:L99,"&lt;-40")-SUM(R6:R7)</f>
        <v>0</v>
      </c>
      <c r="S8">
        <f>COUNTIF(L112:L154,"&lt;-40")-SUM(S6:S7)</f>
        <v>0</v>
      </c>
      <c r="T8">
        <f>COUNTIF(L165:L205,"&lt;-40")-SUM(T6:T7)</f>
        <v>0</v>
      </c>
      <c r="U8">
        <f>COUNTIF(L217:L264,"&lt;-40")-SUM(U6:U7)</f>
        <v>0</v>
      </c>
    </row>
    <row r="9" spans="1:21">
      <c r="A9" t="s">
        <v>6</v>
      </c>
      <c r="B9">
        <v>7</v>
      </c>
      <c r="C9">
        <v>0.36043700000000001</v>
      </c>
      <c r="D9">
        <v>-2.7471999999999999</v>
      </c>
      <c r="E9">
        <v>177.358</v>
      </c>
      <c r="F9">
        <v>-2.7416999999999998</v>
      </c>
      <c r="G9">
        <v>-1.31111</v>
      </c>
      <c r="H9">
        <v>51.395600000000002</v>
      </c>
      <c r="J9">
        <v>50</v>
      </c>
      <c r="L9">
        <f t="shared" si="0"/>
        <v>-1.3956000000000017</v>
      </c>
      <c r="P9">
        <v>-30</v>
      </c>
      <c r="Q9">
        <f>COUNTIF($L$6:$L$46,"&lt;-30")-SUM(Q6:Q8)</f>
        <v>0</v>
      </c>
      <c r="R9">
        <f>COUNTIF(L59:L99,"&lt;-30")-SUM(R6:R8)</f>
        <v>0</v>
      </c>
      <c r="S9">
        <f>COUNTIF(L112:L154,"&lt;-30")-SUM(S6:S8)</f>
        <v>0</v>
      </c>
      <c r="T9">
        <f>COUNTIF(L165:L205,"&lt;-30")-SUM(T6:T8)</f>
        <v>0</v>
      </c>
      <c r="U9">
        <f>COUNTIF(L217:L264,"&lt;-30")-SUM(U6:U8)</f>
        <v>0</v>
      </c>
    </row>
    <row r="10" spans="1:21">
      <c r="A10" t="s">
        <v>6</v>
      </c>
      <c r="B10">
        <v>8</v>
      </c>
      <c r="C10">
        <v>0.35939100000000002</v>
      </c>
      <c r="D10">
        <v>-2.59259</v>
      </c>
      <c r="E10">
        <v>177.42500000000001</v>
      </c>
      <c r="F10">
        <v>-2.7347999999999999</v>
      </c>
      <c r="G10">
        <v>-1.2932900000000001</v>
      </c>
      <c r="H10">
        <v>51.395200000000003</v>
      </c>
      <c r="J10">
        <v>50</v>
      </c>
      <c r="L10">
        <f t="shared" si="0"/>
        <v>-1.3952000000000027</v>
      </c>
      <c r="P10">
        <v>-20</v>
      </c>
      <c r="Q10">
        <f>COUNTIF($L$6:$L$46,"&lt;-20")-SUM(Q6:Q9)</f>
        <v>0</v>
      </c>
      <c r="R10">
        <f>COUNTIF(L59:L99,"&lt;-20")-SUM(R6:R9)</f>
        <v>0</v>
      </c>
      <c r="S10">
        <f>COUNTIF(L112:L154,"&lt;-20")-SUM(S6:S9)</f>
        <v>0</v>
      </c>
      <c r="T10">
        <f>COUNTIF(L165:L205,"&lt;-20")-SUM(T6:T9)</f>
        <v>0</v>
      </c>
      <c r="U10">
        <f>COUNTIF($L217:L264,"&lt;-20")-SUM(U6:U9)</f>
        <v>0</v>
      </c>
    </row>
    <row r="11" spans="1:21">
      <c r="A11" t="s">
        <v>6</v>
      </c>
      <c r="B11">
        <v>9</v>
      </c>
      <c r="C11">
        <v>0.26222299999999998</v>
      </c>
      <c r="D11">
        <v>-2.3837299999999999</v>
      </c>
      <c r="E11">
        <v>177.24199999999999</v>
      </c>
      <c r="F11">
        <v>-2.0680200000000002</v>
      </c>
      <c r="G11">
        <v>-1.0691999999999999</v>
      </c>
      <c r="H11">
        <v>56.698900000000002</v>
      </c>
      <c r="J11">
        <v>55</v>
      </c>
      <c r="L11">
        <f t="shared" si="0"/>
        <v>-1.6989000000000019</v>
      </c>
      <c r="P11">
        <v>-15</v>
      </c>
      <c r="Q11">
        <f>COUNTIF($L$6:$L$46,"&lt;-15")-SUM(Q6:Q10)</f>
        <v>0</v>
      </c>
      <c r="R11">
        <f>COUNTIF(L59:L99,"&lt;-15")-SUM(R6:R10)</f>
        <v>0</v>
      </c>
      <c r="S11">
        <f>COUNTIF(L112:L154,"&lt;-15")-SUM(S6:S10)</f>
        <v>0</v>
      </c>
      <c r="T11">
        <f>COUNTIF(L165:L205,"&lt;-15")-SUM(T6:T10)</f>
        <v>0</v>
      </c>
      <c r="U11">
        <f>COUNTIF(L217:L264,"&lt;-15")-SUM(U6:U10)</f>
        <v>2</v>
      </c>
    </row>
    <row r="12" spans="1:21">
      <c r="A12" t="s">
        <v>6</v>
      </c>
      <c r="B12">
        <v>10</v>
      </c>
      <c r="C12">
        <v>0.21562899999999999</v>
      </c>
      <c r="D12">
        <v>-2.5282300000000002</v>
      </c>
      <c r="E12">
        <v>176.904</v>
      </c>
      <c r="F12">
        <v>-2.0701499999999999</v>
      </c>
      <c r="G12">
        <v>-1.0767</v>
      </c>
      <c r="H12">
        <v>56.654600000000002</v>
      </c>
      <c r="J12">
        <v>55</v>
      </c>
      <c r="L12">
        <f t="shared" si="0"/>
        <v>-1.6546000000000021</v>
      </c>
      <c r="P12">
        <v>-10</v>
      </c>
      <c r="Q12">
        <f>COUNTIF($L$6:$L$46,"&lt;-10")-SUM(Q6:Q11)</f>
        <v>2</v>
      </c>
      <c r="R12">
        <f>COUNTIF(L59:L99,"&lt;-10")-SUM(R6:R11)</f>
        <v>2</v>
      </c>
      <c r="S12">
        <f>COUNTIF(L112:L154,"&lt;-10")-SUM(S6:S11)</f>
        <v>0</v>
      </c>
      <c r="T12">
        <f>COUNTIF(L165:L205,"&lt;-10")-SUM(T6:T11)</f>
        <v>2</v>
      </c>
      <c r="U12">
        <f>COUNTIF(L217:L264,"&lt;-10")-SUM(U6:U11)</f>
        <v>1</v>
      </c>
    </row>
    <row r="13" spans="1:21">
      <c r="A13" t="s">
        <v>6</v>
      </c>
      <c r="B13">
        <v>11</v>
      </c>
      <c r="C13">
        <v>0.38272600000000001</v>
      </c>
      <c r="D13">
        <v>-0.132469</v>
      </c>
      <c r="E13">
        <v>177.37899999999999</v>
      </c>
      <c r="F13">
        <v>-2.1736800000000001</v>
      </c>
      <c r="G13">
        <v>-0.88531300000000002</v>
      </c>
      <c r="H13">
        <v>61.893000000000001</v>
      </c>
      <c r="J13">
        <v>60</v>
      </c>
      <c r="L13">
        <f t="shared" si="0"/>
        <v>-1.8930000000000007</v>
      </c>
      <c r="P13">
        <v>-5</v>
      </c>
      <c r="Q13">
        <f>COUNTIF($L$6:$L$46,"&lt;-5")-SUM(Q6:Q12)</f>
        <v>12</v>
      </c>
      <c r="R13">
        <f>COUNTIF(L59:L99,"&lt;-5")-SUM(R6:R12)</f>
        <v>12</v>
      </c>
      <c r="S13">
        <f>COUNTIF(L112:L154,"&lt;-5")-SUM(S6:S12)</f>
        <v>0</v>
      </c>
      <c r="T13">
        <f>COUNTIF(L165:L205,"&lt;-5")-SUM(T6:T12)</f>
        <v>11</v>
      </c>
      <c r="U13">
        <f>COUNTIF(L217:L264,"&lt;-5")-SUM(U6:U12)</f>
        <v>5</v>
      </c>
    </row>
    <row r="14" spans="1:21">
      <c r="A14" t="s">
        <v>6</v>
      </c>
      <c r="B14">
        <v>12</v>
      </c>
      <c r="C14">
        <v>0.392984</v>
      </c>
      <c r="D14">
        <v>-0.31235099999999999</v>
      </c>
      <c r="E14">
        <v>177.333</v>
      </c>
      <c r="F14">
        <v>-2.1676299999999999</v>
      </c>
      <c r="G14">
        <v>-0.88891399999999998</v>
      </c>
      <c r="H14">
        <v>61.8369</v>
      </c>
      <c r="J14">
        <v>60</v>
      </c>
      <c r="L14">
        <f t="shared" si="0"/>
        <v>-1.8369</v>
      </c>
      <c r="P14">
        <v>-4</v>
      </c>
      <c r="Q14">
        <f>COUNTIF($L$6:$L$46,"&lt;-4")-SUM(Q6:Q13)</f>
        <v>6</v>
      </c>
      <c r="R14">
        <f>COUNTIF(L59:L99,"&lt;-4")-SUM(R6:R13)</f>
        <v>6</v>
      </c>
      <c r="S14">
        <f>COUNTIF(L112:L154,"&lt;-4")-SUM(S6:S13)</f>
        <v>0</v>
      </c>
      <c r="T14">
        <f>COUNTIF(L165:L205,"&lt;-4")-SUM(T6:T13)</f>
        <v>6</v>
      </c>
      <c r="U14">
        <f>COUNTIF(L217:L264,"&lt;-4")-SUM(U6:U13)</f>
        <v>0</v>
      </c>
    </row>
    <row r="15" spans="1:21">
      <c r="A15" t="s">
        <v>6</v>
      </c>
      <c r="B15">
        <v>13</v>
      </c>
      <c r="C15">
        <v>0.29600500000000002</v>
      </c>
      <c r="D15">
        <v>-2.4375</v>
      </c>
      <c r="E15">
        <v>177.18799999999999</v>
      </c>
      <c r="F15">
        <v>-2.2992499999999998</v>
      </c>
      <c r="G15">
        <v>-0.689249</v>
      </c>
      <c r="H15">
        <v>66.941500000000005</v>
      </c>
      <c r="J15">
        <v>65</v>
      </c>
      <c r="L15">
        <f t="shared" si="0"/>
        <v>-1.9415000000000049</v>
      </c>
      <c r="P15">
        <v>-3</v>
      </c>
      <c r="Q15">
        <f>COUNTIF($L$6:$L$46,"&lt;-3")-SUM(Q6:Q14)</f>
        <v>2</v>
      </c>
      <c r="R15">
        <f>COUNTIF(L59:L99,"&lt;-3")-SUM(R6:R14)</f>
        <v>2</v>
      </c>
      <c r="S15">
        <f>COUNTIF(L112:L154,"&lt;-3")-SUM(S6:S14)</f>
        <v>0</v>
      </c>
      <c r="T15">
        <f>COUNTIF(L165:L205,"&lt;-3")-SUM(T6:T14)</f>
        <v>2</v>
      </c>
      <c r="U15">
        <f>COUNTIF(L217:L264,"&lt;-3")-SUM(U6:U14)</f>
        <v>0</v>
      </c>
    </row>
    <row r="16" spans="1:21">
      <c r="A16" t="s">
        <v>6</v>
      </c>
      <c r="B16">
        <v>14</v>
      </c>
      <c r="C16">
        <v>0.33127000000000001</v>
      </c>
      <c r="D16">
        <v>-2.0724900000000002</v>
      </c>
      <c r="E16">
        <v>177.04599999999999</v>
      </c>
      <c r="F16">
        <v>-2.4467300000000001</v>
      </c>
      <c r="G16">
        <v>-0.34959000000000001</v>
      </c>
      <c r="H16">
        <v>66.985299999999995</v>
      </c>
      <c r="J16">
        <v>65</v>
      </c>
      <c r="L16">
        <f t="shared" si="0"/>
        <v>-1.9852999999999952</v>
      </c>
      <c r="P16">
        <v>-2</v>
      </c>
      <c r="Q16">
        <f>COUNTIF($L$6:$L$46,"&lt;-2")-SUM(Q6:Q15)</f>
        <v>6</v>
      </c>
      <c r="R16">
        <f>COUNTIF(L59:L99,"&lt;-2")-SUM(R6:R15)</f>
        <v>6</v>
      </c>
      <c r="S16">
        <f>COUNTIF(L112:L154,"&lt;-2")-SUM(S6:S15)</f>
        <v>0</v>
      </c>
      <c r="T16">
        <f>COUNTIF(L165:L205,"&lt;-2")-SUM(T6:T15)</f>
        <v>7</v>
      </c>
      <c r="U16">
        <f>COUNTIF(L217:L264,"&lt;-3")-SUM(U7:U15)</f>
        <v>0</v>
      </c>
    </row>
    <row r="17" spans="1:21">
      <c r="A17" t="s">
        <v>6</v>
      </c>
      <c r="B17">
        <v>15</v>
      </c>
      <c r="C17">
        <v>0.28842400000000001</v>
      </c>
      <c r="D17">
        <v>-2.8769200000000001</v>
      </c>
      <c r="E17">
        <v>176.309</v>
      </c>
      <c r="F17">
        <v>-1.7639</v>
      </c>
      <c r="G17">
        <v>-0.44053799999999999</v>
      </c>
      <c r="H17">
        <v>71.9465</v>
      </c>
      <c r="J17">
        <v>70</v>
      </c>
      <c r="L17">
        <f t="shared" si="0"/>
        <v>-1.9465000000000003</v>
      </c>
      <c r="P17">
        <v>-1</v>
      </c>
      <c r="Q17">
        <f>COUNTIF($L$6:$L$46,"&lt;-1")-SUM(Q6:Q16)</f>
        <v>13</v>
      </c>
      <c r="R17">
        <f>COUNTIF(L59:L99,"&lt;-1")-SUM(R6:R16)</f>
        <v>13</v>
      </c>
      <c r="S17">
        <f>COUNTIF(L112:L154,"&lt;-1")-SUM(S6:S16)</f>
        <v>0</v>
      </c>
      <c r="T17">
        <f>COUNTIF(L165:L205,"&lt;-1")-SUM(T6:T16)</f>
        <v>12</v>
      </c>
      <c r="U17">
        <f>COUNTIF(L217:L264,"&lt;-3")-SUM(U8:U16)</f>
        <v>0</v>
      </c>
    </row>
    <row r="18" spans="1:21">
      <c r="A18" t="s">
        <v>6</v>
      </c>
      <c r="B18">
        <v>16</v>
      </c>
      <c r="C18">
        <v>0.27346100000000001</v>
      </c>
      <c r="D18">
        <v>-2.8794499999999998</v>
      </c>
      <c r="E18">
        <v>176.131</v>
      </c>
      <c r="F18">
        <v>-1.75942</v>
      </c>
      <c r="G18">
        <v>-0.43702400000000002</v>
      </c>
      <c r="H18">
        <v>71.930000000000007</v>
      </c>
      <c r="J18">
        <v>70</v>
      </c>
      <c r="L18">
        <f t="shared" si="0"/>
        <v>-1.9300000000000068</v>
      </c>
      <c r="P18">
        <v>0</v>
      </c>
      <c r="Q18">
        <f>COUNTIF($L$6:$L$46,"&lt;-0")-SUM(Q6:Q17)</f>
        <v>0</v>
      </c>
      <c r="R18">
        <f>COUNTIF(L59:L99,"&lt;-0")-SUM(R6:R17)</f>
        <v>0</v>
      </c>
      <c r="S18">
        <f>COUNTIF(L112:L154,"&lt;-0")-SUM(S6:S17)</f>
        <v>0</v>
      </c>
      <c r="T18">
        <f>COUNTIF(L165:L205,"&lt;-0")-SUM(T6:T17)</f>
        <v>0</v>
      </c>
      <c r="U18">
        <f>COUNTIF(L217:L264,"&lt;-3")-SUM(U9:U17)</f>
        <v>0</v>
      </c>
    </row>
    <row r="19" spans="1:21">
      <c r="A19" t="s">
        <v>6</v>
      </c>
      <c r="B19">
        <v>17</v>
      </c>
      <c r="C19">
        <v>0.17765700000000001</v>
      </c>
      <c r="D19">
        <v>-3.5094599999999998</v>
      </c>
      <c r="E19">
        <v>175.732</v>
      </c>
      <c r="F19">
        <v>-2.2597100000000001</v>
      </c>
      <c r="G19">
        <v>-0.11573600000000001</v>
      </c>
      <c r="H19">
        <v>82.2102</v>
      </c>
      <c r="J19">
        <v>80</v>
      </c>
      <c r="L19">
        <f t="shared" si="0"/>
        <v>-2.2102000000000004</v>
      </c>
      <c r="P19">
        <v>1</v>
      </c>
      <c r="Q19">
        <f>COUNTIF($L$6:$L$46,"&lt;1")-SUM(Q6:Q18)</f>
        <v>0</v>
      </c>
      <c r="R19">
        <f>COUNTIF($L$6:$L$46,"&lt;1")-SUM(R6:R18)</f>
        <v>0</v>
      </c>
      <c r="S19">
        <f>COUNTIF(L112:L154,"&lt;1")-SUM(S6:S18)</f>
        <v>0</v>
      </c>
      <c r="T19">
        <f>COUNTIF(L165:L205,"&lt;1")-SUM(T6:T18)</f>
        <v>0</v>
      </c>
      <c r="U19">
        <f>COUNTIF(L217:L264,"&lt;-3")-SUM(U10:U18)</f>
        <v>0</v>
      </c>
    </row>
    <row r="20" spans="1:21">
      <c r="A20" t="s">
        <v>6</v>
      </c>
      <c r="B20">
        <v>18</v>
      </c>
      <c r="C20">
        <v>0.202653</v>
      </c>
      <c r="D20">
        <v>-3.6954699999999998</v>
      </c>
      <c r="E20">
        <v>175.70400000000001</v>
      </c>
      <c r="F20">
        <v>-2.2662900000000001</v>
      </c>
      <c r="G20">
        <v>-0.110585</v>
      </c>
      <c r="H20">
        <v>82.127700000000004</v>
      </c>
      <c r="J20">
        <v>80</v>
      </c>
      <c r="L20">
        <f t="shared" si="0"/>
        <v>-2.1277000000000044</v>
      </c>
      <c r="P20">
        <v>2</v>
      </c>
      <c r="Q20">
        <f>COUNTIF($L$6:$L$46,"&lt;2")-SUM(Q6:Q19)</f>
        <v>0</v>
      </c>
      <c r="R20">
        <f>COUNTIF(L59:L99,"&lt;2")-SUM(R6:R19)</f>
        <v>0</v>
      </c>
      <c r="S20">
        <f>COUNTIF(L112:L154,"&lt;2")-SUM(S6:S19)</f>
        <v>0</v>
      </c>
      <c r="T20">
        <f>COUNTIF(L165:L205,"&lt;2")-SUM(T6:T19)</f>
        <v>0</v>
      </c>
      <c r="U20">
        <f>COUNTIF(L217:L264,"&lt;-3")-SUM(U11:U19)</f>
        <v>0</v>
      </c>
    </row>
    <row r="21" spans="1:21">
      <c r="A21" t="s">
        <v>6</v>
      </c>
      <c r="B21">
        <v>19</v>
      </c>
      <c r="C21">
        <v>0.108607</v>
      </c>
      <c r="D21">
        <v>-6.4007699999999996</v>
      </c>
      <c r="E21">
        <v>178.66399999999999</v>
      </c>
      <c r="F21">
        <v>-1.6054299999999999</v>
      </c>
      <c r="G21">
        <v>0.36877799999999999</v>
      </c>
      <c r="H21">
        <v>92.582700000000003</v>
      </c>
      <c r="J21">
        <v>90</v>
      </c>
      <c r="L21">
        <f t="shared" si="0"/>
        <v>-2.5827000000000027</v>
      </c>
      <c r="P21">
        <v>3</v>
      </c>
      <c r="Q21">
        <f>COUNTIF($L$6:$L$46,"&lt;3")-SUM(Q6:Q20)</f>
        <v>0</v>
      </c>
      <c r="R21">
        <f t="shared" ref="R21" si="1">COUNTIF($L$6:$L$46,"&lt;3")-SUM(R6:R20)</f>
        <v>0</v>
      </c>
      <c r="S21">
        <f>COUNTIF(L112:L154,"&lt;3")-SUM(S6:S20)</f>
        <v>0</v>
      </c>
      <c r="T21">
        <f>COUNTIF(L165:L205,"&lt;3")-SUM(T6:T20)</f>
        <v>0</v>
      </c>
      <c r="U21">
        <f>COUNTIF(L217:L264,"&lt;-3")-SUM(U12:U20)</f>
        <v>2</v>
      </c>
    </row>
    <row r="22" spans="1:21">
      <c r="A22" t="s">
        <v>6</v>
      </c>
      <c r="B22">
        <v>20</v>
      </c>
      <c r="C22">
        <v>0.109932</v>
      </c>
      <c r="D22">
        <v>-6.1835399999999998</v>
      </c>
      <c r="E22">
        <v>179.161</v>
      </c>
      <c r="F22">
        <v>-1.6100300000000001</v>
      </c>
      <c r="G22">
        <v>0.37465900000000002</v>
      </c>
      <c r="H22">
        <v>92.564400000000006</v>
      </c>
      <c r="J22">
        <v>90</v>
      </c>
      <c r="L22">
        <f t="shared" si="0"/>
        <v>-2.5644000000000062</v>
      </c>
      <c r="P22">
        <v>4</v>
      </c>
      <c r="Q22">
        <f>COUNTIF($L$6:$L$46,"&lt;4")-SUM(Q6:Q21)</f>
        <v>0</v>
      </c>
      <c r="R22">
        <f t="shared" ref="R22" si="2">COUNTIF($L$6:$L$46,"&lt;4")-SUM(R6:R21)</f>
        <v>0</v>
      </c>
      <c r="S22">
        <f>COUNTIF(L112:L154,"&lt;4")-SUM(S6:S21)</f>
        <v>0</v>
      </c>
      <c r="T22">
        <f>COUNTIF(L165:L205,"&lt;4")-SUM(T6:T21)</f>
        <v>0</v>
      </c>
      <c r="U22">
        <f>COUNTIF(L217:L264,"&lt;-3")-SUM(U13:U21)</f>
        <v>1</v>
      </c>
    </row>
    <row r="23" spans="1:21">
      <c r="A23" t="s">
        <v>6</v>
      </c>
      <c r="B23">
        <v>21</v>
      </c>
      <c r="C23">
        <v>0.12123</v>
      </c>
      <c r="D23">
        <v>-3.2178399999999998</v>
      </c>
      <c r="E23">
        <v>176.613</v>
      </c>
      <c r="F23">
        <v>-1.8825499999999999</v>
      </c>
      <c r="G23">
        <v>0.67688000000000004</v>
      </c>
      <c r="H23">
        <v>102.816</v>
      </c>
      <c r="J23">
        <v>100</v>
      </c>
      <c r="L23">
        <f t="shared" si="0"/>
        <v>-2.8160000000000025</v>
      </c>
      <c r="P23">
        <v>5</v>
      </c>
      <c r="Q23">
        <f>COUNTIF($L$6:$L$46,"&lt;5")-SUM(Q6:Q22)</f>
        <v>0</v>
      </c>
      <c r="R23">
        <f t="shared" ref="R23" si="3">COUNTIF($L$6:$L$46,"&lt;5")-SUM(R6:R22)</f>
        <v>0</v>
      </c>
      <c r="S23">
        <f>COUNTIF(L112:L154,"&lt;5")-SUM(S6:S22)</f>
        <v>0</v>
      </c>
      <c r="T23">
        <f>COUNTIF(L165:L205,"&lt;5")-SUM(T6:T22)</f>
        <v>0</v>
      </c>
      <c r="U23">
        <f>COUNTIF(L217:L264,"&lt;-3")-SUM(U14:U22)</f>
        <v>5</v>
      </c>
    </row>
    <row r="24" spans="1:21">
      <c r="A24" t="s">
        <v>6</v>
      </c>
      <c r="B24">
        <v>22</v>
      </c>
      <c r="C24">
        <v>0.130415</v>
      </c>
      <c r="D24">
        <v>-2.80768</v>
      </c>
      <c r="E24">
        <v>176.85900000000001</v>
      </c>
      <c r="F24">
        <v>-1.8769899999999999</v>
      </c>
      <c r="G24">
        <v>0.701596</v>
      </c>
      <c r="H24">
        <v>102.72799999999999</v>
      </c>
      <c r="J24">
        <v>100</v>
      </c>
      <c r="L24">
        <f t="shared" si="0"/>
        <v>-2.7279999999999944</v>
      </c>
      <c r="P24">
        <v>10</v>
      </c>
      <c r="Q24">
        <f>COUNTIF($L$6:$L$46,"&lt;10")-SUM(Q6:Q23)</f>
        <v>0</v>
      </c>
      <c r="R24">
        <f t="shared" ref="R24" si="4">COUNTIF($L$6:$L$46,"&lt;10")-SUM(R6:R23)</f>
        <v>0</v>
      </c>
      <c r="S24">
        <f>COUNTIF(L112:L154,"&lt;10")-SUM(S6:S23)</f>
        <v>3</v>
      </c>
      <c r="T24">
        <f>COUNTIF(L165:L205,"&lt;10")-SUM(T6:T23)</f>
        <v>0</v>
      </c>
      <c r="U24">
        <f>COUNTIF(L217:L264,"&lt;-3")-SUM(U15:U23)</f>
        <v>0</v>
      </c>
    </row>
    <row r="25" spans="1:21">
      <c r="A25" t="s">
        <v>6</v>
      </c>
      <c r="B25">
        <v>23</v>
      </c>
      <c r="C25">
        <v>0.66899600000000004</v>
      </c>
      <c r="D25">
        <v>-0.44190000000000002</v>
      </c>
      <c r="E25">
        <v>179.72399999999999</v>
      </c>
      <c r="F25">
        <v>-1.80427</v>
      </c>
      <c r="G25">
        <v>1.1713</v>
      </c>
      <c r="H25">
        <v>113.57299999999999</v>
      </c>
      <c r="J25">
        <v>110</v>
      </c>
      <c r="L25">
        <f t="shared" si="0"/>
        <v>-3.5729999999999933</v>
      </c>
      <c r="P25">
        <v>15</v>
      </c>
      <c r="Q25">
        <f>COUNTIF($L$6:$L$46,"&lt;15")-SUM(Q6:Q24)</f>
        <v>0</v>
      </c>
      <c r="R25">
        <f t="shared" ref="R25" si="5">COUNTIF($L$6:$L$46,"&lt;15")-SUM(R6:R24)</f>
        <v>0</v>
      </c>
      <c r="S25">
        <f>COUNTIF(L112:L154,"&lt;15")-SUM(S6:S24)</f>
        <v>8</v>
      </c>
      <c r="T25">
        <f>COUNTIF(L165:L205,"&lt;15")-SUM(T6:T24)</f>
        <v>0</v>
      </c>
      <c r="U25">
        <f>COUNTIF(L217:L264,"&lt;-3")-SUM(U16:U24)</f>
        <v>0</v>
      </c>
    </row>
    <row r="26" spans="1:21">
      <c r="A26" t="s">
        <v>6</v>
      </c>
      <c r="B26">
        <v>24</v>
      </c>
      <c r="C26">
        <v>0.65924700000000003</v>
      </c>
      <c r="D26">
        <v>-0.41183599999999998</v>
      </c>
      <c r="E26">
        <v>179.61699999999999</v>
      </c>
      <c r="F26">
        <v>-1.80236</v>
      </c>
      <c r="G26">
        <v>1.17059</v>
      </c>
      <c r="H26">
        <v>113.471</v>
      </c>
      <c r="J26">
        <v>110</v>
      </c>
      <c r="L26">
        <f t="shared" si="0"/>
        <v>-3.4710000000000036</v>
      </c>
      <c r="P26">
        <v>20</v>
      </c>
      <c r="Q26">
        <f>COUNTIF($L$6:$L$46,"&lt;20")-SUM(Q6:Q25)</f>
        <v>0</v>
      </c>
      <c r="R26">
        <f t="shared" ref="R26" si="6">COUNTIF($L$6:$L$46,"&lt;20")-SUM(R6:R25)</f>
        <v>0</v>
      </c>
      <c r="S26">
        <f>COUNTIF(L112:L154,"&lt;20")-SUM(S6:S25)</f>
        <v>4</v>
      </c>
      <c r="T26">
        <f>COUNTIF(L165:L205,"&lt;20")-SUM(T6:T25)</f>
        <v>0</v>
      </c>
      <c r="U26">
        <f>COUNTIF(L217:L264,"&lt;-3")-SUM(U17:U25)</f>
        <v>0</v>
      </c>
    </row>
    <row r="27" spans="1:21">
      <c r="A27" t="s">
        <v>6</v>
      </c>
      <c r="B27">
        <v>25</v>
      </c>
      <c r="C27">
        <v>7.0698800000000006E-2</v>
      </c>
      <c r="D27">
        <v>-2.2919399999999999</v>
      </c>
      <c r="E27">
        <v>172.28700000000001</v>
      </c>
      <c r="F27">
        <v>-1.76407</v>
      </c>
      <c r="G27">
        <v>1.4632700000000001</v>
      </c>
      <c r="H27">
        <v>124.163</v>
      </c>
      <c r="J27">
        <v>120</v>
      </c>
      <c r="L27">
        <f t="shared" si="0"/>
        <v>-4.1629999999999967</v>
      </c>
      <c r="P27">
        <v>30</v>
      </c>
      <c r="Q27">
        <f>COUNTIF($L$6:$L$46,"&lt;30")-SUM(Q6:Q26)</f>
        <v>0</v>
      </c>
      <c r="R27">
        <f t="shared" ref="R27" si="7">COUNTIF($L$6:$L$46,"&lt;30")-SUM(R6:R26)</f>
        <v>0</v>
      </c>
      <c r="S27">
        <f>COUNTIF(L112:L154,"&lt;30")-SUM(S6:S26)</f>
        <v>7</v>
      </c>
      <c r="T27">
        <f>COUNTIF(L165:L205,"&lt;30")-SUM(T6:T26)</f>
        <v>0</v>
      </c>
      <c r="U27">
        <f>COUNTIF(L217:L264,"&lt;-3")-SUM(U18:U26)</f>
        <v>0</v>
      </c>
    </row>
    <row r="28" spans="1:21">
      <c r="A28" t="s">
        <v>6</v>
      </c>
      <c r="B28">
        <v>26</v>
      </c>
      <c r="C28">
        <v>6.27804E-2</v>
      </c>
      <c r="D28">
        <v>-1.97482</v>
      </c>
      <c r="E28">
        <v>172.65</v>
      </c>
      <c r="F28">
        <v>-1.7605299999999999</v>
      </c>
      <c r="G28">
        <v>1.46478</v>
      </c>
      <c r="H28">
        <v>124.27200000000001</v>
      </c>
      <c r="J28">
        <v>120</v>
      </c>
      <c r="L28">
        <f t="shared" si="0"/>
        <v>-4.2720000000000056</v>
      </c>
      <c r="P28">
        <v>40</v>
      </c>
      <c r="Q28">
        <f>COUNTIF($L$6:$L$46,"&lt;40")-SUM(Q6:Q27)</f>
        <v>0</v>
      </c>
      <c r="R28">
        <f t="shared" ref="R28" si="8">COUNTIF($L$6:$L$46,"&lt;40")-SUM(R6:R27)</f>
        <v>0</v>
      </c>
      <c r="S28">
        <f>COUNTIF(L112:L154,"&lt;40")-SUM(S6:S27)</f>
        <v>1</v>
      </c>
      <c r="T28">
        <f>COUNTIF(L165:L205,"&lt;40")-SUM(T6:T27)</f>
        <v>0</v>
      </c>
      <c r="U28">
        <f>COUNTIF(L217:L264,"&lt;-3")-SUM(U19:U27)</f>
        <v>0</v>
      </c>
    </row>
    <row r="29" spans="1:21">
      <c r="A29" t="s">
        <v>6</v>
      </c>
      <c r="B29">
        <v>27</v>
      </c>
      <c r="C29">
        <v>0.12339</v>
      </c>
      <c r="D29">
        <v>-5.0408799999999996</v>
      </c>
      <c r="E29">
        <v>174.57599999999999</v>
      </c>
      <c r="F29">
        <v>-0.35050799999999999</v>
      </c>
      <c r="G29">
        <v>1.8749100000000001</v>
      </c>
      <c r="H29">
        <v>134.21600000000001</v>
      </c>
      <c r="J29">
        <v>130</v>
      </c>
      <c r="L29">
        <f t="shared" si="0"/>
        <v>-4.2160000000000082</v>
      </c>
      <c r="P29">
        <v>50</v>
      </c>
      <c r="Q29">
        <f>COUNTIF($L$6:$L$46,"&lt;50")-SUM(Q6:Q28)</f>
        <v>0</v>
      </c>
      <c r="R29">
        <f t="shared" ref="R29" si="9">COUNTIF($L$6:$L$46,"&lt;50")-SUM(R6:R28)</f>
        <v>0</v>
      </c>
      <c r="S29">
        <f>COUNTIF(L112:L154,"&lt;50")-SUM(S6:S28)</f>
        <v>4</v>
      </c>
      <c r="T29">
        <f>COUNTIF(L165:L205,"&lt;50")-SUM(T6:T28)</f>
        <v>0</v>
      </c>
      <c r="U29">
        <f>COUNTIF(L217:L264,"&lt;-3")-SUM(U20:U28)</f>
        <v>0</v>
      </c>
    </row>
    <row r="30" spans="1:21">
      <c r="A30" t="s">
        <v>6</v>
      </c>
      <c r="B30">
        <v>28</v>
      </c>
      <c r="C30">
        <v>0.28449600000000003</v>
      </c>
      <c r="D30">
        <v>5.4935799999999997</v>
      </c>
      <c r="E30">
        <v>-175.77699999999999</v>
      </c>
      <c r="F30">
        <v>-0.26787499999999997</v>
      </c>
      <c r="G30">
        <v>1.9580200000000001</v>
      </c>
      <c r="H30">
        <v>134.12700000000001</v>
      </c>
      <c r="J30">
        <v>130</v>
      </c>
      <c r="L30">
        <f t="shared" si="0"/>
        <v>-4.1270000000000095</v>
      </c>
      <c r="P30">
        <v>60</v>
      </c>
      <c r="Q30">
        <f>COUNTIF($L$6:$L$46,"&lt;60")-SUM(Q6:Q29)</f>
        <v>0</v>
      </c>
      <c r="R30">
        <f t="shared" ref="R30" si="10">COUNTIF($L$6:$L$46,"&lt;60")-SUM(R6:R29)</f>
        <v>0</v>
      </c>
      <c r="S30">
        <f>COUNTIF(L112:L154,"&lt;60")-SUM(S6:S29)</f>
        <v>1</v>
      </c>
      <c r="T30">
        <f>COUNTIF(L165:L205,"&lt;60")-SUM(T6:T29)</f>
        <v>0</v>
      </c>
      <c r="U30">
        <f>COUNTIF(L217:L264,"&lt;-3")-SUM(U21:U29)</f>
        <v>0</v>
      </c>
    </row>
    <row r="31" spans="1:21">
      <c r="A31" t="s">
        <v>6</v>
      </c>
      <c r="B31">
        <v>29</v>
      </c>
      <c r="C31">
        <v>0.32456400000000002</v>
      </c>
      <c r="D31">
        <v>-6.0548000000000002</v>
      </c>
      <c r="E31">
        <v>176.09700000000001</v>
      </c>
      <c r="F31">
        <v>-0.90242299999999998</v>
      </c>
      <c r="G31">
        <v>2.1702499999999998</v>
      </c>
      <c r="H31">
        <v>144.642</v>
      </c>
      <c r="J31">
        <v>140</v>
      </c>
      <c r="L31">
        <f t="shared" si="0"/>
        <v>-4.6419999999999959</v>
      </c>
    </row>
    <row r="32" spans="1:21">
      <c r="A32" t="s">
        <v>6</v>
      </c>
      <c r="B32">
        <v>30</v>
      </c>
      <c r="C32">
        <v>0.44889899999999999</v>
      </c>
      <c r="D32">
        <v>-6.8237199999999998</v>
      </c>
      <c r="E32">
        <v>177.27699999999999</v>
      </c>
      <c r="F32">
        <v>-0.90684900000000002</v>
      </c>
      <c r="G32">
        <v>2.1894399999999998</v>
      </c>
      <c r="H32">
        <v>144.44999999999999</v>
      </c>
      <c r="J32">
        <v>140</v>
      </c>
      <c r="L32">
        <f t="shared" si="0"/>
        <v>-4.4499999999999886</v>
      </c>
    </row>
    <row r="33" spans="1:12">
      <c r="A33" t="s">
        <v>6</v>
      </c>
      <c r="B33">
        <v>31</v>
      </c>
      <c r="C33">
        <v>-3.8680300000000001E-2</v>
      </c>
      <c r="D33">
        <v>-5.0335000000000001</v>
      </c>
      <c r="E33">
        <v>171.90799999999999</v>
      </c>
      <c r="F33">
        <v>-0.48037099999999999</v>
      </c>
      <c r="G33">
        <v>2.4737</v>
      </c>
      <c r="H33">
        <v>155.50200000000001</v>
      </c>
      <c r="J33">
        <v>150</v>
      </c>
      <c r="L33">
        <f t="shared" si="0"/>
        <v>-5.5020000000000095</v>
      </c>
    </row>
    <row r="34" spans="1:12">
      <c r="A34" t="s">
        <v>6</v>
      </c>
      <c r="B34">
        <v>32</v>
      </c>
      <c r="C34">
        <v>-5.04555E-2</v>
      </c>
      <c r="D34">
        <v>-5.2000999999999999</v>
      </c>
      <c r="E34">
        <v>171.81</v>
      </c>
      <c r="F34">
        <v>-0.4753</v>
      </c>
      <c r="G34">
        <v>2.4729800000000002</v>
      </c>
      <c r="H34">
        <v>155.50299999999999</v>
      </c>
      <c r="J34">
        <v>150</v>
      </c>
      <c r="L34">
        <f t="shared" si="0"/>
        <v>-5.5029999999999859</v>
      </c>
    </row>
    <row r="35" spans="1:12">
      <c r="A35" t="s">
        <v>6</v>
      </c>
      <c r="B35">
        <v>33</v>
      </c>
      <c r="C35">
        <v>-2.9369900000000001E-2</v>
      </c>
      <c r="D35">
        <v>-3.7563900000000001</v>
      </c>
      <c r="E35">
        <v>171.33099999999999</v>
      </c>
      <c r="F35">
        <v>0.81797900000000001</v>
      </c>
      <c r="G35">
        <v>2.96577</v>
      </c>
      <c r="H35">
        <v>165.62</v>
      </c>
      <c r="J35">
        <v>160</v>
      </c>
      <c r="L35">
        <f t="shared" si="0"/>
        <v>-5.6200000000000045</v>
      </c>
    </row>
    <row r="36" spans="1:12">
      <c r="A36" t="s">
        <v>6</v>
      </c>
      <c r="B36">
        <v>34</v>
      </c>
      <c r="C36">
        <v>-2.1583700000000001E-2</v>
      </c>
      <c r="D36">
        <v>-3.63462</v>
      </c>
      <c r="E36">
        <v>171.661</v>
      </c>
      <c r="F36">
        <v>0.824376</v>
      </c>
      <c r="G36">
        <v>2.9703200000000001</v>
      </c>
      <c r="H36">
        <v>165.74199999999999</v>
      </c>
      <c r="J36">
        <v>160</v>
      </c>
      <c r="L36">
        <f t="shared" si="0"/>
        <v>-5.7419999999999902</v>
      </c>
    </row>
    <row r="37" spans="1:12">
      <c r="A37" t="s">
        <v>6</v>
      </c>
      <c r="B37">
        <v>35</v>
      </c>
      <c r="C37">
        <v>8.5141700000000001E-2</v>
      </c>
      <c r="D37">
        <v>2.2947600000000001</v>
      </c>
      <c r="E37">
        <v>-170.57</v>
      </c>
      <c r="F37">
        <v>-0.114676</v>
      </c>
      <c r="G37">
        <v>3.3872</v>
      </c>
      <c r="H37">
        <v>175.583</v>
      </c>
      <c r="J37">
        <v>170</v>
      </c>
      <c r="L37">
        <f t="shared" si="0"/>
        <v>-5.5829999999999984</v>
      </c>
    </row>
    <row r="38" spans="1:12">
      <c r="A38" t="s">
        <v>6</v>
      </c>
      <c r="B38">
        <v>36</v>
      </c>
      <c r="C38">
        <v>-3.0143900000000001E-2</v>
      </c>
      <c r="D38">
        <v>-3.2125900000000001</v>
      </c>
      <c r="E38">
        <v>168.69300000000001</v>
      </c>
      <c r="F38">
        <v>0.55030199999999996</v>
      </c>
      <c r="G38">
        <v>3.2601200000000001</v>
      </c>
      <c r="H38">
        <v>176.09299999999999</v>
      </c>
      <c r="J38">
        <v>170</v>
      </c>
      <c r="L38">
        <f t="shared" si="0"/>
        <v>-6.0929999999999893</v>
      </c>
    </row>
    <row r="39" spans="1:12">
      <c r="A39" t="s">
        <v>6</v>
      </c>
      <c r="B39">
        <v>37</v>
      </c>
      <c r="C39">
        <v>1.8148399999999999E-2</v>
      </c>
      <c r="D39">
        <v>1.1293</v>
      </c>
      <c r="E39">
        <v>179.55199999999999</v>
      </c>
      <c r="F39">
        <v>2.23732</v>
      </c>
      <c r="G39">
        <v>3.6625800000000002</v>
      </c>
      <c r="H39">
        <v>187.05</v>
      </c>
      <c r="J39">
        <v>180</v>
      </c>
      <c r="L39">
        <f t="shared" si="0"/>
        <v>-7.0500000000000114</v>
      </c>
    </row>
    <row r="40" spans="1:12">
      <c r="A40" t="s">
        <v>6</v>
      </c>
      <c r="B40">
        <v>38</v>
      </c>
      <c r="C40">
        <v>1.8148399999999999E-2</v>
      </c>
      <c r="D40">
        <v>1.1293</v>
      </c>
      <c r="E40">
        <v>179.55199999999999</v>
      </c>
      <c r="F40">
        <v>2.23732</v>
      </c>
      <c r="G40">
        <v>3.6625800000000002</v>
      </c>
      <c r="H40">
        <v>187.05</v>
      </c>
      <c r="J40">
        <v>180</v>
      </c>
      <c r="L40">
        <f t="shared" si="0"/>
        <v>-7.0500000000000114</v>
      </c>
    </row>
    <row r="41" spans="1:12">
      <c r="A41" t="s">
        <v>6</v>
      </c>
      <c r="B41">
        <v>39</v>
      </c>
      <c r="C41">
        <v>0.51642100000000002</v>
      </c>
      <c r="D41">
        <v>-8.9644200000000005</v>
      </c>
      <c r="E41">
        <v>-177.51499999999999</v>
      </c>
      <c r="F41">
        <v>1.5932200000000001</v>
      </c>
      <c r="G41">
        <v>3.9278499999999998</v>
      </c>
      <c r="H41">
        <v>196.39599999999999</v>
      </c>
      <c r="J41">
        <v>190</v>
      </c>
      <c r="L41">
        <f t="shared" si="0"/>
        <v>-6.3959999999999866</v>
      </c>
    </row>
    <row r="42" spans="1:12">
      <c r="A42" t="s">
        <v>6</v>
      </c>
      <c r="B42">
        <v>40</v>
      </c>
      <c r="C42">
        <v>0.35976000000000002</v>
      </c>
      <c r="D42">
        <v>-9.2948799999999991</v>
      </c>
      <c r="E42">
        <v>-178.05799999999999</v>
      </c>
      <c r="F42">
        <v>1.5830900000000001</v>
      </c>
      <c r="G42">
        <v>3.9473099999999999</v>
      </c>
      <c r="H42">
        <v>195.93700000000001</v>
      </c>
      <c r="J42">
        <v>190</v>
      </c>
      <c r="L42">
        <f t="shared" si="0"/>
        <v>-5.9370000000000118</v>
      </c>
    </row>
    <row r="43" spans="1:12">
      <c r="A43" t="s">
        <v>6</v>
      </c>
      <c r="B43">
        <v>41</v>
      </c>
      <c r="C43">
        <v>0.88082800000000006</v>
      </c>
      <c r="D43">
        <v>-10.097099999999999</v>
      </c>
      <c r="E43">
        <v>-176.94499999999999</v>
      </c>
      <c r="F43">
        <v>1.4060600000000001</v>
      </c>
      <c r="G43">
        <v>4.32395</v>
      </c>
      <c r="H43">
        <v>206.56200000000001</v>
      </c>
      <c r="J43">
        <v>200</v>
      </c>
      <c r="L43">
        <f t="shared" si="0"/>
        <v>-6.5620000000000118</v>
      </c>
    </row>
    <row r="44" spans="1:12">
      <c r="A44" t="s">
        <v>6</v>
      </c>
      <c r="B44">
        <v>42</v>
      </c>
      <c r="C44">
        <v>1.0092099999999999</v>
      </c>
      <c r="D44">
        <v>10.7591</v>
      </c>
      <c r="E44">
        <v>175.488</v>
      </c>
      <c r="F44">
        <v>1.53017</v>
      </c>
      <c r="G44">
        <v>4.3315999999999999</v>
      </c>
      <c r="H44">
        <v>206.05099999999999</v>
      </c>
      <c r="J44">
        <v>200</v>
      </c>
      <c r="L44">
        <f t="shared" si="0"/>
        <v>-6.0509999999999877</v>
      </c>
    </row>
    <row r="45" spans="1:12">
      <c r="A45" t="s">
        <v>6</v>
      </c>
      <c r="B45">
        <v>43</v>
      </c>
      <c r="C45">
        <v>0.62824800000000003</v>
      </c>
      <c r="D45">
        <v>-3.0853199999999998</v>
      </c>
      <c r="E45">
        <v>-171.023</v>
      </c>
      <c r="F45">
        <v>5.1310599999999997</v>
      </c>
      <c r="G45">
        <v>6.4829400000000001</v>
      </c>
      <c r="H45">
        <v>260.66000000000003</v>
      </c>
      <c r="J45">
        <v>250</v>
      </c>
      <c r="L45">
        <f t="shared" si="0"/>
        <v>-10.660000000000025</v>
      </c>
    </row>
    <row r="46" spans="1:12">
      <c r="A46" t="s">
        <v>6</v>
      </c>
      <c r="B46">
        <v>44</v>
      </c>
      <c r="C46">
        <v>0.123636</v>
      </c>
      <c r="D46">
        <v>4.0416999999999996</v>
      </c>
      <c r="E46">
        <v>-177.637</v>
      </c>
      <c r="F46">
        <v>5.1554700000000002</v>
      </c>
      <c r="G46">
        <v>6.3147200000000003</v>
      </c>
      <c r="H46">
        <v>260.39100000000002</v>
      </c>
      <c r="J46">
        <v>250</v>
      </c>
      <c r="L46">
        <f t="shared" si="0"/>
        <v>-10.39100000000002</v>
      </c>
    </row>
    <row r="47" spans="1:12">
      <c r="A47" t="s">
        <v>6</v>
      </c>
      <c r="B47">
        <v>45</v>
      </c>
      <c r="J47">
        <v>300</v>
      </c>
    </row>
    <row r="48" spans="1:12">
      <c r="A48" s="15" t="s">
        <v>6</v>
      </c>
      <c r="B48" s="15">
        <v>46</v>
      </c>
      <c r="C48" s="15">
        <v>0.123636</v>
      </c>
      <c r="D48" s="15">
        <v>4.0416999999999996</v>
      </c>
      <c r="E48" s="15">
        <v>-177.637</v>
      </c>
      <c r="F48" s="15">
        <v>5.1554700000000002</v>
      </c>
      <c r="G48" s="15">
        <v>6.3147200000000003</v>
      </c>
      <c r="H48" s="15">
        <v>260.39100000000002</v>
      </c>
      <c r="I48" s="15"/>
      <c r="J48" s="15">
        <v>300</v>
      </c>
      <c r="K48" s="15"/>
      <c r="L48" s="15"/>
    </row>
    <row r="49" spans="1:12">
      <c r="A49" t="s">
        <v>6</v>
      </c>
      <c r="B49">
        <v>47</v>
      </c>
      <c r="J49">
        <v>350</v>
      </c>
    </row>
    <row r="50" spans="1:12">
      <c r="A50" t="s">
        <v>6</v>
      </c>
      <c r="B50">
        <v>48</v>
      </c>
      <c r="J50">
        <v>350</v>
      </c>
    </row>
    <row r="51" spans="1:12">
      <c r="A51" t="s">
        <v>6</v>
      </c>
      <c r="B51">
        <v>49</v>
      </c>
      <c r="J51">
        <v>400</v>
      </c>
    </row>
    <row r="52" spans="1:12">
      <c r="A52" t="s">
        <v>6</v>
      </c>
      <c r="B52">
        <v>50</v>
      </c>
      <c r="J52">
        <v>400</v>
      </c>
    </row>
    <row r="54" spans="1:12">
      <c r="A54" t="s">
        <v>48</v>
      </c>
    </row>
    <row r="55" spans="1:12">
      <c r="F55" t="s">
        <v>16</v>
      </c>
      <c r="G55" t="s">
        <v>17</v>
      </c>
      <c r="H55" t="s">
        <v>18</v>
      </c>
      <c r="L55" t="s">
        <v>53</v>
      </c>
    </row>
    <row r="56" spans="1:12">
      <c r="A56" t="s">
        <v>6</v>
      </c>
      <c r="B56">
        <v>1</v>
      </c>
    </row>
    <row r="57" spans="1:12">
      <c r="A57" t="s">
        <v>6</v>
      </c>
      <c r="B57">
        <v>2</v>
      </c>
    </row>
    <row r="58" spans="1:12">
      <c r="A58" t="s">
        <v>6</v>
      </c>
      <c r="B58">
        <v>3</v>
      </c>
    </row>
    <row r="59" spans="1:12">
      <c r="A59" t="s">
        <v>6</v>
      </c>
      <c r="B59">
        <v>4</v>
      </c>
      <c r="C59">
        <v>0.50509400000000004</v>
      </c>
      <c r="D59">
        <v>-2.21123</v>
      </c>
      <c r="E59">
        <v>177.79300000000001</v>
      </c>
      <c r="F59">
        <v>-2.3296299999999999</v>
      </c>
      <c r="G59">
        <v>-1.70662</v>
      </c>
      <c r="H59">
        <v>41.116199999999999</v>
      </c>
      <c r="L59">
        <f>J6-H59</f>
        <v>-1.1161999999999992</v>
      </c>
    </row>
    <row r="60" spans="1:12">
      <c r="A60" t="s">
        <v>6</v>
      </c>
      <c r="B60">
        <v>5</v>
      </c>
      <c r="C60">
        <v>0.44118600000000002</v>
      </c>
      <c r="D60">
        <v>-1.9794700000000001</v>
      </c>
      <c r="E60">
        <v>177.428</v>
      </c>
      <c r="F60">
        <v>-3.2027999999999999</v>
      </c>
      <c r="G60">
        <v>-1.4991300000000001</v>
      </c>
      <c r="H60">
        <v>46.354999999999997</v>
      </c>
      <c r="L60">
        <f t="shared" ref="L60:L99" si="11">J7-H60</f>
        <v>-1.3549999999999969</v>
      </c>
    </row>
    <row r="61" spans="1:12">
      <c r="A61" t="s">
        <v>6</v>
      </c>
      <c r="B61">
        <v>6</v>
      </c>
      <c r="C61">
        <v>0.44032500000000002</v>
      </c>
      <c r="D61">
        <v>-1.9668099999999999</v>
      </c>
      <c r="E61">
        <v>177.47499999999999</v>
      </c>
      <c r="F61">
        <v>-3.2008999999999999</v>
      </c>
      <c r="G61">
        <v>-1.49509</v>
      </c>
      <c r="H61">
        <v>46.347099999999998</v>
      </c>
      <c r="L61">
        <f t="shared" si="11"/>
        <v>-1.3470999999999975</v>
      </c>
    </row>
    <row r="62" spans="1:12">
      <c r="A62" t="s">
        <v>6</v>
      </c>
      <c r="B62">
        <v>7</v>
      </c>
      <c r="C62">
        <v>0.36043700000000001</v>
      </c>
      <c r="D62">
        <v>-2.7471999999999999</v>
      </c>
      <c r="E62">
        <v>177.358</v>
      </c>
      <c r="F62">
        <v>-2.7416999999999998</v>
      </c>
      <c r="G62">
        <v>-1.31111</v>
      </c>
      <c r="H62">
        <v>51.395600000000002</v>
      </c>
      <c r="L62">
        <f t="shared" si="11"/>
        <v>-1.3956000000000017</v>
      </c>
    </row>
    <row r="63" spans="1:12">
      <c r="A63" t="s">
        <v>6</v>
      </c>
      <c r="B63">
        <v>8</v>
      </c>
      <c r="C63">
        <v>0.35939100000000002</v>
      </c>
      <c r="D63">
        <v>-2.59259</v>
      </c>
      <c r="E63">
        <v>177.42500000000001</v>
      </c>
      <c r="F63">
        <v>-2.7347999999999999</v>
      </c>
      <c r="G63">
        <v>-1.2932900000000001</v>
      </c>
      <c r="H63">
        <v>51.395200000000003</v>
      </c>
      <c r="L63">
        <f t="shared" si="11"/>
        <v>-1.3952000000000027</v>
      </c>
    </row>
    <row r="64" spans="1:12">
      <c r="A64" t="s">
        <v>6</v>
      </c>
      <c r="B64">
        <v>9</v>
      </c>
      <c r="C64">
        <v>0.26222299999999998</v>
      </c>
      <c r="D64">
        <v>-2.3837299999999999</v>
      </c>
      <c r="E64">
        <v>177.24199999999999</v>
      </c>
      <c r="F64">
        <v>-2.0680200000000002</v>
      </c>
      <c r="G64">
        <v>-1.0691999999999999</v>
      </c>
      <c r="H64">
        <v>56.698900000000002</v>
      </c>
      <c r="L64">
        <f t="shared" si="11"/>
        <v>-1.6989000000000019</v>
      </c>
    </row>
    <row r="65" spans="1:12">
      <c r="A65" t="s">
        <v>6</v>
      </c>
      <c r="B65">
        <v>10</v>
      </c>
      <c r="C65">
        <v>0.21562899999999999</v>
      </c>
      <c r="D65">
        <v>-2.5282300000000002</v>
      </c>
      <c r="E65">
        <v>176.904</v>
      </c>
      <c r="F65">
        <v>-2.0701499999999999</v>
      </c>
      <c r="G65">
        <v>-1.0767</v>
      </c>
      <c r="H65">
        <v>56.654600000000002</v>
      </c>
      <c r="L65">
        <f t="shared" si="11"/>
        <v>-1.6546000000000021</v>
      </c>
    </row>
    <row r="66" spans="1:12">
      <c r="A66" t="s">
        <v>6</v>
      </c>
      <c r="B66">
        <v>11</v>
      </c>
      <c r="C66">
        <v>0.38272600000000001</v>
      </c>
      <c r="D66">
        <v>-0.132469</v>
      </c>
      <c r="E66">
        <v>177.37899999999999</v>
      </c>
      <c r="F66">
        <v>-2.1736800000000001</v>
      </c>
      <c r="G66">
        <v>-0.88531300000000002</v>
      </c>
      <c r="H66">
        <v>61.893000000000001</v>
      </c>
      <c r="L66">
        <f t="shared" si="11"/>
        <v>-1.8930000000000007</v>
      </c>
    </row>
    <row r="67" spans="1:12">
      <c r="A67" t="s">
        <v>6</v>
      </c>
      <c r="B67">
        <v>12</v>
      </c>
      <c r="C67">
        <v>0.392984</v>
      </c>
      <c r="D67">
        <v>-0.31235099999999999</v>
      </c>
      <c r="E67">
        <v>177.333</v>
      </c>
      <c r="F67">
        <v>-2.1676299999999999</v>
      </c>
      <c r="G67">
        <v>-0.88891399999999998</v>
      </c>
      <c r="H67">
        <v>61.8369</v>
      </c>
      <c r="L67">
        <f t="shared" si="11"/>
        <v>-1.8369</v>
      </c>
    </row>
    <row r="68" spans="1:12">
      <c r="A68" t="s">
        <v>6</v>
      </c>
      <c r="B68">
        <v>13</v>
      </c>
      <c r="C68">
        <v>0.29600500000000002</v>
      </c>
      <c r="D68">
        <v>-2.4375</v>
      </c>
      <c r="E68">
        <v>177.18799999999999</v>
      </c>
      <c r="F68">
        <v>-2.2992499999999998</v>
      </c>
      <c r="G68">
        <v>-0.689249</v>
      </c>
      <c r="H68">
        <v>66.941500000000005</v>
      </c>
      <c r="L68">
        <f t="shared" si="11"/>
        <v>-1.9415000000000049</v>
      </c>
    </row>
    <row r="69" spans="1:12">
      <c r="A69" t="s">
        <v>6</v>
      </c>
      <c r="B69">
        <v>14</v>
      </c>
      <c r="C69">
        <v>0.33127000000000001</v>
      </c>
      <c r="D69">
        <v>-2.0724900000000002</v>
      </c>
      <c r="E69">
        <v>177.04599999999999</v>
      </c>
      <c r="F69">
        <v>-2.4467300000000001</v>
      </c>
      <c r="G69">
        <v>-0.34959000000000001</v>
      </c>
      <c r="H69">
        <v>66.985299999999995</v>
      </c>
      <c r="L69">
        <f t="shared" si="11"/>
        <v>-1.9852999999999952</v>
      </c>
    </row>
    <row r="70" spans="1:12">
      <c r="A70" t="s">
        <v>6</v>
      </c>
      <c r="B70">
        <v>15</v>
      </c>
      <c r="C70">
        <v>0.28842400000000001</v>
      </c>
      <c r="D70">
        <v>-2.8769200000000001</v>
      </c>
      <c r="E70">
        <v>176.309</v>
      </c>
      <c r="F70">
        <v>-1.7639</v>
      </c>
      <c r="G70">
        <v>-0.44053799999999999</v>
      </c>
      <c r="H70">
        <v>71.9465</v>
      </c>
      <c r="L70">
        <f t="shared" si="11"/>
        <v>-1.9465000000000003</v>
      </c>
    </row>
    <row r="71" spans="1:12">
      <c r="A71" t="s">
        <v>6</v>
      </c>
      <c r="B71">
        <v>16</v>
      </c>
      <c r="C71">
        <v>0.27346100000000001</v>
      </c>
      <c r="D71">
        <v>-2.8794499999999998</v>
      </c>
      <c r="E71">
        <v>176.131</v>
      </c>
      <c r="F71">
        <v>-1.75942</v>
      </c>
      <c r="G71">
        <v>-0.43702400000000002</v>
      </c>
      <c r="H71">
        <v>71.930000000000007</v>
      </c>
      <c r="L71">
        <f t="shared" si="11"/>
        <v>-1.9300000000000068</v>
      </c>
    </row>
    <row r="72" spans="1:12">
      <c r="A72" t="s">
        <v>6</v>
      </c>
      <c r="B72">
        <v>17</v>
      </c>
      <c r="C72">
        <v>0.17765700000000001</v>
      </c>
      <c r="D72">
        <v>-3.5094599999999998</v>
      </c>
      <c r="E72">
        <v>175.732</v>
      </c>
      <c r="F72">
        <v>-2.2597100000000001</v>
      </c>
      <c r="G72">
        <v>-0.11573600000000001</v>
      </c>
      <c r="H72">
        <v>82.2102</v>
      </c>
      <c r="L72">
        <f t="shared" si="11"/>
        <v>-2.2102000000000004</v>
      </c>
    </row>
    <row r="73" spans="1:12">
      <c r="A73" t="s">
        <v>6</v>
      </c>
      <c r="B73">
        <v>18</v>
      </c>
      <c r="C73">
        <v>0.202653</v>
      </c>
      <c r="D73">
        <v>-3.6954699999999998</v>
      </c>
      <c r="E73">
        <v>175.70400000000001</v>
      </c>
      <c r="F73">
        <v>-2.2662900000000001</v>
      </c>
      <c r="G73">
        <v>-0.110585</v>
      </c>
      <c r="H73">
        <v>82.127700000000004</v>
      </c>
      <c r="L73">
        <f t="shared" si="11"/>
        <v>-2.1277000000000044</v>
      </c>
    </row>
    <row r="74" spans="1:12">
      <c r="A74" t="s">
        <v>6</v>
      </c>
      <c r="B74">
        <v>19</v>
      </c>
      <c r="C74">
        <v>0.108607</v>
      </c>
      <c r="D74">
        <v>-6.4007699999999996</v>
      </c>
      <c r="E74">
        <v>178.66399999999999</v>
      </c>
      <c r="F74">
        <v>-1.6054299999999999</v>
      </c>
      <c r="G74">
        <v>0.36877799999999999</v>
      </c>
      <c r="H74">
        <v>92.582700000000003</v>
      </c>
      <c r="L74">
        <f t="shared" si="11"/>
        <v>-2.5827000000000027</v>
      </c>
    </row>
    <row r="75" spans="1:12">
      <c r="A75" t="s">
        <v>6</v>
      </c>
      <c r="B75">
        <v>20</v>
      </c>
      <c r="C75">
        <v>0.109932</v>
      </c>
      <c r="D75">
        <v>-6.1835399999999998</v>
      </c>
      <c r="E75">
        <v>179.161</v>
      </c>
      <c r="F75">
        <v>-1.6100300000000001</v>
      </c>
      <c r="G75">
        <v>0.37465900000000002</v>
      </c>
      <c r="H75">
        <v>92.564400000000006</v>
      </c>
      <c r="L75">
        <f t="shared" si="11"/>
        <v>-2.5644000000000062</v>
      </c>
    </row>
    <row r="76" spans="1:12">
      <c r="A76" t="s">
        <v>6</v>
      </c>
      <c r="B76">
        <v>21</v>
      </c>
      <c r="C76">
        <v>0.12123</v>
      </c>
      <c r="D76">
        <v>-3.2178399999999998</v>
      </c>
      <c r="E76">
        <v>176.613</v>
      </c>
      <c r="F76">
        <v>-1.8825499999999999</v>
      </c>
      <c r="G76">
        <v>0.67688000000000004</v>
      </c>
      <c r="H76">
        <v>102.816</v>
      </c>
      <c r="L76">
        <f t="shared" si="11"/>
        <v>-2.8160000000000025</v>
      </c>
    </row>
    <row r="77" spans="1:12">
      <c r="A77" t="s">
        <v>6</v>
      </c>
      <c r="B77">
        <v>22</v>
      </c>
      <c r="C77">
        <v>0.130415</v>
      </c>
      <c r="D77">
        <v>-2.80768</v>
      </c>
      <c r="E77">
        <v>176.85900000000001</v>
      </c>
      <c r="F77">
        <v>-1.8769899999999999</v>
      </c>
      <c r="G77">
        <v>0.701596</v>
      </c>
      <c r="H77">
        <v>102.72799999999999</v>
      </c>
      <c r="L77">
        <f t="shared" si="11"/>
        <v>-2.7279999999999944</v>
      </c>
    </row>
    <row r="78" spans="1:12">
      <c r="A78" t="s">
        <v>6</v>
      </c>
      <c r="B78">
        <v>23</v>
      </c>
      <c r="C78">
        <v>0.66899600000000004</v>
      </c>
      <c r="D78">
        <v>-0.44190000000000002</v>
      </c>
      <c r="E78">
        <v>179.72399999999999</v>
      </c>
      <c r="F78">
        <v>-1.80427</v>
      </c>
      <c r="G78">
        <v>1.1713</v>
      </c>
      <c r="H78">
        <v>113.57299999999999</v>
      </c>
      <c r="L78">
        <f t="shared" si="11"/>
        <v>-3.5729999999999933</v>
      </c>
    </row>
    <row r="79" spans="1:12">
      <c r="A79" t="s">
        <v>6</v>
      </c>
      <c r="B79">
        <v>24</v>
      </c>
      <c r="C79">
        <v>0.65924700000000003</v>
      </c>
      <c r="D79">
        <v>-0.41183599999999998</v>
      </c>
      <c r="E79">
        <v>179.61699999999999</v>
      </c>
      <c r="F79">
        <v>-1.80236</v>
      </c>
      <c r="G79">
        <v>1.17059</v>
      </c>
      <c r="H79">
        <v>113.471</v>
      </c>
      <c r="L79">
        <f t="shared" si="11"/>
        <v>-3.4710000000000036</v>
      </c>
    </row>
    <row r="80" spans="1:12">
      <c r="A80" t="s">
        <v>6</v>
      </c>
      <c r="B80">
        <v>25</v>
      </c>
      <c r="C80">
        <v>7.0698800000000006E-2</v>
      </c>
      <c r="D80">
        <v>-2.2919399999999999</v>
      </c>
      <c r="E80">
        <v>172.28700000000001</v>
      </c>
      <c r="F80">
        <v>-1.76407</v>
      </c>
      <c r="G80">
        <v>1.4632700000000001</v>
      </c>
      <c r="H80">
        <v>124.163</v>
      </c>
      <c r="L80">
        <f t="shared" si="11"/>
        <v>-4.1629999999999967</v>
      </c>
    </row>
    <row r="81" spans="1:12">
      <c r="A81" t="s">
        <v>6</v>
      </c>
      <c r="B81">
        <v>26</v>
      </c>
      <c r="C81">
        <v>6.27804E-2</v>
      </c>
      <c r="D81">
        <v>-1.97482</v>
      </c>
      <c r="E81">
        <v>172.65</v>
      </c>
      <c r="F81">
        <v>-1.7605299999999999</v>
      </c>
      <c r="G81">
        <v>1.46478</v>
      </c>
      <c r="H81">
        <v>124.27200000000001</v>
      </c>
      <c r="L81">
        <f t="shared" si="11"/>
        <v>-4.2720000000000056</v>
      </c>
    </row>
    <row r="82" spans="1:12">
      <c r="A82" t="s">
        <v>6</v>
      </c>
      <c r="B82">
        <v>27</v>
      </c>
      <c r="C82">
        <v>0.12339</v>
      </c>
      <c r="D82">
        <v>-5.0408799999999996</v>
      </c>
      <c r="E82">
        <v>174.57599999999999</v>
      </c>
      <c r="F82">
        <v>-0.35050799999999999</v>
      </c>
      <c r="G82">
        <v>1.8749100000000001</v>
      </c>
      <c r="H82">
        <v>134.21600000000001</v>
      </c>
      <c r="L82">
        <f t="shared" si="11"/>
        <v>-4.2160000000000082</v>
      </c>
    </row>
    <row r="83" spans="1:12">
      <c r="A83" t="s">
        <v>6</v>
      </c>
      <c r="B83">
        <v>28</v>
      </c>
      <c r="C83">
        <v>0.28449600000000003</v>
      </c>
      <c r="D83">
        <v>5.4935799999999997</v>
      </c>
      <c r="E83">
        <v>-175.77699999999999</v>
      </c>
      <c r="F83">
        <v>-0.26787499999999997</v>
      </c>
      <c r="G83">
        <v>1.9580200000000001</v>
      </c>
      <c r="H83">
        <v>134.12700000000001</v>
      </c>
      <c r="L83">
        <f t="shared" si="11"/>
        <v>-4.1270000000000095</v>
      </c>
    </row>
    <row r="84" spans="1:12">
      <c r="A84" t="s">
        <v>6</v>
      </c>
      <c r="B84">
        <v>29</v>
      </c>
      <c r="C84">
        <v>0.32456400000000002</v>
      </c>
      <c r="D84">
        <v>-6.0548000000000002</v>
      </c>
      <c r="E84">
        <v>176.09700000000001</v>
      </c>
      <c r="F84">
        <v>-0.90242299999999998</v>
      </c>
      <c r="G84">
        <v>2.1702499999999998</v>
      </c>
      <c r="H84">
        <v>144.642</v>
      </c>
      <c r="L84">
        <f t="shared" si="11"/>
        <v>-4.6419999999999959</v>
      </c>
    </row>
    <row r="85" spans="1:12">
      <c r="A85" t="s">
        <v>6</v>
      </c>
      <c r="B85">
        <v>30</v>
      </c>
      <c r="C85">
        <v>0.44889899999999999</v>
      </c>
      <c r="D85">
        <v>-6.8237199999999998</v>
      </c>
      <c r="E85">
        <v>177.27699999999999</v>
      </c>
      <c r="F85">
        <v>-0.90684900000000002</v>
      </c>
      <c r="G85">
        <v>2.1894399999999998</v>
      </c>
      <c r="H85">
        <v>144.44999999999999</v>
      </c>
      <c r="L85">
        <f t="shared" si="11"/>
        <v>-4.4499999999999886</v>
      </c>
    </row>
    <row r="86" spans="1:12">
      <c r="A86" t="s">
        <v>6</v>
      </c>
      <c r="B86">
        <v>31</v>
      </c>
      <c r="C86">
        <v>-3.8680300000000001E-2</v>
      </c>
      <c r="D86">
        <v>-5.0335000000000001</v>
      </c>
      <c r="E86">
        <v>171.90799999999999</v>
      </c>
      <c r="F86">
        <v>-0.48037099999999999</v>
      </c>
      <c r="G86">
        <v>2.4737</v>
      </c>
      <c r="H86">
        <v>155.50200000000001</v>
      </c>
      <c r="L86">
        <f t="shared" si="11"/>
        <v>-5.5020000000000095</v>
      </c>
    </row>
    <row r="87" spans="1:12">
      <c r="A87" t="s">
        <v>6</v>
      </c>
      <c r="B87">
        <v>32</v>
      </c>
      <c r="C87">
        <v>-5.04555E-2</v>
      </c>
      <c r="D87">
        <v>-5.2000999999999999</v>
      </c>
      <c r="E87">
        <v>171.81</v>
      </c>
      <c r="F87">
        <v>-0.4753</v>
      </c>
      <c r="G87">
        <v>2.4729800000000002</v>
      </c>
      <c r="H87">
        <v>155.50299999999999</v>
      </c>
      <c r="L87">
        <f t="shared" si="11"/>
        <v>-5.5029999999999859</v>
      </c>
    </row>
    <row r="88" spans="1:12">
      <c r="A88" t="s">
        <v>6</v>
      </c>
      <c r="B88">
        <v>33</v>
      </c>
      <c r="C88">
        <v>-2.9369900000000001E-2</v>
      </c>
      <c r="D88">
        <v>-3.7563900000000001</v>
      </c>
      <c r="E88">
        <v>171.33099999999999</v>
      </c>
      <c r="F88">
        <v>0.81797900000000001</v>
      </c>
      <c r="G88">
        <v>2.96577</v>
      </c>
      <c r="H88">
        <v>165.62</v>
      </c>
      <c r="L88">
        <f t="shared" si="11"/>
        <v>-5.6200000000000045</v>
      </c>
    </row>
    <row r="89" spans="1:12">
      <c r="A89" t="s">
        <v>6</v>
      </c>
      <c r="B89">
        <v>34</v>
      </c>
      <c r="C89">
        <v>-2.1583700000000001E-2</v>
      </c>
      <c r="D89">
        <v>-3.63462</v>
      </c>
      <c r="E89">
        <v>171.661</v>
      </c>
      <c r="F89">
        <v>0.824376</v>
      </c>
      <c r="G89">
        <v>2.9703200000000001</v>
      </c>
      <c r="H89">
        <v>165.74199999999999</v>
      </c>
      <c r="L89">
        <f t="shared" si="11"/>
        <v>-5.7419999999999902</v>
      </c>
    </row>
    <row r="90" spans="1:12">
      <c r="A90" t="s">
        <v>6</v>
      </c>
      <c r="B90">
        <v>35</v>
      </c>
      <c r="C90">
        <v>8.5141700000000001E-2</v>
      </c>
      <c r="D90">
        <v>2.2947600000000001</v>
      </c>
      <c r="E90">
        <v>-170.57</v>
      </c>
      <c r="F90">
        <v>-0.114676</v>
      </c>
      <c r="G90">
        <v>3.3872</v>
      </c>
      <c r="H90">
        <v>175.583</v>
      </c>
      <c r="L90">
        <f t="shared" si="11"/>
        <v>-5.5829999999999984</v>
      </c>
    </row>
    <row r="91" spans="1:12">
      <c r="A91" t="s">
        <v>6</v>
      </c>
      <c r="B91">
        <v>36</v>
      </c>
      <c r="C91">
        <v>-3.0143900000000001E-2</v>
      </c>
      <c r="D91">
        <v>-3.2125900000000001</v>
      </c>
      <c r="E91">
        <v>168.69300000000001</v>
      </c>
      <c r="F91">
        <v>0.55030199999999996</v>
      </c>
      <c r="G91">
        <v>3.2601200000000001</v>
      </c>
      <c r="H91">
        <v>176.09299999999999</v>
      </c>
      <c r="L91">
        <f t="shared" si="11"/>
        <v>-6.0929999999999893</v>
      </c>
    </row>
    <row r="92" spans="1:12">
      <c r="A92" t="s">
        <v>6</v>
      </c>
      <c r="B92">
        <v>37</v>
      </c>
      <c r="C92">
        <v>1.8148399999999999E-2</v>
      </c>
      <c r="D92">
        <v>1.1293</v>
      </c>
      <c r="E92">
        <v>179.55199999999999</v>
      </c>
      <c r="F92">
        <v>2.23732</v>
      </c>
      <c r="G92">
        <v>3.6625800000000002</v>
      </c>
      <c r="H92">
        <v>187.05</v>
      </c>
      <c r="L92">
        <f t="shared" si="11"/>
        <v>-7.0500000000000114</v>
      </c>
    </row>
    <row r="93" spans="1:12">
      <c r="A93" t="s">
        <v>6</v>
      </c>
      <c r="B93">
        <v>38</v>
      </c>
      <c r="C93">
        <v>1.8148399999999999E-2</v>
      </c>
      <c r="D93">
        <v>1.1293</v>
      </c>
      <c r="E93">
        <v>179.55199999999999</v>
      </c>
      <c r="F93">
        <v>2.23732</v>
      </c>
      <c r="G93">
        <v>3.6625800000000002</v>
      </c>
      <c r="H93">
        <v>187.05</v>
      </c>
      <c r="L93">
        <f t="shared" si="11"/>
        <v>-7.0500000000000114</v>
      </c>
    </row>
    <row r="94" spans="1:12">
      <c r="A94" t="s">
        <v>6</v>
      </c>
      <c r="B94">
        <v>39</v>
      </c>
      <c r="C94">
        <v>0.51642100000000002</v>
      </c>
      <c r="D94">
        <v>-8.9644200000000005</v>
      </c>
      <c r="E94">
        <v>-177.51499999999999</v>
      </c>
      <c r="F94">
        <v>1.5932200000000001</v>
      </c>
      <c r="G94">
        <v>3.9278499999999998</v>
      </c>
      <c r="H94">
        <v>196.39599999999999</v>
      </c>
      <c r="L94">
        <f t="shared" si="11"/>
        <v>-6.3959999999999866</v>
      </c>
    </row>
    <row r="95" spans="1:12">
      <c r="A95" t="s">
        <v>6</v>
      </c>
      <c r="B95">
        <v>40</v>
      </c>
      <c r="C95">
        <v>0.35976000000000002</v>
      </c>
      <c r="D95">
        <v>-9.2948799999999991</v>
      </c>
      <c r="E95">
        <v>-178.05799999999999</v>
      </c>
      <c r="F95">
        <v>1.5830900000000001</v>
      </c>
      <c r="G95">
        <v>3.9473099999999999</v>
      </c>
      <c r="H95">
        <v>195.93700000000001</v>
      </c>
      <c r="L95">
        <f t="shared" si="11"/>
        <v>-5.9370000000000118</v>
      </c>
    </row>
    <row r="96" spans="1:12">
      <c r="A96" t="s">
        <v>6</v>
      </c>
      <c r="B96">
        <v>41</v>
      </c>
      <c r="C96">
        <v>0.88082800000000006</v>
      </c>
      <c r="D96">
        <v>-10.097099999999999</v>
      </c>
      <c r="E96">
        <v>-176.94499999999999</v>
      </c>
      <c r="F96">
        <v>1.4060600000000001</v>
      </c>
      <c r="G96">
        <v>4.32395</v>
      </c>
      <c r="H96">
        <v>206.56200000000001</v>
      </c>
      <c r="L96">
        <f t="shared" si="11"/>
        <v>-6.5620000000000118</v>
      </c>
    </row>
    <row r="97" spans="1:12">
      <c r="A97" t="s">
        <v>6</v>
      </c>
      <c r="B97">
        <v>42</v>
      </c>
      <c r="C97">
        <v>1.0092099999999999</v>
      </c>
      <c r="D97">
        <v>10.7591</v>
      </c>
      <c r="E97">
        <v>175.488</v>
      </c>
      <c r="F97">
        <v>1.53017</v>
      </c>
      <c r="G97">
        <v>4.3315999999999999</v>
      </c>
      <c r="H97">
        <v>206.05099999999999</v>
      </c>
      <c r="L97">
        <f t="shared" si="11"/>
        <v>-6.0509999999999877</v>
      </c>
    </row>
    <row r="98" spans="1:12">
      <c r="A98" t="s">
        <v>6</v>
      </c>
      <c r="B98">
        <v>43</v>
      </c>
      <c r="C98">
        <v>0.62824800000000003</v>
      </c>
      <c r="D98">
        <v>-3.0853199999999998</v>
      </c>
      <c r="E98">
        <v>-171.023</v>
      </c>
      <c r="F98">
        <v>5.1310599999999997</v>
      </c>
      <c r="G98">
        <v>6.4829400000000001</v>
      </c>
      <c r="H98">
        <v>260.66000000000003</v>
      </c>
      <c r="L98">
        <f t="shared" si="11"/>
        <v>-10.660000000000025</v>
      </c>
    </row>
    <row r="99" spans="1:12">
      <c r="A99" t="s">
        <v>6</v>
      </c>
      <c r="B99">
        <v>44</v>
      </c>
      <c r="C99">
        <v>0.123636</v>
      </c>
      <c r="D99">
        <v>4.0416999999999996</v>
      </c>
      <c r="E99">
        <v>-177.637</v>
      </c>
      <c r="F99">
        <v>5.1554700000000002</v>
      </c>
      <c r="G99">
        <v>6.3147200000000003</v>
      </c>
      <c r="H99">
        <v>260.39100000000002</v>
      </c>
      <c r="L99">
        <f t="shared" si="11"/>
        <v>-10.39100000000002</v>
      </c>
    </row>
    <row r="100" spans="1:12">
      <c r="A100" t="s">
        <v>6</v>
      </c>
      <c r="B100">
        <v>45</v>
      </c>
    </row>
    <row r="101" spans="1:12">
      <c r="A101" s="15" t="s">
        <v>6</v>
      </c>
      <c r="B101" s="15">
        <v>46</v>
      </c>
      <c r="C101" s="15">
        <v>0.123636</v>
      </c>
      <c r="D101" s="15">
        <v>4.0416999999999996</v>
      </c>
      <c r="E101" s="15">
        <v>-177.637</v>
      </c>
      <c r="F101" s="15">
        <v>5.1554700000000002</v>
      </c>
      <c r="G101" s="15">
        <v>6.3147200000000003</v>
      </c>
      <c r="H101" s="15">
        <v>260.39100000000002</v>
      </c>
      <c r="I101" s="15"/>
      <c r="J101" s="15"/>
      <c r="K101" s="15"/>
      <c r="L101" s="15"/>
    </row>
    <row r="102" spans="1:12">
      <c r="A102" t="s">
        <v>6</v>
      </c>
      <c r="B102">
        <v>47</v>
      </c>
    </row>
    <row r="103" spans="1:12">
      <c r="A103" t="s">
        <v>6</v>
      </c>
      <c r="B103">
        <v>48</v>
      </c>
    </row>
    <row r="104" spans="1:12">
      <c r="A104" t="s">
        <v>6</v>
      </c>
      <c r="B104">
        <v>49</v>
      </c>
    </row>
    <row r="105" spans="1:12">
      <c r="A105" t="s">
        <v>6</v>
      </c>
      <c r="B105">
        <v>50</v>
      </c>
    </row>
    <row r="107" spans="1:12">
      <c r="A107" t="s">
        <v>49</v>
      </c>
      <c r="H107" s="15" t="s">
        <v>54</v>
      </c>
    </row>
    <row r="108" spans="1:12">
      <c r="F108" t="s">
        <v>16</v>
      </c>
      <c r="G108" t="s">
        <v>17</v>
      </c>
      <c r="H108" t="s">
        <v>18</v>
      </c>
    </row>
    <row r="109" spans="1:12">
      <c r="A109" t="s">
        <v>6</v>
      </c>
      <c r="B109">
        <v>1</v>
      </c>
    </row>
    <row r="110" spans="1:12">
      <c r="A110" t="s">
        <v>6</v>
      </c>
      <c r="B110">
        <v>2</v>
      </c>
    </row>
    <row r="111" spans="1:12">
      <c r="A111" t="s">
        <v>6</v>
      </c>
      <c r="B111">
        <v>3</v>
      </c>
    </row>
    <row r="112" spans="1:12">
      <c r="A112" t="s">
        <v>6</v>
      </c>
      <c r="B112">
        <v>4</v>
      </c>
      <c r="C112">
        <v>2.0867100000000001</v>
      </c>
      <c r="D112">
        <v>-31.778099999999998</v>
      </c>
      <c r="E112">
        <v>-177.774</v>
      </c>
      <c r="F112">
        <v>-2.58127</v>
      </c>
      <c r="G112">
        <v>-1.6415</v>
      </c>
      <c r="H112">
        <v>31.6616</v>
      </c>
      <c r="L112">
        <f>J6-H112</f>
        <v>8.3384</v>
      </c>
    </row>
    <row r="113" spans="1:12">
      <c r="A113" t="s">
        <v>6</v>
      </c>
      <c r="B113">
        <v>5</v>
      </c>
      <c r="C113">
        <v>1.74431</v>
      </c>
      <c r="D113">
        <v>-32.7029</v>
      </c>
      <c r="E113">
        <v>-178.328</v>
      </c>
      <c r="F113">
        <v>-3.18608</v>
      </c>
      <c r="G113">
        <v>-1.43598</v>
      </c>
      <c r="H113">
        <v>35.4163</v>
      </c>
      <c r="L113">
        <f t="shared" ref="L113:L151" si="12">J7-H113</f>
        <v>9.5837000000000003</v>
      </c>
    </row>
    <row r="114" spans="1:12">
      <c r="A114" t="s">
        <v>6</v>
      </c>
      <c r="B114">
        <v>6</v>
      </c>
      <c r="C114">
        <v>1.72471</v>
      </c>
      <c r="D114">
        <v>-32.688200000000002</v>
      </c>
      <c r="E114">
        <v>-178.364</v>
      </c>
      <c r="F114">
        <v>-3.1848399999999999</v>
      </c>
      <c r="G114">
        <v>-1.4337500000000001</v>
      </c>
      <c r="H114">
        <v>35.411900000000003</v>
      </c>
      <c r="L114">
        <f t="shared" si="12"/>
        <v>9.5880999999999972</v>
      </c>
    </row>
    <row r="115" spans="1:12">
      <c r="A115" t="s">
        <v>6</v>
      </c>
      <c r="B115">
        <v>7</v>
      </c>
      <c r="C115">
        <v>1.48865</v>
      </c>
      <c r="D115">
        <v>-34.664700000000003</v>
      </c>
      <c r="E115">
        <v>-178.59</v>
      </c>
      <c r="F115">
        <v>-2.77745</v>
      </c>
      <c r="G115">
        <v>-1.2513099999999999</v>
      </c>
      <c r="H115">
        <v>39.055399999999999</v>
      </c>
      <c r="L115">
        <f t="shared" si="12"/>
        <v>10.944600000000001</v>
      </c>
    </row>
    <row r="116" spans="1:12">
      <c r="A116" t="s">
        <v>6</v>
      </c>
      <c r="B116">
        <v>8</v>
      </c>
      <c r="C116">
        <v>1.4730799999999999</v>
      </c>
      <c r="D116">
        <v>-34.6721</v>
      </c>
      <c r="E116">
        <v>-178.59899999999999</v>
      </c>
      <c r="F116">
        <v>-2.7741600000000002</v>
      </c>
      <c r="G116">
        <v>-1.2343599999999999</v>
      </c>
      <c r="H116">
        <v>39.042200000000001</v>
      </c>
      <c r="L116">
        <f t="shared" si="12"/>
        <v>10.957799999999999</v>
      </c>
    </row>
    <row r="117" spans="1:12">
      <c r="A117" t="s">
        <v>6</v>
      </c>
      <c r="B117">
        <v>9</v>
      </c>
      <c r="C117">
        <v>1.15387</v>
      </c>
      <c r="D117">
        <v>-36.171799999999998</v>
      </c>
      <c r="E117">
        <v>-178.90899999999999</v>
      </c>
      <c r="F117">
        <v>-2.22702</v>
      </c>
      <c r="G117">
        <v>-1.01231</v>
      </c>
      <c r="H117">
        <v>42.910200000000003</v>
      </c>
      <c r="L117">
        <f t="shared" si="12"/>
        <v>12.089799999999997</v>
      </c>
    </row>
    <row r="118" spans="1:12">
      <c r="A118" t="s">
        <v>6</v>
      </c>
      <c r="B118">
        <v>10</v>
      </c>
      <c r="C118">
        <v>1.09378</v>
      </c>
      <c r="D118">
        <v>-36.216000000000001</v>
      </c>
      <c r="E118">
        <v>-178.999</v>
      </c>
      <c r="F118">
        <v>-2.2276799999999999</v>
      </c>
      <c r="G118">
        <v>-1.0144</v>
      </c>
      <c r="H118">
        <v>42.881900000000002</v>
      </c>
      <c r="L118">
        <f t="shared" si="12"/>
        <v>12.118099999999998</v>
      </c>
    </row>
    <row r="119" spans="1:12">
      <c r="A119" t="s">
        <v>6</v>
      </c>
      <c r="B119">
        <v>11</v>
      </c>
      <c r="C119">
        <v>1.14463</v>
      </c>
      <c r="D119">
        <v>-36.8399</v>
      </c>
      <c r="E119">
        <v>-178.929</v>
      </c>
      <c r="F119">
        <v>-2.28965</v>
      </c>
      <c r="G119">
        <v>-0.83201499999999995</v>
      </c>
      <c r="H119">
        <v>46.583199999999998</v>
      </c>
      <c r="L119">
        <f t="shared" si="12"/>
        <v>13.416800000000002</v>
      </c>
    </row>
    <row r="120" spans="1:12">
      <c r="A120" t="s">
        <v>6</v>
      </c>
      <c r="B120">
        <v>12</v>
      </c>
      <c r="C120">
        <v>1.13391</v>
      </c>
      <c r="D120">
        <v>-36.780299999999997</v>
      </c>
      <c r="E120">
        <v>-178.988</v>
      </c>
      <c r="F120">
        <v>-2.2834699999999999</v>
      </c>
      <c r="G120">
        <v>-0.83622200000000002</v>
      </c>
      <c r="H120">
        <v>46.569099999999999</v>
      </c>
      <c r="L120">
        <f t="shared" si="12"/>
        <v>13.430900000000001</v>
      </c>
    </row>
    <row r="121" spans="1:12">
      <c r="A121" t="s">
        <v>6</v>
      </c>
      <c r="B121">
        <v>13</v>
      </c>
      <c r="C121">
        <v>0.84906700000000002</v>
      </c>
      <c r="D121">
        <v>-37.413699999999999</v>
      </c>
      <c r="E121">
        <v>-179.37899999999999</v>
      </c>
      <c r="F121">
        <v>-2.3150300000000001</v>
      </c>
      <c r="G121">
        <v>-0.64139400000000002</v>
      </c>
      <c r="H121">
        <v>50.337400000000002</v>
      </c>
      <c r="L121">
        <f t="shared" si="12"/>
        <v>14.662599999999998</v>
      </c>
    </row>
    <row r="122" spans="1:12">
      <c r="A122" t="s">
        <v>6</v>
      </c>
      <c r="B122">
        <v>14</v>
      </c>
      <c r="C122">
        <v>0.64321899999999999</v>
      </c>
      <c r="D122">
        <v>-37.280299999999997</v>
      </c>
      <c r="E122">
        <v>-179.714</v>
      </c>
      <c r="F122">
        <v>-2.4295300000000002</v>
      </c>
      <c r="G122">
        <v>-0.301618</v>
      </c>
      <c r="H122">
        <v>50.363199999999999</v>
      </c>
      <c r="L122">
        <f t="shared" si="12"/>
        <v>14.636800000000001</v>
      </c>
    </row>
    <row r="123" spans="1:12">
      <c r="A123" t="s">
        <v>6</v>
      </c>
      <c r="B123">
        <v>15</v>
      </c>
      <c r="C123">
        <v>0.62208600000000003</v>
      </c>
      <c r="D123">
        <v>-38.075800000000001</v>
      </c>
      <c r="E123">
        <v>-179.786</v>
      </c>
      <c r="F123">
        <v>-1.8759399999999999</v>
      </c>
      <c r="G123">
        <v>-0.38617000000000001</v>
      </c>
      <c r="H123">
        <v>54.125900000000001</v>
      </c>
      <c r="L123">
        <f t="shared" si="12"/>
        <v>15.874099999999999</v>
      </c>
    </row>
    <row r="124" spans="1:12">
      <c r="A124" t="s">
        <v>6</v>
      </c>
      <c r="B124">
        <v>16</v>
      </c>
      <c r="C124">
        <v>0.54998999999999998</v>
      </c>
      <c r="D124">
        <v>-38.1843</v>
      </c>
      <c r="E124">
        <v>-179.94200000000001</v>
      </c>
      <c r="F124">
        <v>-1.8725700000000001</v>
      </c>
      <c r="G124">
        <v>-0.38141799999999998</v>
      </c>
      <c r="H124">
        <v>54.073099999999997</v>
      </c>
      <c r="L124">
        <f t="shared" si="12"/>
        <v>15.926900000000003</v>
      </c>
    </row>
    <row r="125" spans="1:12">
      <c r="A125" t="s">
        <v>6</v>
      </c>
      <c r="B125">
        <v>17</v>
      </c>
      <c r="C125">
        <v>0.28758099999999998</v>
      </c>
      <c r="D125">
        <v>-38.811999999999998</v>
      </c>
      <c r="E125">
        <v>179.762</v>
      </c>
      <c r="F125">
        <v>-2.1788599999999998</v>
      </c>
      <c r="G125">
        <v>-6.17669E-2</v>
      </c>
      <c r="H125">
        <v>61.5428</v>
      </c>
      <c r="L125">
        <f t="shared" si="12"/>
        <v>18.4572</v>
      </c>
    </row>
    <row r="126" spans="1:12">
      <c r="A126" t="s">
        <v>6</v>
      </c>
      <c r="B126">
        <v>18</v>
      </c>
      <c r="C126">
        <v>0.33709299999999998</v>
      </c>
      <c r="D126">
        <v>-38.791899999999998</v>
      </c>
      <c r="E126">
        <v>179.80699999999999</v>
      </c>
      <c r="F126">
        <v>-2.18275</v>
      </c>
      <c r="G126">
        <v>-5.5926900000000002E-2</v>
      </c>
      <c r="H126">
        <v>61.503599999999999</v>
      </c>
      <c r="L126">
        <f t="shared" si="12"/>
        <v>18.496400000000001</v>
      </c>
    </row>
    <row r="127" spans="1:12">
      <c r="A127" t="s">
        <v>6</v>
      </c>
      <c r="B127">
        <v>19</v>
      </c>
      <c r="C127">
        <v>0.114318</v>
      </c>
      <c r="D127">
        <v>-40.283000000000001</v>
      </c>
      <c r="E127">
        <v>179.99700000000001</v>
      </c>
      <c r="F127">
        <v>-1.61256</v>
      </c>
      <c r="G127">
        <v>0.384409</v>
      </c>
      <c r="H127">
        <v>68.9696</v>
      </c>
      <c r="L127">
        <f t="shared" si="12"/>
        <v>21.0304</v>
      </c>
    </row>
    <row r="128" spans="1:12">
      <c r="A128" t="s">
        <v>6</v>
      </c>
      <c r="B128">
        <v>20</v>
      </c>
      <c r="C128">
        <v>0.124691</v>
      </c>
      <c r="D128">
        <v>-40.183799999999998</v>
      </c>
      <c r="E128">
        <v>-179.9</v>
      </c>
      <c r="F128">
        <v>-1.6179699999999999</v>
      </c>
      <c r="G128">
        <v>0.385459</v>
      </c>
      <c r="H128">
        <v>68.982299999999995</v>
      </c>
      <c r="L128">
        <f t="shared" si="12"/>
        <v>21.017700000000005</v>
      </c>
    </row>
    <row r="129" spans="1:12">
      <c r="A129" t="s">
        <v>6</v>
      </c>
      <c r="B129">
        <v>21</v>
      </c>
      <c r="C129">
        <v>-0.26949200000000001</v>
      </c>
      <c r="D129">
        <v>-39.831299999999999</v>
      </c>
      <c r="E129">
        <v>179.12799999999999</v>
      </c>
      <c r="F129">
        <v>-1.80813</v>
      </c>
      <c r="G129">
        <v>0.70799800000000002</v>
      </c>
      <c r="H129">
        <v>76.657399999999996</v>
      </c>
      <c r="L129">
        <f t="shared" si="12"/>
        <v>23.342600000000004</v>
      </c>
    </row>
    <row r="130" spans="1:12">
      <c r="A130" t="s">
        <v>6</v>
      </c>
      <c r="B130">
        <v>22</v>
      </c>
      <c r="C130">
        <v>-0.307508</v>
      </c>
      <c r="D130">
        <v>-39.982100000000003</v>
      </c>
      <c r="E130">
        <v>179.083</v>
      </c>
      <c r="F130">
        <v>-1.80646</v>
      </c>
      <c r="G130">
        <v>0.72853199999999996</v>
      </c>
      <c r="H130">
        <v>76.466899999999995</v>
      </c>
      <c r="L130">
        <f t="shared" si="12"/>
        <v>23.533100000000005</v>
      </c>
    </row>
    <row r="131" spans="1:12">
      <c r="A131" t="s">
        <v>6</v>
      </c>
      <c r="B131">
        <v>23</v>
      </c>
      <c r="C131">
        <v>0.29796</v>
      </c>
      <c r="D131">
        <v>-39.939300000000003</v>
      </c>
      <c r="E131">
        <v>179.74799999999999</v>
      </c>
      <c r="F131">
        <v>-1.7343</v>
      </c>
      <c r="G131">
        <v>1.1699900000000001</v>
      </c>
      <c r="H131">
        <v>84.548500000000004</v>
      </c>
      <c r="L131">
        <f t="shared" si="12"/>
        <v>25.451499999999996</v>
      </c>
    </row>
    <row r="132" spans="1:12">
      <c r="A132" t="s">
        <v>6</v>
      </c>
      <c r="B132">
        <v>24</v>
      </c>
      <c r="C132">
        <v>0.19312000000000001</v>
      </c>
      <c r="D132">
        <v>-39.902900000000002</v>
      </c>
      <c r="E132">
        <v>179.518</v>
      </c>
      <c r="F132">
        <v>-1.7336400000000001</v>
      </c>
      <c r="G132">
        <v>1.1689700000000001</v>
      </c>
      <c r="H132">
        <v>84.496700000000004</v>
      </c>
      <c r="L132">
        <f t="shared" si="12"/>
        <v>25.503299999999996</v>
      </c>
    </row>
    <row r="133" spans="1:12">
      <c r="A133" t="s">
        <v>6</v>
      </c>
      <c r="B133">
        <v>25</v>
      </c>
      <c r="C133">
        <v>-0.77395899999999995</v>
      </c>
      <c r="D133">
        <v>-39.596200000000003</v>
      </c>
      <c r="E133">
        <v>178.11500000000001</v>
      </c>
      <c r="F133">
        <v>-1.66747</v>
      </c>
      <c r="G133">
        <v>1.5359799999999999</v>
      </c>
      <c r="H133">
        <v>93.168899999999994</v>
      </c>
      <c r="L133">
        <f t="shared" si="12"/>
        <v>26.831100000000006</v>
      </c>
    </row>
    <row r="134" spans="1:12">
      <c r="A134" t="s">
        <v>6</v>
      </c>
      <c r="B134">
        <v>26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12">
      <c r="A135" t="s">
        <v>6</v>
      </c>
      <c r="B135">
        <v>27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12">
      <c r="A136" t="s">
        <v>6</v>
      </c>
      <c r="B136">
        <v>28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12">
      <c r="A137" t="s">
        <v>6</v>
      </c>
      <c r="B137">
        <v>29</v>
      </c>
      <c r="C137">
        <v>-0.50887700000000002</v>
      </c>
      <c r="D137">
        <v>-40.9953</v>
      </c>
      <c r="E137">
        <v>178.32900000000001</v>
      </c>
      <c r="F137">
        <v>-0.94901000000000002</v>
      </c>
      <c r="G137">
        <v>2.1976399999999998</v>
      </c>
      <c r="H137">
        <v>107.80500000000001</v>
      </c>
    </row>
    <row r="138" spans="1:12">
      <c r="A138" t="s">
        <v>6</v>
      </c>
      <c r="B138">
        <v>30</v>
      </c>
      <c r="C138">
        <v>-0.29526599999999997</v>
      </c>
      <c r="D138">
        <v>-41.086199999999998</v>
      </c>
      <c r="E138">
        <v>178.65700000000001</v>
      </c>
      <c r="F138">
        <v>-0.94820499999999996</v>
      </c>
      <c r="G138">
        <v>2.20872</v>
      </c>
      <c r="H138">
        <v>107.648</v>
      </c>
      <c r="L138">
        <f t="shared" si="12"/>
        <v>32.352000000000004</v>
      </c>
    </row>
    <row r="139" spans="1:12">
      <c r="A139" t="s">
        <v>6</v>
      </c>
      <c r="B139">
        <v>31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12">
      <c r="A140" t="s">
        <v>6</v>
      </c>
      <c r="B140">
        <v>32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12">
      <c r="A141" t="s">
        <v>6</v>
      </c>
      <c r="B141">
        <v>33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12">
      <c r="A142" t="s">
        <v>6</v>
      </c>
      <c r="B142">
        <v>34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12">
      <c r="A143" t="s">
        <v>6</v>
      </c>
      <c r="B143">
        <v>35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12">
      <c r="A144" t="s">
        <v>6</v>
      </c>
      <c r="B144">
        <v>36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12">
      <c r="A145" t="s">
        <v>6</v>
      </c>
      <c r="B145">
        <v>37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12">
      <c r="A146" t="s">
        <v>6</v>
      </c>
      <c r="B146">
        <v>38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12">
      <c r="A147" t="s">
        <v>6</v>
      </c>
      <c r="B147">
        <v>39</v>
      </c>
      <c r="C147">
        <v>-0.42835099999999998</v>
      </c>
      <c r="D147">
        <v>-42.209099999999999</v>
      </c>
      <c r="E147">
        <v>179.21100000000001</v>
      </c>
      <c r="F147">
        <v>1.0057100000000001</v>
      </c>
      <c r="G147">
        <v>3.92787</v>
      </c>
      <c r="H147">
        <v>146.428</v>
      </c>
      <c r="L147">
        <f t="shared" si="12"/>
        <v>43.572000000000003</v>
      </c>
    </row>
    <row r="148" spans="1:12">
      <c r="A148" t="s">
        <v>6</v>
      </c>
      <c r="B148">
        <v>40</v>
      </c>
      <c r="C148">
        <v>-0.65628900000000001</v>
      </c>
      <c r="D148">
        <v>-42.4086</v>
      </c>
      <c r="E148">
        <v>178.96799999999999</v>
      </c>
      <c r="F148">
        <v>0.99669600000000003</v>
      </c>
      <c r="G148">
        <v>3.9438499999999999</v>
      </c>
      <c r="H148">
        <v>145.863</v>
      </c>
      <c r="L148">
        <f t="shared" si="12"/>
        <v>44.137</v>
      </c>
    </row>
    <row r="149" spans="1:12">
      <c r="A149" t="s">
        <v>6</v>
      </c>
      <c r="B149">
        <v>41</v>
      </c>
      <c r="C149">
        <v>0.10853599999999999</v>
      </c>
      <c r="D149">
        <v>-42.571800000000003</v>
      </c>
      <c r="E149">
        <v>179.84</v>
      </c>
      <c r="F149">
        <v>0.87676399999999999</v>
      </c>
      <c r="G149">
        <v>4.3180100000000001</v>
      </c>
      <c r="H149">
        <v>153.726</v>
      </c>
      <c r="L149">
        <f t="shared" si="12"/>
        <v>46.274000000000001</v>
      </c>
    </row>
    <row r="150" spans="1:12">
      <c r="A150" t="s">
        <v>6</v>
      </c>
      <c r="B150">
        <v>42</v>
      </c>
      <c r="C150">
        <v>2.4946100000000002</v>
      </c>
      <c r="D150">
        <v>41.963799999999999</v>
      </c>
      <c r="E150">
        <v>176.45400000000001</v>
      </c>
      <c r="F150">
        <v>1.3208200000000001</v>
      </c>
      <c r="G150">
        <v>4.3576499999999996</v>
      </c>
      <c r="H150">
        <v>153.36699999999999</v>
      </c>
      <c r="L150">
        <f t="shared" si="12"/>
        <v>46.63300000000001</v>
      </c>
    </row>
    <row r="151" spans="1:12">
      <c r="A151" t="s">
        <v>6</v>
      </c>
      <c r="B151">
        <v>43</v>
      </c>
      <c r="C151">
        <v>2.6386099999999999</v>
      </c>
      <c r="D151">
        <v>39.317599999999999</v>
      </c>
      <c r="E151">
        <v>176.18700000000001</v>
      </c>
      <c r="F151">
        <v>4.0781099999999997</v>
      </c>
      <c r="G151">
        <v>6.5406199999999997</v>
      </c>
      <c r="H151">
        <v>196.57900000000001</v>
      </c>
      <c r="L151">
        <f t="shared" si="12"/>
        <v>53.420999999999992</v>
      </c>
    </row>
    <row r="152" spans="1:12">
      <c r="A152" t="s">
        <v>6</v>
      </c>
      <c r="B152">
        <v>44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12">
      <c r="A153" t="s">
        <v>6</v>
      </c>
      <c r="B153">
        <v>45</v>
      </c>
    </row>
    <row r="154" spans="1:12">
      <c r="A154" t="s">
        <v>6</v>
      </c>
      <c r="B154">
        <v>46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12">
      <c r="A155" t="s">
        <v>6</v>
      </c>
      <c r="B155">
        <v>47</v>
      </c>
    </row>
    <row r="156" spans="1:12">
      <c r="A156" t="s">
        <v>6</v>
      </c>
      <c r="B156">
        <v>48</v>
      </c>
    </row>
    <row r="157" spans="1:12">
      <c r="A157" t="s">
        <v>6</v>
      </c>
      <c r="B157">
        <v>49</v>
      </c>
    </row>
    <row r="158" spans="1:12">
      <c r="A158" t="s">
        <v>6</v>
      </c>
      <c r="B158">
        <v>50</v>
      </c>
    </row>
    <row r="160" spans="1:12">
      <c r="A160" t="s">
        <v>50</v>
      </c>
    </row>
    <row r="161" spans="1:12">
      <c r="F161" t="s">
        <v>16</v>
      </c>
      <c r="G161" t="s">
        <v>17</v>
      </c>
      <c r="H161" t="s">
        <v>18</v>
      </c>
    </row>
    <row r="162" spans="1:12">
      <c r="A162" t="s">
        <v>6</v>
      </c>
      <c r="B162">
        <v>1</v>
      </c>
    </row>
    <row r="163" spans="1:12">
      <c r="A163" t="s">
        <v>6</v>
      </c>
      <c r="B163">
        <v>2</v>
      </c>
    </row>
    <row r="164" spans="1:12">
      <c r="A164" t="s">
        <v>6</v>
      </c>
      <c r="B164">
        <v>3</v>
      </c>
    </row>
    <row r="165" spans="1:12">
      <c r="A165" t="s">
        <v>6</v>
      </c>
      <c r="B165">
        <v>4</v>
      </c>
      <c r="C165">
        <v>0.51660300000000003</v>
      </c>
      <c r="D165">
        <v>-2.1740400000000002</v>
      </c>
      <c r="E165">
        <v>177.75299999999999</v>
      </c>
      <c r="F165">
        <v>-1.60253</v>
      </c>
      <c r="G165">
        <v>-1.4547600000000001</v>
      </c>
      <c r="H165">
        <v>41.134999999999998</v>
      </c>
      <c r="L165">
        <f>J6-H165</f>
        <v>-1.134999999999998</v>
      </c>
    </row>
    <row r="166" spans="1:12">
      <c r="A166" t="s">
        <v>6</v>
      </c>
      <c r="B166">
        <v>5</v>
      </c>
      <c r="C166">
        <v>0.45504899999999998</v>
      </c>
      <c r="D166">
        <v>-1.9854400000000001</v>
      </c>
      <c r="E166">
        <v>177.358</v>
      </c>
      <c r="F166">
        <v>-2.3845100000000001</v>
      </c>
      <c r="G166">
        <v>-1.21539</v>
      </c>
      <c r="H166">
        <v>46.3733</v>
      </c>
      <c r="L166">
        <f t="shared" ref="L166:L205" si="13">J7-H166</f>
        <v>-1.3733000000000004</v>
      </c>
    </row>
    <row r="167" spans="1:12">
      <c r="A167" t="s">
        <v>6</v>
      </c>
      <c r="B167">
        <v>6</v>
      </c>
      <c r="C167">
        <v>0.45467600000000002</v>
      </c>
      <c r="D167">
        <v>-1.95214</v>
      </c>
      <c r="E167">
        <v>177.42099999999999</v>
      </c>
      <c r="F167">
        <v>-2.3822800000000002</v>
      </c>
      <c r="G167">
        <v>-1.2110300000000001</v>
      </c>
      <c r="H167">
        <v>46.366399999999999</v>
      </c>
      <c r="L167">
        <f t="shared" si="13"/>
        <v>-1.3663999999999987</v>
      </c>
    </row>
    <row r="168" spans="1:12">
      <c r="A168" t="s">
        <v>6</v>
      </c>
      <c r="B168">
        <v>7</v>
      </c>
      <c r="C168">
        <v>0.37153700000000001</v>
      </c>
      <c r="D168">
        <v>-2.79433</v>
      </c>
      <c r="E168">
        <v>177.27600000000001</v>
      </c>
      <c r="F168">
        <v>-1.83518</v>
      </c>
      <c r="G168">
        <v>-0.99636999999999998</v>
      </c>
      <c r="H168">
        <v>51.420499999999997</v>
      </c>
      <c r="L168">
        <f t="shared" si="13"/>
        <v>-1.420499999999997</v>
      </c>
    </row>
    <row r="169" spans="1:12">
      <c r="A169" t="s">
        <v>6</v>
      </c>
      <c r="B169">
        <v>8</v>
      </c>
      <c r="C169">
        <v>0.37129899999999999</v>
      </c>
      <c r="D169">
        <v>-2.60134</v>
      </c>
      <c r="E169">
        <v>177.35</v>
      </c>
      <c r="F169">
        <v>-1.8274300000000001</v>
      </c>
      <c r="G169">
        <v>-0.97839600000000004</v>
      </c>
      <c r="H169">
        <v>51.420400000000001</v>
      </c>
      <c r="L169">
        <f t="shared" si="13"/>
        <v>-1.4204000000000008</v>
      </c>
    </row>
    <row r="170" spans="1:12">
      <c r="A170" t="s">
        <v>6</v>
      </c>
      <c r="B170">
        <v>9</v>
      </c>
      <c r="C170">
        <v>0.27759600000000001</v>
      </c>
      <c r="D170">
        <v>-2.3588200000000001</v>
      </c>
      <c r="E170">
        <v>177.16499999999999</v>
      </c>
      <c r="F170">
        <v>-1.0658399999999999</v>
      </c>
      <c r="G170">
        <v>-0.721356</v>
      </c>
      <c r="H170">
        <v>56.726500000000001</v>
      </c>
      <c r="L170">
        <f t="shared" si="13"/>
        <v>-1.7265000000000015</v>
      </c>
    </row>
    <row r="171" spans="1:12">
      <c r="A171" t="s">
        <v>6</v>
      </c>
      <c r="B171">
        <v>10</v>
      </c>
      <c r="C171">
        <v>0.232793</v>
      </c>
      <c r="D171">
        <v>-2.5224799999999998</v>
      </c>
      <c r="E171">
        <v>176.81700000000001</v>
      </c>
      <c r="F171">
        <v>-1.06917</v>
      </c>
      <c r="G171">
        <v>-0.72934399999999999</v>
      </c>
      <c r="H171">
        <v>56.683399999999999</v>
      </c>
      <c r="L171">
        <f t="shared" si="13"/>
        <v>-1.6833999999999989</v>
      </c>
    </row>
    <row r="172" spans="1:12">
      <c r="A172" t="s">
        <v>6</v>
      </c>
      <c r="B172">
        <v>11</v>
      </c>
      <c r="C172">
        <v>0.40789500000000001</v>
      </c>
      <c r="D172">
        <v>4.4258100000000002E-2</v>
      </c>
      <c r="E172">
        <v>177.251</v>
      </c>
      <c r="F172">
        <v>-1.0765</v>
      </c>
      <c r="G172">
        <v>-0.50597999999999999</v>
      </c>
      <c r="H172">
        <v>61.901000000000003</v>
      </c>
      <c r="L172">
        <f t="shared" si="13"/>
        <v>-1.9010000000000034</v>
      </c>
    </row>
    <row r="173" spans="1:12">
      <c r="A173" t="s">
        <v>6</v>
      </c>
      <c r="B173">
        <v>12</v>
      </c>
      <c r="C173">
        <v>0.41813400000000001</v>
      </c>
      <c r="D173">
        <v>-0.147703</v>
      </c>
      <c r="E173">
        <v>177.25399999999999</v>
      </c>
      <c r="F173">
        <v>-1.0717300000000001</v>
      </c>
      <c r="G173">
        <v>-0.50901099999999999</v>
      </c>
      <c r="H173">
        <v>61.848199999999999</v>
      </c>
      <c r="L173">
        <f t="shared" si="13"/>
        <v>-1.8481999999999985</v>
      </c>
    </row>
    <row r="174" spans="1:12">
      <c r="A174" t="s">
        <v>6</v>
      </c>
      <c r="B174">
        <v>13</v>
      </c>
      <c r="C174">
        <v>0.31134800000000001</v>
      </c>
      <c r="D174">
        <v>-2.3862299999999999</v>
      </c>
      <c r="E174">
        <v>177.071</v>
      </c>
      <c r="F174">
        <v>-1.1156999999999999</v>
      </c>
      <c r="G174">
        <v>-0.27845999999999999</v>
      </c>
      <c r="H174">
        <v>66.974699999999999</v>
      </c>
      <c r="L174">
        <f t="shared" si="13"/>
        <v>-1.9746999999999986</v>
      </c>
    </row>
    <row r="175" spans="1:12">
      <c r="A175" t="s">
        <v>6</v>
      </c>
      <c r="B175">
        <v>14</v>
      </c>
      <c r="C175">
        <v>0.34658800000000001</v>
      </c>
      <c r="D175">
        <v>-2.1008300000000002</v>
      </c>
      <c r="E175">
        <v>176.905</v>
      </c>
      <c r="F175">
        <v>-1.2637400000000001</v>
      </c>
      <c r="G175">
        <v>6.1196800000000003E-2</v>
      </c>
      <c r="H175">
        <v>67.012299999999996</v>
      </c>
      <c r="L175">
        <f t="shared" si="13"/>
        <v>-2.0122999999999962</v>
      </c>
    </row>
    <row r="176" spans="1:12">
      <c r="A176" t="s">
        <v>6</v>
      </c>
      <c r="B176">
        <v>15</v>
      </c>
      <c r="C176">
        <v>0.303346</v>
      </c>
      <c r="D176">
        <v>-3.0454400000000001</v>
      </c>
      <c r="E176">
        <v>176.18799999999999</v>
      </c>
      <c r="F176">
        <v>-0.495224</v>
      </c>
      <c r="G176">
        <v>1.35019E-3</v>
      </c>
      <c r="H176">
        <v>71.981700000000004</v>
      </c>
      <c r="L176">
        <f t="shared" si="13"/>
        <v>-1.9817000000000036</v>
      </c>
    </row>
    <row r="177" spans="1:12">
      <c r="A177" t="s">
        <v>6</v>
      </c>
      <c r="B177">
        <v>16</v>
      </c>
      <c r="C177">
        <v>0.29305199999999998</v>
      </c>
      <c r="D177">
        <v>-2.9710100000000002</v>
      </c>
      <c r="E177">
        <v>176.03299999999999</v>
      </c>
      <c r="F177">
        <v>-0.48979200000000001</v>
      </c>
      <c r="G177">
        <v>5.1461199999999997E-3</v>
      </c>
      <c r="H177">
        <v>71.969300000000004</v>
      </c>
      <c r="L177">
        <f t="shared" si="13"/>
        <v>-1.969300000000004</v>
      </c>
    </row>
    <row r="178" spans="1:12">
      <c r="A178" t="s">
        <v>6</v>
      </c>
      <c r="B178">
        <v>17</v>
      </c>
      <c r="C178">
        <v>0.193189</v>
      </c>
      <c r="D178">
        <v>-3.5772300000000001</v>
      </c>
      <c r="E178">
        <v>175.483</v>
      </c>
      <c r="F178">
        <v>-0.80803400000000003</v>
      </c>
      <c r="G178">
        <v>0.388096</v>
      </c>
      <c r="H178">
        <v>82.257599999999996</v>
      </c>
      <c r="L178">
        <f t="shared" si="13"/>
        <v>-2.2575999999999965</v>
      </c>
    </row>
    <row r="179" spans="1:12">
      <c r="A179" t="s">
        <v>6</v>
      </c>
      <c r="B179">
        <v>18</v>
      </c>
      <c r="C179">
        <v>0.21496299999999999</v>
      </c>
      <c r="D179">
        <v>-3.8123200000000002</v>
      </c>
      <c r="E179">
        <v>175.44300000000001</v>
      </c>
      <c r="F179">
        <v>-0.81676899999999997</v>
      </c>
      <c r="G179">
        <v>0.39257399999999998</v>
      </c>
      <c r="H179">
        <v>82.174099999999996</v>
      </c>
      <c r="L179">
        <f t="shared" si="13"/>
        <v>-2.1740999999999957</v>
      </c>
    </row>
    <row r="180" spans="1:12">
      <c r="A180" t="s">
        <v>6</v>
      </c>
      <c r="B180">
        <v>19</v>
      </c>
      <c r="C180">
        <v>7.5473100000000001E-2</v>
      </c>
      <c r="D180">
        <v>-6.7068899999999996</v>
      </c>
      <c r="E180">
        <v>178.31299999999999</v>
      </c>
      <c r="F180">
        <v>2.7183800000000001E-2</v>
      </c>
      <c r="G180">
        <v>0.93608499999999994</v>
      </c>
      <c r="H180">
        <v>92.648499999999999</v>
      </c>
      <c r="L180">
        <f t="shared" si="13"/>
        <v>-2.6484999999999985</v>
      </c>
    </row>
    <row r="181" spans="1:12">
      <c r="A181" t="s">
        <v>6</v>
      </c>
      <c r="B181">
        <v>20</v>
      </c>
      <c r="C181">
        <v>7.5165499999999996E-2</v>
      </c>
      <c r="D181">
        <v>-6.4775700000000001</v>
      </c>
      <c r="E181">
        <v>178.809</v>
      </c>
      <c r="F181">
        <v>2.2387199999999999E-2</v>
      </c>
      <c r="G181">
        <v>0.941828</v>
      </c>
      <c r="H181">
        <v>92.629099999999994</v>
      </c>
      <c r="L181">
        <f t="shared" si="13"/>
        <v>-2.629099999999994</v>
      </c>
    </row>
    <row r="182" spans="1:12">
      <c r="A182" t="s">
        <v>6</v>
      </c>
      <c r="B182">
        <v>21</v>
      </c>
      <c r="C182">
        <v>0.12703999999999999</v>
      </c>
      <c r="D182">
        <v>-3.4464000000000001</v>
      </c>
      <c r="E182">
        <v>176.41</v>
      </c>
      <c r="F182">
        <v>-6.7940600000000004E-2</v>
      </c>
      <c r="G182">
        <v>1.3094600000000001</v>
      </c>
      <c r="H182">
        <v>102.86499999999999</v>
      </c>
      <c r="L182">
        <f t="shared" si="13"/>
        <v>-2.8649999999999949</v>
      </c>
    </row>
    <row r="183" spans="1:12">
      <c r="A183" t="s">
        <v>6</v>
      </c>
      <c r="B183">
        <v>22</v>
      </c>
      <c r="C183">
        <v>0.155501</v>
      </c>
      <c r="D183">
        <v>-2.5315400000000001</v>
      </c>
      <c r="E183">
        <v>176.69800000000001</v>
      </c>
      <c r="F183">
        <v>-5.8155199999999997E-2</v>
      </c>
      <c r="G183">
        <v>1.33436</v>
      </c>
      <c r="H183">
        <v>102.795</v>
      </c>
      <c r="L183">
        <f t="shared" si="13"/>
        <v>-2.7950000000000017</v>
      </c>
    </row>
    <row r="184" spans="1:12">
      <c r="A184" t="s">
        <v>6</v>
      </c>
      <c r="B184">
        <v>23</v>
      </c>
      <c r="C184">
        <v>0.67192399999999997</v>
      </c>
      <c r="D184">
        <v>-0.24948300000000001</v>
      </c>
      <c r="E184">
        <v>179.50299999999999</v>
      </c>
      <c r="F184">
        <v>0.20511599999999999</v>
      </c>
      <c r="G184">
        <v>1.8698600000000001</v>
      </c>
      <c r="H184">
        <v>113.586</v>
      </c>
      <c r="L184">
        <f t="shared" si="13"/>
        <v>-3.5859999999999985</v>
      </c>
    </row>
    <row r="185" spans="1:12">
      <c r="A185" t="s">
        <v>6</v>
      </c>
      <c r="B185">
        <v>24</v>
      </c>
      <c r="C185">
        <v>0.66417400000000004</v>
      </c>
      <c r="D185">
        <v>-0.17577499999999999</v>
      </c>
      <c r="E185">
        <v>179.65100000000001</v>
      </c>
      <c r="F185">
        <v>0.20563999999999999</v>
      </c>
      <c r="G185">
        <v>1.8711500000000001</v>
      </c>
      <c r="H185">
        <v>113.48099999999999</v>
      </c>
      <c r="L185">
        <f t="shared" si="13"/>
        <v>-3.4809999999999945</v>
      </c>
    </row>
    <row r="186" spans="1:12">
      <c r="A186" t="s">
        <v>6</v>
      </c>
      <c r="B186">
        <v>25</v>
      </c>
      <c r="C186">
        <v>6.9118499999999999E-2</v>
      </c>
      <c r="D186">
        <v>-3.0188799999999998</v>
      </c>
      <c r="E186">
        <v>171.994</v>
      </c>
      <c r="F186">
        <v>0.42362499999999997</v>
      </c>
      <c r="G186">
        <v>2.2269899999999998</v>
      </c>
      <c r="H186">
        <v>124.187</v>
      </c>
      <c r="L186">
        <f t="shared" si="13"/>
        <v>-4.1869999999999976</v>
      </c>
    </row>
    <row r="187" spans="1:12">
      <c r="A187" t="s">
        <v>6</v>
      </c>
      <c r="B187">
        <v>26</v>
      </c>
      <c r="C187">
        <v>6.0942299999999998E-2</v>
      </c>
      <c r="D187">
        <v>-2.7126399999999999</v>
      </c>
      <c r="E187">
        <v>172.34299999999999</v>
      </c>
      <c r="F187">
        <v>0.42896499999999999</v>
      </c>
      <c r="G187">
        <v>2.2289599999999998</v>
      </c>
      <c r="H187">
        <v>124.291</v>
      </c>
      <c r="L187">
        <f t="shared" si="13"/>
        <v>-4.2909999999999968</v>
      </c>
    </row>
    <row r="188" spans="1:12">
      <c r="A188" t="s">
        <v>6</v>
      </c>
      <c r="B188">
        <v>27</v>
      </c>
      <c r="C188">
        <v>0.27374399999999999</v>
      </c>
      <c r="D188">
        <v>4.6753999999999998</v>
      </c>
      <c r="E188">
        <v>-176.33199999999999</v>
      </c>
      <c r="F188">
        <v>2.10494</v>
      </c>
      <c r="G188">
        <v>2.7814299999999998</v>
      </c>
      <c r="H188">
        <v>134.16399999999999</v>
      </c>
      <c r="L188">
        <f t="shared" si="13"/>
        <v>-4.1639999999999873</v>
      </c>
    </row>
    <row r="189" spans="1:12">
      <c r="A189" t="s">
        <v>6</v>
      </c>
      <c r="B189">
        <v>28</v>
      </c>
      <c r="C189">
        <v>0.275806</v>
      </c>
      <c r="D189">
        <v>5.0222199999999999</v>
      </c>
      <c r="E189">
        <v>-175.76599999999999</v>
      </c>
      <c r="F189">
        <v>2.0972900000000001</v>
      </c>
      <c r="G189">
        <v>2.7838699999999998</v>
      </c>
      <c r="H189">
        <v>134.041</v>
      </c>
      <c r="L189">
        <f t="shared" si="13"/>
        <v>-4.0409999999999968</v>
      </c>
    </row>
    <row r="190" spans="1:12">
      <c r="A190" t="s">
        <v>6</v>
      </c>
      <c r="B190">
        <v>29</v>
      </c>
      <c r="C190">
        <v>0.28625800000000001</v>
      </c>
      <c r="D190">
        <v>-6.8261200000000004</v>
      </c>
      <c r="E190">
        <v>175.72499999999999</v>
      </c>
      <c r="F190">
        <v>1.6483399999999999</v>
      </c>
      <c r="G190">
        <v>3.0605099999999998</v>
      </c>
      <c r="H190">
        <v>144.68600000000001</v>
      </c>
      <c r="L190">
        <f t="shared" si="13"/>
        <v>-4.686000000000007</v>
      </c>
    </row>
    <row r="191" spans="1:12">
      <c r="A191" t="s">
        <v>6</v>
      </c>
      <c r="B191">
        <v>30</v>
      </c>
      <c r="C191">
        <v>0.40417199999999998</v>
      </c>
      <c r="D191">
        <v>-7.5849399999999996</v>
      </c>
      <c r="E191">
        <v>176.91200000000001</v>
      </c>
      <c r="F191">
        <v>1.64069</v>
      </c>
      <c r="G191">
        <v>3.0786899999999999</v>
      </c>
      <c r="H191">
        <v>144.50200000000001</v>
      </c>
      <c r="L191">
        <f t="shared" si="13"/>
        <v>-4.5020000000000095</v>
      </c>
    </row>
    <row r="192" spans="1:12">
      <c r="A192" t="s">
        <v>6</v>
      </c>
      <c r="B192">
        <v>31</v>
      </c>
      <c r="C192">
        <v>-7.3162500000000005E-2</v>
      </c>
      <c r="D192">
        <v>-5.9433600000000002</v>
      </c>
      <c r="E192">
        <v>171.547</v>
      </c>
      <c r="F192">
        <v>2.2616200000000002</v>
      </c>
      <c r="G192">
        <v>3.4310399999999999</v>
      </c>
      <c r="H192">
        <v>155.53</v>
      </c>
      <c r="L192">
        <f t="shared" si="13"/>
        <v>-5.5300000000000011</v>
      </c>
    </row>
    <row r="193" spans="1:12">
      <c r="A193" t="s">
        <v>6</v>
      </c>
      <c r="B193">
        <v>32</v>
      </c>
      <c r="C193">
        <v>-7.7876100000000004E-2</v>
      </c>
      <c r="D193">
        <v>-6.0252299999999996</v>
      </c>
      <c r="E193">
        <v>171.464</v>
      </c>
      <c r="F193">
        <v>2.2675700000000001</v>
      </c>
      <c r="G193">
        <v>3.4307400000000001</v>
      </c>
      <c r="H193">
        <v>155.54499999999999</v>
      </c>
      <c r="L193">
        <f t="shared" si="13"/>
        <v>-5.5449999999999875</v>
      </c>
    </row>
    <row r="194" spans="1:12">
      <c r="A194" t="s">
        <v>6</v>
      </c>
      <c r="B194">
        <v>33</v>
      </c>
      <c r="C194">
        <v>-5.3200699999999997E-2</v>
      </c>
      <c r="D194">
        <v>-4.6681299999999997</v>
      </c>
      <c r="E194">
        <v>171.03200000000001</v>
      </c>
      <c r="F194">
        <v>3.7398699999999998</v>
      </c>
      <c r="G194">
        <v>3.98671</v>
      </c>
      <c r="H194">
        <v>165.67</v>
      </c>
      <c r="L194">
        <f t="shared" si="13"/>
        <v>-5.6699999999999875</v>
      </c>
    </row>
    <row r="195" spans="1:12">
      <c r="A195" t="s">
        <v>6</v>
      </c>
      <c r="B195">
        <v>34</v>
      </c>
      <c r="C195">
        <v>-5.60844E-2</v>
      </c>
      <c r="D195">
        <v>-4.6566099999999997</v>
      </c>
      <c r="E195">
        <v>171.31299999999999</v>
      </c>
      <c r="F195">
        <v>3.74722</v>
      </c>
      <c r="G195">
        <v>3.9912100000000001</v>
      </c>
      <c r="H195">
        <v>165.773</v>
      </c>
      <c r="L195">
        <f t="shared" si="13"/>
        <v>-5.7729999999999961</v>
      </c>
    </row>
    <row r="196" spans="1:12">
      <c r="A196" t="s">
        <v>6</v>
      </c>
      <c r="B196">
        <v>35</v>
      </c>
      <c r="C196">
        <v>7.2286699999999995E-2</v>
      </c>
      <c r="D196">
        <v>1.48485</v>
      </c>
      <c r="E196">
        <v>-170.89699999999999</v>
      </c>
      <c r="F196">
        <v>2.98325</v>
      </c>
      <c r="G196">
        <v>4.4683999999999999</v>
      </c>
      <c r="H196">
        <v>175.58799999999999</v>
      </c>
      <c r="L196">
        <f t="shared" si="13"/>
        <v>-5.5879999999999939</v>
      </c>
    </row>
    <row r="197" spans="1:12">
      <c r="A197" t="s">
        <v>6</v>
      </c>
      <c r="B197">
        <v>36</v>
      </c>
      <c r="C197">
        <v>-6.3492000000000007E-2</v>
      </c>
      <c r="D197">
        <v>-4.2408299999999999</v>
      </c>
      <c r="E197">
        <v>168.357</v>
      </c>
      <c r="F197">
        <v>3.6564700000000001</v>
      </c>
      <c r="G197">
        <v>4.3452200000000003</v>
      </c>
      <c r="H197">
        <v>176.12700000000001</v>
      </c>
      <c r="L197">
        <f t="shared" si="13"/>
        <v>-6.1270000000000095</v>
      </c>
    </row>
    <row r="198" spans="1:12">
      <c r="A198" t="s">
        <v>6</v>
      </c>
      <c r="B198">
        <v>37</v>
      </c>
      <c r="C198">
        <v>3.0464399999999999E-2</v>
      </c>
      <c r="D198">
        <v>1.3329500000000001</v>
      </c>
      <c r="E198">
        <v>179.49700000000001</v>
      </c>
      <c r="F198">
        <v>5.5433000000000003</v>
      </c>
      <c r="G198">
        <v>4.8150399999999998</v>
      </c>
      <c r="H198">
        <v>187.00700000000001</v>
      </c>
      <c r="L198">
        <f t="shared" si="13"/>
        <v>-7.007000000000005</v>
      </c>
    </row>
    <row r="199" spans="1:12">
      <c r="A199" t="s">
        <v>6</v>
      </c>
      <c r="B199">
        <v>38</v>
      </c>
      <c r="C199">
        <v>3.0464399999999999E-2</v>
      </c>
      <c r="D199">
        <v>1.3329500000000001</v>
      </c>
      <c r="E199">
        <v>179.49700000000001</v>
      </c>
      <c r="F199">
        <v>5.5433000000000003</v>
      </c>
      <c r="G199">
        <v>4.8150399999999998</v>
      </c>
      <c r="H199">
        <v>187.00700000000001</v>
      </c>
      <c r="L199">
        <f t="shared" si="13"/>
        <v>-7.007000000000005</v>
      </c>
    </row>
    <row r="200" spans="1:12">
      <c r="A200" t="s">
        <v>6</v>
      </c>
      <c r="B200">
        <v>39</v>
      </c>
      <c r="C200">
        <v>0.43884800000000002</v>
      </c>
      <c r="D200">
        <v>-9.8480699999999999</v>
      </c>
      <c r="E200">
        <v>-178.012</v>
      </c>
      <c r="F200">
        <v>5.0616199999999996</v>
      </c>
      <c r="G200">
        <v>5.1388499999999997</v>
      </c>
      <c r="H200">
        <v>196.49100000000001</v>
      </c>
      <c r="L200">
        <f t="shared" si="13"/>
        <v>-6.4910000000000139</v>
      </c>
    </row>
    <row r="201" spans="1:12">
      <c r="A201" t="s">
        <v>6</v>
      </c>
      <c r="B201">
        <v>40</v>
      </c>
      <c r="C201">
        <v>0.28248200000000001</v>
      </c>
      <c r="D201">
        <v>-10.206899999999999</v>
      </c>
      <c r="E201">
        <v>-178.523</v>
      </c>
      <c r="F201">
        <v>5.0428899999999999</v>
      </c>
      <c r="G201">
        <v>5.1553699999999996</v>
      </c>
      <c r="H201">
        <v>196.02</v>
      </c>
      <c r="L201">
        <f t="shared" si="13"/>
        <v>-6.0200000000000102</v>
      </c>
    </row>
    <row r="202" spans="1:12">
      <c r="A202" t="s">
        <v>6</v>
      </c>
      <c r="B202">
        <v>41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12">
      <c r="A203" t="s">
        <v>6</v>
      </c>
      <c r="B203">
        <v>42</v>
      </c>
      <c r="C203">
        <v>1.0472999999999999</v>
      </c>
      <c r="D203">
        <v>9.8138900000000007</v>
      </c>
      <c r="E203">
        <v>175.32300000000001</v>
      </c>
      <c r="F203">
        <v>5.1675700000000004</v>
      </c>
      <c r="G203">
        <v>5.6026199999999999</v>
      </c>
      <c r="H203">
        <v>206.08600000000001</v>
      </c>
      <c r="L203">
        <f t="shared" si="13"/>
        <v>-6.0860000000000127</v>
      </c>
    </row>
    <row r="204" spans="1:12">
      <c r="A204" t="s">
        <v>6</v>
      </c>
      <c r="B204">
        <v>43</v>
      </c>
      <c r="C204">
        <v>0.57290399999999997</v>
      </c>
      <c r="D204">
        <v>-3.7414700000000001</v>
      </c>
      <c r="E204">
        <v>-171.60300000000001</v>
      </c>
      <c r="F204">
        <v>9.74282</v>
      </c>
      <c r="G204">
        <v>8.0947300000000002</v>
      </c>
      <c r="H204">
        <v>260.86799999999999</v>
      </c>
      <c r="L204">
        <f t="shared" si="13"/>
        <v>-10.867999999999995</v>
      </c>
    </row>
    <row r="205" spans="1:12">
      <c r="A205" t="s">
        <v>6</v>
      </c>
      <c r="B205">
        <v>44</v>
      </c>
      <c r="C205">
        <v>0.125637</v>
      </c>
      <c r="D205">
        <v>3.4687800000000002</v>
      </c>
      <c r="E205">
        <v>-177.78800000000001</v>
      </c>
      <c r="F205">
        <v>9.7537000000000003</v>
      </c>
      <c r="G205">
        <v>7.9192799999999997</v>
      </c>
      <c r="H205">
        <v>260.35399999999998</v>
      </c>
      <c r="L205">
        <f t="shared" si="13"/>
        <v>-10.353999999999985</v>
      </c>
    </row>
    <row r="206" spans="1:12">
      <c r="A206" t="s">
        <v>6</v>
      </c>
      <c r="B206">
        <v>45</v>
      </c>
    </row>
    <row r="207" spans="1:12">
      <c r="A207" s="15" t="s">
        <v>6</v>
      </c>
      <c r="B207" s="15">
        <v>46</v>
      </c>
      <c r="C207" s="15">
        <v>0.125637</v>
      </c>
      <c r="D207" s="15">
        <v>3.4687800000000002</v>
      </c>
      <c r="E207" s="15">
        <v>-177.78800000000001</v>
      </c>
      <c r="F207" s="15">
        <v>9.7537000000000003</v>
      </c>
      <c r="G207" s="15">
        <v>7.9192799999999997</v>
      </c>
      <c r="H207" s="15">
        <v>260.35399999999998</v>
      </c>
      <c r="I207" s="15"/>
      <c r="J207" s="15"/>
      <c r="K207" s="15"/>
      <c r="L207" s="15"/>
    </row>
    <row r="208" spans="1:12">
      <c r="A208" t="s">
        <v>6</v>
      </c>
      <c r="B208">
        <v>47</v>
      </c>
    </row>
    <row r="209" spans="1:12">
      <c r="A209" t="s">
        <v>6</v>
      </c>
      <c r="B209">
        <v>48</v>
      </c>
    </row>
    <row r="210" spans="1:12">
      <c r="A210" t="s">
        <v>6</v>
      </c>
      <c r="B210">
        <v>49</v>
      </c>
    </row>
    <row r="211" spans="1:12">
      <c r="A211" t="s">
        <v>6</v>
      </c>
      <c r="B211">
        <v>50</v>
      </c>
    </row>
    <row r="213" spans="1:12">
      <c r="A213" t="s">
        <v>51</v>
      </c>
    </row>
    <row r="214" spans="1:12">
      <c r="F214" t="s">
        <v>16</v>
      </c>
      <c r="G214" t="s">
        <v>17</v>
      </c>
      <c r="H214" t="s">
        <v>18</v>
      </c>
    </row>
    <row r="215" spans="1:12">
      <c r="A215" t="s">
        <v>6</v>
      </c>
      <c r="B215">
        <v>1</v>
      </c>
    </row>
    <row r="216" spans="1:12">
      <c r="A216" t="s">
        <v>6</v>
      </c>
      <c r="B216">
        <v>2</v>
      </c>
    </row>
    <row r="217" spans="1:12">
      <c r="A217" t="s">
        <v>6</v>
      </c>
      <c r="B217">
        <v>3</v>
      </c>
      <c r="C217">
        <v>0.429587</v>
      </c>
      <c r="D217">
        <v>-2.16343</v>
      </c>
      <c r="E217">
        <v>176.11699999999999</v>
      </c>
      <c r="F217">
        <v>-0.88117100000000004</v>
      </c>
      <c r="G217">
        <v>-1.35643</v>
      </c>
      <c r="H217">
        <v>40.881599999999999</v>
      </c>
      <c r="L217">
        <f>J5-H217</f>
        <v>-0.88159999999999883</v>
      </c>
    </row>
    <row r="218" spans="1:12">
      <c r="A218" t="s">
        <v>6</v>
      </c>
      <c r="B218">
        <v>4</v>
      </c>
      <c r="C218">
        <v>0.485153</v>
      </c>
      <c r="D218">
        <v>-2.1920099999999998</v>
      </c>
      <c r="E218">
        <v>176</v>
      </c>
      <c r="F218">
        <v>-0.88459100000000002</v>
      </c>
      <c r="G218">
        <v>-1.3427100000000001</v>
      </c>
      <c r="H218">
        <v>40.713700000000003</v>
      </c>
      <c r="L218">
        <f t="shared" ref="L218:L264" si="14">J6-H218</f>
        <v>-0.71370000000000289</v>
      </c>
    </row>
    <row r="219" spans="1:12">
      <c r="A219" t="s">
        <v>6</v>
      </c>
      <c r="B219">
        <v>5</v>
      </c>
      <c r="C219">
        <v>0.41212300000000002</v>
      </c>
      <c r="D219">
        <v>-2.2699400000000001</v>
      </c>
      <c r="E219">
        <v>175.90100000000001</v>
      </c>
      <c r="F219">
        <v>-1.58592</v>
      </c>
      <c r="G219">
        <v>-1.09657</v>
      </c>
      <c r="H219">
        <v>45.773499999999999</v>
      </c>
      <c r="L219">
        <f t="shared" si="14"/>
        <v>-0.77349999999999852</v>
      </c>
    </row>
    <row r="220" spans="1:12">
      <c r="A220" t="s">
        <v>6</v>
      </c>
      <c r="B220">
        <v>6</v>
      </c>
      <c r="C220">
        <v>0.41217799999999999</v>
      </c>
      <c r="D220">
        <v>-2.2437499999999999</v>
      </c>
      <c r="E220">
        <v>175.983</v>
      </c>
      <c r="F220">
        <v>-1.5840399999999999</v>
      </c>
      <c r="G220">
        <v>-1.09213</v>
      </c>
      <c r="H220">
        <v>45.767400000000002</v>
      </c>
      <c r="L220">
        <f t="shared" si="14"/>
        <v>-0.76740000000000208</v>
      </c>
    </row>
    <row r="221" spans="1:12">
      <c r="A221" t="s">
        <v>6</v>
      </c>
      <c r="B221">
        <v>7</v>
      </c>
      <c r="C221">
        <v>0.36290299999999998</v>
      </c>
      <c r="D221">
        <v>-2.0416099999999999</v>
      </c>
      <c r="E221">
        <v>175.9</v>
      </c>
      <c r="F221">
        <v>-0.93537499999999996</v>
      </c>
      <c r="G221">
        <v>-0.85943400000000003</v>
      </c>
      <c r="H221">
        <v>50.671599999999998</v>
      </c>
      <c r="L221">
        <f t="shared" si="14"/>
        <v>-0.67159999999999798</v>
      </c>
    </row>
    <row r="222" spans="1:12">
      <c r="A222" t="s">
        <v>6</v>
      </c>
      <c r="B222">
        <v>8</v>
      </c>
      <c r="C222">
        <v>0.35905500000000001</v>
      </c>
      <c r="D222">
        <v>-1.8896999999999999</v>
      </c>
      <c r="E222">
        <v>175.99</v>
      </c>
      <c r="F222">
        <v>-0.92855100000000002</v>
      </c>
      <c r="G222">
        <v>-0.84271499999999999</v>
      </c>
      <c r="H222">
        <v>50.670299999999997</v>
      </c>
      <c r="L222">
        <f t="shared" si="14"/>
        <v>-0.67029999999999745</v>
      </c>
    </row>
    <row r="223" spans="1:12">
      <c r="A223" t="s">
        <v>6</v>
      </c>
      <c r="B223">
        <v>9</v>
      </c>
      <c r="C223">
        <v>0.27094299999999999</v>
      </c>
      <c r="D223">
        <v>-2.0406200000000001</v>
      </c>
      <c r="E223">
        <v>175.857</v>
      </c>
      <c r="F223">
        <v>-9.5700999999999994E-2</v>
      </c>
      <c r="G223">
        <v>-0.58487500000000003</v>
      </c>
      <c r="H223">
        <v>55.740400000000001</v>
      </c>
      <c r="L223">
        <f t="shared" si="14"/>
        <v>-0.74040000000000106</v>
      </c>
    </row>
    <row r="224" spans="1:12">
      <c r="A224" t="s">
        <v>6</v>
      </c>
      <c r="B224">
        <v>10</v>
      </c>
      <c r="C224">
        <v>0.22791400000000001</v>
      </c>
      <c r="D224">
        <v>-2.2045699999999999</v>
      </c>
      <c r="E224">
        <v>175.47800000000001</v>
      </c>
      <c r="F224">
        <v>-0.100366</v>
      </c>
      <c r="G224">
        <v>-0.59347099999999997</v>
      </c>
      <c r="H224">
        <v>55.695099999999996</v>
      </c>
      <c r="L224">
        <f t="shared" si="14"/>
        <v>-0.6950999999999965</v>
      </c>
    </row>
    <row r="225" spans="1:12">
      <c r="A225" t="s">
        <v>6</v>
      </c>
      <c r="B225">
        <v>11</v>
      </c>
      <c r="C225">
        <v>0.39738099999999998</v>
      </c>
      <c r="D225">
        <v>-0.337976</v>
      </c>
      <c r="E225">
        <v>176.05699999999999</v>
      </c>
      <c r="F225">
        <v>-2.9823499999999999E-2</v>
      </c>
      <c r="G225">
        <v>-0.36315700000000001</v>
      </c>
      <c r="H225">
        <v>60.683700000000002</v>
      </c>
      <c r="L225">
        <f t="shared" si="14"/>
        <v>-0.68370000000000175</v>
      </c>
    </row>
    <row r="226" spans="1:12">
      <c r="A226" t="s">
        <v>6</v>
      </c>
      <c r="B226">
        <v>12</v>
      </c>
      <c r="C226">
        <v>0.40953200000000001</v>
      </c>
      <c r="D226">
        <v>-0.548508</v>
      </c>
      <c r="E226">
        <v>176.036</v>
      </c>
      <c r="F226">
        <v>-2.4452600000000001E-2</v>
      </c>
      <c r="G226">
        <v>-0.36644900000000002</v>
      </c>
      <c r="H226">
        <v>60.630200000000002</v>
      </c>
      <c r="L226">
        <f t="shared" si="14"/>
        <v>-0.63020000000000209</v>
      </c>
    </row>
    <row r="227" spans="1:12">
      <c r="A227" t="s">
        <v>6</v>
      </c>
      <c r="B227">
        <v>13</v>
      </c>
      <c r="C227">
        <v>0.29326799999999997</v>
      </c>
      <c r="D227">
        <v>-2.2111800000000001</v>
      </c>
      <c r="E227">
        <v>175.89099999999999</v>
      </c>
      <c r="F227">
        <v>3.0931899999999998E-2</v>
      </c>
      <c r="G227">
        <v>-0.12877</v>
      </c>
      <c r="H227">
        <v>65.5929</v>
      </c>
      <c r="L227">
        <f t="shared" si="14"/>
        <v>-0.5929000000000002</v>
      </c>
    </row>
    <row r="228" spans="1:12">
      <c r="A228" t="s">
        <v>6</v>
      </c>
      <c r="B228">
        <v>14</v>
      </c>
      <c r="C228">
        <v>0.31863599999999997</v>
      </c>
      <c r="D228">
        <v>-2.0358999999999998</v>
      </c>
      <c r="E228">
        <v>176.23400000000001</v>
      </c>
      <c r="F228">
        <v>-0.120991</v>
      </c>
      <c r="G228">
        <v>0.214445</v>
      </c>
      <c r="H228">
        <v>65.642600000000002</v>
      </c>
      <c r="L228">
        <f t="shared" si="14"/>
        <v>-0.64260000000000161</v>
      </c>
    </row>
    <row r="229" spans="1:12">
      <c r="A229" t="s">
        <v>6</v>
      </c>
      <c r="B229">
        <v>15</v>
      </c>
      <c r="C229">
        <v>0.32832800000000001</v>
      </c>
      <c r="D229">
        <v>-2.44685</v>
      </c>
      <c r="E229">
        <v>175.1</v>
      </c>
      <c r="F229">
        <v>0.752301</v>
      </c>
      <c r="G229">
        <v>0.161492</v>
      </c>
      <c r="H229">
        <v>70.503600000000006</v>
      </c>
      <c r="L229">
        <f t="shared" si="14"/>
        <v>-0.50360000000000582</v>
      </c>
    </row>
    <row r="230" spans="1:12">
      <c r="A230" t="s">
        <v>6</v>
      </c>
      <c r="B230">
        <v>16</v>
      </c>
      <c r="C230">
        <v>0.32238099999999997</v>
      </c>
      <c r="D230">
        <v>-2.4055499999999999</v>
      </c>
      <c r="E230">
        <v>174.988</v>
      </c>
      <c r="F230">
        <v>0.75578199999999995</v>
      </c>
      <c r="G230">
        <v>0.16559399999999999</v>
      </c>
      <c r="H230">
        <v>70.487099999999998</v>
      </c>
      <c r="L230">
        <f t="shared" si="14"/>
        <v>-0.48709999999999809</v>
      </c>
    </row>
    <row r="231" spans="1:12">
      <c r="A231" t="s">
        <v>6</v>
      </c>
      <c r="B231">
        <v>17</v>
      </c>
      <c r="C231">
        <v>0.27386100000000002</v>
      </c>
      <c r="D231">
        <v>-2.5223300000000002</v>
      </c>
      <c r="E231">
        <v>173.72300000000001</v>
      </c>
      <c r="F231">
        <v>0.61518700000000004</v>
      </c>
      <c r="G231">
        <v>0.60009599999999996</v>
      </c>
      <c r="H231">
        <v>80.550299999999993</v>
      </c>
      <c r="L231">
        <f t="shared" si="14"/>
        <v>-0.55029999999999291</v>
      </c>
    </row>
    <row r="232" spans="1:12">
      <c r="A232" t="s">
        <v>6</v>
      </c>
      <c r="B232">
        <v>18</v>
      </c>
      <c r="C232">
        <v>0.29574</v>
      </c>
      <c r="D232">
        <v>-2.7135400000000001</v>
      </c>
      <c r="E232">
        <v>173.61</v>
      </c>
      <c r="F232">
        <v>0.60691300000000004</v>
      </c>
      <c r="G232">
        <v>0.60363299999999998</v>
      </c>
      <c r="H232">
        <v>80.474599999999995</v>
      </c>
      <c r="L232">
        <f t="shared" si="14"/>
        <v>-0.47459999999999525</v>
      </c>
    </row>
    <row r="233" spans="1:12">
      <c r="A233" t="s">
        <v>6</v>
      </c>
      <c r="B233">
        <v>19</v>
      </c>
      <c r="C233">
        <v>0.21637600000000001</v>
      </c>
      <c r="D233">
        <v>-2.9720200000000001</v>
      </c>
      <c r="E233">
        <v>177.35300000000001</v>
      </c>
      <c r="F233">
        <v>1.6440900000000001</v>
      </c>
      <c r="G233">
        <v>1.1820200000000001</v>
      </c>
      <c r="H233">
        <v>90.783100000000005</v>
      </c>
      <c r="L233">
        <f t="shared" si="14"/>
        <v>-0.78310000000000457</v>
      </c>
    </row>
    <row r="234" spans="1:12">
      <c r="A234" t="s">
        <v>6</v>
      </c>
      <c r="B234">
        <v>20</v>
      </c>
      <c r="C234">
        <v>0.195553</v>
      </c>
      <c r="D234">
        <v>-2.9414799999999999</v>
      </c>
      <c r="E234">
        <v>178.40899999999999</v>
      </c>
      <c r="F234">
        <v>1.6380999999999999</v>
      </c>
      <c r="G234">
        <v>1.19557</v>
      </c>
      <c r="H234">
        <v>90.765299999999996</v>
      </c>
      <c r="L234">
        <f t="shared" si="14"/>
        <v>-0.76529999999999632</v>
      </c>
    </row>
    <row r="235" spans="1:12">
      <c r="A235" t="s">
        <v>6</v>
      </c>
      <c r="B235">
        <v>21</v>
      </c>
      <c r="C235">
        <v>0.14277400000000001</v>
      </c>
      <c r="D235">
        <v>-1.6922200000000001</v>
      </c>
      <c r="E235">
        <v>176.35499999999999</v>
      </c>
      <c r="F235">
        <v>1.6753899999999999</v>
      </c>
      <c r="G235">
        <v>1.5912299999999999</v>
      </c>
      <c r="H235">
        <v>100.791</v>
      </c>
      <c r="L235">
        <f t="shared" si="14"/>
        <v>-0.79099999999999682</v>
      </c>
    </row>
    <row r="236" spans="1:12">
      <c r="A236" t="s">
        <v>6</v>
      </c>
      <c r="B236">
        <v>22</v>
      </c>
      <c r="C236">
        <v>0.163101</v>
      </c>
      <c r="D236">
        <v>-1.2279599999999999</v>
      </c>
      <c r="E236">
        <v>176.905</v>
      </c>
      <c r="F236">
        <v>1.6793100000000001</v>
      </c>
      <c r="G236">
        <v>1.6165499999999999</v>
      </c>
      <c r="H236">
        <v>100.70399999999999</v>
      </c>
      <c r="L236">
        <f t="shared" si="14"/>
        <v>-0.70399999999999352</v>
      </c>
    </row>
    <row r="237" spans="1:12">
      <c r="A237" t="s">
        <v>6</v>
      </c>
      <c r="B237">
        <v>23</v>
      </c>
      <c r="C237">
        <v>0.64942599999999995</v>
      </c>
      <c r="D237">
        <v>-0.63254200000000005</v>
      </c>
      <c r="E237">
        <v>179.82</v>
      </c>
      <c r="F237">
        <v>2.1371099999999998</v>
      </c>
      <c r="G237">
        <v>2.1709999999999998</v>
      </c>
      <c r="H237">
        <v>111.185</v>
      </c>
      <c r="L237">
        <f t="shared" si="14"/>
        <v>-1.1850000000000023</v>
      </c>
    </row>
    <row r="238" spans="1:12">
      <c r="A238" t="s">
        <v>6</v>
      </c>
      <c r="B238">
        <v>24</v>
      </c>
      <c r="C238">
        <v>0.63512599999999997</v>
      </c>
      <c r="D238">
        <v>-0.316218</v>
      </c>
      <c r="E238">
        <v>-179.70500000000001</v>
      </c>
      <c r="F238">
        <v>2.1358700000000002</v>
      </c>
      <c r="G238">
        <v>2.1736800000000001</v>
      </c>
      <c r="H238">
        <v>111.054</v>
      </c>
      <c r="L238">
        <f t="shared" si="14"/>
        <v>-1.054000000000002</v>
      </c>
    </row>
    <row r="239" spans="1:12">
      <c r="A239" t="s">
        <v>6</v>
      </c>
      <c r="B239">
        <v>25</v>
      </c>
      <c r="C239">
        <v>5.9759399999999997E-2</v>
      </c>
      <c r="D239">
        <v>-3.4413900000000002</v>
      </c>
      <c r="E239">
        <v>170.01599999999999</v>
      </c>
      <c r="F239">
        <v>2.5164200000000001</v>
      </c>
      <c r="G239">
        <v>2.5198200000000002</v>
      </c>
      <c r="H239">
        <v>121.101</v>
      </c>
      <c r="L239">
        <f t="shared" si="14"/>
        <v>-1.1009999999999991</v>
      </c>
    </row>
    <row r="240" spans="1:12">
      <c r="A240" t="s">
        <v>6</v>
      </c>
      <c r="B240">
        <v>26</v>
      </c>
      <c r="C240">
        <v>5.3740999999999997E-2</v>
      </c>
      <c r="D240">
        <v>-3.1404100000000001</v>
      </c>
      <c r="E240">
        <v>170.40600000000001</v>
      </c>
      <c r="F240">
        <v>2.5245600000000001</v>
      </c>
      <c r="G240">
        <v>2.52305</v>
      </c>
      <c r="H240">
        <v>121.22</v>
      </c>
      <c r="L240">
        <f t="shared" si="14"/>
        <v>-1.2199999999999989</v>
      </c>
    </row>
    <row r="241" spans="1:12">
      <c r="A241" t="s">
        <v>6</v>
      </c>
      <c r="B241">
        <v>27</v>
      </c>
      <c r="C241">
        <v>0.22126499999999999</v>
      </c>
      <c r="D241">
        <v>2.8776299999999999</v>
      </c>
      <c r="E241">
        <v>-175.012</v>
      </c>
      <c r="F241">
        <v>4.3183400000000001</v>
      </c>
      <c r="G241">
        <v>3.125</v>
      </c>
      <c r="H241">
        <v>130.79400000000001</v>
      </c>
      <c r="L241">
        <f t="shared" si="14"/>
        <v>-0.79400000000001114</v>
      </c>
    </row>
    <row r="242" spans="1:12">
      <c r="A242" t="s">
        <v>6</v>
      </c>
      <c r="B242">
        <v>28</v>
      </c>
      <c r="C242">
        <v>0.22526099999999999</v>
      </c>
      <c r="D242">
        <v>3.1886199999999998</v>
      </c>
      <c r="E242">
        <v>-174.47300000000001</v>
      </c>
      <c r="F242">
        <v>4.3075799999999997</v>
      </c>
      <c r="G242">
        <v>3.12676</v>
      </c>
      <c r="H242">
        <v>130.66499999999999</v>
      </c>
      <c r="L242">
        <f t="shared" si="14"/>
        <v>-0.66499999999999204</v>
      </c>
    </row>
    <row r="243" spans="1:12">
      <c r="A243" t="s">
        <v>6</v>
      </c>
      <c r="B243">
        <v>29</v>
      </c>
      <c r="C243">
        <v>0.28684799999999999</v>
      </c>
      <c r="D243">
        <v>-5.5080799999999996</v>
      </c>
      <c r="E243">
        <v>173.98599999999999</v>
      </c>
      <c r="F243">
        <v>4.0762299999999998</v>
      </c>
      <c r="G243">
        <v>3.3979499999999998</v>
      </c>
      <c r="H243">
        <v>140.93199999999999</v>
      </c>
      <c r="L243">
        <f t="shared" si="14"/>
        <v>-0.93199999999998795</v>
      </c>
    </row>
    <row r="244" spans="1:12">
      <c r="A244" t="s">
        <v>6</v>
      </c>
      <c r="B244">
        <v>30</v>
      </c>
      <c r="C244">
        <v>0.355522</v>
      </c>
      <c r="D244">
        <v>-5.9086999999999996</v>
      </c>
      <c r="E244">
        <v>174.95599999999999</v>
      </c>
      <c r="F244">
        <v>4.0725699999999998</v>
      </c>
      <c r="G244">
        <v>3.4163700000000001</v>
      </c>
      <c r="H244">
        <v>140.82599999999999</v>
      </c>
      <c r="L244">
        <f t="shared" si="14"/>
        <v>-0.82599999999999341</v>
      </c>
    </row>
    <row r="245" spans="1:12">
      <c r="A245" t="s">
        <v>6</v>
      </c>
      <c r="B245">
        <v>31</v>
      </c>
      <c r="C245">
        <v>-2.19729E-2</v>
      </c>
      <c r="D245">
        <v>-4.7206900000000003</v>
      </c>
      <c r="E245">
        <v>170.72499999999999</v>
      </c>
      <c r="F245">
        <v>4.8531599999999999</v>
      </c>
      <c r="G245">
        <v>3.7900900000000002</v>
      </c>
      <c r="H245">
        <v>151.27099999999999</v>
      </c>
      <c r="L245">
        <f t="shared" si="14"/>
        <v>-1.2709999999999866</v>
      </c>
    </row>
    <row r="246" spans="1:12">
      <c r="A246" t="s">
        <v>6</v>
      </c>
      <c r="B246">
        <v>32</v>
      </c>
      <c r="C246">
        <v>-2.4146000000000001E-2</v>
      </c>
      <c r="D246">
        <v>-4.7342300000000002</v>
      </c>
      <c r="E246">
        <v>170.66300000000001</v>
      </c>
      <c r="F246">
        <v>4.85989</v>
      </c>
      <c r="G246">
        <v>3.7902</v>
      </c>
      <c r="H246">
        <v>151.29499999999999</v>
      </c>
      <c r="L246">
        <f t="shared" si="14"/>
        <v>-1.2949999999999875</v>
      </c>
    </row>
    <row r="247" spans="1:12">
      <c r="A247" t="s">
        <v>6</v>
      </c>
      <c r="B247">
        <v>33</v>
      </c>
      <c r="C247">
        <v>-7.0731799999999997E-2</v>
      </c>
      <c r="D247">
        <v>-5.7142900000000001</v>
      </c>
      <c r="E247">
        <v>171.63200000000001</v>
      </c>
      <c r="F247">
        <v>6.5514900000000003</v>
      </c>
      <c r="G247">
        <v>4.3872299999999997</v>
      </c>
      <c r="H247">
        <v>161.71</v>
      </c>
      <c r="L247">
        <f t="shared" si="14"/>
        <v>-1.710000000000008</v>
      </c>
    </row>
    <row r="248" spans="1:12">
      <c r="A248" t="s">
        <v>6</v>
      </c>
      <c r="B248">
        <v>34</v>
      </c>
      <c r="C248">
        <v>-6.5252000000000004E-2</v>
      </c>
      <c r="D248">
        <v>-5.6509900000000002</v>
      </c>
      <c r="E248">
        <v>172.178</v>
      </c>
      <c r="F248">
        <v>6.5701299999999998</v>
      </c>
      <c r="G248">
        <v>4.39649</v>
      </c>
      <c r="H248">
        <v>161.904</v>
      </c>
      <c r="L248">
        <f t="shared" si="14"/>
        <v>-1.9039999999999964</v>
      </c>
    </row>
    <row r="249" spans="1:12">
      <c r="A249" t="s">
        <v>6</v>
      </c>
      <c r="B249">
        <v>35</v>
      </c>
      <c r="C249">
        <v>6.1568999999999999E-2</v>
      </c>
      <c r="D249">
        <v>0.92578099999999997</v>
      </c>
      <c r="E249">
        <v>-172.00700000000001</v>
      </c>
      <c r="F249">
        <v>5.9905999999999997</v>
      </c>
      <c r="G249">
        <v>4.8763699999999996</v>
      </c>
      <c r="H249">
        <v>171.21100000000001</v>
      </c>
      <c r="L249">
        <f t="shared" si="14"/>
        <v>-1.2110000000000127</v>
      </c>
    </row>
    <row r="250" spans="1:12">
      <c r="A250" t="s">
        <v>6</v>
      </c>
      <c r="B250">
        <v>36</v>
      </c>
      <c r="C250">
        <v>-9.3948900000000002E-2</v>
      </c>
      <c r="D250">
        <v>-5.4285399999999999</v>
      </c>
      <c r="E250">
        <v>169.095</v>
      </c>
      <c r="F250">
        <v>6.6518899999999999</v>
      </c>
      <c r="G250">
        <v>4.7636500000000002</v>
      </c>
      <c r="H250">
        <v>171.756</v>
      </c>
      <c r="L250">
        <f t="shared" si="14"/>
        <v>-1.7560000000000002</v>
      </c>
    </row>
    <row r="251" spans="1:12">
      <c r="A251" t="s">
        <v>6</v>
      </c>
      <c r="B251">
        <v>37</v>
      </c>
      <c r="C251">
        <v>-6.5939899999999996E-2</v>
      </c>
      <c r="D251">
        <v>-1.6505300000000001</v>
      </c>
      <c r="E251">
        <v>-175.57400000000001</v>
      </c>
      <c r="F251">
        <v>8.6978799999999996</v>
      </c>
      <c r="G251">
        <v>5.41913</v>
      </c>
      <c r="H251">
        <v>182.84200000000001</v>
      </c>
      <c r="L251">
        <f t="shared" si="14"/>
        <v>-2.842000000000013</v>
      </c>
    </row>
    <row r="252" spans="1:12">
      <c r="A252" t="s">
        <v>6</v>
      </c>
      <c r="B252">
        <v>38</v>
      </c>
      <c r="C252">
        <v>-6.5939899999999996E-2</v>
      </c>
      <c r="D252">
        <v>-1.6505300000000001</v>
      </c>
      <c r="E252">
        <v>-175.57400000000001</v>
      </c>
      <c r="F252">
        <v>8.6978799999999996</v>
      </c>
      <c r="G252">
        <v>5.41913</v>
      </c>
      <c r="H252">
        <v>182.84200000000001</v>
      </c>
      <c r="L252">
        <f t="shared" si="14"/>
        <v>-2.842000000000013</v>
      </c>
    </row>
    <row r="253" spans="1:12">
      <c r="A253" t="s">
        <v>6</v>
      </c>
      <c r="B253">
        <v>39</v>
      </c>
      <c r="C253">
        <v>0.50428200000000001</v>
      </c>
      <c r="D253">
        <v>-7.7454400000000003</v>
      </c>
      <c r="E253">
        <v>-175.465</v>
      </c>
      <c r="F253">
        <v>8.4411500000000004</v>
      </c>
      <c r="G253">
        <v>5.7670599999999999</v>
      </c>
      <c r="H253">
        <v>192.53100000000001</v>
      </c>
      <c r="L253">
        <f t="shared" si="14"/>
        <v>-2.5310000000000059</v>
      </c>
    </row>
    <row r="254" spans="1:12">
      <c r="A254" t="s">
        <v>6</v>
      </c>
      <c r="B254">
        <v>40</v>
      </c>
      <c r="C254">
        <v>0.32167800000000002</v>
      </c>
      <c r="D254">
        <v>-7.5769099999999998</v>
      </c>
      <c r="E254">
        <v>-176.721</v>
      </c>
      <c r="F254">
        <v>8.4296000000000006</v>
      </c>
      <c r="G254">
        <v>5.78613</v>
      </c>
      <c r="H254">
        <v>192.34</v>
      </c>
      <c r="L254">
        <f t="shared" si="14"/>
        <v>-2.3400000000000034</v>
      </c>
    </row>
    <row r="255" spans="1:12">
      <c r="A255" t="s">
        <v>6</v>
      </c>
      <c r="B255">
        <v>41</v>
      </c>
      <c r="C255">
        <v>1.16682</v>
      </c>
      <c r="D255">
        <v>3.1959499999999998</v>
      </c>
      <c r="E255">
        <v>171.58600000000001</v>
      </c>
      <c r="F255">
        <v>8.6840600000000006</v>
      </c>
      <c r="G255">
        <v>6.1751300000000002</v>
      </c>
      <c r="H255">
        <v>202.50399999999999</v>
      </c>
      <c r="L255">
        <f t="shared" si="14"/>
        <v>-2.5039999999999907</v>
      </c>
    </row>
    <row r="256" spans="1:12">
      <c r="A256" t="s">
        <v>6</v>
      </c>
      <c r="B256">
        <v>42</v>
      </c>
      <c r="C256">
        <v>0.956924</v>
      </c>
      <c r="D256">
        <v>5.5758700000000001</v>
      </c>
      <c r="E256">
        <v>173.905</v>
      </c>
      <c r="F256">
        <v>8.6977200000000003</v>
      </c>
      <c r="G256">
        <v>6.2418899999999997</v>
      </c>
      <c r="H256">
        <v>202.27199999999999</v>
      </c>
      <c r="L256">
        <f t="shared" si="14"/>
        <v>-2.2719999999999914</v>
      </c>
    </row>
    <row r="257" spans="1:12">
      <c r="A257" t="s">
        <v>6</v>
      </c>
      <c r="B257">
        <v>43</v>
      </c>
      <c r="C257">
        <v>0.52980899999999997</v>
      </c>
      <c r="D257">
        <v>-4.1533100000000003</v>
      </c>
      <c r="E257">
        <v>-172.786</v>
      </c>
      <c r="F257">
        <v>14.341100000000001</v>
      </c>
      <c r="G257">
        <v>8.8959200000000003</v>
      </c>
      <c r="H257">
        <v>256.202</v>
      </c>
      <c r="L257">
        <f t="shared" si="14"/>
        <v>-6.2019999999999982</v>
      </c>
    </row>
    <row r="258" spans="1:12">
      <c r="A258" t="s">
        <v>6</v>
      </c>
      <c r="B258">
        <v>44</v>
      </c>
      <c r="C258">
        <v>0.10742400000000001</v>
      </c>
      <c r="D258">
        <v>3.0437400000000001</v>
      </c>
      <c r="E258">
        <v>-179.095</v>
      </c>
      <c r="F258">
        <v>14.316700000000001</v>
      </c>
      <c r="G258">
        <v>8.7120800000000003</v>
      </c>
      <c r="H258">
        <v>255.39099999999999</v>
      </c>
      <c r="L258">
        <f t="shared" si="14"/>
        <v>-5.3909999999999911</v>
      </c>
    </row>
    <row r="259" spans="1:12">
      <c r="A259" t="s">
        <v>6</v>
      </c>
      <c r="B259">
        <v>45</v>
      </c>
      <c r="C259">
        <v>0.465279</v>
      </c>
      <c r="D259">
        <v>-7.6014699999999999</v>
      </c>
      <c r="E259">
        <v>-174.07599999999999</v>
      </c>
      <c r="F259">
        <v>17.020299999999999</v>
      </c>
      <c r="G259">
        <v>11.182399999999999</v>
      </c>
      <c r="H259">
        <v>308.04300000000001</v>
      </c>
      <c r="L259">
        <f t="shared" si="14"/>
        <v>-8.0430000000000064</v>
      </c>
    </row>
    <row r="260" spans="1:12">
      <c r="A260" t="s">
        <v>6</v>
      </c>
      <c r="B260">
        <v>46</v>
      </c>
      <c r="C260">
        <v>0.48490699999999998</v>
      </c>
      <c r="D260">
        <v>5.3017500000000002</v>
      </c>
      <c r="E260">
        <v>-179.63900000000001</v>
      </c>
      <c r="F260">
        <v>17.679500000000001</v>
      </c>
      <c r="G260">
        <v>11.7049</v>
      </c>
      <c r="H260">
        <v>319.46300000000002</v>
      </c>
      <c r="L260">
        <f t="shared" si="14"/>
        <v>-19.463000000000022</v>
      </c>
    </row>
    <row r="261" spans="1:12">
      <c r="A261" t="s">
        <v>6</v>
      </c>
      <c r="B261">
        <v>47</v>
      </c>
      <c r="C261">
        <v>-0.52034599999999998</v>
      </c>
      <c r="D261">
        <v>-12.277100000000001</v>
      </c>
      <c r="E261">
        <v>169.99100000000001</v>
      </c>
      <c r="F261">
        <v>20.522300000000001</v>
      </c>
      <c r="G261">
        <v>13.6311</v>
      </c>
      <c r="H261">
        <v>365.38799999999998</v>
      </c>
      <c r="L261">
        <f t="shared" si="14"/>
        <v>-15.387999999999977</v>
      </c>
    </row>
    <row r="262" spans="1:12">
      <c r="A262" t="s">
        <v>6</v>
      </c>
      <c r="B262">
        <v>48</v>
      </c>
      <c r="C262">
        <v>0.91254599999999997</v>
      </c>
      <c r="D262">
        <v>3.16574</v>
      </c>
      <c r="E262">
        <v>171.37899999999999</v>
      </c>
      <c r="F262">
        <v>20.360700000000001</v>
      </c>
      <c r="G262">
        <v>14.0083</v>
      </c>
      <c r="H262">
        <v>363.65499999999997</v>
      </c>
      <c r="L262">
        <f t="shared" si="14"/>
        <v>-13.654999999999973</v>
      </c>
    </row>
    <row r="263" spans="1:12">
      <c r="A263" t="s">
        <v>6</v>
      </c>
      <c r="B263">
        <v>49</v>
      </c>
      <c r="C263">
        <v>-0.16539400000000001</v>
      </c>
      <c r="D263">
        <v>-4.4597300000000004</v>
      </c>
      <c r="E263">
        <v>165.40299999999999</v>
      </c>
      <c r="F263">
        <v>21.343599999999999</v>
      </c>
      <c r="G263">
        <v>15.744999999999999</v>
      </c>
      <c r="H263">
        <v>407.80200000000002</v>
      </c>
      <c r="L263">
        <f t="shared" si="14"/>
        <v>-7.8020000000000209</v>
      </c>
    </row>
    <row r="264" spans="1:12">
      <c r="A264" t="s">
        <v>6</v>
      </c>
      <c r="B264">
        <v>50</v>
      </c>
      <c r="C264">
        <v>-0.16539400000000001</v>
      </c>
      <c r="D264">
        <v>-4.4597300000000004</v>
      </c>
      <c r="E264">
        <v>165.40299999999999</v>
      </c>
      <c r="F264">
        <v>21.343599999999999</v>
      </c>
      <c r="G264">
        <v>15.744999999999999</v>
      </c>
      <c r="H264">
        <v>407.80200000000002</v>
      </c>
      <c r="L264">
        <f t="shared" si="14"/>
        <v>-7.8020000000000209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6"/>
  <sheetViews>
    <sheetView topLeftCell="A73" zoomScale="55" zoomScaleNormal="55" workbookViewId="0">
      <selection activeCell="N5" sqref="N5"/>
    </sheetView>
  </sheetViews>
  <sheetFormatPr defaultRowHeight="14.4"/>
  <cols>
    <col min="1" max="1" width="10.21875" bestFit="1" customWidth="1"/>
    <col min="2" max="2" width="5" bestFit="1" customWidth="1"/>
    <col min="3" max="3" width="9.77734375" bestFit="1" customWidth="1"/>
    <col min="4" max="4" width="12.21875" bestFit="1" customWidth="1"/>
    <col min="5" max="5" width="10.77734375" bestFit="1" customWidth="1"/>
    <col min="6" max="6" width="15.44140625" bestFit="1" customWidth="1"/>
    <col min="7" max="7" width="13.21875" bestFit="1" customWidth="1"/>
    <col min="8" max="8" width="9.77734375" bestFit="1" customWidth="1"/>
    <col min="9" max="9" width="7.5546875" bestFit="1" customWidth="1"/>
    <col min="10" max="10" width="7" bestFit="1" customWidth="1"/>
  </cols>
  <sheetData>
    <row r="1" spans="1:23">
      <c r="A1" t="s">
        <v>51</v>
      </c>
      <c r="K1" s="12" t="s">
        <v>26</v>
      </c>
      <c r="L1" t="s">
        <v>62</v>
      </c>
      <c r="N1" t="s">
        <v>63</v>
      </c>
      <c r="O1" t="s">
        <v>64</v>
      </c>
      <c r="Q1" t="s">
        <v>65</v>
      </c>
      <c r="R1" t="s">
        <v>67</v>
      </c>
      <c r="V1" t="s">
        <v>66</v>
      </c>
      <c r="W1" t="s">
        <v>68</v>
      </c>
    </row>
    <row r="2" spans="1:23">
      <c r="F2" t="s">
        <v>16</v>
      </c>
      <c r="G2" t="s">
        <v>17</v>
      </c>
      <c r="H2" t="s">
        <v>18</v>
      </c>
    </row>
    <row r="3" spans="1:23">
      <c r="A3" t="s">
        <v>6</v>
      </c>
      <c r="B3">
        <v>1</v>
      </c>
      <c r="C3">
        <v>91.111800000000002</v>
      </c>
      <c r="D3">
        <v>-2.5</v>
      </c>
      <c r="E3">
        <v>178.95099999999999</v>
      </c>
      <c r="F3">
        <v>1.1725000000000001</v>
      </c>
      <c r="G3">
        <v>-0.101045</v>
      </c>
      <c r="H3">
        <v>36.150700000000001</v>
      </c>
      <c r="K3" s="12">
        <v>350</v>
      </c>
      <c r="L3">
        <f t="shared" ref="L3:L36" si="0">K3-H3*10</f>
        <v>-11.507000000000005</v>
      </c>
    </row>
    <row r="4" spans="1:23">
      <c r="A4" t="s">
        <v>6</v>
      </c>
      <c r="B4">
        <v>2</v>
      </c>
      <c r="C4">
        <v>91.115099999999998</v>
      </c>
      <c r="D4">
        <v>-2.1052200000000001</v>
      </c>
      <c r="E4">
        <v>179.07900000000001</v>
      </c>
      <c r="F4">
        <v>1.1709499999999999</v>
      </c>
      <c r="G4">
        <v>-9.7244300000000006E-2</v>
      </c>
      <c r="H4">
        <v>36.135800000000003</v>
      </c>
      <c r="K4" s="12">
        <v>350</v>
      </c>
      <c r="L4">
        <f t="shared" si="0"/>
        <v>-11.358000000000061</v>
      </c>
    </row>
    <row r="5" spans="1:23">
      <c r="A5" t="s">
        <v>6</v>
      </c>
      <c r="B5">
        <v>3</v>
      </c>
      <c r="C5">
        <v>91.134</v>
      </c>
      <c r="D5">
        <v>-1.97438</v>
      </c>
      <c r="E5">
        <v>179.19399999999999</v>
      </c>
      <c r="F5">
        <v>1.17065</v>
      </c>
      <c r="G5">
        <v>-9.5502799999999999E-2</v>
      </c>
      <c r="H5">
        <v>36.135300000000001</v>
      </c>
      <c r="K5" s="12">
        <v>350</v>
      </c>
      <c r="L5">
        <f t="shared" si="0"/>
        <v>-11.353000000000009</v>
      </c>
      <c r="N5">
        <v>362.08154000000002</v>
      </c>
      <c r="O5">
        <f t="shared" ref="O5:O36" si="1">N5-H5*10</f>
        <v>0.72854000000000951</v>
      </c>
      <c r="Q5">
        <v>569.81978000000004</v>
      </c>
      <c r="R5">
        <f>(575-Q5-(F5*10))</f>
        <v>-6.5262800000000372</v>
      </c>
      <c r="V5">
        <v>167.73877999999999</v>
      </c>
      <c r="W5">
        <f>175-(V5-(G5*10))</f>
        <v>6.30619200000001</v>
      </c>
    </row>
    <row r="6" spans="1:23">
      <c r="A6" t="s">
        <v>6</v>
      </c>
      <c r="B6">
        <v>4</v>
      </c>
      <c r="C6">
        <v>91.238</v>
      </c>
      <c r="D6">
        <v>-0.87160899999999997</v>
      </c>
      <c r="E6">
        <v>179.137</v>
      </c>
      <c r="F6">
        <v>2.21441</v>
      </c>
      <c r="G6">
        <v>-0.41924800000000001</v>
      </c>
      <c r="H6">
        <v>41.082999999999998</v>
      </c>
      <c r="K6" s="12">
        <v>400</v>
      </c>
      <c r="L6">
        <f t="shared" si="0"/>
        <v>-10.829999999999984</v>
      </c>
      <c r="N6">
        <v>411.68812000000003</v>
      </c>
      <c r="O6">
        <f t="shared" si="1"/>
        <v>0.85812000000004218</v>
      </c>
      <c r="Q6">
        <v>565.69237999999996</v>
      </c>
      <c r="R6">
        <f t="shared" ref="R6:R36" si="2">(575-Q6-(F6*10))</f>
        <v>-12.836479999999959</v>
      </c>
      <c r="V6">
        <v>163.69943000000001</v>
      </c>
      <c r="W6">
        <f t="shared" ref="W6:W36" si="3">175-(V6-(G6*10))</f>
        <v>7.1080900000000042</v>
      </c>
    </row>
    <row r="7" spans="1:23">
      <c r="A7" t="s">
        <v>6</v>
      </c>
      <c r="B7">
        <v>5</v>
      </c>
      <c r="C7">
        <v>91.2316</v>
      </c>
      <c r="D7">
        <v>-0.78986599999999996</v>
      </c>
      <c r="E7">
        <v>179.012</v>
      </c>
      <c r="F7">
        <v>2.2166899999999998</v>
      </c>
      <c r="G7">
        <v>-0.41820099999999999</v>
      </c>
      <c r="H7">
        <v>41.084899999999998</v>
      </c>
      <c r="K7" s="12">
        <v>400</v>
      </c>
      <c r="L7">
        <f t="shared" si="0"/>
        <v>-10.84899999999999</v>
      </c>
      <c r="N7">
        <v>411.69394</v>
      </c>
      <c r="O7">
        <f t="shared" si="1"/>
        <v>0.84494000000000824</v>
      </c>
      <c r="Q7">
        <v>565.72277999999994</v>
      </c>
      <c r="R7">
        <f t="shared" si="2"/>
        <v>-12.889679999999942</v>
      </c>
      <c r="V7">
        <v>163.75496999999999</v>
      </c>
      <c r="W7">
        <f t="shared" si="3"/>
        <v>7.0630200000000229</v>
      </c>
    </row>
    <row r="8" spans="1:23">
      <c r="A8" t="s">
        <v>6</v>
      </c>
      <c r="B8">
        <v>6</v>
      </c>
      <c r="C8">
        <v>91.253200000000007</v>
      </c>
      <c r="D8">
        <v>-0.79664999999999997</v>
      </c>
      <c r="E8">
        <v>179.09</v>
      </c>
      <c r="F8">
        <v>2.21563</v>
      </c>
      <c r="G8">
        <v>-0.41840899999999998</v>
      </c>
      <c r="H8">
        <v>41.083199999999998</v>
      </c>
      <c r="K8" s="12">
        <v>400</v>
      </c>
      <c r="L8">
        <f t="shared" si="0"/>
        <v>-10.831999999999994</v>
      </c>
      <c r="N8">
        <v>411.69691</v>
      </c>
      <c r="O8">
        <f t="shared" si="1"/>
        <v>0.86491000000000895</v>
      </c>
      <c r="Q8">
        <v>565.75639999999999</v>
      </c>
      <c r="R8">
        <f t="shared" si="2"/>
        <v>-12.912699999999987</v>
      </c>
      <c r="V8">
        <v>163.73405</v>
      </c>
      <c r="W8">
        <f t="shared" si="3"/>
        <v>7.081860000000006</v>
      </c>
    </row>
    <row r="9" spans="1:23">
      <c r="A9" t="s">
        <v>6</v>
      </c>
      <c r="B9">
        <v>7</v>
      </c>
      <c r="C9">
        <v>91.153999999999996</v>
      </c>
      <c r="D9">
        <v>-2.5628000000000002</v>
      </c>
      <c r="E9">
        <v>-179.83099999999999</v>
      </c>
      <c r="F9">
        <v>2.4757400000000001</v>
      </c>
      <c r="G9">
        <v>-0.82182299999999997</v>
      </c>
      <c r="H9">
        <v>46.309699999999999</v>
      </c>
      <c r="K9" s="12">
        <v>450</v>
      </c>
      <c r="L9">
        <f t="shared" si="0"/>
        <v>-13.09699999999998</v>
      </c>
      <c r="N9">
        <v>464.21917000000002</v>
      </c>
      <c r="O9">
        <f t="shared" si="1"/>
        <v>1.1221700000000396</v>
      </c>
      <c r="Q9">
        <v>563.99523999999997</v>
      </c>
      <c r="R9">
        <f t="shared" si="2"/>
        <v>-13.752639999999968</v>
      </c>
      <c r="V9">
        <v>159.51625999999999</v>
      </c>
      <c r="W9">
        <f t="shared" si="3"/>
        <v>7.2655100000000061</v>
      </c>
    </row>
    <row r="10" spans="1:23">
      <c r="A10" t="s">
        <v>6</v>
      </c>
      <c r="B10">
        <v>8</v>
      </c>
      <c r="C10">
        <v>91.160700000000006</v>
      </c>
      <c r="D10">
        <v>-2.0236000000000001</v>
      </c>
      <c r="E10">
        <v>-179.76400000000001</v>
      </c>
      <c r="F10">
        <v>2.4787699999999999</v>
      </c>
      <c r="G10">
        <v>-0.81616599999999995</v>
      </c>
      <c r="H10">
        <v>46.321100000000001</v>
      </c>
      <c r="K10" s="12">
        <v>450</v>
      </c>
      <c r="L10">
        <f t="shared" si="0"/>
        <v>-13.211000000000013</v>
      </c>
      <c r="N10">
        <v>464.22134999999997</v>
      </c>
      <c r="O10">
        <f t="shared" si="1"/>
        <v>1.0103499999999599</v>
      </c>
      <c r="Q10">
        <v>564.01621999999998</v>
      </c>
      <c r="R10">
        <f t="shared" si="2"/>
        <v>-13.803919999999977</v>
      </c>
      <c r="V10">
        <v>159.49802</v>
      </c>
      <c r="W10">
        <f t="shared" si="3"/>
        <v>7.3403199999999913</v>
      </c>
    </row>
    <row r="11" spans="1:23">
      <c r="A11" t="s">
        <v>6</v>
      </c>
      <c r="B11">
        <v>9</v>
      </c>
      <c r="C11">
        <v>91.1404</v>
      </c>
      <c r="D11">
        <v>-2.5707399999999998</v>
      </c>
      <c r="E11">
        <v>-179.84800000000001</v>
      </c>
      <c r="F11">
        <v>2.4742700000000002</v>
      </c>
      <c r="G11">
        <v>-0.82042199999999998</v>
      </c>
      <c r="H11">
        <v>46.278199999999998</v>
      </c>
      <c r="K11" s="12">
        <v>450</v>
      </c>
      <c r="L11">
        <f t="shared" si="0"/>
        <v>-12.781999999999982</v>
      </c>
      <c r="N11">
        <v>464.22807</v>
      </c>
      <c r="O11">
        <f t="shared" si="1"/>
        <v>1.4460700000000202</v>
      </c>
      <c r="Q11">
        <v>564.03432999999995</v>
      </c>
      <c r="R11">
        <f t="shared" si="2"/>
        <v>-13.777029999999957</v>
      </c>
      <c r="V11">
        <v>159.53394</v>
      </c>
      <c r="W11">
        <f t="shared" si="3"/>
        <v>7.2618400000000065</v>
      </c>
    </row>
    <row r="12" spans="1:23">
      <c r="A12" t="s">
        <v>6</v>
      </c>
      <c r="B12">
        <v>10</v>
      </c>
      <c r="C12">
        <v>91.168599999999998</v>
      </c>
      <c r="D12">
        <v>-2.1745399999999999</v>
      </c>
      <c r="E12">
        <v>178.99600000000001</v>
      </c>
      <c r="F12">
        <v>3.2120600000000001</v>
      </c>
      <c r="G12">
        <v>-1.1347700000000001</v>
      </c>
      <c r="H12">
        <v>51.4191</v>
      </c>
      <c r="K12" s="12">
        <v>500</v>
      </c>
      <c r="L12">
        <f t="shared" si="0"/>
        <v>-14.191000000000031</v>
      </c>
      <c r="N12">
        <v>514.28661999999997</v>
      </c>
      <c r="O12">
        <f t="shared" si="1"/>
        <v>9.5619999999939864E-2</v>
      </c>
      <c r="Q12">
        <v>559.86944000000005</v>
      </c>
      <c r="R12">
        <f t="shared" si="2"/>
        <v>-16.990040000000057</v>
      </c>
      <c r="V12">
        <v>155.19503</v>
      </c>
      <c r="W12">
        <f t="shared" si="3"/>
        <v>8.4572699999999941</v>
      </c>
    </row>
    <row r="13" spans="1:23">
      <c r="A13" t="s">
        <v>6</v>
      </c>
      <c r="B13">
        <v>11</v>
      </c>
      <c r="C13">
        <v>91.169799999999995</v>
      </c>
      <c r="D13">
        <v>-2.4567199999999998</v>
      </c>
      <c r="E13">
        <v>179.04900000000001</v>
      </c>
      <c r="F13">
        <v>3.2098499999999999</v>
      </c>
      <c r="G13">
        <v>-1.13462</v>
      </c>
      <c r="H13">
        <v>51.374699999999997</v>
      </c>
      <c r="K13" s="12">
        <v>500</v>
      </c>
      <c r="L13">
        <f t="shared" si="0"/>
        <v>-13.746999999999957</v>
      </c>
      <c r="N13">
        <v>514.28795000000002</v>
      </c>
      <c r="O13">
        <f t="shared" si="1"/>
        <v>0.54095000000006621</v>
      </c>
      <c r="Q13">
        <v>559.86186999999995</v>
      </c>
      <c r="R13">
        <f t="shared" si="2"/>
        <v>-16.960369999999955</v>
      </c>
      <c r="V13">
        <v>155.21659</v>
      </c>
      <c r="W13">
        <f t="shared" si="3"/>
        <v>8.4372099999999932</v>
      </c>
    </row>
    <row r="14" spans="1:23">
      <c r="A14" t="s">
        <v>6</v>
      </c>
      <c r="B14">
        <v>12</v>
      </c>
      <c r="C14">
        <v>91.164400000000001</v>
      </c>
      <c r="D14">
        <v>-2.3727800000000001</v>
      </c>
      <c r="E14">
        <v>179.14</v>
      </c>
      <c r="F14">
        <v>3.2103600000000001</v>
      </c>
      <c r="G14">
        <v>-1.1330100000000001</v>
      </c>
      <c r="H14">
        <v>51.385199999999998</v>
      </c>
      <c r="K14" s="12">
        <v>500</v>
      </c>
      <c r="L14">
        <f t="shared" si="0"/>
        <v>-13.851999999999975</v>
      </c>
      <c r="N14">
        <v>514.28323</v>
      </c>
      <c r="O14">
        <f t="shared" si="1"/>
        <v>0.43123000000002776</v>
      </c>
      <c r="Q14">
        <v>559.91520000000003</v>
      </c>
      <c r="R14">
        <f t="shared" si="2"/>
        <v>-17.018800000000027</v>
      </c>
      <c r="V14">
        <v>155.15099000000001</v>
      </c>
      <c r="W14">
        <f t="shared" si="3"/>
        <v>8.5189100000000053</v>
      </c>
    </row>
    <row r="15" spans="1:23">
      <c r="A15" t="s">
        <v>6</v>
      </c>
      <c r="B15">
        <v>13</v>
      </c>
      <c r="C15">
        <v>91.072999999999993</v>
      </c>
      <c r="D15">
        <v>-0.87842500000000001</v>
      </c>
      <c r="E15">
        <v>179.904</v>
      </c>
      <c r="F15">
        <v>4.9592000000000001</v>
      </c>
      <c r="G15">
        <v>-1.15208</v>
      </c>
      <c r="H15">
        <v>56.867400000000004</v>
      </c>
      <c r="K15" s="12">
        <v>550</v>
      </c>
      <c r="L15">
        <f t="shared" si="0"/>
        <v>-18.673999999999978</v>
      </c>
      <c r="N15">
        <v>567.80384000000004</v>
      </c>
      <c r="O15">
        <f t="shared" si="1"/>
        <v>-0.87015999999994165</v>
      </c>
      <c r="Q15">
        <v>558.06349999999998</v>
      </c>
      <c r="R15">
        <f t="shared" si="2"/>
        <v>-32.655499999999975</v>
      </c>
      <c r="V15">
        <v>150.31477000000001</v>
      </c>
      <c r="W15">
        <f t="shared" si="3"/>
        <v>13.164429999999982</v>
      </c>
    </row>
    <row r="16" spans="1:23">
      <c r="A16" t="s">
        <v>6</v>
      </c>
      <c r="B16">
        <v>14</v>
      </c>
      <c r="C16">
        <v>91.048299999999998</v>
      </c>
      <c r="D16">
        <v>-0.572322</v>
      </c>
      <c r="E16">
        <v>-179.79400000000001</v>
      </c>
      <c r="F16">
        <v>4.9548500000000004</v>
      </c>
      <c r="G16">
        <v>-1.1515899999999999</v>
      </c>
      <c r="H16">
        <v>56.869700000000002</v>
      </c>
      <c r="K16" s="12">
        <v>550</v>
      </c>
      <c r="L16">
        <f t="shared" si="0"/>
        <v>-18.697000000000003</v>
      </c>
      <c r="N16">
        <v>567.78254000000004</v>
      </c>
      <c r="O16">
        <f t="shared" si="1"/>
        <v>-0.91445999999996275</v>
      </c>
      <c r="Q16">
        <v>558.10306000000003</v>
      </c>
      <c r="R16">
        <f t="shared" si="2"/>
        <v>-32.651560000000032</v>
      </c>
      <c r="V16">
        <v>150.27423999999999</v>
      </c>
      <c r="W16">
        <f t="shared" si="3"/>
        <v>13.20986000000002</v>
      </c>
    </row>
    <row r="17" spans="1:23">
      <c r="A17" t="s">
        <v>6</v>
      </c>
      <c r="B17">
        <v>15</v>
      </c>
      <c r="C17">
        <v>91.140100000000004</v>
      </c>
      <c r="D17">
        <v>-4.3819999999999997</v>
      </c>
      <c r="E17">
        <v>178.47200000000001</v>
      </c>
      <c r="F17">
        <v>3.04474</v>
      </c>
      <c r="G17">
        <v>-1.71993</v>
      </c>
      <c r="H17">
        <v>61.430199999999999</v>
      </c>
      <c r="K17" s="12">
        <v>600</v>
      </c>
      <c r="L17">
        <f t="shared" si="0"/>
        <v>-14.302000000000021</v>
      </c>
      <c r="N17">
        <v>614.22050999999999</v>
      </c>
      <c r="O17">
        <f t="shared" si="1"/>
        <v>-8.1490000000030705E-2</v>
      </c>
      <c r="Q17">
        <v>557.96865000000003</v>
      </c>
      <c r="R17">
        <f t="shared" si="2"/>
        <v>-13.416050000000027</v>
      </c>
      <c r="V17">
        <v>146.22801999999999</v>
      </c>
      <c r="W17">
        <f t="shared" si="3"/>
        <v>11.57268000000002</v>
      </c>
    </row>
    <row r="18" spans="1:23">
      <c r="A18" t="s">
        <v>6</v>
      </c>
      <c r="B18">
        <v>16</v>
      </c>
      <c r="C18">
        <v>91.169399999999996</v>
      </c>
      <c r="D18">
        <v>-4.1213600000000001</v>
      </c>
      <c r="E18">
        <v>178.541</v>
      </c>
      <c r="F18">
        <v>3.0456799999999999</v>
      </c>
      <c r="G18">
        <v>-1.7201900000000001</v>
      </c>
      <c r="H18">
        <v>61.445700000000002</v>
      </c>
      <c r="K18" s="12">
        <v>600</v>
      </c>
      <c r="L18">
        <f t="shared" si="0"/>
        <v>-14.456999999999994</v>
      </c>
      <c r="N18">
        <v>614.23617000000002</v>
      </c>
      <c r="O18">
        <f t="shared" si="1"/>
        <v>-0.2208299999999781</v>
      </c>
      <c r="Q18">
        <v>557.89032999999995</v>
      </c>
      <c r="R18">
        <f t="shared" si="2"/>
        <v>-13.34712999999995</v>
      </c>
      <c r="V18">
        <v>146.27085</v>
      </c>
      <c r="W18">
        <f t="shared" si="3"/>
        <v>11.527250000000009</v>
      </c>
    </row>
    <row r="19" spans="1:23">
      <c r="A19" t="s">
        <v>6</v>
      </c>
      <c r="B19">
        <v>17</v>
      </c>
      <c r="C19">
        <v>91.292299999999997</v>
      </c>
      <c r="D19">
        <v>-2.7867000000000002</v>
      </c>
      <c r="E19">
        <v>-178.077</v>
      </c>
      <c r="F19">
        <v>3.4346299999999998</v>
      </c>
      <c r="G19">
        <v>-2.3276400000000002</v>
      </c>
      <c r="H19">
        <v>71.571100000000001</v>
      </c>
      <c r="K19" s="12">
        <v>700</v>
      </c>
      <c r="L19">
        <f t="shared" si="0"/>
        <v>-15.711000000000013</v>
      </c>
      <c r="N19">
        <v>711.94403999999997</v>
      </c>
      <c r="O19">
        <f t="shared" si="1"/>
        <v>-3.7669600000000401</v>
      </c>
      <c r="Q19">
        <v>564.68038999999999</v>
      </c>
      <c r="R19">
        <f t="shared" si="2"/>
        <v>-24.026689999999988</v>
      </c>
      <c r="V19">
        <v>137.89952</v>
      </c>
      <c r="W19">
        <f t="shared" si="3"/>
        <v>13.824080000000009</v>
      </c>
    </row>
    <row r="20" spans="1:23">
      <c r="A20" t="s">
        <v>6</v>
      </c>
      <c r="B20">
        <v>18</v>
      </c>
      <c r="C20">
        <v>91.260999999999996</v>
      </c>
      <c r="D20">
        <v>-1.12649</v>
      </c>
      <c r="E20">
        <v>-176.971</v>
      </c>
      <c r="F20">
        <v>3.4321299999999999</v>
      </c>
      <c r="G20">
        <v>-2.3214600000000001</v>
      </c>
      <c r="H20">
        <v>71.665300000000002</v>
      </c>
      <c r="K20" s="12">
        <v>700</v>
      </c>
      <c r="L20">
        <f t="shared" si="0"/>
        <v>-16.65300000000002</v>
      </c>
      <c r="N20">
        <v>711.95928000000004</v>
      </c>
      <c r="O20">
        <f t="shared" si="1"/>
        <v>-4.6937199999999848</v>
      </c>
      <c r="Q20">
        <v>564.76451999999995</v>
      </c>
      <c r="R20">
        <f t="shared" si="2"/>
        <v>-24.085819999999948</v>
      </c>
      <c r="V20">
        <v>137.95565999999999</v>
      </c>
      <c r="W20">
        <f t="shared" si="3"/>
        <v>13.829740000000015</v>
      </c>
    </row>
    <row r="21" spans="1:23">
      <c r="A21" t="s">
        <v>6</v>
      </c>
      <c r="B21">
        <v>19</v>
      </c>
      <c r="C21">
        <v>90.994200000000006</v>
      </c>
      <c r="D21">
        <v>-1.10808</v>
      </c>
      <c r="E21">
        <v>177.01599999999999</v>
      </c>
      <c r="F21">
        <v>2.88165</v>
      </c>
      <c r="G21">
        <v>-2.9154399999999998</v>
      </c>
      <c r="H21">
        <v>81.877899999999997</v>
      </c>
      <c r="K21" s="12">
        <v>800</v>
      </c>
      <c r="L21">
        <f t="shared" si="0"/>
        <v>-18.778999999999996</v>
      </c>
      <c r="N21">
        <v>813.78921000000003</v>
      </c>
      <c r="O21">
        <f t="shared" si="1"/>
        <v>-4.9897899999999709</v>
      </c>
      <c r="Q21">
        <v>572.63926000000004</v>
      </c>
      <c r="R21">
        <f t="shared" si="2"/>
        <v>-26.455760000000037</v>
      </c>
      <c r="V21">
        <v>128.87389999999999</v>
      </c>
      <c r="W21">
        <f t="shared" si="3"/>
        <v>16.971699999999998</v>
      </c>
    </row>
    <row r="22" spans="1:23">
      <c r="A22" t="s">
        <v>6</v>
      </c>
      <c r="B22">
        <v>20</v>
      </c>
      <c r="C22">
        <v>90.981999999999999</v>
      </c>
      <c r="D22">
        <v>-0.42702800000000002</v>
      </c>
      <c r="E22">
        <v>176.38200000000001</v>
      </c>
      <c r="F22">
        <v>2.8889499999999999</v>
      </c>
      <c r="G22">
        <v>-2.9122699999999999</v>
      </c>
      <c r="H22">
        <v>81.91</v>
      </c>
      <c r="K22" s="12">
        <v>800</v>
      </c>
      <c r="L22">
        <f t="shared" si="0"/>
        <v>-19.099999999999909</v>
      </c>
      <c r="N22">
        <v>813.76302999999996</v>
      </c>
      <c r="O22">
        <f t="shared" si="1"/>
        <v>-5.3369699999999511</v>
      </c>
      <c r="Q22">
        <v>572.65305000000001</v>
      </c>
      <c r="R22">
        <f t="shared" si="2"/>
        <v>-26.542550000000006</v>
      </c>
      <c r="V22">
        <v>128.87218999999999</v>
      </c>
      <c r="W22">
        <f t="shared" si="3"/>
        <v>17.005110000000002</v>
      </c>
    </row>
    <row r="23" spans="1:23">
      <c r="A23" t="s">
        <v>6</v>
      </c>
      <c r="B23">
        <v>21</v>
      </c>
      <c r="C23">
        <v>91.250399999999999</v>
      </c>
      <c r="D23">
        <v>-3.9170099999999999</v>
      </c>
      <c r="E23">
        <v>-178.02099999999999</v>
      </c>
      <c r="F23">
        <v>2.4480900000000001</v>
      </c>
      <c r="G23">
        <v>-3.6555900000000001</v>
      </c>
      <c r="H23">
        <v>91.685199999999995</v>
      </c>
      <c r="K23" s="12">
        <v>900</v>
      </c>
      <c r="L23">
        <f t="shared" si="0"/>
        <v>-16.851999999999975</v>
      </c>
      <c r="N23">
        <v>911.94108000000006</v>
      </c>
      <c r="O23">
        <f t="shared" si="1"/>
        <v>-4.9109199999999191</v>
      </c>
      <c r="Q23">
        <v>573.21951999999999</v>
      </c>
      <c r="R23">
        <f t="shared" si="2"/>
        <v>-22.70041999999999</v>
      </c>
      <c r="V23">
        <v>120.14617</v>
      </c>
      <c r="W23">
        <f t="shared" si="3"/>
        <v>18.297930000000008</v>
      </c>
    </row>
    <row r="24" spans="1:23">
      <c r="A24" t="s">
        <v>6</v>
      </c>
      <c r="B24">
        <v>22</v>
      </c>
      <c r="C24">
        <v>91.315299999999993</v>
      </c>
      <c r="D24">
        <v>-3.55294</v>
      </c>
      <c r="E24">
        <v>-177.27099999999999</v>
      </c>
      <c r="F24">
        <v>2.4491800000000001</v>
      </c>
      <c r="G24">
        <v>-3.6579199999999998</v>
      </c>
      <c r="H24">
        <v>91.749099999999999</v>
      </c>
      <c r="K24" s="12">
        <v>900</v>
      </c>
      <c r="L24">
        <f t="shared" si="0"/>
        <v>-17.490999999999985</v>
      </c>
      <c r="N24">
        <v>911.85969</v>
      </c>
      <c r="O24">
        <f t="shared" si="1"/>
        <v>-5.6313099999999849</v>
      </c>
      <c r="Q24">
        <v>573.56780000000003</v>
      </c>
      <c r="R24">
        <f t="shared" si="2"/>
        <v>-23.059600000000035</v>
      </c>
      <c r="V24">
        <v>119.91586</v>
      </c>
      <c r="W24">
        <f t="shared" si="3"/>
        <v>18.504940000000005</v>
      </c>
    </row>
    <row r="25" spans="1:23">
      <c r="A25" t="s">
        <v>6</v>
      </c>
      <c r="B25">
        <v>23</v>
      </c>
      <c r="C25">
        <v>91.505200000000002</v>
      </c>
      <c r="D25">
        <v>-5.53294</v>
      </c>
      <c r="E25">
        <v>-172.40600000000001</v>
      </c>
      <c r="F25">
        <v>2.9066800000000002</v>
      </c>
      <c r="G25">
        <v>-4.2234600000000002</v>
      </c>
      <c r="H25">
        <v>102.651</v>
      </c>
      <c r="K25" s="12">
        <v>1000</v>
      </c>
      <c r="L25">
        <f t="shared" si="0"/>
        <v>-26.509999999999991</v>
      </c>
      <c r="N25">
        <v>1014.86994</v>
      </c>
      <c r="O25">
        <f t="shared" si="1"/>
        <v>-11.640059999999949</v>
      </c>
      <c r="Q25">
        <v>581.25025000000005</v>
      </c>
      <c r="R25">
        <f t="shared" si="2"/>
        <v>-35.317050000000052</v>
      </c>
      <c r="V25">
        <v>111.12083</v>
      </c>
      <c r="W25">
        <f t="shared" si="3"/>
        <v>21.644569999999987</v>
      </c>
    </row>
    <row r="26" spans="1:23">
      <c r="A26" t="s">
        <v>6</v>
      </c>
      <c r="B26">
        <v>24</v>
      </c>
      <c r="C26">
        <v>91.654200000000003</v>
      </c>
      <c r="D26">
        <v>-5.9270100000000001</v>
      </c>
      <c r="E26">
        <v>-171.86799999999999</v>
      </c>
      <c r="F26">
        <v>2.90428</v>
      </c>
      <c r="G26">
        <v>-4.2195200000000002</v>
      </c>
      <c r="H26">
        <v>102.55500000000001</v>
      </c>
      <c r="K26" s="12">
        <v>1000</v>
      </c>
      <c r="L26">
        <f t="shared" si="0"/>
        <v>-25.550000000000182</v>
      </c>
      <c r="N26">
        <v>1014.94195</v>
      </c>
      <c r="O26">
        <f t="shared" si="1"/>
        <v>-10.608050000000162</v>
      </c>
      <c r="Q26">
        <v>581.01409000000001</v>
      </c>
      <c r="R26">
        <f t="shared" si="2"/>
        <v>-35.05689000000001</v>
      </c>
      <c r="V26">
        <v>111.12707</v>
      </c>
      <c r="W26">
        <f t="shared" si="3"/>
        <v>21.677729999999997</v>
      </c>
    </row>
    <row r="27" spans="1:23">
      <c r="A27" t="s">
        <v>6</v>
      </c>
      <c r="B27">
        <v>25</v>
      </c>
      <c r="C27">
        <v>91.438299999999998</v>
      </c>
      <c r="D27">
        <v>-7.98841</v>
      </c>
      <c r="E27">
        <v>174.56700000000001</v>
      </c>
      <c r="F27">
        <v>2.73882</v>
      </c>
      <c r="G27">
        <v>-4.9365600000000001</v>
      </c>
      <c r="H27">
        <v>112.736</v>
      </c>
      <c r="K27" s="12">
        <v>1100</v>
      </c>
      <c r="L27">
        <f t="shared" si="0"/>
        <v>-27.360000000000127</v>
      </c>
      <c r="N27">
        <v>1114.6552200000001</v>
      </c>
      <c r="O27">
        <f t="shared" si="1"/>
        <v>-12.704780000000028</v>
      </c>
      <c r="Q27">
        <v>582.44763999999998</v>
      </c>
      <c r="R27">
        <f t="shared" si="2"/>
        <v>-34.835839999999976</v>
      </c>
      <c r="V27">
        <v>101.40769</v>
      </c>
      <c r="W27">
        <f t="shared" si="3"/>
        <v>24.226709999999997</v>
      </c>
    </row>
    <row r="28" spans="1:23">
      <c r="A28" t="s">
        <v>6</v>
      </c>
      <c r="B28">
        <v>26</v>
      </c>
      <c r="C28">
        <v>91.488900000000001</v>
      </c>
      <c r="D28">
        <v>-7.8703599999999998</v>
      </c>
      <c r="E28">
        <v>175.09</v>
      </c>
      <c r="F28">
        <v>2.7387600000000001</v>
      </c>
      <c r="G28">
        <v>-4.9373199999999997</v>
      </c>
      <c r="H28">
        <v>112.864</v>
      </c>
      <c r="K28" s="12">
        <v>1100</v>
      </c>
      <c r="L28">
        <f t="shared" si="0"/>
        <v>-28.6400000000001</v>
      </c>
      <c r="N28">
        <v>1114.5376200000001</v>
      </c>
      <c r="O28">
        <f t="shared" si="1"/>
        <v>-14.102380000000039</v>
      </c>
      <c r="Q28">
        <v>582.58605999999997</v>
      </c>
      <c r="R28">
        <f t="shared" si="2"/>
        <v>-34.973659999999974</v>
      </c>
      <c r="V28">
        <v>101.3668</v>
      </c>
      <c r="W28">
        <f t="shared" si="3"/>
        <v>24.259999999999991</v>
      </c>
    </row>
    <row r="29" spans="1:23">
      <c r="A29" t="s">
        <v>6</v>
      </c>
      <c r="B29">
        <v>27</v>
      </c>
      <c r="C29">
        <v>91.739000000000004</v>
      </c>
      <c r="D29">
        <v>-4.8139700000000003</v>
      </c>
      <c r="E29">
        <v>-170.96</v>
      </c>
      <c r="F29">
        <v>3.4320900000000001</v>
      </c>
      <c r="G29">
        <v>-5.6890700000000001</v>
      </c>
      <c r="H29">
        <v>122.83499999999999</v>
      </c>
      <c r="K29" s="12">
        <v>1200</v>
      </c>
      <c r="L29">
        <f t="shared" si="0"/>
        <v>-28.349999999999909</v>
      </c>
      <c r="N29">
        <v>1212.7125599999999</v>
      </c>
      <c r="O29">
        <f t="shared" si="1"/>
        <v>-15.63743999999997</v>
      </c>
      <c r="Q29">
        <v>577.37516000000005</v>
      </c>
      <c r="R29">
        <f t="shared" si="2"/>
        <v>-36.696060000000053</v>
      </c>
      <c r="V29">
        <v>92.796779999999998</v>
      </c>
      <c r="W29">
        <f t="shared" si="3"/>
        <v>25.312520000000006</v>
      </c>
    </row>
    <row r="30" spans="1:23">
      <c r="A30" t="s">
        <v>6</v>
      </c>
      <c r="B30">
        <v>28</v>
      </c>
      <c r="C30">
        <v>92.1404</v>
      </c>
      <c r="D30">
        <v>-6.3965199999999998</v>
      </c>
      <c r="E30">
        <v>-169.87299999999999</v>
      </c>
      <c r="F30">
        <v>3.4255900000000001</v>
      </c>
      <c r="G30">
        <v>-5.6760200000000003</v>
      </c>
      <c r="H30">
        <v>122.4</v>
      </c>
      <c r="K30" s="12">
        <v>1200</v>
      </c>
      <c r="L30">
        <f t="shared" si="0"/>
        <v>-24</v>
      </c>
      <c r="N30">
        <v>1212.7319299999999</v>
      </c>
      <c r="O30">
        <f t="shared" si="1"/>
        <v>-11.26807000000008</v>
      </c>
      <c r="Q30">
        <v>577.51409000000001</v>
      </c>
      <c r="R30">
        <f t="shared" si="2"/>
        <v>-36.769990000000014</v>
      </c>
      <c r="V30">
        <v>92.72551</v>
      </c>
      <c r="W30">
        <f t="shared" si="3"/>
        <v>25.514289999999988</v>
      </c>
    </row>
    <row r="31" spans="1:23">
      <c r="A31" t="s">
        <v>6</v>
      </c>
      <c r="B31">
        <v>29</v>
      </c>
      <c r="C31">
        <v>91.305700000000002</v>
      </c>
      <c r="D31">
        <v>4.1444099999999997</v>
      </c>
      <c r="E31">
        <v>-170.768</v>
      </c>
      <c r="F31">
        <v>7.31081</v>
      </c>
      <c r="G31">
        <v>6.0419400000000003</v>
      </c>
      <c r="H31">
        <v>134.142</v>
      </c>
      <c r="K31" s="12">
        <v>1300</v>
      </c>
      <c r="L31">
        <f t="shared" si="0"/>
        <v>-41.420000000000073</v>
      </c>
      <c r="N31">
        <v>1309.2041899999999</v>
      </c>
      <c r="O31">
        <f t="shared" si="1"/>
        <v>-32.215810000000147</v>
      </c>
      <c r="Q31">
        <v>576.28705000000002</v>
      </c>
      <c r="R31">
        <f t="shared" si="2"/>
        <v>-74.395150000000029</v>
      </c>
      <c r="V31">
        <v>84.302099999999996</v>
      </c>
      <c r="W31">
        <f t="shared" si="3"/>
        <v>151.1173</v>
      </c>
    </row>
    <row r="32" spans="1:23">
      <c r="A32" t="s">
        <v>6</v>
      </c>
      <c r="B32">
        <v>30</v>
      </c>
      <c r="C32">
        <v>91.372600000000006</v>
      </c>
      <c r="D32">
        <v>4.2594200000000004</v>
      </c>
      <c r="E32">
        <v>-170.351</v>
      </c>
      <c r="F32">
        <v>7.3019400000000001</v>
      </c>
      <c r="G32">
        <v>6.0345300000000002</v>
      </c>
      <c r="H32">
        <v>133.97499999999999</v>
      </c>
      <c r="K32" s="12">
        <v>1300</v>
      </c>
      <c r="L32">
        <f t="shared" si="0"/>
        <v>-39.75</v>
      </c>
      <c r="N32">
        <v>1309.1699699999999</v>
      </c>
      <c r="O32">
        <f t="shared" si="1"/>
        <v>-30.580030000000079</v>
      </c>
      <c r="Q32">
        <v>576.30537000000004</v>
      </c>
      <c r="R32">
        <f t="shared" si="2"/>
        <v>-74.324770000000044</v>
      </c>
      <c r="V32">
        <v>84.186359999999993</v>
      </c>
      <c r="W32">
        <f t="shared" si="3"/>
        <v>151.15894</v>
      </c>
    </row>
    <row r="33" spans="1:23">
      <c r="A33" t="s">
        <v>6</v>
      </c>
      <c r="B33">
        <v>31</v>
      </c>
      <c r="C33">
        <v>92.034499999999994</v>
      </c>
      <c r="D33">
        <v>-8.8625100000000003</v>
      </c>
      <c r="E33">
        <v>-166.726</v>
      </c>
      <c r="F33">
        <v>7.2929700000000004</v>
      </c>
      <c r="G33">
        <v>6.5236799999999997</v>
      </c>
      <c r="H33">
        <v>143.029</v>
      </c>
      <c r="K33" s="12">
        <v>1400</v>
      </c>
      <c r="L33">
        <f t="shared" si="0"/>
        <v>-30.289999999999964</v>
      </c>
    </row>
    <row r="34" spans="1:23">
      <c r="A34" t="s">
        <v>6</v>
      </c>
      <c r="B34">
        <v>32</v>
      </c>
      <c r="C34">
        <v>92.339100000000002</v>
      </c>
      <c r="D34">
        <v>-10.0075</v>
      </c>
      <c r="E34">
        <v>-166.22</v>
      </c>
      <c r="F34">
        <v>7.2731700000000004</v>
      </c>
      <c r="G34">
        <v>6.5014900000000004</v>
      </c>
      <c r="H34">
        <v>142.541</v>
      </c>
      <c r="K34" s="12">
        <v>1400</v>
      </c>
      <c r="L34">
        <f t="shared" si="0"/>
        <v>-25.409999999999854</v>
      </c>
      <c r="N34">
        <v>1414.73</v>
      </c>
      <c r="O34">
        <f t="shared" si="1"/>
        <v>-10.679999999999836</v>
      </c>
      <c r="Q34">
        <v>569.17012</v>
      </c>
      <c r="R34">
        <f t="shared" si="2"/>
        <v>-66.901820000000001</v>
      </c>
      <c r="V34">
        <v>74.117080000000001</v>
      </c>
      <c r="W34">
        <f t="shared" si="3"/>
        <v>165.89782000000002</v>
      </c>
    </row>
    <row r="35" spans="1:23">
      <c r="A35" t="s">
        <v>6</v>
      </c>
      <c r="B35">
        <v>33</v>
      </c>
      <c r="C35">
        <v>89.855999999999995</v>
      </c>
      <c r="D35">
        <v>8.1908100000000008</v>
      </c>
      <c r="E35">
        <v>-171.315</v>
      </c>
      <c r="F35">
        <v>8.4281000000000006</v>
      </c>
      <c r="G35">
        <v>6.5876799999999998</v>
      </c>
      <c r="H35">
        <v>152.67699999999999</v>
      </c>
      <c r="K35" s="12">
        <v>1500</v>
      </c>
      <c r="L35">
        <f t="shared" si="0"/>
        <v>-26.769999999999982</v>
      </c>
    </row>
    <row r="36" spans="1:23">
      <c r="A36" t="s">
        <v>6</v>
      </c>
      <c r="B36">
        <v>34</v>
      </c>
      <c r="C36">
        <v>90.335800000000006</v>
      </c>
      <c r="D36">
        <v>5.9566999999999997</v>
      </c>
      <c r="E36">
        <v>-173.74199999999999</v>
      </c>
      <c r="F36">
        <v>8.4853000000000005</v>
      </c>
      <c r="G36">
        <v>6.6314399999999996</v>
      </c>
      <c r="H36">
        <v>153.6</v>
      </c>
      <c r="K36" s="12">
        <v>1500</v>
      </c>
      <c r="L36">
        <f t="shared" si="0"/>
        <v>-36</v>
      </c>
      <c r="N36">
        <v>1511.6733999999999</v>
      </c>
      <c r="O36">
        <f t="shared" si="1"/>
        <v>-24.326600000000099</v>
      </c>
      <c r="Q36">
        <v>570.56452000000002</v>
      </c>
      <c r="R36">
        <f t="shared" si="2"/>
        <v>-80.417520000000025</v>
      </c>
      <c r="V36">
        <v>65.31353</v>
      </c>
      <c r="W36">
        <f t="shared" si="3"/>
        <v>176.00086999999999</v>
      </c>
    </row>
    <row r="70" spans="1:23">
      <c r="F70" t="s">
        <v>16</v>
      </c>
      <c r="G70" t="s">
        <v>17</v>
      </c>
      <c r="H70" t="s">
        <v>18</v>
      </c>
    </row>
    <row r="71" spans="1:23">
      <c r="K71" s="12" t="s">
        <v>26</v>
      </c>
      <c r="L71" t="s">
        <v>62</v>
      </c>
      <c r="N71" t="s">
        <v>63</v>
      </c>
      <c r="O71" t="s">
        <v>64</v>
      </c>
      <c r="Q71" t="s">
        <v>65</v>
      </c>
      <c r="R71" t="s">
        <v>67</v>
      </c>
      <c r="V71" t="s">
        <v>66</v>
      </c>
      <c r="W71" t="s">
        <v>68</v>
      </c>
    </row>
    <row r="72" spans="1:23">
      <c r="A72" t="s">
        <v>0</v>
      </c>
      <c r="B72" t="s">
        <v>7</v>
      </c>
      <c r="C72" t="s">
        <v>1</v>
      </c>
      <c r="D72" t="s">
        <v>3</v>
      </c>
      <c r="E72" t="s">
        <v>29</v>
      </c>
      <c r="F72" t="s">
        <v>69</v>
      </c>
      <c r="G72" t="s">
        <v>3</v>
      </c>
      <c r="H72" t="s">
        <v>28</v>
      </c>
      <c r="I72" t="s">
        <v>31</v>
      </c>
      <c r="J72" t="s">
        <v>70</v>
      </c>
    </row>
    <row r="73" spans="1:23">
      <c r="A73" t="s">
        <v>6</v>
      </c>
      <c r="B73">
        <v>1</v>
      </c>
      <c r="C73">
        <v>91.111800000000002</v>
      </c>
      <c r="D73">
        <v>-2.5</v>
      </c>
      <c r="E73">
        <v>178.95099999999999</v>
      </c>
      <c r="F73">
        <v>1.16781</v>
      </c>
      <c r="G73">
        <v>-0.10064099999999999</v>
      </c>
      <c r="H73">
        <v>36.006</v>
      </c>
      <c r="K73" s="12">
        <v>350</v>
      </c>
      <c r="L73">
        <f t="shared" ref="L73:L106" si="4">K73-H73*10</f>
        <v>-10.060000000000002</v>
      </c>
    </row>
    <row r="74" spans="1:23">
      <c r="A74" t="s">
        <v>6</v>
      </c>
      <c r="B74">
        <v>2</v>
      </c>
      <c r="C74">
        <v>91.115300000000005</v>
      </c>
      <c r="D74">
        <v>-2.1407500000000002</v>
      </c>
      <c r="E74">
        <v>179.072</v>
      </c>
      <c r="F74">
        <v>1.16635</v>
      </c>
      <c r="G74">
        <v>-9.7269499999999995E-2</v>
      </c>
      <c r="H74">
        <v>35.990699999999997</v>
      </c>
      <c r="K74" s="12">
        <v>350</v>
      </c>
      <c r="L74">
        <f t="shared" si="4"/>
        <v>-9.9069999999999823</v>
      </c>
    </row>
    <row r="75" spans="1:23">
      <c r="A75" t="s">
        <v>6</v>
      </c>
      <c r="B75">
        <v>3</v>
      </c>
      <c r="C75">
        <v>91.133899999999997</v>
      </c>
      <c r="D75">
        <v>-1.9393800000000001</v>
      </c>
      <c r="E75">
        <v>179.20099999999999</v>
      </c>
      <c r="F75">
        <v>1.1658900000000001</v>
      </c>
      <c r="G75">
        <v>-9.4712500000000005E-2</v>
      </c>
      <c r="H75">
        <v>35.991199999999999</v>
      </c>
      <c r="K75" s="12">
        <v>350</v>
      </c>
      <c r="L75">
        <f t="shared" si="4"/>
        <v>-9.9119999999999777</v>
      </c>
      <c r="N75">
        <v>326.08154000000002</v>
      </c>
      <c r="O75">
        <f t="shared" ref="O75:O102" si="5">N75-H75*10</f>
        <v>-33.83045999999996</v>
      </c>
      <c r="Q75">
        <v>569.81978000000004</v>
      </c>
      <c r="R75">
        <f>(575-Q75-(F75*10))</f>
        <v>-6.478680000000038</v>
      </c>
      <c r="V75">
        <v>167.73877999999999</v>
      </c>
      <c r="W75">
        <f>175-(V75-(G75*10))</f>
        <v>6.3140950000000089</v>
      </c>
    </row>
    <row r="76" spans="1:23">
      <c r="A76" t="s">
        <v>6</v>
      </c>
      <c r="B76">
        <v>4</v>
      </c>
      <c r="C76">
        <v>91.237300000000005</v>
      </c>
      <c r="D76">
        <v>-0.82549399999999995</v>
      </c>
      <c r="E76">
        <v>179.15299999999999</v>
      </c>
      <c r="F76">
        <v>2.2054100000000001</v>
      </c>
      <c r="G76">
        <v>-0.417105</v>
      </c>
      <c r="H76">
        <v>40.919499999999999</v>
      </c>
      <c r="K76" s="12">
        <v>400</v>
      </c>
      <c r="L76">
        <f t="shared" si="4"/>
        <v>-9.1949999999999932</v>
      </c>
      <c r="N76">
        <v>411.68812000000003</v>
      </c>
      <c r="O76">
        <f t="shared" si="5"/>
        <v>2.4931200000000331</v>
      </c>
      <c r="Q76">
        <v>565.69237999999996</v>
      </c>
      <c r="R76">
        <f t="shared" ref="R76:R102" si="6">(575-Q76-(F76*10))</f>
        <v>-12.746479999999959</v>
      </c>
      <c r="V76">
        <v>163.69943000000001</v>
      </c>
      <c r="W76">
        <f t="shared" ref="W76:W102" si="7">175-(V76-(G76*10))</f>
        <v>7.1295199999999852</v>
      </c>
    </row>
    <row r="77" spans="1:23">
      <c r="A77" t="s">
        <v>6</v>
      </c>
      <c r="B77">
        <v>5</v>
      </c>
      <c r="C77">
        <v>91.2316</v>
      </c>
      <c r="D77">
        <v>-0.78986599999999996</v>
      </c>
      <c r="E77">
        <v>179.012</v>
      </c>
      <c r="F77">
        <v>2.2078199999999999</v>
      </c>
      <c r="G77">
        <v>-0.41652899999999998</v>
      </c>
      <c r="H77">
        <v>40.9206</v>
      </c>
      <c r="K77" s="12">
        <v>400</v>
      </c>
      <c r="L77">
        <f t="shared" si="4"/>
        <v>-9.2060000000000173</v>
      </c>
      <c r="N77">
        <v>411.69394</v>
      </c>
      <c r="O77">
        <f t="shared" si="5"/>
        <v>2.4879399999999805</v>
      </c>
      <c r="Q77">
        <v>565.72277999999994</v>
      </c>
      <c r="R77">
        <f t="shared" si="6"/>
        <v>-12.800979999999942</v>
      </c>
      <c r="V77">
        <v>163.75496999999999</v>
      </c>
      <c r="W77">
        <f t="shared" si="7"/>
        <v>7.0797400000000152</v>
      </c>
    </row>
    <row r="78" spans="1:23">
      <c r="A78" t="s">
        <v>6</v>
      </c>
      <c r="B78">
        <v>6</v>
      </c>
      <c r="C78">
        <v>91.253200000000007</v>
      </c>
      <c r="D78">
        <v>-0.79664999999999997</v>
      </c>
      <c r="E78">
        <v>179.09</v>
      </c>
      <c r="F78">
        <v>2.2067700000000001</v>
      </c>
      <c r="G78">
        <v>-0.41673500000000002</v>
      </c>
      <c r="H78">
        <v>40.918900000000001</v>
      </c>
      <c r="K78" s="12">
        <v>400</v>
      </c>
      <c r="L78">
        <f t="shared" si="4"/>
        <v>-9.1890000000000214</v>
      </c>
      <c r="N78">
        <v>411.69691</v>
      </c>
      <c r="O78">
        <f t="shared" si="5"/>
        <v>2.5079099999999812</v>
      </c>
      <c r="Q78">
        <v>565.75639999999999</v>
      </c>
      <c r="R78">
        <f t="shared" si="6"/>
        <v>-12.824099999999987</v>
      </c>
      <c r="V78">
        <v>163.73405</v>
      </c>
      <c r="W78">
        <f t="shared" si="7"/>
        <v>7.0986000000000047</v>
      </c>
    </row>
    <row r="79" spans="1:23">
      <c r="A79" t="s">
        <v>6</v>
      </c>
      <c r="B79">
        <v>7</v>
      </c>
      <c r="C79">
        <v>91.152900000000002</v>
      </c>
      <c r="D79">
        <v>-2.5278</v>
      </c>
      <c r="E79">
        <v>-179.834</v>
      </c>
      <c r="F79">
        <v>2.4659</v>
      </c>
      <c r="G79">
        <v>-0.81822700000000004</v>
      </c>
      <c r="H79">
        <v>46.125300000000003</v>
      </c>
      <c r="K79" s="12">
        <v>450</v>
      </c>
      <c r="L79">
        <f t="shared" si="4"/>
        <v>-11.253000000000043</v>
      </c>
      <c r="N79">
        <v>464.21917000000002</v>
      </c>
      <c r="O79">
        <f t="shared" si="5"/>
        <v>2.9661699999999769</v>
      </c>
      <c r="Q79">
        <v>563.99523999999997</v>
      </c>
      <c r="R79">
        <f t="shared" si="6"/>
        <v>-13.654239999999966</v>
      </c>
      <c r="V79">
        <v>159.51625999999999</v>
      </c>
      <c r="W79">
        <f t="shared" si="7"/>
        <v>7.3014700000000232</v>
      </c>
    </row>
    <row r="80" spans="1:23">
      <c r="A80" t="s">
        <v>6</v>
      </c>
      <c r="B80">
        <v>8</v>
      </c>
      <c r="C80">
        <v>91.162199999999999</v>
      </c>
      <c r="D80">
        <v>-2.0694499999999998</v>
      </c>
      <c r="E80">
        <v>-179.75899999999999</v>
      </c>
      <c r="F80">
        <v>2.4687800000000002</v>
      </c>
      <c r="G80">
        <v>-0.81330999999999998</v>
      </c>
      <c r="H80">
        <v>46.134900000000002</v>
      </c>
      <c r="K80" s="12">
        <v>450</v>
      </c>
      <c r="L80">
        <f t="shared" si="4"/>
        <v>-11.349000000000046</v>
      </c>
      <c r="N80">
        <v>464.22134999999997</v>
      </c>
      <c r="O80">
        <f t="shared" si="5"/>
        <v>2.8723499999999262</v>
      </c>
      <c r="Q80">
        <v>564.01621999999998</v>
      </c>
      <c r="R80">
        <f t="shared" si="6"/>
        <v>-13.704019999999979</v>
      </c>
      <c r="V80">
        <v>159.49802</v>
      </c>
      <c r="W80">
        <f t="shared" si="7"/>
        <v>7.3688799999999901</v>
      </c>
    </row>
    <row r="81" spans="1:23">
      <c r="A81" t="s">
        <v>6</v>
      </c>
      <c r="B81">
        <v>9</v>
      </c>
      <c r="C81">
        <v>91.1404</v>
      </c>
      <c r="D81">
        <v>-2.5707399999999998</v>
      </c>
      <c r="E81">
        <v>-179.84800000000001</v>
      </c>
      <c r="F81">
        <v>2.4643700000000002</v>
      </c>
      <c r="G81">
        <v>-0.81713999999999998</v>
      </c>
      <c r="H81">
        <v>46.0931</v>
      </c>
      <c r="K81" s="12">
        <v>450</v>
      </c>
      <c r="L81">
        <f t="shared" si="4"/>
        <v>-10.930999999999983</v>
      </c>
      <c r="N81">
        <v>464.22807</v>
      </c>
      <c r="O81">
        <f t="shared" si="5"/>
        <v>3.2970700000000193</v>
      </c>
      <c r="Q81">
        <v>564.03432999999995</v>
      </c>
      <c r="R81">
        <f t="shared" si="6"/>
        <v>-13.678029999999957</v>
      </c>
      <c r="V81">
        <v>159.53394</v>
      </c>
      <c r="W81">
        <f t="shared" si="7"/>
        <v>7.2946599999999933</v>
      </c>
    </row>
    <row r="82" spans="1:23">
      <c r="A82" t="s">
        <v>6</v>
      </c>
      <c r="B82">
        <v>10</v>
      </c>
      <c r="C82">
        <v>91.168599999999998</v>
      </c>
      <c r="D82">
        <v>-2.1745399999999999</v>
      </c>
      <c r="E82">
        <v>178.99600000000001</v>
      </c>
      <c r="F82">
        <v>3.1992099999999999</v>
      </c>
      <c r="G82">
        <v>-1.1302300000000001</v>
      </c>
      <c r="H82">
        <v>51.2134</v>
      </c>
      <c r="K82" s="12">
        <v>500</v>
      </c>
      <c r="L82">
        <f t="shared" si="4"/>
        <v>-12.134000000000015</v>
      </c>
      <c r="N82">
        <v>514.28661999999997</v>
      </c>
      <c r="O82">
        <f t="shared" si="5"/>
        <v>2.1526199999999562</v>
      </c>
      <c r="Q82">
        <v>559.86944000000005</v>
      </c>
      <c r="R82">
        <f t="shared" si="6"/>
        <v>-16.861540000000055</v>
      </c>
      <c r="V82">
        <v>155.19503</v>
      </c>
      <c r="W82">
        <f t="shared" si="7"/>
        <v>8.5026699999999948</v>
      </c>
    </row>
    <row r="83" spans="1:23">
      <c r="A83" t="s">
        <v>6</v>
      </c>
      <c r="B83">
        <v>11</v>
      </c>
      <c r="C83">
        <v>91.169799999999995</v>
      </c>
      <c r="D83">
        <v>-2.4567199999999998</v>
      </c>
      <c r="E83">
        <v>179.04900000000001</v>
      </c>
      <c r="F83">
        <v>3.1970200000000002</v>
      </c>
      <c r="G83">
        <v>-1.13008</v>
      </c>
      <c r="H83">
        <v>51.1693</v>
      </c>
      <c r="K83" s="12">
        <v>500</v>
      </c>
      <c r="L83">
        <f t="shared" si="4"/>
        <v>-11.692999999999984</v>
      </c>
      <c r="N83">
        <v>514.28795000000002</v>
      </c>
      <c r="O83">
        <f t="shared" si="5"/>
        <v>2.5949500000000398</v>
      </c>
      <c r="Q83">
        <v>559.86186999999995</v>
      </c>
      <c r="R83">
        <f t="shared" si="6"/>
        <v>-16.832069999999955</v>
      </c>
      <c r="V83">
        <v>155.21659</v>
      </c>
      <c r="W83">
        <f t="shared" si="7"/>
        <v>8.482609999999994</v>
      </c>
    </row>
    <row r="84" spans="1:23">
      <c r="A84" t="s">
        <v>6</v>
      </c>
      <c r="B84">
        <v>12</v>
      </c>
      <c r="C84">
        <v>91.164400000000001</v>
      </c>
      <c r="D84">
        <v>-2.3727800000000001</v>
      </c>
      <c r="E84">
        <v>179.14</v>
      </c>
      <c r="F84">
        <v>3.1975199999999999</v>
      </c>
      <c r="G84">
        <v>-1.1284700000000001</v>
      </c>
      <c r="H84">
        <v>51.179699999999997</v>
      </c>
      <c r="K84" s="12">
        <v>500</v>
      </c>
      <c r="L84">
        <f t="shared" si="4"/>
        <v>-11.796999999999969</v>
      </c>
      <c r="N84">
        <v>514.28323</v>
      </c>
      <c r="O84">
        <f t="shared" si="5"/>
        <v>2.4862300000000346</v>
      </c>
      <c r="Q84">
        <v>559.91520000000003</v>
      </c>
      <c r="R84">
        <f t="shared" si="6"/>
        <v>-16.890400000000028</v>
      </c>
      <c r="V84">
        <v>155.15099000000001</v>
      </c>
      <c r="W84">
        <f t="shared" si="7"/>
        <v>8.5643099999999777</v>
      </c>
    </row>
    <row r="85" spans="1:23">
      <c r="A85" t="s">
        <v>6</v>
      </c>
      <c r="B85">
        <v>13</v>
      </c>
      <c r="C85">
        <v>91.069800000000001</v>
      </c>
      <c r="D85">
        <v>-0.79523900000000003</v>
      </c>
      <c r="E85">
        <v>179.923</v>
      </c>
      <c r="F85">
        <v>4.9394099999999996</v>
      </c>
      <c r="G85">
        <v>-1.14689</v>
      </c>
      <c r="H85">
        <v>56.642200000000003</v>
      </c>
      <c r="K85" s="12">
        <v>550</v>
      </c>
      <c r="L85">
        <f t="shared" si="4"/>
        <v>-16.422000000000025</v>
      </c>
      <c r="N85">
        <v>567.80384000000004</v>
      </c>
      <c r="O85">
        <f t="shared" si="5"/>
        <v>1.3818400000000111</v>
      </c>
      <c r="Q85">
        <v>558.06349999999998</v>
      </c>
      <c r="R85">
        <f t="shared" si="6"/>
        <v>-32.457599999999971</v>
      </c>
      <c r="V85">
        <v>150.31477000000001</v>
      </c>
      <c r="W85">
        <f t="shared" si="7"/>
        <v>13.216329999999999</v>
      </c>
    </row>
    <row r="86" spans="1:23">
      <c r="A86" t="s">
        <v>6</v>
      </c>
      <c r="B86">
        <v>14</v>
      </c>
      <c r="C86">
        <v>91.048299999999998</v>
      </c>
      <c r="D86">
        <v>-0.572322</v>
      </c>
      <c r="E86">
        <v>-179.79400000000001</v>
      </c>
      <c r="F86">
        <v>4.9350300000000002</v>
      </c>
      <c r="G86">
        <v>-1.14699</v>
      </c>
      <c r="H86">
        <v>56.642200000000003</v>
      </c>
      <c r="K86" s="12">
        <v>550</v>
      </c>
      <c r="L86">
        <f t="shared" si="4"/>
        <v>-16.422000000000025</v>
      </c>
      <c r="N86">
        <v>567.78254000000004</v>
      </c>
      <c r="O86">
        <f t="shared" si="5"/>
        <v>1.3605400000000145</v>
      </c>
      <c r="Q86">
        <v>558.10306000000003</v>
      </c>
      <c r="R86">
        <f t="shared" si="6"/>
        <v>-32.453360000000032</v>
      </c>
      <c r="V86">
        <v>150.27423999999999</v>
      </c>
      <c r="W86">
        <f t="shared" si="7"/>
        <v>13.255860000000013</v>
      </c>
    </row>
    <row r="87" spans="1:23">
      <c r="A87" t="s">
        <v>6</v>
      </c>
      <c r="B87">
        <v>15</v>
      </c>
      <c r="C87">
        <v>91.141599999999997</v>
      </c>
      <c r="D87">
        <v>-4.3467200000000004</v>
      </c>
      <c r="E87">
        <v>178.50800000000001</v>
      </c>
      <c r="F87">
        <v>3.0324800000000001</v>
      </c>
      <c r="G87">
        <v>-1.7129099999999999</v>
      </c>
      <c r="H87">
        <v>61.187899999999999</v>
      </c>
      <c r="K87" s="12">
        <v>600</v>
      </c>
      <c r="L87">
        <f t="shared" si="4"/>
        <v>-11.879000000000019</v>
      </c>
      <c r="N87">
        <v>614.22050999999999</v>
      </c>
      <c r="O87">
        <f t="shared" si="5"/>
        <v>2.3415099999999711</v>
      </c>
      <c r="Q87">
        <v>557.96865000000003</v>
      </c>
      <c r="R87">
        <f t="shared" si="6"/>
        <v>-13.293450000000025</v>
      </c>
      <c r="V87">
        <v>146.22801999999999</v>
      </c>
      <c r="W87">
        <f t="shared" si="7"/>
        <v>11.642880000000019</v>
      </c>
    </row>
    <row r="88" spans="1:23">
      <c r="A88" t="s">
        <v>6</v>
      </c>
      <c r="B88">
        <v>16</v>
      </c>
      <c r="C88">
        <v>91.169399999999996</v>
      </c>
      <c r="D88">
        <v>-4.1213600000000001</v>
      </c>
      <c r="E88">
        <v>178.541</v>
      </c>
      <c r="F88">
        <v>3.0335000000000001</v>
      </c>
      <c r="G88">
        <v>-1.7133100000000001</v>
      </c>
      <c r="H88">
        <v>61.1999</v>
      </c>
      <c r="K88" s="12">
        <v>600</v>
      </c>
      <c r="L88">
        <f t="shared" si="4"/>
        <v>-11.999000000000024</v>
      </c>
      <c r="N88">
        <v>614.23617000000002</v>
      </c>
      <c r="O88">
        <f t="shared" si="5"/>
        <v>2.2371699999999919</v>
      </c>
      <c r="Q88">
        <v>557.89032999999995</v>
      </c>
      <c r="R88">
        <f t="shared" si="6"/>
        <v>-13.22532999999995</v>
      </c>
      <c r="V88">
        <v>146.27085</v>
      </c>
      <c r="W88">
        <f t="shared" si="7"/>
        <v>11.596049999999991</v>
      </c>
    </row>
    <row r="89" spans="1:23">
      <c r="A89" t="s">
        <v>6</v>
      </c>
      <c r="B89">
        <v>17</v>
      </c>
      <c r="C89">
        <v>91.293000000000006</v>
      </c>
      <c r="D89">
        <v>-2.57382</v>
      </c>
      <c r="E89">
        <v>-177.84</v>
      </c>
      <c r="F89">
        <v>3.4200400000000002</v>
      </c>
      <c r="G89">
        <v>-2.3174800000000002</v>
      </c>
      <c r="H89">
        <v>71.2971</v>
      </c>
      <c r="K89" s="12">
        <v>700</v>
      </c>
      <c r="L89">
        <f t="shared" si="4"/>
        <v>-12.971000000000004</v>
      </c>
      <c r="N89">
        <v>711.94403999999997</v>
      </c>
      <c r="O89">
        <f t="shared" si="5"/>
        <v>-1.026960000000031</v>
      </c>
      <c r="Q89">
        <v>564.68038999999999</v>
      </c>
      <c r="R89">
        <f t="shared" si="6"/>
        <v>-23.88078999999999</v>
      </c>
      <c r="V89">
        <v>137.89952</v>
      </c>
      <c r="W89">
        <f t="shared" si="7"/>
        <v>13.92568</v>
      </c>
    </row>
    <row r="90" spans="1:23">
      <c r="A90" t="s">
        <v>6</v>
      </c>
      <c r="B90">
        <v>18</v>
      </c>
      <c r="C90">
        <v>91.260999999999996</v>
      </c>
      <c r="D90">
        <v>-1.12649</v>
      </c>
      <c r="E90">
        <v>-176.971</v>
      </c>
      <c r="F90">
        <v>3.4184000000000001</v>
      </c>
      <c r="G90">
        <v>-2.3121700000000001</v>
      </c>
      <c r="H90">
        <v>71.378699999999995</v>
      </c>
      <c r="K90" s="12">
        <v>700</v>
      </c>
      <c r="L90">
        <f t="shared" si="4"/>
        <v>-13.786999999999921</v>
      </c>
      <c r="N90">
        <v>711.95928000000004</v>
      </c>
      <c r="O90">
        <f t="shared" si="5"/>
        <v>-1.8277199999998857</v>
      </c>
      <c r="Q90">
        <v>564.76451999999995</v>
      </c>
      <c r="R90">
        <f t="shared" si="6"/>
        <v>-23.948519999999945</v>
      </c>
      <c r="V90">
        <v>137.95565999999999</v>
      </c>
      <c r="W90">
        <f t="shared" si="7"/>
        <v>13.922640000000001</v>
      </c>
    </row>
    <row r="91" spans="1:23">
      <c r="A91" t="s">
        <v>6</v>
      </c>
      <c r="B91">
        <v>19</v>
      </c>
      <c r="C91">
        <v>90.994200000000006</v>
      </c>
      <c r="D91">
        <v>-1.10808</v>
      </c>
      <c r="E91">
        <v>177.01599999999999</v>
      </c>
      <c r="F91">
        <v>2.87012</v>
      </c>
      <c r="G91">
        <v>-2.9037799999999998</v>
      </c>
      <c r="H91">
        <v>81.550399999999996</v>
      </c>
      <c r="K91" s="12">
        <v>800</v>
      </c>
      <c r="L91">
        <f t="shared" si="4"/>
        <v>-15.503999999999905</v>
      </c>
      <c r="N91">
        <v>813.78921000000003</v>
      </c>
      <c r="O91">
        <f t="shared" si="5"/>
        <v>-1.7147899999998799</v>
      </c>
      <c r="Q91">
        <v>572.63926000000004</v>
      </c>
      <c r="R91">
        <f t="shared" si="6"/>
        <v>-26.340460000000036</v>
      </c>
      <c r="V91">
        <v>128.87389999999999</v>
      </c>
      <c r="W91">
        <f t="shared" si="7"/>
        <v>17.088300000000004</v>
      </c>
    </row>
    <row r="92" spans="1:23">
      <c r="A92" t="s">
        <v>6</v>
      </c>
      <c r="B92">
        <v>20</v>
      </c>
      <c r="C92">
        <v>90.981999999999999</v>
      </c>
      <c r="D92">
        <v>-0.42702800000000002</v>
      </c>
      <c r="E92">
        <v>176.38200000000001</v>
      </c>
      <c r="F92">
        <v>2.8774000000000002</v>
      </c>
      <c r="G92">
        <v>-2.90062</v>
      </c>
      <c r="H92">
        <v>81.582400000000007</v>
      </c>
      <c r="K92" s="12">
        <v>800</v>
      </c>
      <c r="L92">
        <f t="shared" si="4"/>
        <v>-15.824000000000069</v>
      </c>
      <c r="N92">
        <v>813.76302999999996</v>
      </c>
      <c r="O92">
        <f t="shared" si="5"/>
        <v>-2.0609700000001112</v>
      </c>
      <c r="Q92">
        <v>572.65305000000001</v>
      </c>
      <c r="R92">
        <f t="shared" si="6"/>
        <v>-26.427050000000008</v>
      </c>
      <c r="V92">
        <v>128.87218999999999</v>
      </c>
      <c r="W92">
        <f t="shared" si="7"/>
        <v>17.121610000000004</v>
      </c>
    </row>
    <row r="93" spans="1:23">
      <c r="A93" t="s">
        <v>6</v>
      </c>
      <c r="B93">
        <v>21</v>
      </c>
      <c r="C93">
        <v>91.231200000000001</v>
      </c>
      <c r="D93">
        <v>-3.7642699999999998</v>
      </c>
      <c r="E93">
        <v>-178.29400000000001</v>
      </c>
      <c r="F93">
        <v>2.4399500000000001</v>
      </c>
      <c r="G93">
        <v>-3.64079</v>
      </c>
      <c r="H93">
        <v>91.332800000000006</v>
      </c>
      <c r="K93" s="12">
        <v>900</v>
      </c>
      <c r="L93">
        <f t="shared" si="4"/>
        <v>-13.328000000000088</v>
      </c>
      <c r="N93">
        <v>911.94108000000006</v>
      </c>
      <c r="O93">
        <f t="shared" si="5"/>
        <v>-1.3869200000000319</v>
      </c>
      <c r="Q93">
        <v>573.21951999999999</v>
      </c>
      <c r="R93">
        <f t="shared" si="6"/>
        <v>-22.619019999999988</v>
      </c>
      <c r="V93">
        <v>120.14617</v>
      </c>
      <c r="W93">
        <f t="shared" si="7"/>
        <v>18.445930000000004</v>
      </c>
    </row>
    <row r="94" spans="1:23">
      <c r="A94" t="s">
        <v>6</v>
      </c>
      <c r="B94">
        <v>22</v>
      </c>
      <c r="C94">
        <v>91.315299999999993</v>
      </c>
      <c r="D94">
        <v>-3.55294</v>
      </c>
      <c r="E94">
        <v>-177.27099999999999</v>
      </c>
      <c r="F94">
        <v>2.4393799999999999</v>
      </c>
      <c r="G94">
        <v>-3.6432899999999999</v>
      </c>
      <c r="H94">
        <v>91.382099999999994</v>
      </c>
      <c r="K94" s="12">
        <v>900</v>
      </c>
      <c r="L94">
        <f t="shared" si="4"/>
        <v>-13.820999999999913</v>
      </c>
      <c r="N94">
        <v>911.85969</v>
      </c>
      <c r="O94">
        <f t="shared" si="5"/>
        <v>-1.9613099999999122</v>
      </c>
      <c r="Q94">
        <v>573.56780000000003</v>
      </c>
      <c r="R94">
        <f t="shared" si="6"/>
        <v>-22.961600000000033</v>
      </c>
      <c r="V94">
        <v>119.91586</v>
      </c>
      <c r="W94">
        <f t="shared" si="7"/>
        <v>18.651240000000001</v>
      </c>
    </row>
    <row r="95" spans="1:23">
      <c r="A95" t="s">
        <v>6</v>
      </c>
      <c r="B95">
        <v>23</v>
      </c>
      <c r="C95">
        <v>91.503100000000003</v>
      </c>
      <c r="D95">
        <v>-5.5133099999999997</v>
      </c>
      <c r="E95">
        <v>-172.41300000000001</v>
      </c>
      <c r="F95">
        <v>2.8951699999999998</v>
      </c>
      <c r="G95">
        <v>-4.2066100000000004</v>
      </c>
      <c r="H95">
        <v>102.24299999999999</v>
      </c>
      <c r="K95" s="12">
        <v>1000</v>
      </c>
      <c r="L95">
        <f t="shared" si="4"/>
        <v>-22.42999999999995</v>
      </c>
      <c r="N95">
        <v>1014.86994</v>
      </c>
      <c r="O95">
        <f t="shared" si="5"/>
        <v>-7.5600599999999076</v>
      </c>
      <c r="Q95">
        <v>581.25025000000005</v>
      </c>
      <c r="R95">
        <f t="shared" si="6"/>
        <v>-35.201950000000053</v>
      </c>
      <c r="V95">
        <v>111.12083</v>
      </c>
      <c r="W95">
        <f t="shared" si="7"/>
        <v>21.813069999999982</v>
      </c>
    </row>
    <row r="96" spans="1:23">
      <c r="A96" t="s">
        <v>6</v>
      </c>
      <c r="B96">
        <v>24</v>
      </c>
      <c r="C96">
        <v>91.655500000000004</v>
      </c>
      <c r="D96">
        <v>-5.9377300000000002</v>
      </c>
      <c r="E96">
        <v>-171.86199999999999</v>
      </c>
      <c r="F96">
        <v>2.8925800000000002</v>
      </c>
      <c r="G96">
        <v>-4.20261</v>
      </c>
      <c r="H96">
        <v>102.142</v>
      </c>
      <c r="K96" s="12">
        <v>1000</v>
      </c>
      <c r="L96">
        <f t="shared" si="4"/>
        <v>-21.419999999999959</v>
      </c>
      <c r="N96">
        <v>1014.94195</v>
      </c>
      <c r="O96">
        <f t="shared" si="5"/>
        <v>-6.4780499999999392</v>
      </c>
      <c r="Q96">
        <v>581.01409000000001</v>
      </c>
      <c r="R96">
        <f t="shared" si="6"/>
        <v>-34.939890000000013</v>
      </c>
      <c r="V96">
        <v>111.12707</v>
      </c>
      <c r="W96">
        <f t="shared" si="7"/>
        <v>21.846830000000011</v>
      </c>
    </row>
    <row r="97" spans="1:23">
      <c r="A97" t="s">
        <v>6</v>
      </c>
      <c r="B97">
        <v>25</v>
      </c>
      <c r="C97">
        <v>91.432699999999997</v>
      </c>
      <c r="D97">
        <v>-8.0157600000000002</v>
      </c>
      <c r="E97">
        <v>174.518</v>
      </c>
      <c r="F97">
        <v>2.7277999999999998</v>
      </c>
      <c r="G97">
        <v>-4.9164500000000002</v>
      </c>
      <c r="H97">
        <v>112.27500000000001</v>
      </c>
      <c r="K97" s="12">
        <v>1100</v>
      </c>
      <c r="L97">
        <f t="shared" si="4"/>
        <v>-22.75</v>
      </c>
      <c r="N97">
        <v>1114.6552200000001</v>
      </c>
      <c r="O97">
        <f t="shared" si="5"/>
        <v>-8.0947799999999006</v>
      </c>
      <c r="Q97">
        <v>582.44763999999998</v>
      </c>
      <c r="R97">
        <f t="shared" si="6"/>
        <v>-34.725639999999977</v>
      </c>
      <c r="V97">
        <v>101.40769</v>
      </c>
      <c r="W97">
        <f t="shared" si="7"/>
        <v>24.427809999999994</v>
      </c>
    </row>
    <row r="98" spans="1:23">
      <c r="A98" t="s">
        <v>6</v>
      </c>
      <c r="B98">
        <v>26</v>
      </c>
      <c r="C98">
        <v>91.488900000000001</v>
      </c>
      <c r="D98">
        <v>-7.8703599999999998</v>
      </c>
      <c r="E98">
        <v>175.09</v>
      </c>
      <c r="F98">
        <v>2.7278099999999998</v>
      </c>
      <c r="G98">
        <v>-4.9175700000000004</v>
      </c>
      <c r="H98">
        <v>112.413</v>
      </c>
      <c r="K98" s="12">
        <v>1100</v>
      </c>
      <c r="L98">
        <f t="shared" si="4"/>
        <v>-24.129999999999882</v>
      </c>
      <c r="N98">
        <v>1114.5376200000001</v>
      </c>
      <c r="O98">
        <f t="shared" si="5"/>
        <v>-9.5923799999998209</v>
      </c>
      <c r="Q98">
        <v>582.58605999999997</v>
      </c>
      <c r="R98">
        <f t="shared" si="6"/>
        <v>-34.86415999999997</v>
      </c>
      <c r="V98">
        <v>101.3668</v>
      </c>
      <c r="W98">
        <f t="shared" si="7"/>
        <v>24.457499999999982</v>
      </c>
    </row>
    <row r="99" spans="1:23">
      <c r="A99" t="s">
        <v>6</v>
      </c>
      <c r="B99">
        <v>27</v>
      </c>
      <c r="C99">
        <v>91.734899999999996</v>
      </c>
      <c r="D99">
        <v>-4.7788700000000004</v>
      </c>
      <c r="E99">
        <v>-170.97200000000001</v>
      </c>
      <c r="F99">
        <v>3.41858</v>
      </c>
      <c r="G99">
        <v>-5.6664899999999996</v>
      </c>
      <c r="H99">
        <v>122.35</v>
      </c>
      <c r="K99" s="12">
        <v>1200</v>
      </c>
      <c r="L99">
        <f t="shared" si="4"/>
        <v>-23.5</v>
      </c>
      <c r="N99">
        <v>1212.7125599999999</v>
      </c>
      <c r="O99">
        <f t="shared" si="5"/>
        <v>-10.787440000000061</v>
      </c>
      <c r="Q99">
        <v>577.37516000000005</v>
      </c>
      <c r="R99">
        <f t="shared" si="6"/>
        <v>-36.560960000000051</v>
      </c>
      <c r="V99">
        <v>92.796779999999998</v>
      </c>
      <c r="W99">
        <f t="shared" si="7"/>
        <v>25.538319999999999</v>
      </c>
    </row>
    <row r="100" spans="1:23">
      <c r="A100" t="s">
        <v>6</v>
      </c>
      <c r="B100">
        <v>28</v>
      </c>
      <c r="C100">
        <v>92.1404</v>
      </c>
      <c r="D100">
        <v>-6.3965199999999998</v>
      </c>
      <c r="E100">
        <v>-169.87299999999999</v>
      </c>
      <c r="F100">
        <v>3.4118900000000001</v>
      </c>
      <c r="G100">
        <v>-5.6533100000000003</v>
      </c>
      <c r="H100">
        <v>121.911</v>
      </c>
      <c r="K100" s="12">
        <v>1200</v>
      </c>
      <c r="L100">
        <f t="shared" si="4"/>
        <v>-19.110000000000127</v>
      </c>
      <c r="N100">
        <v>1212.7319299999999</v>
      </c>
      <c r="O100">
        <f t="shared" si="5"/>
        <v>-6.3780700000002071</v>
      </c>
      <c r="Q100">
        <v>577.51409000000001</v>
      </c>
      <c r="R100">
        <f t="shared" si="6"/>
        <v>-36.632990000000014</v>
      </c>
      <c r="V100">
        <v>92.72551</v>
      </c>
      <c r="W100">
        <f t="shared" si="7"/>
        <v>25.741389999999996</v>
      </c>
    </row>
    <row r="101" spans="1:23">
      <c r="A101" t="s">
        <v>6</v>
      </c>
      <c r="B101">
        <v>29</v>
      </c>
      <c r="C101">
        <v>91.305700000000002</v>
      </c>
      <c r="D101">
        <v>4.1444099999999997</v>
      </c>
      <c r="E101">
        <v>-170.768</v>
      </c>
      <c r="F101">
        <v>7.2815599999999998</v>
      </c>
      <c r="G101">
        <v>6.0177699999999996</v>
      </c>
      <c r="H101">
        <v>133.60599999999999</v>
      </c>
      <c r="K101" s="12">
        <v>1300</v>
      </c>
      <c r="L101">
        <f t="shared" si="4"/>
        <v>-36.059999999999945</v>
      </c>
      <c r="N101">
        <v>1309.2041899999999</v>
      </c>
      <c r="O101">
        <f t="shared" si="5"/>
        <v>-26.855810000000019</v>
      </c>
      <c r="Q101">
        <v>576.28705000000002</v>
      </c>
      <c r="R101">
        <f t="shared" si="6"/>
        <v>-74.102650000000025</v>
      </c>
      <c r="V101">
        <v>84.302099999999996</v>
      </c>
      <c r="W101">
        <f t="shared" si="7"/>
        <v>150.87559999999999</v>
      </c>
    </row>
    <row r="102" spans="1:23">
      <c r="A102" t="s">
        <v>6</v>
      </c>
      <c r="B102">
        <v>30</v>
      </c>
      <c r="C102">
        <v>91.372600000000006</v>
      </c>
      <c r="D102">
        <v>4.2594200000000004</v>
      </c>
      <c r="E102">
        <v>-170.351</v>
      </c>
      <c r="F102">
        <v>7.2727300000000001</v>
      </c>
      <c r="G102">
        <v>6.0103999999999997</v>
      </c>
      <c r="H102">
        <v>133.43899999999999</v>
      </c>
      <c r="K102" s="12">
        <v>1300</v>
      </c>
      <c r="L102">
        <f t="shared" si="4"/>
        <v>-34.389999999999873</v>
      </c>
      <c r="N102">
        <v>1309.1699699999999</v>
      </c>
      <c r="O102">
        <f t="shared" si="5"/>
        <v>-25.220029999999952</v>
      </c>
      <c r="Q102">
        <v>576.30537000000004</v>
      </c>
      <c r="R102">
        <f t="shared" si="6"/>
        <v>-74.032670000000039</v>
      </c>
      <c r="V102">
        <v>84.186359999999993</v>
      </c>
      <c r="W102">
        <f t="shared" si="7"/>
        <v>150.91764000000001</v>
      </c>
    </row>
    <row r="103" spans="1:23">
      <c r="A103" t="s">
        <v>6</v>
      </c>
      <c r="B103">
        <v>31</v>
      </c>
      <c r="C103">
        <v>92.037499999999994</v>
      </c>
      <c r="D103">
        <v>-8.8767700000000005</v>
      </c>
      <c r="E103">
        <v>-166.709</v>
      </c>
      <c r="F103">
        <v>7.2634600000000002</v>
      </c>
      <c r="G103">
        <v>6.4972799999999999</v>
      </c>
      <c r="H103">
        <v>142.45099999999999</v>
      </c>
      <c r="K103" s="12">
        <v>1400</v>
      </c>
      <c r="L103">
        <f t="shared" si="4"/>
        <v>-24.509999999999991</v>
      </c>
    </row>
    <row r="104" spans="1:23">
      <c r="A104" t="s">
        <v>6</v>
      </c>
      <c r="B104">
        <v>32</v>
      </c>
      <c r="C104">
        <v>92.336600000000004</v>
      </c>
      <c r="D104">
        <v>-9.9929100000000002</v>
      </c>
      <c r="E104">
        <v>-166.226</v>
      </c>
      <c r="F104">
        <v>7.2442599999999997</v>
      </c>
      <c r="G104">
        <v>6.4756900000000002</v>
      </c>
      <c r="H104">
        <v>141.97399999999999</v>
      </c>
      <c r="K104" s="12">
        <v>1400</v>
      </c>
      <c r="L104">
        <f t="shared" si="4"/>
        <v>-19.739999999999782</v>
      </c>
      <c r="N104">
        <v>1414.73</v>
      </c>
      <c r="O104">
        <f t="shared" ref="O104" si="8">N104-H104*10</f>
        <v>-5.0099999999997635</v>
      </c>
      <c r="Q104">
        <v>569.17012</v>
      </c>
      <c r="R104">
        <f t="shared" ref="R104" si="9">(575-Q104-(F104*10))</f>
        <v>-66.612719999999996</v>
      </c>
      <c r="V104">
        <v>74.117080000000001</v>
      </c>
      <c r="W104">
        <f t="shared" ref="W104" si="10">175-(V104-(G104*10))</f>
        <v>165.63981999999999</v>
      </c>
    </row>
    <row r="105" spans="1:23">
      <c r="A105" t="s">
        <v>6</v>
      </c>
      <c r="B105">
        <v>33</v>
      </c>
      <c r="C105">
        <v>89.855999999999995</v>
      </c>
      <c r="D105">
        <v>8.1908100000000008</v>
      </c>
      <c r="E105">
        <v>-171.315</v>
      </c>
      <c r="F105">
        <v>8.3943899999999996</v>
      </c>
      <c r="G105">
        <v>6.5613299999999999</v>
      </c>
      <c r="H105">
        <v>152.066</v>
      </c>
      <c r="K105" s="12">
        <v>1500</v>
      </c>
      <c r="L105">
        <f t="shared" si="4"/>
        <v>-20.660000000000082</v>
      </c>
    </row>
    <row r="106" spans="1:23">
      <c r="A106" t="s">
        <v>6</v>
      </c>
      <c r="B106">
        <v>34</v>
      </c>
      <c r="C106">
        <v>90.335800000000006</v>
      </c>
      <c r="D106">
        <v>5.9566999999999997</v>
      </c>
      <c r="E106">
        <v>-173.74199999999999</v>
      </c>
      <c r="F106">
        <v>8.4513599999999993</v>
      </c>
      <c r="G106">
        <v>6.6049199999999999</v>
      </c>
      <c r="H106">
        <v>152.98500000000001</v>
      </c>
      <c r="K106" s="12">
        <v>1500</v>
      </c>
      <c r="L106">
        <f t="shared" si="4"/>
        <v>-29.850000000000136</v>
      </c>
      <c r="N106">
        <v>1511.6733999999999</v>
      </c>
      <c r="O106">
        <f t="shared" ref="O106" si="11">N106-H106*10</f>
        <v>-18.176600000000235</v>
      </c>
      <c r="Q106">
        <v>570.56452000000002</v>
      </c>
      <c r="R106">
        <f t="shared" ref="R106" si="12">(575-Q106-(F106*10))</f>
        <v>-80.078120000000013</v>
      </c>
      <c r="V106">
        <v>65.31353</v>
      </c>
      <c r="W106">
        <f t="shared" ref="W106" si="13">175-(V106-(G106*10))</f>
        <v>175.73567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348"/>
  <sheetViews>
    <sheetView topLeftCell="C35" zoomScale="70" zoomScaleNormal="70" workbookViewId="0">
      <selection activeCell="U44" sqref="U44"/>
    </sheetView>
  </sheetViews>
  <sheetFormatPr defaultRowHeight="14.4"/>
  <cols>
    <col min="1" max="1" width="16.88671875" customWidth="1"/>
    <col min="2" max="2" width="8" customWidth="1"/>
    <col min="3" max="3" width="8.6640625" bestFit="1" customWidth="1"/>
    <col min="4" max="4" width="8.6640625" customWidth="1"/>
    <col min="5" max="5" width="9" customWidth="1"/>
    <col min="6" max="6" width="10" customWidth="1"/>
    <col min="7" max="7" width="8" customWidth="1"/>
    <col min="8" max="8" width="7" customWidth="1"/>
    <col min="9" max="9" width="12.109375" customWidth="1"/>
    <col min="10" max="10" width="10.33203125" bestFit="1" customWidth="1"/>
    <col min="11" max="11" width="10.33203125" customWidth="1"/>
    <col min="12" max="12" width="14.33203125" customWidth="1"/>
    <col min="13" max="13" width="8" customWidth="1"/>
    <col min="14" max="15" width="8.6640625" customWidth="1"/>
    <col min="16" max="16" width="9" bestFit="1" customWidth="1"/>
    <col min="17" max="17" width="10" bestFit="1" customWidth="1"/>
    <col min="18" max="18" width="8" customWidth="1"/>
    <col min="19" max="19" width="8.6640625" customWidth="1"/>
    <col min="20" max="20" width="9.44140625" customWidth="1"/>
  </cols>
  <sheetData>
    <row r="1" spans="1:21">
      <c r="A1" t="s">
        <v>0</v>
      </c>
      <c r="B1" t="s">
        <v>1</v>
      </c>
      <c r="C1" t="s">
        <v>73</v>
      </c>
      <c r="D1" t="s">
        <v>71</v>
      </c>
      <c r="E1" t="s">
        <v>74</v>
      </c>
      <c r="F1" t="s">
        <v>75</v>
      </c>
      <c r="K1" s="12" t="s">
        <v>26</v>
      </c>
      <c r="L1" t="s">
        <v>62</v>
      </c>
      <c r="N1" t="s">
        <v>63</v>
      </c>
      <c r="O1" t="s">
        <v>64</v>
      </c>
      <c r="Q1" t="s">
        <v>65</v>
      </c>
      <c r="R1" t="s">
        <v>67</v>
      </c>
      <c r="T1" t="s">
        <v>66</v>
      </c>
      <c r="U1" t="s">
        <v>68</v>
      </c>
    </row>
    <row r="2" spans="1:21">
      <c r="F2" t="s">
        <v>16</v>
      </c>
      <c r="G2" t="s">
        <v>17</v>
      </c>
      <c r="H2" t="s">
        <v>18</v>
      </c>
    </row>
    <row r="3" spans="1:21">
      <c r="A3" t="s">
        <v>6</v>
      </c>
      <c r="B3">
        <v>1</v>
      </c>
      <c r="C3">
        <v>90.650999999999996</v>
      </c>
      <c r="D3">
        <v>-20.7576</v>
      </c>
      <c r="E3">
        <v>178.952</v>
      </c>
      <c r="F3">
        <v>-0.75252300000000005</v>
      </c>
      <c r="G3">
        <v>3.29932E-2</v>
      </c>
      <c r="H3">
        <v>37.058599999999998</v>
      </c>
      <c r="K3" s="12">
        <v>350</v>
      </c>
      <c r="L3">
        <f t="shared" ref="L3:L35" si="0">K3-H3*10</f>
        <v>-20.586000000000013</v>
      </c>
    </row>
    <row r="4" spans="1:21">
      <c r="A4" t="s">
        <v>6</v>
      </c>
      <c r="B4">
        <v>2</v>
      </c>
      <c r="C4">
        <v>90.660700000000006</v>
      </c>
      <c r="D4">
        <v>-20.728999999999999</v>
      </c>
      <c r="E4">
        <v>178.98699999999999</v>
      </c>
      <c r="F4">
        <v>-0.75179399999999996</v>
      </c>
      <c r="G4">
        <v>3.2351400000000002E-2</v>
      </c>
      <c r="H4">
        <v>37.0364</v>
      </c>
      <c r="K4" s="12">
        <v>350</v>
      </c>
      <c r="L4">
        <f t="shared" si="0"/>
        <v>-20.364000000000033</v>
      </c>
    </row>
    <row r="5" spans="1:21">
      <c r="A5" t="s">
        <v>6</v>
      </c>
      <c r="B5">
        <v>3</v>
      </c>
      <c r="C5">
        <v>90.694000000000003</v>
      </c>
      <c r="D5">
        <v>-20.689800000000002</v>
      </c>
      <c r="E5">
        <v>179.07</v>
      </c>
      <c r="F5">
        <v>-0.75126899999999996</v>
      </c>
      <c r="G5">
        <v>3.2909300000000002E-2</v>
      </c>
      <c r="H5">
        <v>37.036299999999997</v>
      </c>
      <c r="K5" s="12">
        <v>350</v>
      </c>
      <c r="L5">
        <f t="shared" si="0"/>
        <v>-20.362999999999943</v>
      </c>
      <c r="N5">
        <v>326.08154000000002</v>
      </c>
      <c r="O5">
        <f t="shared" ref="O5:O34" si="1">N5-H5*10</f>
        <v>-44.281459999999925</v>
      </c>
      <c r="Q5">
        <v>569.81978000000004</v>
      </c>
      <c r="R5">
        <f>(575-Q5-(F5*10))</f>
        <v>12.692909999999962</v>
      </c>
      <c r="T5">
        <v>167.73877999999999</v>
      </c>
      <c r="U5">
        <f t="shared" ref="U5:U30" si="2">175-(T5-(G5*10))</f>
        <v>7.590313000000009</v>
      </c>
    </row>
    <row r="6" spans="1:21">
      <c r="A6" t="s">
        <v>6</v>
      </c>
      <c r="B6">
        <v>4</v>
      </c>
      <c r="C6">
        <v>91.219499999999996</v>
      </c>
      <c r="D6">
        <v>21.276</v>
      </c>
      <c r="E6">
        <v>179.29300000000001</v>
      </c>
      <c r="F6">
        <v>3.3788800000000001E-2</v>
      </c>
      <c r="G6">
        <v>0.16917699999999999</v>
      </c>
      <c r="H6">
        <v>42.052900000000001</v>
      </c>
      <c r="K6" s="12">
        <v>400</v>
      </c>
      <c r="L6">
        <f t="shared" si="0"/>
        <v>-20.528999999999996</v>
      </c>
      <c r="N6">
        <v>411.68812000000003</v>
      </c>
      <c r="O6">
        <f t="shared" si="1"/>
        <v>-8.8408799999999701</v>
      </c>
      <c r="Q6">
        <v>565.69237999999996</v>
      </c>
      <c r="R6">
        <f t="shared" ref="R6:R34" si="3">(575-Q6-(F6*10))</f>
        <v>8.9697320000000431</v>
      </c>
      <c r="T6">
        <v>163.69943000000001</v>
      </c>
      <c r="U6">
        <f t="shared" si="2"/>
        <v>12.992339999999984</v>
      </c>
    </row>
    <row r="7" spans="1:21">
      <c r="A7" t="s">
        <v>6</v>
      </c>
      <c r="B7">
        <v>5</v>
      </c>
      <c r="C7">
        <v>91.209699999999998</v>
      </c>
      <c r="D7">
        <v>21.299299999999999</v>
      </c>
      <c r="E7">
        <v>179.34</v>
      </c>
      <c r="F7">
        <v>3.3856799999999999E-2</v>
      </c>
      <c r="G7">
        <v>0.16955200000000001</v>
      </c>
      <c r="H7">
        <v>42.053699999999999</v>
      </c>
      <c r="K7" s="12">
        <v>400</v>
      </c>
      <c r="L7">
        <f t="shared" si="0"/>
        <v>-20.536999999999978</v>
      </c>
      <c r="N7">
        <v>411.69394</v>
      </c>
      <c r="O7">
        <f t="shared" si="1"/>
        <v>-8.8430599999999799</v>
      </c>
      <c r="Q7">
        <v>565.72277999999994</v>
      </c>
      <c r="R7">
        <f t="shared" si="3"/>
        <v>8.9386520000000562</v>
      </c>
      <c r="T7">
        <v>163.75496999999999</v>
      </c>
      <c r="U7">
        <f t="shared" si="2"/>
        <v>12.940550000000002</v>
      </c>
    </row>
    <row r="8" spans="1:21">
      <c r="A8" t="s">
        <v>6</v>
      </c>
      <c r="B8">
        <v>6</v>
      </c>
      <c r="C8">
        <v>91.255799999999994</v>
      </c>
      <c r="D8">
        <v>21.348600000000001</v>
      </c>
      <c r="E8">
        <v>179.22300000000001</v>
      </c>
      <c r="F8">
        <v>3.4925900000000003E-2</v>
      </c>
      <c r="G8">
        <v>0.169819</v>
      </c>
      <c r="H8">
        <v>42.042700000000004</v>
      </c>
      <c r="K8" s="12">
        <v>400</v>
      </c>
      <c r="L8">
        <f t="shared" si="0"/>
        <v>-20.427000000000021</v>
      </c>
      <c r="N8">
        <v>411.69691</v>
      </c>
      <c r="O8">
        <f t="shared" si="1"/>
        <v>-8.7300900000000183</v>
      </c>
      <c r="Q8">
        <v>565.75639999999999</v>
      </c>
      <c r="R8">
        <f t="shared" si="3"/>
        <v>8.8943410000000149</v>
      </c>
      <c r="T8">
        <v>163.73405</v>
      </c>
      <c r="U8">
        <f t="shared" si="2"/>
        <v>12.964140000000015</v>
      </c>
    </row>
    <row r="9" spans="1:21">
      <c r="A9" t="s">
        <v>6</v>
      </c>
      <c r="B9">
        <v>7</v>
      </c>
      <c r="C9">
        <v>91.197800000000001</v>
      </c>
      <c r="D9">
        <v>-22.5761</v>
      </c>
      <c r="E9">
        <v>-179.029</v>
      </c>
      <c r="F9">
        <v>1.39802E-2</v>
      </c>
      <c r="G9">
        <v>-0.52020200000000005</v>
      </c>
      <c r="H9">
        <v>47.134799999999998</v>
      </c>
      <c r="K9" s="12">
        <v>450</v>
      </c>
      <c r="L9">
        <f t="shared" si="0"/>
        <v>-21.347999999999956</v>
      </c>
      <c r="N9">
        <v>464.21917000000002</v>
      </c>
      <c r="O9">
        <f t="shared" si="1"/>
        <v>-7.1288299999999367</v>
      </c>
      <c r="Q9">
        <v>563.99523999999997</v>
      </c>
      <c r="R9">
        <f t="shared" si="3"/>
        <v>10.864958000000033</v>
      </c>
      <c r="T9">
        <v>159.51625999999999</v>
      </c>
      <c r="U9">
        <f t="shared" si="2"/>
        <v>10.281720000000007</v>
      </c>
    </row>
    <row r="10" spans="1:21">
      <c r="A10" t="s">
        <v>6</v>
      </c>
      <c r="B10">
        <v>8</v>
      </c>
      <c r="C10">
        <v>91.245599999999996</v>
      </c>
      <c r="D10">
        <v>-22.475899999999999</v>
      </c>
      <c r="E10">
        <v>-178.90899999999999</v>
      </c>
      <c r="F10">
        <v>1.5985900000000001E-2</v>
      </c>
      <c r="G10">
        <v>-0.51874500000000001</v>
      </c>
      <c r="H10">
        <v>47.147199999999998</v>
      </c>
      <c r="K10" s="12">
        <v>450</v>
      </c>
      <c r="L10">
        <f t="shared" si="0"/>
        <v>-21.47199999999998</v>
      </c>
      <c r="N10">
        <v>464.22134999999997</v>
      </c>
      <c r="O10">
        <f t="shared" si="1"/>
        <v>-7.2506500000000074</v>
      </c>
      <c r="Q10">
        <v>564.01621999999998</v>
      </c>
      <c r="R10">
        <f t="shared" si="3"/>
        <v>10.823921000000023</v>
      </c>
      <c r="T10">
        <v>159.49802</v>
      </c>
      <c r="U10">
        <f t="shared" si="2"/>
        <v>10.314529999999991</v>
      </c>
    </row>
    <row r="11" spans="1:21">
      <c r="A11" t="s">
        <v>6</v>
      </c>
      <c r="B11">
        <v>9</v>
      </c>
      <c r="C11">
        <v>91.185500000000005</v>
      </c>
      <c r="D11">
        <v>-22.634899999999998</v>
      </c>
      <c r="E11">
        <v>-179.03899999999999</v>
      </c>
      <c r="F11">
        <v>1.33258E-2</v>
      </c>
      <c r="G11">
        <v>-0.51952699999999996</v>
      </c>
      <c r="H11">
        <v>47.094700000000003</v>
      </c>
      <c r="K11" s="12">
        <v>450</v>
      </c>
      <c r="L11">
        <f t="shared" si="0"/>
        <v>-20.947000000000003</v>
      </c>
      <c r="N11">
        <v>464.22807</v>
      </c>
      <c r="O11">
        <f t="shared" si="1"/>
        <v>-6.7189300000000003</v>
      </c>
      <c r="Q11">
        <v>564.03432999999995</v>
      </c>
      <c r="R11">
        <f t="shared" si="3"/>
        <v>10.832412000000046</v>
      </c>
      <c r="T11">
        <v>159.53394</v>
      </c>
      <c r="U11">
        <f t="shared" si="2"/>
        <v>10.270790000000005</v>
      </c>
    </row>
    <row r="12" spans="1:21">
      <c r="A12" t="s">
        <v>6</v>
      </c>
      <c r="B12">
        <v>10</v>
      </c>
      <c r="C12">
        <v>91.371499999999997</v>
      </c>
      <c r="D12">
        <v>-22.713999999999999</v>
      </c>
      <c r="E12">
        <v>-178.75299999999999</v>
      </c>
      <c r="F12">
        <v>0.48532599999999998</v>
      </c>
      <c r="G12">
        <v>-0.75550399999999995</v>
      </c>
      <c r="H12">
        <v>52.383400000000002</v>
      </c>
      <c r="K12" s="12">
        <v>500</v>
      </c>
      <c r="L12">
        <f t="shared" si="0"/>
        <v>-23.83400000000006</v>
      </c>
      <c r="N12">
        <v>514.28661999999997</v>
      </c>
      <c r="O12">
        <f t="shared" si="1"/>
        <v>-9.5473800000000892</v>
      </c>
      <c r="Q12">
        <v>559.86944000000005</v>
      </c>
      <c r="R12">
        <f t="shared" si="3"/>
        <v>10.277299999999947</v>
      </c>
      <c r="T12">
        <v>155.19503</v>
      </c>
      <c r="U12">
        <f t="shared" si="2"/>
        <v>12.249930000000006</v>
      </c>
    </row>
    <row r="13" spans="1:21">
      <c r="A13" t="s">
        <v>6</v>
      </c>
      <c r="B13">
        <v>11</v>
      </c>
      <c r="C13">
        <v>91.376400000000004</v>
      </c>
      <c r="D13">
        <v>-22.872</v>
      </c>
      <c r="E13">
        <v>-178.71899999999999</v>
      </c>
      <c r="F13">
        <v>0.48545500000000003</v>
      </c>
      <c r="G13">
        <v>-0.75462700000000005</v>
      </c>
      <c r="H13">
        <v>52.315199999999997</v>
      </c>
      <c r="K13" s="12">
        <v>500</v>
      </c>
      <c r="L13">
        <f t="shared" si="0"/>
        <v>-23.15199999999993</v>
      </c>
      <c r="N13">
        <v>514.28795000000002</v>
      </c>
      <c r="O13">
        <f t="shared" si="1"/>
        <v>-8.8640499999999065</v>
      </c>
      <c r="Q13">
        <v>559.86186999999995</v>
      </c>
      <c r="R13">
        <f t="shared" si="3"/>
        <v>10.283580000000047</v>
      </c>
      <c r="T13">
        <v>155.21659</v>
      </c>
      <c r="U13">
        <f t="shared" si="2"/>
        <v>12.237140000000011</v>
      </c>
    </row>
    <row r="14" spans="1:21">
      <c r="A14" t="s">
        <v>6</v>
      </c>
      <c r="B14">
        <v>12</v>
      </c>
      <c r="C14">
        <v>91.372900000000001</v>
      </c>
      <c r="D14">
        <v>-22.808299999999999</v>
      </c>
      <c r="E14">
        <v>-178.69900000000001</v>
      </c>
      <c r="F14">
        <v>0.486091</v>
      </c>
      <c r="G14">
        <v>-0.75327500000000003</v>
      </c>
      <c r="H14">
        <v>52.331800000000001</v>
      </c>
      <c r="K14" s="12">
        <v>500</v>
      </c>
      <c r="L14">
        <f t="shared" si="0"/>
        <v>-23.317999999999984</v>
      </c>
      <c r="N14">
        <v>514.28323</v>
      </c>
      <c r="O14">
        <f t="shared" si="1"/>
        <v>-9.0347699999999804</v>
      </c>
      <c r="Q14">
        <v>559.91520000000003</v>
      </c>
      <c r="R14">
        <f t="shared" si="3"/>
        <v>10.223889999999972</v>
      </c>
      <c r="T14">
        <v>155.15099000000001</v>
      </c>
      <c r="U14">
        <f t="shared" si="2"/>
        <v>12.31626</v>
      </c>
    </row>
    <row r="15" spans="1:21">
      <c r="A15" t="s">
        <v>6</v>
      </c>
      <c r="B15">
        <v>13</v>
      </c>
      <c r="C15">
        <v>90.372699999999995</v>
      </c>
      <c r="D15">
        <v>24.206800000000001</v>
      </c>
      <c r="E15">
        <v>-179.05199999999999</v>
      </c>
      <c r="F15">
        <v>1.92571</v>
      </c>
      <c r="G15">
        <v>-0.41758800000000001</v>
      </c>
      <c r="H15">
        <v>57.861899999999999</v>
      </c>
      <c r="K15" s="12">
        <v>550</v>
      </c>
      <c r="L15">
        <f t="shared" si="0"/>
        <v>-28.619000000000028</v>
      </c>
      <c r="N15">
        <v>567.80384000000004</v>
      </c>
      <c r="O15">
        <f t="shared" si="1"/>
        <v>-10.815159999999992</v>
      </c>
      <c r="Q15">
        <v>558.06349999999998</v>
      </c>
      <c r="R15">
        <f t="shared" si="3"/>
        <v>-2.3205999999999776</v>
      </c>
      <c r="T15">
        <v>150.31477000000001</v>
      </c>
      <c r="U15">
        <f t="shared" si="2"/>
        <v>20.509349999999984</v>
      </c>
    </row>
    <row r="16" spans="1:21">
      <c r="A16" t="s">
        <v>6</v>
      </c>
      <c r="B16">
        <v>14</v>
      </c>
      <c r="C16">
        <v>90.388199999999998</v>
      </c>
      <c r="D16">
        <v>24.1493</v>
      </c>
      <c r="E16">
        <v>-179.18799999999999</v>
      </c>
      <c r="F16">
        <v>1.9238500000000001</v>
      </c>
      <c r="G16">
        <v>-0.41947699999999999</v>
      </c>
      <c r="H16">
        <v>57.857399999999998</v>
      </c>
      <c r="K16" s="12">
        <v>550</v>
      </c>
      <c r="L16">
        <f t="shared" si="0"/>
        <v>-28.573999999999955</v>
      </c>
      <c r="N16">
        <v>567.78254000000004</v>
      </c>
      <c r="O16">
        <f t="shared" si="1"/>
        <v>-10.791459999999915</v>
      </c>
      <c r="Q16">
        <v>558.10306000000003</v>
      </c>
      <c r="R16">
        <f t="shared" si="3"/>
        <v>-2.3415600000000296</v>
      </c>
      <c r="T16">
        <v>150.27423999999999</v>
      </c>
      <c r="U16">
        <f t="shared" si="2"/>
        <v>20.530990000000003</v>
      </c>
    </row>
    <row r="17" spans="1:21">
      <c r="A17" t="s">
        <v>6</v>
      </c>
      <c r="B17">
        <v>15</v>
      </c>
      <c r="C17">
        <v>90.870400000000004</v>
      </c>
      <c r="D17">
        <v>-22.905000000000001</v>
      </c>
      <c r="E17">
        <v>179.74100000000001</v>
      </c>
      <c r="F17">
        <v>-0.225108</v>
      </c>
      <c r="G17">
        <v>-1.17672</v>
      </c>
      <c r="H17">
        <v>62.902200000000001</v>
      </c>
      <c r="K17" s="12">
        <v>600</v>
      </c>
      <c r="L17">
        <f t="shared" si="0"/>
        <v>-29.022000000000048</v>
      </c>
      <c r="N17">
        <v>614.22050999999999</v>
      </c>
      <c r="O17">
        <f t="shared" si="1"/>
        <v>-14.801490000000058</v>
      </c>
      <c r="Q17">
        <v>557.96865000000003</v>
      </c>
      <c r="R17">
        <f t="shared" si="3"/>
        <v>19.282429999999977</v>
      </c>
      <c r="T17">
        <v>146.22801999999999</v>
      </c>
      <c r="U17">
        <f t="shared" si="2"/>
        <v>17.004780000000011</v>
      </c>
    </row>
    <row r="18" spans="1:21">
      <c r="A18" t="s">
        <v>6</v>
      </c>
      <c r="B18">
        <v>16</v>
      </c>
      <c r="C18">
        <v>90.920299999999997</v>
      </c>
      <c r="D18">
        <v>-22.814900000000002</v>
      </c>
      <c r="E18">
        <v>179.828</v>
      </c>
      <c r="F18">
        <v>-0.22489000000000001</v>
      </c>
      <c r="G18">
        <v>-1.17815</v>
      </c>
      <c r="H18">
        <v>62.920699999999997</v>
      </c>
      <c r="K18" s="12">
        <v>600</v>
      </c>
      <c r="L18">
        <f t="shared" si="0"/>
        <v>-29.206999999999994</v>
      </c>
      <c r="N18">
        <v>614.23617000000002</v>
      </c>
      <c r="O18">
        <f t="shared" si="1"/>
        <v>-14.970829999999978</v>
      </c>
      <c r="Q18">
        <v>557.89032999999995</v>
      </c>
      <c r="R18">
        <f t="shared" si="3"/>
        <v>19.35857000000005</v>
      </c>
      <c r="T18">
        <v>146.27085</v>
      </c>
      <c r="U18">
        <f t="shared" si="2"/>
        <v>16.94765000000001</v>
      </c>
    </row>
    <row r="19" spans="1:21">
      <c r="A19" t="s">
        <v>6</v>
      </c>
      <c r="B19">
        <v>17</v>
      </c>
      <c r="C19">
        <v>90.630700000000004</v>
      </c>
      <c r="D19">
        <v>24.4361</v>
      </c>
      <c r="E19">
        <v>-179.02199999999999</v>
      </c>
      <c r="F19">
        <v>-0.38372200000000001</v>
      </c>
      <c r="G19">
        <v>-1.35466</v>
      </c>
      <c r="H19">
        <v>73.057100000000005</v>
      </c>
      <c r="K19" s="12">
        <v>700</v>
      </c>
      <c r="L19">
        <f t="shared" si="0"/>
        <v>-30.571000000000026</v>
      </c>
      <c r="N19">
        <v>711.94403999999997</v>
      </c>
      <c r="O19">
        <f t="shared" si="1"/>
        <v>-18.626960000000054</v>
      </c>
      <c r="Q19">
        <v>564.68038999999999</v>
      </c>
      <c r="R19">
        <f t="shared" si="3"/>
        <v>14.156830000000012</v>
      </c>
      <c r="T19">
        <v>137.89952</v>
      </c>
      <c r="U19">
        <f t="shared" si="2"/>
        <v>23.553879999999992</v>
      </c>
    </row>
    <row r="20" spans="1:21">
      <c r="A20" t="s">
        <v>6</v>
      </c>
      <c r="B20">
        <v>18</v>
      </c>
      <c r="C20">
        <v>90.675200000000004</v>
      </c>
      <c r="D20">
        <v>24.3687</v>
      </c>
      <c r="E20">
        <v>-179.18799999999999</v>
      </c>
      <c r="F20">
        <v>-0.38366400000000001</v>
      </c>
      <c r="G20">
        <v>-1.3562700000000001</v>
      </c>
      <c r="H20">
        <v>73.1023</v>
      </c>
      <c r="K20" s="12">
        <v>700</v>
      </c>
      <c r="L20">
        <f t="shared" si="0"/>
        <v>-31.023000000000025</v>
      </c>
      <c r="N20">
        <v>711.95928000000004</v>
      </c>
      <c r="O20">
        <f t="shared" si="1"/>
        <v>-19.063719999999989</v>
      </c>
      <c r="Q20">
        <v>564.76451999999995</v>
      </c>
      <c r="R20">
        <f t="shared" si="3"/>
        <v>14.072120000000051</v>
      </c>
      <c r="T20">
        <v>137.95565999999999</v>
      </c>
      <c r="U20">
        <f t="shared" si="2"/>
        <v>23.481639999999999</v>
      </c>
    </row>
    <row r="21" spans="1:21">
      <c r="A21" t="s">
        <v>6</v>
      </c>
      <c r="B21">
        <v>19</v>
      </c>
      <c r="C21">
        <v>90.875900000000001</v>
      </c>
      <c r="D21">
        <v>-22.2942</v>
      </c>
      <c r="E21">
        <v>-178.929</v>
      </c>
      <c r="F21">
        <v>-1.4696100000000001</v>
      </c>
      <c r="G21">
        <v>-2.04853</v>
      </c>
      <c r="H21">
        <v>83.603899999999996</v>
      </c>
      <c r="K21" s="12">
        <v>800</v>
      </c>
      <c r="L21">
        <f t="shared" si="0"/>
        <v>-36.038999999999987</v>
      </c>
      <c r="N21">
        <v>813.78921000000003</v>
      </c>
      <c r="O21">
        <f t="shared" si="1"/>
        <v>-22.249789999999962</v>
      </c>
      <c r="Q21">
        <v>572.63926000000004</v>
      </c>
      <c r="R21">
        <f t="shared" si="3"/>
        <v>17.056839999999966</v>
      </c>
      <c r="T21">
        <v>128.87389999999999</v>
      </c>
      <c r="U21">
        <f t="shared" si="2"/>
        <v>25.640800000000013</v>
      </c>
    </row>
    <row r="22" spans="1:21">
      <c r="A22" t="s">
        <v>6</v>
      </c>
      <c r="B22">
        <v>20</v>
      </c>
      <c r="C22">
        <v>90.850399999999993</v>
      </c>
      <c r="D22">
        <v>-22.131599999999999</v>
      </c>
      <c r="E22">
        <v>-179.029</v>
      </c>
      <c r="F22">
        <v>-1.4679500000000001</v>
      </c>
      <c r="G22">
        <v>-2.04962</v>
      </c>
      <c r="H22">
        <v>83.7089</v>
      </c>
      <c r="K22" s="12">
        <v>800</v>
      </c>
      <c r="L22">
        <f t="shared" si="0"/>
        <v>-37.088999999999942</v>
      </c>
      <c r="N22">
        <v>813.76302999999996</v>
      </c>
      <c r="O22">
        <f t="shared" si="1"/>
        <v>-23.325969999999984</v>
      </c>
      <c r="Q22">
        <v>572.65305000000001</v>
      </c>
      <c r="R22">
        <f t="shared" si="3"/>
        <v>17.026449999999993</v>
      </c>
      <c r="T22">
        <v>128.87218999999999</v>
      </c>
      <c r="U22">
        <f t="shared" si="2"/>
        <v>25.631610000000023</v>
      </c>
    </row>
    <row r="23" spans="1:21">
      <c r="A23" t="s">
        <v>6</v>
      </c>
      <c r="B23">
        <v>21</v>
      </c>
      <c r="C23">
        <v>90.848399999999998</v>
      </c>
      <c r="D23">
        <v>-21.6144</v>
      </c>
      <c r="E23">
        <v>-179.26300000000001</v>
      </c>
      <c r="F23">
        <v>-2.4268200000000002</v>
      </c>
      <c r="G23">
        <v>-2.6423899999999998</v>
      </c>
      <c r="H23">
        <v>93.999300000000005</v>
      </c>
      <c r="K23" s="12">
        <v>900</v>
      </c>
      <c r="L23">
        <f t="shared" si="0"/>
        <v>-39.993000000000052</v>
      </c>
      <c r="N23">
        <v>911.94108000000006</v>
      </c>
      <c r="O23">
        <f t="shared" si="1"/>
        <v>-28.051919999999996</v>
      </c>
      <c r="Q23">
        <v>573.21951999999999</v>
      </c>
      <c r="R23">
        <f t="shared" si="3"/>
        <v>26.048680000000012</v>
      </c>
      <c r="T23">
        <v>120.14617</v>
      </c>
      <c r="U23">
        <f t="shared" si="2"/>
        <v>28.429930000000013</v>
      </c>
    </row>
    <row r="24" spans="1:21">
      <c r="A24" t="s">
        <v>6</v>
      </c>
      <c r="B24">
        <v>22</v>
      </c>
      <c r="C24">
        <v>90.936599999999999</v>
      </c>
      <c r="D24">
        <v>-21.490500000000001</v>
      </c>
      <c r="E24">
        <v>-179.029</v>
      </c>
      <c r="F24">
        <v>-2.4266999999999999</v>
      </c>
      <c r="G24">
        <v>-2.6454900000000001</v>
      </c>
      <c r="H24">
        <v>94.078800000000001</v>
      </c>
      <c r="K24" s="12">
        <v>900</v>
      </c>
      <c r="L24">
        <f t="shared" si="0"/>
        <v>-40.788000000000011</v>
      </c>
      <c r="N24">
        <v>911.85969</v>
      </c>
      <c r="O24">
        <f t="shared" si="1"/>
        <v>-28.92831000000001</v>
      </c>
      <c r="Q24">
        <v>573.56780000000003</v>
      </c>
      <c r="R24">
        <f t="shared" si="3"/>
        <v>25.699199999999966</v>
      </c>
      <c r="T24">
        <v>119.91586</v>
      </c>
      <c r="U24">
        <f t="shared" si="2"/>
        <v>28.62924000000001</v>
      </c>
    </row>
    <row r="25" spans="1:21">
      <c r="A25" t="s">
        <v>6</v>
      </c>
      <c r="B25">
        <v>23</v>
      </c>
      <c r="C25">
        <v>90.705500000000001</v>
      </c>
      <c r="D25">
        <v>-22.581199999999999</v>
      </c>
      <c r="E25">
        <v>-179.197</v>
      </c>
      <c r="F25">
        <v>-2.5656699999999999</v>
      </c>
      <c r="G25">
        <v>-3.0728300000000002</v>
      </c>
      <c r="H25">
        <v>104.684</v>
      </c>
      <c r="K25" s="12">
        <v>1000</v>
      </c>
      <c r="L25">
        <f t="shared" si="0"/>
        <v>-46.839999999999918</v>
      </c>
      <c r="N25">
        <v>1014.86994</v>
      </c>
      <c r="O25">
        <f t="shared" si="1"/>
        <v>-31.970059999999876</v>
      </c>
      <c r="Q25">
        <v>581.25025000000005</v>
      </c>
      <c r="R25">
        <f t="shared" si="3"/>
        <v>19.40644999999995</v>
      </c>
      <c r="T25">
        <v>111.12083</v>
      </c>
      <c r="U25">
        <f t="shared" si="2"/>
        <v>33.150869999999998</v>
      </c>
    </row>
    <row r="26" spans="1:21">
      <c r="A26" t="s">
        <v>6</v>
      </c>
      <c r="B26">
        <v>24</v>
      </c>
      <c r="C26">
        <v>90.761099999999999</v>
      </c>
      <c r="D26">
        <v>-22.428899999999999</v>
      </c>
      <c r="E26">
        <v>-179.13300000000001</v>
      </c>
      <c r="F26">
        <v>-2.5637699999999999</v>
      </c>
      <c r="G26">
        <v>-3.0730900000000001</v>
      </c>
      <c r="H26">
        <v>104.77</v>
      </c>
      <c r="K26" s="12">
        <v>1000</v>
      </c>
      <c r="L26">
        <f t="shared" si="0"/>
        <v>-47.700000000000045</v>
      </c>
      <c r="N26">
        <v>1014.94195</v>
      </c>
      <c r="O26">
        <f t="shared" si="1"/>
        <v>-32.758050000000026</v>
      </c>
      <c r="Q26">
        <v>581.01409000000001</v>
      </c>
      <c r="R26">
        <f t="shared" si="3"/>
        <v>19.623609999999989</v>
      </c>
      <c r="T26">
        <v>111.12707</v>
      </c>
      <c r="U26">
        <f t="shared" si="2"/>
        <v>33.142030000000005</v>
      </c>
    </row>
    <row r="27" spans="1:21">
      <c r="A27" t="s">
        <v>6</v>
      </c>
      <c r="B27">
        <v>25</v>
      </c>
      <c r="C27">
        <v>90.435400000000001</v>
      </c>
      <c r="D27">
        <v>-22.771899999999999</v>
      </c>
      <c r="E27">
        <v>175.40799999999999</v>
      </c>
      <c r="F27">
        <v>-3.3423400000000001</v>
      </c>
      <c r="G27">
        <v>-3.6521400000000002</v>
      </c>
      <c r="H27">
        <v>115.56100000000001</v>
      </c>
      <c r="K27" s="12">
        <v>1100</v>
      </c>
      <c r="L27">
        <f t="shared" si="0"/>
        <v>-55.610000000000127</v>
      </c>
      <c r="N27">
        <v>1114.6552200000001</v>
      </c>
      <c r="O27">
        <f t="shared" si="1"/>
        <v>-40.954780000000028</v>
      </c>
      <c r="Q27">
        <v>582.44763999999998</v>
      </c>
      <c r="R27">
        <f t="shared" si="3"/>
        <v>25.975760000000022</v>
      </c>
      <c r="T27">
        <v>101.40769</v>
      </c>
      <c r="U27">
        <f t="shared" si="2"/>
        <v>37.070909999999998</v>
      </c>
    </row>
    <row r="28" spans="1:21">
      <c r="A28" t="s">
        <v>6</v>
      </c>
      <c r="B28">
        <v>26</v>
      </c>
      <c r="C28">
        <v>90.4345</v>
      </c>
      <c r="D28">
        <v>-22.660599999999999</v>
      </c>
      <c r="E28">
        <v>175.524</v>
      </c>
      <c r="F28">
        <v>-3.34572</v>
      </c>
      <c r="G28">
        <v>-3.6516799999999998</v>
      </c>
      <c r="H28">
        <v>115.699</v>
      </c>
      <c r="K28" s="12">
        <v>1100</v>
      </c>
      <c r="L28">
        <f t="shared" si="0"/>
        <v>-56.990000000000009</v>
      </c>
      <c r="N28">
        <v>1114.5376200000001</v>
      </c>
      <c r="O28">
        <f t="shared" si="1"/>
        <v>-42.452379999999948</v>
      </c>
      <c r="Q28">
        <v>582.58605999999997</v>
      </c>
      <c r="R28">
        <f t="shared" si="3"/>
        <v>25.871140000000025</v>
      </c>
      <c r="T28">
        <v>101.3668</v>
      </c>
      <c r="U28">
        <f t="shared" si="2"/>
        <v>37.116399999999999</v>
      </c>
    </row>
    <row r="29" spans="1:21">
      <c r="A29" t="s">
        <v>6</v>
      </c>
      <c r="B29">
        <v>27</v>
      </c>
      <c r="C29">
        <v>91.232100000000003</v>
      </c>
      <c r="D29">
        <v>-21.972200000000001</v>
      </c>
      <c r="E29">
        <v>-178.11500000000001</v>
      </c>
      <c r="F29">
        <v>-3.1501199999999998</v>
      </c>
      <c r="G29">
        <v>-4.2673899999999998</v>
      </c>
      <c r="H29">
        <v>125.929</v>
      </c>
      <c r="K29" s="12">
        <v>1200</v>
      </c>
      <c r="L29">
        <f t="shared" si="0"/>
        <v>-59.289999999999964</v>
      </c>
      <c r="N29">
        <v>1212.7125599999999</v>
      </c>
      <c r="O29">
        <f t="shared" si="1"/>
        <v>-46.577440000000024</v>
      </c>
      <c r="Q29">
        <v>577.37516000000005</v>
      </c>
      <c r="R29">
        <f t="shared" si="3"/>
        <v>29.126039999999946</v>
      </c>
      <c r="T29">
        <v>92.796779999999998</v>
      </c>
      <c r="U29">
        <f t="shared" si="2"/>
        <v>39.529320000000013</v>
      </c>
    </row>
    <row r="30" spans="1:21">
      <c r="A30" t="s">
        <v>6</v>
      </c>
      <c r="B30">
        <v>28</v>
      </c>
      <c r="C30">
        <v>91.632300000000001</v>
      </c>
      <c r="D30">
        <v>-22.237200000000001</v>
      </c>
      <c r="E30">
        <v>-177.10599999999999</v>
      </c>
      <c r="F30">
        <v>-3.1376300000000001</v>
      </c>
      <c r="G30">
        <v>-4.2622299999999997</v>
      </c>
      <c r="H30">
        <v>125.708</v>
      </c>
      <c r="K30" s="12">
        <v>1200</v>
      </c>
      <c r="L30">
        <f t="shared" si="0"/>
        <v>-57.079999999999927</v>
      </c>
      <c r="N30">
        <v>1212.7319299999999</v>
      </c>
      <c r="O30">
        <f t="shared" si="1"/>
        <v>-44.348070000000007</v>
      </c>
      <c r="Q30">
        <v>577.51409000000001</v>
      </c>
      <c r="R30">
        <f t="shared" si="3"/>
        <v>28.86220999999999</v>
      </c>
      <c r="T30">
        <v>92.72551</v>
      </c>
      <c r="U30">
        <f t="shared" si="2"/>
        <v>39.652190000000019</v>
      </c>
    </row>
    <row r="31" spans="1:21">
      <c r="A31" t="s">
        <v>6</v>
      </c>
      <c r="B31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s="12">
        <v>1300</v>
      </c>
      <c r="N31">
        <v>1309.2041899999999</v>
      </c>
      <c r="Q31">
        <v>576.28705000000002</v>
      </c>
      <c r="T31">
        <v>84.302099999999996</v>
      </c>
    </row>
    <row r="32" spans="1:21">
      <c r="A32" t="s">
        <v>6</v>
      </c>
      <c r="B32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s="12">
        <v>1300</v>
      </c>
      <c r="N32">
        <v>1309.1699699999999</v>
      </c>
      <c r="Q32">
        <v>576.30537000000004</v>
      </c>
      <c r="T32">
        <v>84.186359999999993</v>
      </c>
    </row>
    <row r="33" spans="1:45">
      <c r="A33" t="s">
        <v>6</v>
      </c>
      <c r="B33">
        <v>31</v>
      </c>
      <c r="C33">
        <v>91.744699999999995</v>
      </c>
      <c r="D33">
        <v>-25.189599999999999</v>
      </c>
      <c r="E33">
        <v>-176.828</v>
      </c>
      <c r="F33">
        <v>-0.265845</v>
      </c>
      <c r="G33">
        <v>7.2305799999999998</v>
      </c>
      <c r="H33">
        <v>148.37799999999999</v>
      </c>
      <c r="K33" s="12">
        <v>1400</v>
      </c>
      <c r="L33">
        <f t="shared" si="0"/>
        <v>-83.779999999999745</v>
      </c>
    </row>
    <row r="34" spans="1:45">
      <c r="A34" t="s">
        <v>6</v>
      </c>
      <c r="B34">
        <v>32</v>
      </c>
      <c r="C34">
        <v>92.072400000000002</v>
      </c>
      <c r="D34">
        <v>-25.387699999999999</v>
      </c>
      <c r="E34">
        <v>-175.82400000000001</v>
      </c>
      <c r="F34">
        <v>-0.260571</v>
      </c>
      <c r="G34">
        <v>7.2130000000000001</v>
      </c>
      <c r="H34">
        <v>147.96</v>
      </c>
      <c r="K34" s="12">
        <v>1400</v>
      </c>
      <c r="L34">
        <f t="shared" si="0"/>
        <v>-79.600000000000136</v>
      </c>
      <c r="N34">
        <v>1414.73</v>
      </c>
      <c r="O34">
        <f t="shared" si="1"/>
        <v>-64.870000000000118</v>
      </c>
      <c r="Q34">
        <v>569.17012</v>
      </c>
      <c r="R34">
        <f t="shared" si="3"/>
        <v>8.435590000000003</v>
      </c>
      <c r="T34">
        <v>74.117080000000001</v>
      </c>
    </row>
    <row r="35" spans="1:45">
      <c r="A35" t="s">
        <v>6</v>
      </c>
      <c r="B35">
        <v>33</v>
      </c>
      <c r="C35">
        <v>90.287599999999998</v>
      </c>
      <c r="D35">
        <v>24.796900000000001</v>
      </c>
      <c r="E35">
        <v>-177.61699999999999</v>
      </c>
      <c r="F35">
        <v>0.26902199999999998</v>
      </c>
      <c r="G35">
        <v>7.2381900000000003</v>
      </c>
      <c r="H35">
        <v>153.99700000000001</v>
      </c>
      <c r="K35" s="12">
        <v>1500</v>
      </c>
      <c r="L35">
        <f t="shared" si="0"/>
        <v>-39.970000000000255</v>
      </c>
    </row>
    <row r="36" spans="1:45">
      <c r="A36" t="s">
        <v>6</v>
      </c>
      <c r="B36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s="12">
        <v>1500</v>
      </c>
      <c r="N36">
        <v>1511.6733999999999</v>
      </c>
      <c r="Q36">
        <v>570.56452000000002</v>
      </c>
      <c r="T36">
        <v>65.31353</v>
      </c>
    </row>
    <row r="39" spans="1:45" s="20" customFormat="1">
      <c r="A39" s="19" t="s">
        <v>0</v>
      </c>
      <c r="B39" s="19" t="s">
        <v>1</v>
      </c>
      <c r="C39" s="19" t="s">
        <v>73</v>
      </c>
      <c r="D39" s="19" t="s">
        <v>28</v>
      </c>
      <c r="E39" s="19" t="s">
        <v>70</v>
      </c>
      <c r="F39" s="19" t="s">
        <v>31</v>
      </c>
      <c r="G39" s="19" t="s">
        <v>74</v>
      </c>
      <c r="H39" s="19" t="s">
        <v>75</v>
      </c>
      <c r="K39" s="21" t="s">
        <v>26</v>
      </c>
      <c r="L39" s="20" t="s">
        <v>62</v>
      </c>
      <c r="N39" s="20" t="s">
        <v>63</v>
      </c>
      <c r="O39" s="20" t="s">
        <v>64</v>
      </c>
      <c r="Q39" s="20" t="s">
        <v>65</v>
      </c>
      <c r="R39" s="20" t="s">
        <v>67</v>
      </c>
      <c r="T39" s="20" t="s">
        <v>66</v>
      </c>
      <c r="U39" s="20" t="s">
        <v>68</v>
      </c>
    </row>
    <row r="40" spans="1:45">
      <c r="A40" s="15"/>
      <c r="B40" s="15"/>
      <c r="C40" s="15"/>
      <c r="D40" s="15"/>
      <c r="E40" s="15"/>
      <c r="F40" s="15" t="s">
        <v>16</v>
      </c>
      <c r="G40" s="15" t="s">
        <v>17</v>
      </c>
      <c r="H40" s="15" t="s">
        <v>18</v>
      </c>
      <c r="K40" s="12"/>
      <c r="AL40" s="38" t="s">
        <v>31</v>
      </c>
      <c r="AM40" s="38"/>
      <c r="AN40" s="38"/>
      <c r="AQ40" t="s">
        <v>170</v>
      </c>
    </row>
    <row r="41" spans="1:45">
      <c r="AH41" t="s">
        <v>167</v>
      </c>
      <c r="AI41" t="s">
        <v>168</v>
      </c>
      <c r="AJ41" t="s">
        <v>169</v>
      </c>
      <c r="AL41" t="s">
        <v>167</v>
      </c>
      <c r="AM41" t="s">
        <v>168</v>
      </c>
      <c r="AN41" t="s">
        <v>169</v>
      </c>
      <c r="AP41" t="s">
        <v>167</v>
      </c>
      <c r="AQ41" t="s">
        <v>168</v>
      </c>
      <c r="AR41" s="38" t="s">
        <v>169</v>
      </c>
      <c r="AS41" s="38"/>
    </row>
    <row r="42" spans="1:45">
      <c r="A42" t="s">
        <v>6</v>
      </c>
      <c r="B42">
        <v>1</v>
      </c>
      <c r="C42">
        <v>91.362899999999996</v>
      </c>
      <c r="D42">
        <v>-22.531199999999998</v>
      </c>
      <c r="E42">
        <v>-179.47900000000001</v>
      </c>
      <c r="F42">
        <v>0.53839700000000001</v>
      </c>
      <c r="G42">
        <v>0.29650500000000002</v>
      </c>
      <c r="H42">
        <v>36.216700000000003</v>
      </c>
      <c r="K42" s="12">
        <v>350</v>
      </c>
      <c r="L42">
        <f t="shared" ref="L42:L75" si="4">K42-H42*10</f>
        <v>-12.16700000000003</v>
      </c>
      <c r="AH42">
        <v>91.362899999999996</v>
      </c>
      <c r="AI42">
        <v>-22.531199999999998</v>
      </c>
      <c r="AJ42">
        <v>-179.47900000000001</v>
      </c>
      <c r="AL42" s="20"/>
      <c r="AM42" s="20"/>
      <c r="AN42" s="20"/>
    </row>
    <row r="43" spans="1:45">
      <c r="A43" t="s">
        <v>6</v>
      </c>
      <c r="B43">
        <v>2</v>
      </c>
      <c r="C43">
        <v>91.372699999999995</v>
      </c>
      <c r="D43">
        <v>-22.5076</v>
      </c>
      <c r="E43">
        <v>-179.44499999999999</v>
      </c>
      <c r="F43">
        <v>0.53825299999999998</v>
      </c>
      <c r="G43">
        <v>0.29556100000000002</v>
      </c>
      <c r="H43">
        <v>36.194899999999997</v>
      </c>
      <c r="K43" s="12">
        <v>350</v>
      </c>
      <c r="L43">
        <f t="shared" si="4"/>
        <v>-11.948999999999955</v>
      </c>
      <c r="AH43">
        <v>91.372699999999995</v>
      </c>
      <c r="AI43">
        <v>-22.5076</v>
      </c>
      <c r="AJ43">
        <v>-179.44499999999999</v>
      </c>
      <c r="AL43" s="20"/>
      <c r="AM43" s="20"/>
      <c r="AN43" s="20"/>
    </row>
    <row r="44" spans="1:45">
      <c r="A44" t="s">
        <v>6</v>
      </c>
      <c r="B44">
        <v>3</v>
      </c>
      <c r="C44">
        <v>91.406800000000004</v>
      </c>
      <c r="D44">
        <v>-22.475999999999999</v>
      </c>
      <c r="E44">
        <v>-179.363</v>
      </c>
      <c r="F44">
        <v>0.53857500000000003</v>
      </c>
      <c r="G44">
        <v>0.29602899999999999</v>
      </c>
      <c r="H44">
        <v>36.194400000000002</v>
      </c>
      <c r="K44" s="12">
        <v>350</v>
      </c>
      <c r="L44">
        <f t="shared" si="4"/>
        <v>-11.944000000000017</v>
      </c>
      <c r="N44">
        <v>362.08154000000002</v>
      </c>
      <c r="O44">
        <f t="shared" ref="O44:O75" si="5">N44-H44*10</f>
        <v>0.13754000000000133</v>
      </c>
      <c r="Q44">
        <v>569.81978000000004</v>
      </c>
      <c r="R44">
        <f>(575-Q44-(F44*10))</f>
        <v>-0.20553000000003685</v>
      </c>
      <c r="T44">
        <v>167.73877999999999</v>
      </c>
      <c r="U44">
        <f t="shared" ref="U44:U53" si="6">175-(T44-(G44*10))</f>
        <v>10.221509999999995</v>
      </c>
      <c r="AH44">
        <v>91.406800000000004</v>
      </c>
      <c r="AI44">
        <v>-22.475999999999999</v>
      </c>
      <c r="AJ44">
        <v>-179.363</v>
      </c>
      <c r="AL44" s="20">
        <v>0.94311999999999996</v>
      </c>
      <c r="AM44" s="20">
        <v>-0.11808</v>
      </c>
      <c r="AN44" s="20">
        <v>1.08552</v>
      </c>
      <c r="AP44">
        <f t="shared" ref="AP44:AP75" si="7">AH44-90-AL44</f>
        <v>0.46368000000000409</v>
      </c>
      <c r="AQ44">
        <f>AI44-AM44</f>
        <v>-22.35792</v>
      </c>
      <c r="AR44">
        <f>AJ44-180-AN44</f>
        <v>-360.44851999999997</v>
      </c>
      <c r="AS44">
        <f>IF(AR44&lt;-180,360+AR44,AR44)</f>
        <v>-0.44851999999997361</v>
      </c>
    </row>
    <row r="45" spans="1:45">
      <c r="A45" t="s">
        <v>6</v>
      </c>
      <c r="B45">
        <v>4</v>
      </c>
      <c r="C45">
        <v>92.129599999999996</v>
      </c>
      <c r="D45">
        <v>-22.984400000000001</v>
      </c>
      <c r="E45">
        <v>-177.63</v>
      </c>
      <c r="F45">
        <v>1.4868300000000001</v>
      </c>
      <c r="G45">
        <v>9.1220899999999994E-2</v>
      </c>
      <c r="H45">
        <v>41.0276</v>
      </c>
      <c r="K45" s="12">
        <v>400</v>
      </c>
      <c r="L45">
        <f t="shared" si="4"/>
        <v>-10.27600000000001</v>
      </c>
      <c r="N45">
        <v>411.68812000000003</v>
      </c>
      <c r="O45">
        <f t="shared" si="5"/>
        <v>1.4121200000000158</v>
      </c>
      <c r="Q45">
        <v>565.69237999999996</v>
      </c>
      <c r="R45">
        <f t="shared" ref="R45:R69" si="8">(575-Q45-(F45*10))</f>
        <v>-5.5606799999999588</v>
      </c>
      <c r="T45">
        <v>163.69943000000001</v>
      </c>
      <c r="U45">
        <f t="shared" si="6"/>
        <v>12.212778999999983</v>
      </c>
      <c r="AH45">
        <v>92.129599999999996</v>
      </c>
      <c r="AI45">
        <v>-22.984400000000001</v>
      </c>
      <c r="AJ45">
        <v>-177.63</v>
      </c>
      <c r="AL45" s="20">
        <v>0.85097999999999996</v>
      </c>
      <c r="AM45" s="20">
        <v>0.63055000000000005</v>
      </c>
      <c r="AN45" s="20">
        <v>1.14425</v>
      </c>
      <c r="AP45">
        <f t="shared" si="7"/>
        <v>1.2786199999999965</v>
      </c>
      <c r="AQ45">
        <f t="shared" ref="AQ45:AQ75" si="9">AI45-AM45</f>
        <v>-23.61495</v>
      </c>
      <c r="AR45">
        <f t="shared" ref="AR45:AR75" si="10">AJ45-180-AN45</f>
        <v>-358.77424999999999</v>
      </c>
      <c r="AS45">
        <f>IF(AR45&lt;-180,360+AR45,AR45)</f>
        <v>1.225750000000005</v>
      </c>
    </row>
    <row r="46" spans="1:45">
      <c r="A46" t="s">
        <v>6</v>
      </c>
      <c r="B46">
        <v>5</v>
      </c>
      <c r="C46">
        <v>92.106700000000004</v>
      </c>
      <c r="D46">
        <v>-22.895900000000001</v>
      </c>
      <c r="E46">
        <v>-177.708</v>
      </c>
      <c r="F46">
        <v>1.48895</v>
      </c>
      <c r="G46">
        <v>9.2298900000000003E-2</v>
      </c>
      <c r="H46">
        <v>41.043599999999998</v>
      </c>
      <c r="K46" s="12">
        <v>400</v>
      </c>
      <c r="L46">
        <f t="shared" si="4"/>
        <v>-10.435999999999979</v>
      </c>
      <c r="N46">
        <v>411.69394</v>
      </c>
      <c r="O46">
        <f t="shared" si="5"/>
        <v>1.2579400000000192</v>
      </c>
      <c r="Q46">
        <v>565.72277999999994</v>
      </c>
      <c r="R46">
        <f t="shared" si="8"/>
        <v>-5.6122799999999433</v>
      </c>
      <c r="T46">
        <v>163.75496999999999</v>
      </c>
      <c r="U46">
        <f t="shared" si="6"/>
        <v>12.168019000000015</v>
      </c>
      <c r="AH46">
        <v>92.106700000000004</v>
      </c>
      <c r="AI46">
        <v>-22.895900000000001</v>
      </c>
      <c r="AJ46">
        <v>-177.708</v>
      </c>
      <c r="AL46" s="20">
        <v>0.84277000000000002</v>
      </c>
      <c r="AM46" s="20">
        <v>0.63519999999999999</v>
      </c>
      <c r="AN46" s="20">
        <v>1.1446799999999999</v>
      </c>
      <c r="AP46">
        <f t="shared" si="7"/>
        <v>1.2639300000000036</v>
      </c>
      <c r="AQ46">
        <f t="shared" si="9"/>
        <v>-23.531100000000002</v>
      </c>
      <c r="AR46">
        <f t="shared" si="10"/>
        <v>-358.85267999999996</v>
      </c>
      <c r="AS46">
        <f t="shared" ref="AS46:AS75" si="11">IF(AR46&lt;-180,360+AR46,AR46)</f>
        <v>1.1473200000000361</v>
      </c>
    </row>
    <row r="47" spans="1:45">
      <c r="A47" t="s">
        <v>6</v>
      </c>
      <c r="B47">
        <v>6</v>
      </c>
      <c r="C47">
        <v>92.152699999999996</v>
      </c>
      <c r="D47">
        <v>-23.019400000000001</v>
      </c>
      <c r="E47">
        <v>-177.61099999999999</v>
      </c>
      <c r="F47">
        <v>1.4873000000000001</v>
      </c>
      <c r="G47">
        <v>9.09523E-2</v>
      </c>
      <c r="H47">
        <v>41.022300000000001</v>
      </c>
      <c r="K47" s="12">
        <v>400</v>
      </c>
      <c r="L47">
        <f t="shared" si="4"/>
        <v>-10.223000000000013</v>
      </c>
      <c r="N47">
        <v>411.69691</v>
      </c>
      <c r="O47">
        <f t="shared" si="5"/>
        <v>1.4739099999999894</v>
      </c>
      <c r="Q47">
        <v>565.75639999999999</v>
      </c>
      <c r="R47">
        <f t="shared" si="8"/>
        <v>-5.6293999999999862</v>
      </c>
      <c r="T47">
        <v>163.73405</v>
      </c>
      <c r="U47">
        <f t="shared" si="6"/>
        <v>12.175473000000011</v>
      </c>
      <c r="AH47">
        <v>92.152699999999996</v>
      </c>
      <c r="AI47">
        <v>-23.019400000000001</v>
      </c>
      <c r="AJ47">
        <v>-177.61099999999999</v>
      </c>
      <c r="AL47" s="20">
        <v>0.84597</v>
      </c>
      <c r="AM47" s="20">
        <v>0.63941999999999999</v>
      </c>
      <c r="AN47" s="20">
        <v>1.1424000000000001</v>
      </c>
      <c r="AP47">
        <f t="shared" si="7"/>
        <v>1.306729999999996</v>
      </c>
      <c r="AQ47">
        <f t="shared" si="9"/>
        <v>-23.658820000000002</v>
      </c>
      <c r="AR47">
        <f t="shared" si="10"/>
        <v>-358.7534</v>
      </c>
      <c r="AS47">
        <f t="shared" si="11"/>
        <v>1.2466000000000008</v>
      </c>
    </row>
    <row r="48" spans="1:45">
      <c r="A48" t="s">
        <v>6</v>
      </c>
      <c r="B48">
        <v>7</v>
      </c>
      <c r="C48">
        <v>91.977000000000004</v>
      </c>
      <c r="D48">
        <v>-23.5366</v>
      </c>
      <c r="E48">
        <v>-177.76499999999999</v>
      </c>
      <c r="F48">
        <v>1.6673899999999999</v>
      </c>
      <c r="G48">
        <v>-0.156138</v>
      </c>
      <c r="H48">
        <v>46.1188</v>
      </c>
      <c r="K48" s="12">
        <v>450</v>
      </c>
      <c r="L48">
        <f t="shared" si="4"/>
        <v>-11.187999999999988</v>
      </c>
      <c r="N48">
        <v>464.21917000000002</v>
      </c>
      <c r="O48">
        <f t="shared" si="5"/>
        <v>3.0311700000000315</v>
      </c>
      <c r="Q48">
        <v>563.99523999999997</v>
      </c>
      <c r="R48">
        <f t="shared" si="8"/>
        <v>-5.6691399999999668</v>
      </c>
      <c r="T48">
        <v>159.51625999999999</v>
      </c>
      <c r="U48">
        <f t="shared" si="6"/>
        <v>13.922359999999998</v>
      </c>
      <c r="AH48">
        <v>91.977000000000004</v>
      </c>
      <c r="AI48">
        <v>-23.5366</v>
      </c>
      <c r="AJ48">
        <v>-177.76499999999999</v>
      </c>
      <c r="AL48" s="20">
        <v>0.76075999999999999</v>
      </c>
      <c r="AM48" s="20">
        <v>0.56237999999999999</v>
      </c>
      <c r="AN48" s="20">
        <v>1.1167199999999999</v>
      </c>
      <c r="AP48">
        <f t="shared" si="7"/>
        <v>1.216240000000004</v>
      </c>
      <c r="AQ48">
        <f t="shared" si="9"/>
        <v>-24.098980000000001</v>
      </c>
      <c r="AR48">
        <f t="shared" si="10"/>
        <v>-358.88171999999997</v>
      </c>
      <c r="AS48">
        <f t="shared" si="11"/>
        <v>1.118280000000027</v>
      </c>
    </row>
    <row r="49" spans="1:45">
      <c r="A49" t="s">
        <v>6</v>
      </c>
      <c r="B49">
        <v>8</v>
      </c>
      <c r="C49">
        <v>92.019000000000005</v>
      </c>
      <c r="D49">
        <v>-23.5016</v>
      </c>
      <c r="E49">
        <v>-177.661</v>
      </c>
      <c r="F49">
        <v>1.6698200000000001</v>
      </c>
      <c r="G49">
        <v>-0.15509400000000001</v>
      </c>
      <c r="H49">
        <v>46.119700000000002</v>
      </c>
      <c r="K49" s="12">
        <v>450</v>
      </c>
      <c r="L49">
        <f t="shared" si="4"/>
        <v>-11.197000000000003</v>
      </c>
      <c r="N49">
        <v>464.22134999999997</v>
      </c>
      <c r="O49">
        <f t="shared" si="5"/>
        <v>3.0243499999999699</v>
      </c>
      <c r="Q49">
        <v>564.01621999999998</v>
      </c>
      <c r="R49">
        <f t="shared" si="8"/>
        <v>-5.7144199999999756</v>
      </c>
      <c r="T49">
        <v>159.49802</v>
      </c>
      <c r="U49">
        <f t="shared" si="6"/>
        <v>13.951040000000006</v>
      </c>
      <c r="AH49">
        <v>92.019000000000005</v>
      </c>
      <c r="AI49">
        <v>-23.5016</v>
      </c>
      <c r="AJ49">
        <v>-177.661</v>
      </c>
      <c r="AL49" s="20">
        <v>0.76382000000000005</v>
      </c>
      <c r="AM49" s="20">
        <v>0.56511999999999996</v>
      </c>
      <c r="AN49" s="20">
        <v>1.11602</v>
      </c>
      <c r="AP49">
        <f t="shared" si="7"/>
        <v>1.2551800000000055</v>
      </c>
      <c r="AQ49">
        <f t="shared" si="9"/>
        <v>-24.06672</v>
      </c>
      <c r="AR49">
        <f t="shared" si="10"/>
        <v>-358.77701999999999</v>
      </c>
      <c r="AS49">
        <f t="shared" si="11"/>
        <v>1.2229800000000068</v>
      </c>
    </row>
    <row r="50" spans="1:45">
      <c r="A50" t="s">
        <v>6</v>
      </c>
      <c r="B50">
        <v>9</v>
      </c>
      <c r="C50">
        <v>91.962299999999999</v>
      </c>
      <c r="D50">
        <v>-23.613099999999999</v>
      </c>
      <c r="E50">
        <v>-177.786</v>
      </c>
      <c r="F50">
        <v>1.66595</v>
      </c>
      <c r="G50">
        <v>-0.15596599999999999</v>
      </c>
      <c r="H50">
        <v>46.074300000000001</v>
      </c>
      <c r="K50" s="12">
        <v>450</v>
      </c>
      <c r="L50">
        <f t="shared" si="4"/>
        <v>-10.742999999999995</v>
      </c>
      <c r="N50">
        <v>464.22807</v>
      </c>
      <c r="O50">
        <f t="shared" si="5"/>
        <v>3.4850700000000074</v>
      </c>
      <c r="Q50">
        <v>564.03432999999995</v>
      </c>
      <c r="R50">
        <f t="shared" si="8"/>
        <v>-5.6938299999999558</v>
      </c>
      <c r="T50">
        <v>159.53394</v>
      </c>
      <c r="U50">
        <f t="shared" si="6"/>
        <v>13.906399999999991</v>
      </c>
      <c r="AH50">
        <v>91.962299999999999</v>
      </c>
      <c r="AI50">
        <v>-23.613099999999999</v>
      </c>
      <c r="AJ50">
        <v>-177.786</v>
      </c>
      <c r="AL50" s="20">
        <v>0.75783</v>
      </c>
      <c r="AM50" s="20">
        <v>0.56737000000000004</v>
      </c>
      <c r="AN50" s="20">
        <v>1.1161799999999999</v>
      </c>
      <c r="AP50">
        <f t="shared" si="7"/>
        <v>1.204469999999999</v>
      </c>
      <c r="AQ50">
        <f t="shared" si="9"/>
        <v>-24.18047</v>
      </c>
      <c r="AR50">
        <f t="shared" si="10"/>
        <v>-358.90217999999999</v>
      </c>
      <c r="AS50">
        <f t="shared" si="11"/>
        <v>1.0978200000000129</v>
      </c>
    </row>
    <row r="51" spans="1:45">
      <c r="A51" t="s">
        <v>6</v>
      </c>
      <c r="B51">
        <v>10</v>
      </c>
      <c r="C51">
        <v>92.1982</v>
      </c>
      <c r="D51">
        <v>-23.677600000000002</v>
      </c>
      <c r="E51">
        <v>-177.50899999999999</v>
      </c>
      <c r="F51">
        <v>2.3060700000000001</v>
      </c>
      <c r="G51">
        <v>-0.34325600000000001</v>
      </c>
      <c r="H51">
        <v>51.172899999999998</v>
      </c>
      <c r="K51" s="12">
        <v>500</v>
      </c>
      <c r="L51">
        <f t="shared" si="4"/>
        <v>-11.728999999999985</v>
      </c>
      <c r="N51">
        <v>514.28661999999997</v>
      </c>
      <c r="O51">
        <f t="shared" si="5"/>
        <v>2.5576199999999858</v>
      </c>
      <c r="Q51">
        <v>559.86944000000005</v>
      </c>
      <c r="R51">
        <f t="shared" si="8"/>
        <v>-7.9301400000000548</v>
      </c>
      <c r="T51">
        <v>155.19503</v>
      </c>
      <c r="U51">
        <f t="shared" si="6"/>
        <v>16.372410000000002</v>
      </c>
      <c r="AH51">
        <v>92.1982</v>
      </c>
      <c r="AI51">
        <v>-23.677600000000002</v>
      </c>
      <c r="AJ51">
        <v>-177.50899999999999</v>
      </c>
      <c r="AL51" s="20">
        <v>0.77686999999999995</v>
      </c>
      <c r="AM51" s="20">
        <v>0.74324000000000001</v>
      </c>
      <c r="AN51" s="20">
        <v>1.1254999999999999</v>
      </c>
      <c r="AP51">
        <f t="shared" si="7"/>
        <v>1.42133</v>
      </c>
      <c r="AQ51">
        <f t="shared" si="9"/>
        <v>-24.420840000000002</v>
      </c>
      <c r="AR51">
        <f t="shared" si="10"/>
        <v>-358.6345</v>
      </c>
      <c r="AS51">
        <f t="shared" si="11"/>
        <v>1.3654999999999973</v>
      </c>
    </row>
    <row r="52" spans="1:45">
      <c r="A52" t="s">
        <v>6</v>
      </c>
      <c r="B52">
        <v>11</v>
      </c>
      <c r="C52">
        <v>92.205699999999993</v>
      </c>
      <c r="D52">
        <v>-23.7742</v>
      </c>
      <c r="E52">
        <v>-177.46799999999999</v>
      </c>
      <c r="F52">
        <v>2.3042199999999999</v>
      </c>
      <c r="G52">
        <v>-0.34241199999999999</v>
      </c>
      <c r="H52">
        <v>51.117400000000004</v>
      </c>
      <c r="K52" s="12">
        <v>500</v>
      </c>
      <c r="L52">
        <f t="shared" si="4"/>
        <v>-11.174000000000035</v>
      </c>
      <c r="N52">
        <v>514.28795000000002</v>
      </c>
      <c r="O52">
        <f t="shared" si="5"/>
        <v>3.1139499999999884</v>
      </c>
      <c r="Q52">
        <v>559.86186999999995</v>
      </c>
      <c r="R52">
        <f t="shared" si="8"/>
        <v>-7.9040699999999546</v>
      </c>
      <c r="T52">
        <v>155.21659</v>
      </c>
      <c r="U52">
        <f t="shared" si="6"/>
        <v>16.359290000000016</v>
      </c>
      <c r="AH52">
        <v>92.205699999999993</v>
      </c>
      <c r="AI52">
        <v>-23.7742</v>
      </c>
      <c r="AJ52">
        <v>-177.46799999999999</v>
      </c>
      <c r="AL52" s="20">
        <v>0.77544000000000002</v>
      </c>
      <c r="AM52" s="20">
        <v>0.74226000000000003</v>
      </c>
      <c r="AN52" s="20">
        <v>1.1258999999999999</v>
      </c>
      <c r="AP52">
        <f t="shared" si="7"/>
        <v>1.430259999999993</v>
      </c>
      <c r="AQ52">
        <f t="shared" si="9"/>
        <v>-24.516460000000002</v>
      </c>
      <c r="AR52">
        <f t="shared" si="10"/>
        <v>-358.59389999999996</v>
      </c>
      <c r="AS52">
        <f t="shared" si="11"/>
        <v>1.4061000000000377</v>
      </c>
    </row>
    <row r="53" spans="1:45">
      <c r="A53" t="s">
        <v>6</v>
      </c>
      <c r="B53">
        <v>12</v>
      </c>
      <c r="C53">
        <v>92.206100000000006</v>
      </c>
      <c r="D53">
        <v>-23.805099999999999</v>
      </c>
      <c r="E53">
        <v>-177.44300000000001</v>
      </c>
      <c r="F53">
        <v>2.3046500000000001</v>
      </c>
      <c r="G53">
        <v>-0.34157599999999999</v>
      </c>
      <c r="H53">
        <v>51.117100000000001</v>
      </c>
      <c r="K53" s="12">
        <v>500</v>
      </c>
      <c r="L53">
        <f t="shared" si="4"/>
        <v>-11.170999999999992</v>
      </c>
      <c r="N53">
        <v>514.28323</v>
      </c>
      <c r="O53">
        <f t="shared" si="5"/>
        <v>3.1122300000000109</v>
      </c>
      <c r="Q53">
        <v>559.91520000000003</v>
      </c>
      <c r="R53">
        <f t="shared" si="8"/>
        <v>-7.9617000000000289</v>
      </c>
      <c r="T53">
        <v>155.15099000000001</v>
      </c>
      <c r="U53">
        <f t="shared" si="6"/>
        <v>16.433249999999987</v>
      </c>
      <c r="AH53">
        <v>92.206100000000006</v>
      </c>
      <c r="AI53">
        <v>-23.805099999999999</v>
      </c>
      <c r="AJ53">
        <v>-177.44300000000001</v>
      </c>
      <c r="AL53" s="20">
        <v>0.78293000000000001</v>
      </c>
      <c r="AM53" s="20">
        <v>0.74851000000000001</v>
      </c>
      <c r="AN53" s="20">
        <v>1.1249899999999999</v>
      </c>
      <c r="AP53">
        <f t="shared" si="7"/>
        <v>1.4231700000000065</v>
      </c>
      <c r="AQ53">
        <f t="shared" si="9"/>
        <v>-24.553609999999999</v>
      </c>
      <c r="AR53">
        <f t="shared" si="10"/>
        <v>-358.56799000000001</v>
      </c>
      <c r="AS53">
        <f t="shared" si="11"/>
        <v>1.4320099999999911</v>
      </c>
    </row>
    <row r="54" spans="1:45">
      <c r="A54" t="s">
        <v>6</v>
      </c>
      <c r="B54">
        <v>13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K54" s="12">
        <v>550</v>
      </c>
      <c r="N54">
        <v>567.80384000000004</v>
      </c>
      <c r="Q54">
        <v>558.06349999999998</v>
      </c>
      <c r="T54">
        <v>150.31477000000001</v>
      </c>
      <c r="AH54">
        <v>0</v>
      </c>
      <c r="AI54">
        <v>0</v>
      </c>
      <c r="AJ54">
        <v>0</v>
      </c>
      <c r="AL54" s="20">
        <v>1.1008199999999999</v>
      </c>
      <c r="AM54" s="20">
        <v>2.13367</v>
      </c>
      <c r="AN54" s="20">
        <v>1.1592499999999999</v>
      </c>
    </row>
    <row r="55" spans="1:45">
      <c r="A55" t="s">
        <v>6</v>
      </c>
      <c r="B55">
        <v>14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s="12">
        <v>550</v>
      </c>
      <c r="N55">
        <v>567.78254000000004</v>
      </c>
      <c r="Q55">
        <v>558.10306000000003</v>
      </c>
      <c r="T55">
        <v>150.27423999999999</v>
      </c>
      <c r="AH55">
        <v>0</v>
      </c>
      <c r="AI55">
        <v>0</v>
      </c>
      <c r="AJ55">
        <v>0</v>
      </c>
      <c r="AL55" s="20">
        <v>1.10483</v>
      </c>
      <c r="AM55" s="20">
        <v>2.1377600000000001</v>
      </c>
      <c r="AN55" s="20">
        <v>1.1572100000000001</v>
      </c>
    </row>
    <row r="56" spans="1:45">
      <c r="A56" t="s">
        <v>6</v>
      </c>
      <c r="B56">
        <v>15</v>
      </c>
      <c r="C56">
        <v>91.707099999999997</v>
      </c>
      <c r="D56">
        <v>-24.0718</v>
      </c>
      <c r="E56">
        <v>-178.99600000000001</v>
      </c>
      <c r="F56">
        <v>1.9726699999999999</v>
      </c>
      <c r="G56">
        <v>-0.671431</v>
      </c>
      <c r="H56">
        <v>61.1006</v>
      </c>
      <c r="K56" s="12">
        <v>600</v>
      </c>
      <c r="L56">
        <f t="shared" si="4"/>
        <v>-11.005999999999972</v>
      </c>
      <c r="N56">
        <v>614.22050999999999</v>
      </c>
      <c r="O56">
        <f t="shared" si="5"/>
        <v>3.2145100000000184</v>
      </c>
      <c r="Q56">
        <v>557.96865000000003</v>
      </c>
      <c r="R56">
        <f t="shared" si="8"/>
        <v>-2.6953500000000261</v>
      </c>
      <c r="T56">
        <v>146.22801999999999</v>
      </c>
      <c r="U56">
        <f t="shared" ref="U56:U69" si="12">175-(T56-(G56*10))</f>
        <v>22.057670000000002</v>
      </c>
      <c r="AH56">
        <v>91.707099999999997</v>
      </c>
      <c r="AI56">
        <v>-24.0718</v>
      </c>
      <c r="AJ56">
        <v>-178.99600000000001</v>
      </c>
      <c r="AL56" s="20">
        <v>0.91266000000000003</v>
      </c>
      <c r="AM56" s="20">
        <v>0.12517</v>
      </c>
      <c r="AN56" s="20">
        <v>0.99675999999999998</v>
      </c>
      <c r="AP56">
        <f t="shared" si="7"/>
        <v>0.79443999999999693</v>
      </c>
      <c r="AQ56">
        <f t="shared" si="9"/>
        <v>-24.19697</v>
      </c>
      <c r="AR56">
        <f t="shared" si="10"/>
        <v>-359.99275999999998</v>
      </c>
      <c r="AS56">
        <f t="shared" si="11"/>
        <v>7.2400000000243381E-3</v>
      </c>
    </row>
    <row r="57" spans="1:45">
      <c r="A57" t="s">
        <v>6</v>
      </c>
      <c r="B57">
        <v>16</v>
      </c>
      <c r="C57">
        <v>91.7517</v>
      </c>
      <c r="D57">
        <v>-23.979700000000001</v>
      </c>
      <c r="E57">
        <v>-178.91800000000001</v>
      </c>
      <c r="F57">
        <v>1.97357</v>
      </c>
      <c r="G57">
        <v>-0.67258899999999999</v>
      </c>
      <c r="H57">
        <v>61.120100000000001</v>
      </c>
      <c r="K57" s="12">
        <v>600</v>
      </c>
      <c r="L57">
        <f t="shared" si="4"/>
        <v>-11.201000000000022</v>
      </c>
      <c r="N57">
        <v>614.23617000000002</v>
      </c>
      <c r="O57">
        <f t="shared" si="5"/>
        <v>3.0351699999999937</v>
      </c>
      <c r="Q57">
        <v>557.89032999999995</v>
      </c>
      <c r="R57">
        <f t="shared" si="8"/>
        <v>-2.6260299999999503</v>
      </c>
      <c r="T57">
        <v>146.27085</v>
      </c>
      <c r="U57">
        <f t="shared" si="12"/>
        <v>22.003260000000012</v>
      </c>
      <c r="AH57">
        <v>91.7517</v>
      </c>
      <c r="AI57">
        <v>-23.979700000000001</v>
      </c>
      <c r="AJ57">
        <v>-178.91800000000001</v>
      </c>
      <c r="AL57" s="20">
        <v>0.90947</v>
      </c>
      <c r="AM57" s="20">
        <v>0.11763999999999999</v>
      </c>
      <c r="AN57" s="20">
        <v>0.99865000000000004</v>
      </c>
      <c r="AP57">
        <f t="shared" si="7"/>
        <v>0.84222999999999959</v>
      </c>
      <c r="AQ57">
        <f t="shared" si="9"/>
        <v>-24.097340000000003</v>
      </c>
      <c r="AR57">
        <f t="shared" si="10"/>
        <v>-359.91665</v>
      </c>
      <c r="AS57">
        <f t="shared" si="11"/>
        <v>8.3349999999995816E-2</v>
      </c>
    </row>
    <row r="58" spans="1:45">
      <c r="A58" t="s">
        <v>6</v>
      </c>
      <c r="B58">
        <v>17</v>
      </c>
      <c r="C58">
        <v>91.868899999999996</v>
      </c>
      <c r="D58">
        <v>-24.190300000000001</v>
      </c>
      <c r="E58">
        <v>-178.38</v>
      </c>
      <c r="F58">
        <v>2.1994500000000001</v>
      </c>
      <c r="G58">
        <v>-1.0439799999999999</v>
      </c>
      <c r="H58">
        <v>70.913600000000002</v>
      </c>
      <c r="K58" s="12">
        <v>700</v>
      </c>
      <c r="L58">
        <f t="shared" si="4"/>
        <v>-9.1359999999999673</v>
      </c>
      <c r="N58">
        <v>711.94403999999997</v>
      </c>
      <c r="O58">
        <f t="shared" si="5"/>
        <v>2.8080400000000054</v>
      </c>
      <c r="Q58">
        <v>564.68038999999999</v>
      </c>
      <c r="R58">
        <f t="shared" si="8"/>
        <v>-11.674889999999991</v>
      </c>
      <c r="T58">
        <v>137.89952</v>
      </c>
      <c r="U58">
        <f t="shared" si="12"/>
        <v>26.660680000000013</v>
      </c>
      <c r="AH58">
        <v>91.868899999999996</v>
      </c>
      <c r="AI58">
        <v>-24.190300000000001</v>
      </c>
      <c r="AJ58">
        <v>-178.38</v>
      </c>
      <c r="AL58" s="20">
        <v>0.92264000000000002</v>
      </c>
      <c r="AM58" s="20">
        <v>0.80205000000000004</v>
      </c>
      <c r="AN58" s="20">
        <v>1.06338</v>
      </c>
      <c r="AP58">
        <f t="shared" si="7"/>
        <v>0.94625999999999644</v>
      </c>
      <c r="AQ58">
        <f t="shared" si="9"/>
        <v>-24.992350000000002</v>
      </c>
      <c r="AR58">
        <f t="shared" si="10"/>
        <v>-359.44337999999999</v>
      </c>
      <c r="AS58">
        <f t="shared" si="11"/>
        <v>0.55662000000000944</v>
      </c>
    </row>
    <row r="59" spans="1:45">
      <c r="A59" t="s">
        <v>6</v>
      </c>
      <c r="B59">
        <v>18</v>
      </c>
      <c r="C59">
        <v>91.9084</v>
      </c>
      <c r="D59">
        <v>-24.037600000000001</v>
      </c>
      <c r="E59">
        <v>-178.21700000000001</v>
      </c>
      <c r="F59">
        <v>2.2003400000000002</v>
      </c>
      <c r="G59">
        <v>-1.04461</v>
      </c>
      <c r="H59">
        <v>70.974199999999996</v>
      </c>
      <c r="K59" s="12">
        <v>700</v>
      </c>
      <c r="L59">
        <f t="shared" si="4"/>
        <v>-9.7419999999999618</v>
      </c>
      <c r="N59">
        <v>711.95928000000004</v>
      </c>
      <c r="O59">
        <f t="shared" si="5"/>
        <v>2.2172800000000734</v>
      </c>
      <c r="Q59">
        <v>564.76451999999995</v>
      </c>
      <c r="R59">
        <f t="shared" si="8"/>
        <v>-11.76791999999995</v>
      </c>
      <c r="T59">
        <v>137.95565999999999</v>
      </c>
      <c r="U59">
        <f t="shared" si="12"/>
        <v>26.598240000000004</v>
      </c>
      <c r="AH59">
        <v>91.9084</v>
      </c>
      <c r="AI59">
        <v>-24.037600000000001</v>
      </c>
      <c r="AJ59">
        <v>-178.21700000000001</v>
      </c>
      <c r="AL59" s="20">
        <v>0.91827000000000003</v>
      </c>
      <c r="AM59" s="20">
        <v>0.80801000000000001</v>
      </c>
      <c r="AN59" s="20">
        <v>1.0663400000000001</v>
      </c>
      <c r="AP59">
        <f t="shared" si="7"/>
        <v>0.99013000000000029</v>
      </c>
      <c r="AQ59">
        <f t="shared" si="9"/>
        <v>-24.845610000000001</v>
      </c>
      <c r="AR59">
        <f t="shared" si="10"/>
        <v>-359.28334000000001</v>
      </c>
      <c r="AS59">
        <f t="shared" si="11"/>
        <v>0.7166599999999903</v>
      </c>
    </row>
    <row r="60" spans="1:45">
      <c r="A60" t="s">
        <v>6</v>
      </c>
      <c r="B60">
        <v>19</v>
      </c>
      <c r="C60">
        <v>91.669799999999995</v>
      </c>
      <c r="D60">
        <v>-23.986799999999999</v>
      </c>
      <c r="E60">
        <v>-178.23400000000001</v>
      </c>
      <c r="F60">
        <v>1.44451</v>
      </c>
      <c r="G60">
        <v>-1.4009799999999999</v>
      </c>
      <c r="H60">
        <v>81.233400000000003</v>
      </c>
      <c r="K60" s="12">
        <v>800</v>
      </c>
      <c r="L60">
        <f t="shared" si="4"/>
        <v>-12.33400000000006</v>
      </c>
      <c r="N60">
        <v>813.78921000000003</v>
      </c>
      <c r="O60">
        <f t="shared" si="5"/>
        <v>1.4552099999999655</v>
      </c>
      <c r="Q60">
        <v>572.63926000000004</v>
      </c>
      <c r="R60">
        <f t="shared" si="8"/>
        <v>-12.084360000000036</v>
      </c>
      <c r="T60">
        <v>128.87389999999999</v>
      </c>
      <c r="U60">
        <f t="shared" si="12"/>
        <v>32.116300000000024</v>
      </c>
      <c r="AH60">
        <v>91.669799999999995</v>
      </c>
      <c r="AI60">
        <v>-23.986799999999999</v>
      </c>
      <c r="AJ60">
        <v>-178.23400000000001</v>
      </c>
      <c r="AL60" s="20">
        <v>0.99811000000000005</v>
      </c>
      <c r="AM60" s="20">
        <v>0.73382999999999998</v>
      </c>
      <c r="AN60" s="20">
        <v>1.07389</v>
      </c>
      <c r="AP60">
        <f t="shared" si="7"/>
        <v>0.67168999999999501</v>
      </c>
      <c r="AQ60">
        <f t="shared" si="9"/>
        <v>-24.72063</v>
      </c>
      <c r="AR60">
        <f t="shared" si="10"/>
        <v>-359.30789000000004</v>
      </c>
      <c r="AS60">
        <f t="shared" si="11"/>
        <v>0.69210999999995693</v>
      </c>
    </row>
    <row r="61" spans="1:45">
      <c r="A61" t="s">
        <v>6</v>
      </c>
      <c r="B61">
        <v>20</v>
      </c>
      <c r="C61">
        <v>91.639200000000002</v>
      </c>
      <c r="D61">
        <v>-23.872199999999999</v>
      </c>
      <c r="E61">
        <v>-178.33799999999999</v>
      </c>
      <c r="F61">
        <v>1.4494100000000001</v>
      </c>
      <c r="G61">
        <v>-1.40124</v>
      </c>
      <c r="H61">
        <v>81.319599999999994</v>
      </c>
      <c r="K61" s="12">
        <v>800</v>
      </c>
      <c r="L61">
        <f t="shared" si="4"/>
        <v>-13.195999999999913</v>
      </c>
      <c r="N61">
        <v>813.76302999999996</v>
      </c>
      <c r="O61">
        <f t="shared" si="5"/>
        <v>0.56703000000004522</v>
      </c>
      <c r="Q61">
        <v>572.65305000000001</v>
      </c>
      <c r="R61">
        <f t="shared" si="8"/>
        <v>-12.147150000000009</v>
      </c>
      <c r="T61">
        <v>128.87218999999999</v>
      </c>
      <c r="U61">
        <f t="shared" si="12"/>
        <v>32.115409999999997</v>
      </c>
      <c r="AH61">
        <v>91.639200000000002</v>
      </c>
      <c r="AI61">
        <v>-23.872199999999999</v>
      </c>
      <c r="AJ61">
        <v>-178.33799999999999</v>
      </c>
      <c r="AL61" s="20">
        <v>0.999</v>
      </c>
      <c r="AM61" s="20">
        <v>0.73362000000000005</v>
      </c>
      <c r="AN61" s="20">
        <v>1.07372</v>
      </c>
      <c r="AP61">
        <f t="shared" si="7"/>
        <v>0.64020000000000243</v>
      </c>
      <c r="AQ61">
        <f t="shared" si="9"/>
        <v>-24.605819999999998</v>
      </c>
      <c r="AR61">
        <f t="shared" si="10"/>
        <v>-359.41171999999995</v>
      </c>
      <c r="AS61">
        <f t="shared" si="11"/>
        <v>0.58828000000005432</v>
      </c>
    </row>
    <row r="62" spans="1:45">
      <c r="A62" t="s">
        <v>6</v>
      </c>
      <c r="B62">
        <v>21</v>
      </c>
      <c r="C62">
        <v>91.619100000000003</v>
      </c>
      <c r="D62">
        <v>-23.933499999999999</v>
      </c>
      <c r="E62">
        <v>-178.173</v>
      </c>
      <c r="F62">
        <v>0.86662499999999998</v>
      </c>
      <c r="G62">
        <v>-1.8849</v>
      </c>
      <c r="H62">
        <v>90.950199999999995</v>
      </c>
      <c r="K62" s="12">
        <v>900</v>
      </c>
      <c r="L62">
        <f t="shared" si="4"/>
        <v>-9.5019999999999527</v>
      </c>
      <c r="N62">
        <v>911.94108000000006</v>
      </c>
      <c r="O62">
        <f t="shared" si="5"/>
        <v>2.4390800000001036</v>
      </c>
      <c r="Q62">
        <v>573.21951999999999</v>
      </c>
      <c r="R62">
        <f t="shared" si="8"/>
        <v>-6.8857699999999884</v>
      </c>
      <c r="T62">
        <v>120.14617</v>
      </c>
      <c r="U62">
        <f t="shared" si="12"/>
        <v>36.004829999999998</v>
      </c>
      <c r="AH62">
        <v>91.619100000000003</v>
      </c>
      <c r="AI62">
        <v>-23.933499999999999</v>
      </c>
      <c r="AJ62">
        <v>-178.173</v>
      </c>
      <c r="AL62" s="20">
        <v>0.95899000000000001</v>
      </c>
      <c r="AM62" s="20">
        <v>0.32896999999999998</v>
      </c>
      <c r="AN62" s="20">
        <v>1.04749</v>
      </c>
      <c r="AP62">
        <f t="shared" si="7"/>
        <v>0.66011000000000308</v>
      </c>
      <c r="AQ62">
        <f t="shared" si="9"/>
        <v>-24.26247</v>
      </c>
      <c r="AR62">
        <f t="shared" si="10"/>
        <v>-359.22048999999998</v>
      </c>
      <c r="AS62">
        <f t="shared" si="11"/>
        <v>0.77951000000001613</v>
      </c>
    </row>
    <row r="63" spans="1:45">
      <c r="A63" t="s">
        <v>6</v>
      </c>
      <c r="B63">
        <v>22</v>
      </c>
      <c r="C63">
        <v>91.701599999999999</v>
      </c>
      <c r="D63">
        <v>-23.805900000000001</v>
      </c>
      <c r="E63">
        <v>-177.96600000000001</v>
      </c>
      <c r="F63">
        <v>0.86956800000000001</v>
      </c>
      <c r="G63">
        <v>-1.88737</v>
      </c>
      <c r="H63">
        <v>91.0334</v>
      </c>
      <c r="K63" s="12">
        <v>900</v>
      </c>
      <c r="L63">
        <f t="shared" si="4"/>
        <v>-10.33400000000006</v>
      </c>
      <c r="N63">
        <v>911.85969</v>
      </c>
      <c r="O63">
        <f t="shared" si="5"/>
        <v>1.5256899999999405</v>
      </c>
      <c r="Q63">
        <v>573.56780000000003</v>
      </c>
      <c r="R63">
        <f t="shared" si="8"/>
        <v>-7.2634800000000332</v>
      </c>
      <c r="T63">
        <v>119.91586</v>
      </c>
      <c r="U63">
        <f t="shared" si="12"/>
        <v>36.210440000000006</v>
      </c>
      <c r="AH63">
        <v>91.701599999999999</v>
      </c>
      <c r="AI63">
        <v>-23.805900000000001</v>
      </c>
      <c r="AJ63">
        <v>-177.96600000000001</v>
      </c>
      <c r="AL63" s="20">
        <v>0.97416999999999998</v>
      </c>
      <c r="AM63" s="20">
        <v>0.35092000000000001</v>
      </c>
      <c r="AN63" s="20">
        <v>1.04383</v>
      </c>
      <c r="AP63">
        <f t="shared" si="7"/>
        <v>0.72742999999999913</v>
      </c>
      <c r="AQ63">
        <f t="shared" si="9"/>
        <v>-24.15682</v>
      </c>
      <c r="AR63">
        <f t="shared" si="10"/>
        <v>-359.00983000000002</v>
      </c>
      <c r="AS63">
        <f t="shared" si="11"/>
        <v>0.99016999999997779</v>
      </c>
    </row>
    <row r="64" spans="1:45">
      <c r="A64" t="s">
        <v>6</v>
      </c>
      <c r="B64">
        <v>23</v>
      </c>
      <c r="C64">
        <v>91.799400000000006</v>
      </c>
      <c r="D64">
        <v>-24.521000000000001</v>
      </c>
      <c r="E64">
        <v>-176.755</v>
      </c>
      <c r="F64">
        <v>1.1547799999999999</v>
      </c>
      <c r="G64">
        <v>-2.2074500000000001</v>
      </c>
      <c r="H64">
        <v>101.955</v>
      </c>
      <c r="K64" s="12">
        <v>1000</v>
      </c>
      <c r="L64">
        <f t="shared" si="4"/>
        <v>-19.549999999999955</v>
      </c>
      <c r="N64">
        <v>1014.86994</v>
      </c>
      <c r="O64">
        <f t="shared" si="5"/>
        <v>-4.6800599999999122</v>
      </c>
      <c r="Q64">
        <v>581.25025000000005</v>
      </c>
      <c r="R64">
        <f t="shared" si="8"/>
        <v>-17.79805000000005</v>
      </c>
      <c r="T64">
        <v>111.12083</v>
      </c>
      <c r="U64">
        <f t="shared" si="12"/>
        <v>41.804669999999987</v>
      </c>
      <c r="AH64">
        <v>91.799400000000006</v>
      </c>
      <c r="AI64">
        <v>-24.521000000000001</v>
      </c>
      <c r="AJ64">
        <v>-176.755</v>
      </c>
      <c r="AL64" s="20">
        <v>1.04915</v>
      </c>
      <c r="AM64" s="20">
        <v>0.89900999999999998</v>
      </c>
      <c r="AN64" s="20">
        <v>1.09815</v>
      </c>
      <c r="AP64">
        <f t="shared" si="7"/>
        <v>0.75025000000000563</v>
      </c>
      <c r="AQ64">
        <f t="shared" si="9"/>
        <v>-25.420010000000001</v>
      </c>
      <c r="AR64">
        <f t="shared" si="10"/>
        <v>-357.85314999999997</v>
      </c>
      <c r="AS64">
        <f t="shared" si="11"/>
        <v>2.146850000000029</v>
      </c>
    </row>
    <row r="65" spans="1:45">
      <c r="A65" t="s">
        <v>6</v>
      </c>
      <c r="B65">
        <v>24</v>
      </c>
      <c r="C65">
        <v>91.934200000000004</v>
      </c>
      <c r="D65">
        <v>-24.4815</v>
      </c>
      <c r="E65">
        <v>-176.50800000000001</v>
      </c>
      <c r="F65">
        <v>1.15673</v>
      </c>
      <c r="G65">
        <v>-2.2062300000000001</v>
      </c>
      <c r="H65">
        <v>101.97499999999999</v>
      </c>
      <c r="K65" s="12">
        <v>1000</v>
      </c>
      <c r="L65">
        <f t="shared" si="4"/>
        <v>-19.75</v>
      </c>
      <c r="N65">
        <v>1014.94195</v>
      </c>
      <c r="O65">
        <f t="shared" si="5"/>
        <v>-4.8080499999999802</v>
      </c>
      <c r="Q65">
        <v>581.01409000000001</v>
      </c>
      <c r="R65">
        <f t="shared" si="8"/>
        <v>-17.58139000000001</v>
      </c>
      <c r="T65">
        <v>111.12707</v>
      </c>
      <c r="U65">
        <f t="shared" si="12"/>
        <v>41.810630000000003</v>
      </c>
      <c r="AH65">
        <v>91.934200000000004</v>
      </c>
      <c r="AI65">
        <v>-24.4815</v>
      </c>
      <c r="AJ65">
        <v>-176.50800000000001</v>
      </c>
      <c r="AL65" s="20">
        <v>1.0479000000000001</v>
      </c>
      <c r="AM65" s="20">
        <v>0.88597000000000004</v>
      </c>
      <c r="AN65" s="20">
        <v>1.0964100000000001</v>
      </c>
      <c r="AP65">
        <f t="shared" si="7"/>
        <v>0.88630000000000408</v>
      </c>
      <c r="AQ65">
        <f t="shared" si="9"/>
        <v>-25.367470000000001</v>
      </c>
      <c r="AR65">
        <f t="shared" si="10"/>
        <v>-357.60441000000003</v>
      </c>
      <c r="AS65">
        <f t="shared" si="11"/>
        <v>2.3955899999999701</v>
      </c>
    </row>
    <row r="66" spans="1:45">
      <c r="A66" t="s">
        <v>6</v>
      </c>
      <c r="B66">
        <v>25</v>
      </c>
      <c r="C66">
        <v>91.497699999999995</v>
      </c>
      <c r="D66">
        <v>-24.774000000000001</v>
      </c>
      <c r="E66">
        <v>178.309</v>
      </c>
      <c r="F66">
        <v>0.779972</v>
      </c>
      <c r="G66">
        <v>-2.6818499999999998</v>
      </c>
      <c r="H66">
        <v>112.327</v>
      </c>
      <c r="K66" s="12">
        <v>1100</v>
      </c>
      <c r="L66">
        <f t="shared" si="4"/>
        <v>-23.269999999999982</v>
      </c>
      <c r="N66">
        <v>1114.6552200000001</v>
      </c>
      <c r="O66">
        <f t="shared" si="5"/>
        <v>-8.6147799999998824</v>
      </c>
      <c r="Q66">
        <v>582.44763999999998</v>
      </c>
      <c r="R66">
        <f t="shared" si="8"/>
        <v>-15.247359999999979</v>
      </c>
      <c r="T66">
        <v>101.40769</v>
      </c>
      <c r="U66">
        <f t="shared" si="12"/>
        <v>46.773809999999997</v>
      </c>
      <c r="AH66">
        <v>91.497699999999995</v>
      </c>
      <c r="AI66">
        <v>-24.774000000000001</v>
      </c>
      <c r="AJ66">
        <v>178.309</v>
      </c>
      <c r="AL66" s="20">
        <v>1.0618799999999999</v>
      </c>
      <c r="AM66" s="20">
        <v>0.66854000000000002</v>
      </c>
      <c r="AN66" s="20">
        <v>1.08924</v>
      </c>
      <c r="AP66">
        <f t="shared" si="7"/>
        <v>0.43581999999999477</v>
      </c>
      <c r="AQ66">
        <f t="shared" si="9"/>
        <v>-25.442540000000001</v>
      </c>
      <c r="AR66">
        <f t="shared" si="10"/>
        <v>-2.7802400000000027</v>
      </c>
      <c r="AS66">
        <f t="shared" si="11"/>
        <v>-2.7802400000000027</v>
      </c>
    </row>
    <row r="67" spans="1:45">
      <c r="A67" t="s">
        <v>6</v>
      </c>
      <c r="B67">
        <v>26</v>
      </c>
      <c r="C67">
        <v>91.560699999999997</v>
      </c>
      <c r="D67">
        <v>-24.742699999999999</v>
      </c>
      <c r="E67">
        <v>178.57499999999999</v>
      </c>
      <c r="F67">
        <v>0.77846700000000002</v>
      </c>
      <c r="G67">
        <v>-2.6795399999999998</v>
      </c>
      <c r="H67">
        <v>112.40600000000001</v>
      </c>
      <c r="K67" s="12">
        <v>1100</v>
      </c>
      <c r="L67">
        <f t="shared" si="4"/>
        <v>-24.059999999999945</v>
      </c>
      <c r="N67">
        <v>1114.5376200000001</v>
      </c>
      <c r="O67">
        <f t="shared" si="5"/>
        <v>-9.5223799999998846</v>
      </c>
      <c r="Q67">
        <v>582.58605999999997</v>
      </c>
      <c r="R67">
        <f t="shared" si="8"/>
        <v>-15.370729999999975</v>
      </c>
      <c r="T67">
        <v>101.3668</v>
      </c>
      <c r="U67">
        <f t="shared" si="12"/>
        <v>46.837800000000016</v>
      </c>
      <c r="AH67">
        <v>91.560699999999997</v>
      </c>
      <c r="AI67">
        <v>-24.742699999999999</v>
      </c>
      <c r="AJ67">
        <v>178.57499999999999</v>
      </c>
      <c r="AL67" s="20">
        <v>1.0655600000000001</v>
      </c>
      <c r="AM67" s="20">
        <v>0.67552000000000001</v>
      </c>
      <c r="AN67" s="20">
        <v>1.08639</v>
      </c>
      <c r="AP67">
        <f t="shared" si="7"/>
        <v>0.49513999999999703</v>
      </c>
      <c r="AQ67">
        <f t="shared" si="9"/>
        <v>-25.418219999999998</v>
      </c>
      <c r="AR67">
        <f t="shared" si="10"/>
        <v>-2.5113900000000111</v>
      </c>
      <c r="AS67">
        <f t="shared" si="11"/>
        <v>-2.5113900000000111</v>
      </c>
    </row>
    <row r="68" spans="1:45">
      <c r="A68" t="s">
        <v>6</v>
      </c>
      <c r="B68">
        <v>27</v>
      </c>
      <c r="C68">
        <v>92.066299999999998</v>
      </c>
      <c r="D68">
        <v>-23.9818</v>
      </c>
      <c r="E68">
        <v>-176.29499999999999</v>
      </c>
      <c r="F68">
        <v>1.33436</v>
      </c>
      <c r="G68">
        <v>-3.1972499999999999</v>
      </c>
      <c r="H68">
        <v>122.232</v>
      </c>
      <c r="K68" s="12">
        <v>1200</v>
      </c>
      <c r="L68">
        <f t="shared" si="4"/>
        <v>-22.319999999999936</v>
      </c>
      <c r="N68">
        <v>1212.7125599999999</v>
      </c>
      <c r="O68">
        <f t="shared" si="5"/>
        <v>-9.6074399999999969</v>
      </c>
      <c r="Q68">
        <v>577.37516000000005</v>
      </c>
      <c r="R68">
        <f t="shared" si="8"/>
        <v>-15.718760000000051</v>
      </c>
      <c r="T68">
        <v>92.796779999999998</v>
      </c>
      <c r="U68">
        <f t="shared" si="12"/>
        <v>50.230720000000005</v>
      </c>
      <c r="AH68">
        <v>92.066299999999998</v>
      </c>
      <c r="AI68">
        <v>-23.9818</v>
      </c>
      <c r="AJ68">
        <v>-176.29499999999999</v>
      </c>
      <c r="AL68" s="20">
        <v>1.0221199999999999</v>
      </c>
      <c r="AM68" s="20">
        <v>0.62524999999999997</v>
      </c>
      <c r="AN68" s="20">
        <v>1.2840800000000001</v>
      </c>
      <c r="AP68">
        <f t="shared" si="7"/>
        <v>1.0441799999999983</v>
      </c>
      <c r="AQ68">
        <f t="shared" si="9"/>
        <v>-24.607050000000001</v>
      </c>
      <c r="AR68">
        <f t="shared" si="10"/>
        <v>-357.57907999999998</v>
      </c>
      <c r="AS68">
        <f t="shared" si="11"/>
        <v>2.4209200000000237</v>
      </c>
    </row>
    <row r="69" spans="1:45">
      <c r="A69" t="s">
        <v>6</v>
      </c>
      <c r="B69">
        <v>28</v>
      </c>
      <c r="C69">
        <v>92.461799999999997</v>
      </c>
      <c r="D69">
        <v>-24.162099999999999</v>
      </c>
      <c r="E69">
        <v>-175.36600000000001</v>
      </c>
      <c r="F69">
        <v>1.3392200000000001</v>
      </c>
      <c r="G69">
        <v>-3.19469</v>
      </c>
      <c r="H69">
        <v>122.06</v>
      </c>
      <c r="K69" s="12">
        <v>1200</v>
      </c>
      <c r="L69">
        <f t="shared" si="4"/>
        <v>-20.599999999999909</v>
      </c>
      <c r="N69">
        <v>1212.7319299999999</v>
      </c>
      <c r="O69">
        <f t="shared" si="5"/>
        <v>-7.8680699999999888</v>
      </c>
      <c r="Q69">
        <v>577.51409000000001</v>
      </c>
      <c r="R69">
        <f t="shared" si="8"/>
        <v>-15.906290000000011</v>
      </c>
      <c r="T69">
        <v>92.72551</v>
      </c>
      <c r="U69">
        <f t="shared" si="12"/>
        <v>50.327590000000001</v>
      </c>
      <c r="AH69">
        <v>92.461799999999997</v>
      </c>
      <c r="AI69">
        <v>-24.162099999999999</v>
      </c>
      <c r="AJ69">
        <v>-175.36600000000001</v>
      </c>
      <c r="AL69" s="20">
        <v>1.0258799999999999</v>
      </c>
      <c r="AM69" s="20">
        <v>0.63219000000000003</v>
      </c>
      <c r="AN69" s="20">
        <v>1.2817700000000001</v>
      </c>
      <c r="AP69">
        <f t="shared" si="7"/>
        <v>1.4359199999999968</v>
      </c>
      <c r="AQ69">
        <f t="shared" si="9"/>
        <v>-24.79429</v>
      </c>
      <c r="AR69">
        <f t="shared" si="10"/>
        <v>-356.64776999999998</v>
      </c>
      <c r="AS69">
        <f t="shared" si="11"/>
        <v>3.35223000000002</v>
      </c>
    </row>
    <row r="70" spans="1:45">
      <c r="A70" t="s">
        <v>6</v>
      </c>
      <c r="B70">
        <v>29</v>
      </c>
      <c r="C70">
        <v>93.000699999999995</v>
      </c>
      <c r="D70">
        <v>-29.344799999999999</v>
      </c>
      <c r="E70">
        <v>-177.97900000000001</v>
      </c>
      <c r="F70">
        <v>5.0141299999999998</v>
      </c>
      <c r="G70">
        <v>7.5480099999999997</v>
      </c>
      <c r="H70">
        <v>132.946</v>
      </c>
      <c r="K70" s="12">
        <v>1300</v>
      </c>
      <c r="L70">
        <f t="shared" si="4"/>
        <v>-29.460000000000036</v>
      </c>
      <c r="N70">
        <v>1309.2041899999999</v>
      </c>
      <c r="O70">
        <f t="shared" si="5"/>
        <v>-20.25581000000011</v>
      </c>
      <c r="Q70">
        <v>576.28705000000002</v>
      </c>
      <c r="T70">
        <v>84.302099999999996</v>
      </c>
      <c r="AH70">
        <v>93.000699999999995</v>
      </c>
      <c r="AI70">
        <v>-29.344799999999999</v>
      </c>
      <c r="AJ70">
        <v>-177.97900000000001</v>
      </c>
      <c r="AL70" s="20">
        <v>6.2074699999999998</v>
      </c>
      <c r="AM70" s="20">
        <v>2.18519</v>
      </c>
      <c r="AN70" s="20">
        <v>1.22464</v>
      </c>
      <c r="AP70">
        <f t="shared" si="7"/>
        <v>-3.206770000000005</v>
      </c>
      <c r="AQ70">
        <f t="shared" si="9"/>
        <v>-31.529989999999998</v>
      </c>
      <c r="AR70">
        <f t="shared" si="10"/>
        <v>-359.20364000000006</v>
      </c>
      <c r="AS70">
        <f t="shared" si="11"/>
        <v>0.79635999999993601</v>
      </c>
    </row>
    <row r="71" spans="1:45">
      <c r="A71" t="s">
        <v>6</v>
      </c>
      <c r="B71">
        <v>30</v>
      </c>
      <c r="C71">
        <v>93.067099999999996</v>
      </c>
      <c r="D71">
        <v>-29.237300000000001</v>
      </c>
      <c r="E71">
        <v>-178.119</v>
      </c>
      <c r="F71">
        <v>5.01471</v>
      </c>
      <c r="G71">
        <v>7.5457200000000002</v>
      </c>
      <c r="H71">
        <v>132.905</v>
      </c>
      <c r="K71" s="12">
        <v>1300</v>
      </c>
      <c r="L71">
        <f t="shared" si="4"/>
        <v>-29.049999999999955</v>
      </c>
      <c r="N71">
        <v>1309.1699699999999</v>
      </c>
      <c r="O71">
        <f t="shared" si="5"/>
        <v>-19.880030000000033</v>
      </c>
      <c r="Q71">
        <v>576.30537000000004</v>
      </c>
      <c r="T71">
        <v>84.186359999999993</v>
      </c>
      <c r="AH71">
        <v>93.067099999999996</v>
      </c>
      <c r="AI71">
        <v>-29.237300000000001</v>
      </c>
      <c r="AJ71">
        <v>-178.119</v>
      </c>
      <c r="AL71" s="20">
        <v>6.2139600000000002</v>
      </c>
      <c r="AM71" s="20">
        <v>2.1865600000000001</v>
      </c>
      <c r="AN71" s="20">
        <v>1.2254100000000001</v>
      </c>
      <c r="AP71">
        <f t="shared" si="7"/>
        <v>-3.1468600000000038</v>
      </c>
      <c r="AQ71">
        <f t="shared" si="9"/>
        <v>-31.423860000000001</v>
      </c>
      <c r="AR71">
        <f t="shared" si="10"/>
        <v>-359.34441000000004</v>
      </c>
      <c r="AS71">
        <f t="shared" si="11"/>
        <v>0.65558999999996104</v>
      </c>
    </row>
    <row r="72" spans="1:45">
      <c r="A72" t="s">
        <v>6</v>
      </c>
      <c r="B72">
        <v>31</v>
      </c>
      <c r="C72">
        <v>92.7577</v>
      </c>
      <c r="D72">
        <v>-27.6753</v>
      </c>
      <c r="E72">
        <v>-174.64599999999999</v>
      </c>
      <c r="F72">
        <v>4.8982599999999996</v>
      </c>
      <c r="G72">
        <v>8.2672799999999995</v>
      </c>
      <c r="H72">
        <v>143.38900000000001</v>
      </c>
      <c r="K72" s="12">
        <v>1400</v>
      </c>
      <c r="L72">
        <f t="shared" si="4"/>
        <v>-33.8900000000001</v>
      </c>
      <c r="AH72">
        <v>92.7577</v>
      </c>
      <c r="AI72">
        <v>-27.6753</v>
      </c>
      <c r="AJ72">
        <v>-174.64599999999999</v>
      </c>
      <c r="AL72" s="20"/>
      <c r="AM72" s="20"/>
      <c r="AN72" s="20"/>
    </row>
    <row r="73" spans="1:45">
      <c r="A73" t="s">
        <v>6</v>
      </c>
      <c r="B73">
        <v>32</v>
      </c>
      <c r="C73">
        <v>93.089100000000002</v>
      </c>
      <c r="D73">
        <v>-27.841999999999999</v>
      </c>
      <c r="E73">
        <v>-173.73400000000001</v>
      </c>
      <c r="F73">
        <v>4.8896699999999997</v>
      </c>
      <c r="G73">
        <v>8.2479399999999998</v>
      </c>
      <c r="H73">
        <v>143.00899999999999</v>
      </c>
      <c r="K73" s="12">
        <v>1400</v>
      </c>
      <c r="L73">
        <f t="shared" si="4"/>
        <v>-30.089999999999918</v>
      </c>
      <c r="N73">
        <v>1414.73</v>
      </c>
      <c r="O73">
        <f t="shared" si="5"/>
        <v>-15.3599999999999</v>
      </c>
      <c r="Q73">
        <v>569.17012</v>
      </c>
      <c r="T73">
        <v>74.117080000000001</v>
      </c>
      <c r="AH73">
        <v>93.089100000000002</v>
      </c>
      <c r="AI73">
        <v>-27.841999999999999</v>
      </c>
      <c r="AJ73">
        <v>-173.73400000000001</v>
      </c>
      <c r="AL73" s="20">
        <v>6.3788999999999998</v>
      </c>
      <c r="AM73" s="20">
        <v>1.6979200000000001</v>
      </c>
      <c r="AN73" s="20">
        <v>1.1773899999999999</v>
      </c>
      <c r="AP73">
        <f t="shared" si="7"/>
        <v>-3.2897999999999978</v>
      </c>
      <c r="AQ73">
        <f t="shared" si="9"/>
        <v>-29.539919999999999</v>
      </c>
      <c r="AR73">
        <f t="shared" si="10"/>
        <v>-354.91139000000004</v>
      </c>
      <c r="AS73">
        <f t="shared" si="11"/>
        <v>5.0886099999999601</v>
      </c>
    </row>
    <row r="74" spans="1:45">
      <c r="A74" t="s">
        <v>6</v>
      </c>
      <c r="B74">
        <v>33</v>
      </c>
      <c r="C74">
        <v>89.346999999999994</v>
      </c>
      <c r="D74">
        <v>23.947099999999999</v>
      </c>
      <c r="E74">
        <v>-175.643</v>
      </c>
      <c r="F74">
        <v>5.7972799999999998</v>
      </c>
      <c r="G74">
        <v>8.4763300000000008</v>
      </c>
      <c r="H74">
        <v>151.34</v>
      </c>
      <c r="K74" s="12">
        <v>1500</v>
      </c>
      <c r="L74">
        <f t="shared" si="4"/>
        <v>-13.400000000000091</v>
      </c>
      <c r="AH74">
        <v>89.346999999999994</v>
      </c>
      <c r="AI74">
        <v>23.947099999999999</v>
      </c>
      <c r="AJ74">
        <v>-175.643</v>
      </c>
      <c r="AL74" s="20"/>
      <c r="AM74" s="20"/>
      <c r="AN74" s="20"/>
    </row>
    <row r="75" spans="1:45">
      <c r="A75" t="s">
        <v>6</v>
      </c>
      <c r="B75">
        <v>34</v>
      </c>
      <c r="C75">
        <v>89.767099999999999</v>
      </c>
      <c r="D75">
        <v>23.5732</v>
      </c>
      <c r="E75">
        <v>-176.97800000000001</v>
      </c>
      <c r="F75">
        <v>5.8179600000000002</v>
      </c>
      <c r="G75">
        <v>8.5109399999999997</v>
      </c>
      <c r="H75">
        <v>151.81299999999999</v>
      </c>
      <c r="K75" s="12">
        <v>1500</v>
      </c>
      <c r="L75">
        <f t="shared" si="4"/>
        <v>-18.129999999999882</v>
      </c>
      <c r="N75">
        <v>1511.6733999999999</v>
      </c>
      <c r="O75">
        <f t="shared" si="5"/>
        <v>-6.4565999999999804</v>
      </c>
      <c r="Q75">
        <v>570.56452000000002</v>
      </c>
      <c r="T75">
        <v>65.31353</v>
      </c>
      <c r="AH75">
        <v>89.767099999999999</v>
      </c>
      <c r="AI75">
        <v>23.5732</v>
      </c>
      <c r="AJ75">
        <v>-176.97800000000001</v>
      </c>
      <c r="AL75" s="20">
        <v>6.2563399999999998</v>
      </c>
      <c r="AM75" s="20">
        <v>1.99244</v>
      </c>
      <c r="AN75" s="20">
        <v>1.1463000000000001</v>
      </c>
      <c r="AP75">
        <f t="shared" si="7"/>
        <v>-6.4892400000000006</v>
      </c>
      <c r="AQ75">
        <f t="shared" si="9"/>
        <v>21.580760000000001</v>
      </c>
      <c r="AR75">
        <f t="shared" si="10"/>
        <v>-358.12430000000001</v>
      </c>
      <c r="AS75">
        <f t="shared" si="11"/>
        <v>1.8756999999999948</v>
      </c>
    </row>
    <row r="78" spans="1:45" ht="15" thickBot="1"/>
    <row r="79" spans="1:45">
      <c r="A79" s="39" t="s">
        <v>76</v>
      </c>
      <c r="B79" s="40"/>
      <c r="C79" s="40"/>
      <c r="D79" s="40"/>
      <c r="E79" s="40"/>
      <c r="F79" s="41"/>
    </row>
    <row r="80" spans="1:45" ht="15" thickBot="1">
      <c r="A80" s="42" t="s">
        <v>77</v>
      </c>
      <c r="B80" s="43"/>
      <c r="C80" s="43"/>
      <c r="D80" s="43"/>
      <c r="E80" s="43"/>
      <c r="F80" s="44"/>
    </row>
    <row r="83" spans="1:16">
      <c r="A83" t="s">
        <v>0</v>
      </c>
      <c r="B83" t="s">
        <v>1</v>
      </c>
      <c r="C83" t="s">
        <v>73</v>
      </c>
      <c r="D83" t="s">
        <v>28</v>
      </c>
      <c r="E83" t="s">
        <v>70</v>
      </c>
      <c r="F83" t="s">
        <v>31</v>
      </c>
      <c r="G83" t="s">
        <v>74</v>
      </c>
      <c r="H83" t="s">
        <v>78</v>
      </c>
      <c r="I83" t="s">
        <v>79</v>
      </c>
      <c r="J83" t="s">
        <v>17</v>
      </c>
      <c r="K83" t="s">
        <v>80</v>
      </c>
      <c r="L83" t="s">
        <v>81</v>
      </c>
    </row>
    <row r="84" spans="1:16">
      <c r="A84" t="s">
        <v>6</v>
      </c>
      <c r="B84">
        <v>1</v>
      </c>
      <c r="C84">
        <v>90.373800000000003</v>
      </c>
      <c r="D84">
        <v>-4.6493599999999997</v>
      </c>
      <c r="E84">
        <v>111.188</v>
      </c>
      <c r="F84">
        <v>0.65699700000000005</v>
      </c>
      <c r="G84">
        <v>0.418016</v>
      </c>
      <c r="H84">
        <v>9.7816200000000002</v>
      </c>
      <c r="N84">
        <f>F84-F42</f>
        <v>0.11860000000000004</v>
      </c>
      <c r="O84">
        <f t="shared" ref="O84:P84" si="13">G84-G42</f>
        <v>0.12151099999999998</v>
      </c>
      <c r="P84">
        <f t="shared" si="13"/>
        <v>-26.435080000000003</v>
      </c>
    </row>
    <row r="85" spans="1:16">
      <c r="A85" t="s">
        <v>6</v>
      </c>
      <c r="B85">
        <v>2</v>
      </c>
      <c r="C85">
        <v>90.373400000000004</v>
      </c>
      <c r="D85">
        <v>-4.6779700000000002</v>
      </c>
      <c r="E85">
        <v>111.19199999999999</v>
      </c>
      <c r="F85">
        <v>0.65732000000000002</v>
      </c>
      <c r="G85">
        <v>0.41545799999999999</v>
      </c>
      <c r="H85">
        <v>9.7760999999999996</v>
      </c>
      <c r="N85">
        <f t="shared" ref="N85:N117" si="14">F85-F43</f>
        <v>0.11906700000000003</v>
      </c>
      <c r="O85">
        <f t="shared" ref="O85:O117" si="15">G85-G43</f>
        <v>0.11989699999999998</v>
      </c>
      <c r="P85">
        <f t="shared" ref="P85:P117" si="16">H85-H43</f>
        <v>-26.418799999999997</v>
      </c>
    </row>
    <row r="86" spans="1:16">
      <c r="A86" t="s">
        <v>6</v>
      </c>
      <c r="B86">
        <v>3</v>
      </c>
      <c r="C86">
        <v>90.391499999999994</v>
      </c>
      <c r="D86">
        <v>-4.6401899999999996</v>
      </c>
      <c r="E86">
        <v>111.205</v>
      </c>
      <c r="F86">
        <v>0.65752999999999995</v>
      </c>
      <c r="G86">
        <v>0.41728399999999999</v>
      </c>
      <c r="H86">
        <v>9.7736800000000006</v>
      </c>
      <c r="N86">
        <f t="shared" si="14"/>
        <v>0.11895499999999992</v>
      </c>
      <c r="O86">
        <f t="shared" si="15"/>
        <v>0.121255</v>
      </c>
      <c r="P86">
        <f t="shared" si="16"/>
        <v>-26.420720000000003</v>
      </c>
    </row>
    <row r="87" spans="1:16">
      <c r="A87" t="s">
        <v>6</v>
      </c>
      <c r="B87">
        <v>4</v>
      </c>
      <c r="C87">
        <v>90.441699999999997</v>
      </c>
      <c r="D87">
        <v>-3.1510699999999998</v>
      </c>
      <c r="E87">
        <v>111.30200000000001</v>
      </c>
      <c r="F87">
        <v>0.87900500000000004</v>
      </c>
      <c r="G87">
        <v>0.24534900000000001</v>
      </c>
      <c r="H87">
        <v>11.0602</v>
      </c>
      <c r="N87">
        <f t="shared" si="14"/>
        <v>-0.60782500000000006</v>
      </c>
      <c r="O87">
        <f t="shared" si="15"/>
        <v>0.15412810000000002</v>
      </c>
      <c r="P87">
        <f t="shared" si="16"/>
        <v>-29.967399999999998</v>
      </c>
    </row>
    <row r="88" spans="1:16">
      <c r="A88" t="s">
        <v>6</v>
      </c>
      <c r="B88">
        <v>5</v>
      </c>
      <c r="C88">
        <v>90.442999999999998</v>
      </c>
      <c r="D88">
        <v>-3.1490399999999998</v>
      </c>
      <c r="E88">
        <v>111.30800000000001</v>
      </c>
      <c r="F88">
        <v>0.87928600000000001</v>
      </c>
      <c r="G88">
        <v>0.24604599999999999</v>
      </c>
      <c r="H88">
        <v>11.0626</v>
      </c>
      <c r="N88">
        <f t="shared" si="14"/>
        <v>-0.60966399999999998</v>
      </c>
      <c r="O88">
        <f t="shared" si="15"/>
        <v>0.15374709999999997</v>
      </c>
      <c r="P88">
        <f t="shared" si="16"/>
        <v>-29.980999999999998</v>
      </c>
    </row>
    <row r="89" spans="1:16">
      <c r="A89" t="s">
        <v>6</v>
      </c>
      <c r="B89">
        <v>6</v>
      </c>
      <c r="C89">
        <v>90.453699999999998</v>
      </c>
      <c r="D89">
        <v>-3.1393200000000001</v>
      </c>
      <c r="E89">
        <v>111.31699999999999</v>
      </c>
      <c r="F89">
        <v>0.87948099999999996</v>
      </c>
      <c r="G89">
        <v>0.24630299999999999</v>
      </c>
      <c r="H89">
        <v>11.064399999999999</v>
      </c>
      <c r="N89">
        <f t="shared" si="14"/>
        <v>-0.60781900000000011</v>
      </c>
      <c r="O89">
        <f t="shared" si="15"/>
        <v>0.15535070000000001</v>
      </c>
      <c r="P89">
        <f t="shared" si="16"/>
        <v>-29.957900000000002</v>
      </c>
    </row>
    <row r="90" spans="1:16">
      <c r="A90" t="s">
        <v>6</v>
      </c>
      <c r="B90">
        <v>7</v>
      </c>
      <c r="C90">
        <v>90.28</v>
      </c>
      <c r="D90">
        <v>-1.66614</v>
      </c>
      <c r="E90">
        <v>110.48</v>
      </c>
      <c r="F90">
        <v>0.889629</v>
      </c>
      <c r="G90">
        <v>1.02056E-2</v>
      </c>
      <c r="H90">
        <v>12.3934</v>
      </c>
      <c r="N90">
        <f t="shared" si="14"/>
        <v>-0.77776099999999992</v>
      </c>
      <c r="O90">
        <f t="shared" si="15"/>
        <v>0.16634360000000001</v>
      </c>
      <c r="P90">
        <f t="shared" si="16"/>
        <v>-33.7254</v>
      </c>
    </row>
    <row r="91" spans="1:16">
      <c r="A91" t="s">
        <v>6</v>
      </c>
      <c r="B91">
        <v>8</v>
      </c>
      <c r="C91">
        <v>90.292100000000005</v>
      </c>
      <c r="D91">
        <v>-1.67954</v>
      </c>
      <c r="E91">
        <v>110.48099999999999</v>
      </c>
      <c r="F91">
        <v>0.89055099999999998</v>
      </c>
      <c r="G91">
        <v>1.0568599999999999E-2</v>
      </c>
      <c r="H91">
        <v>12.393700000000001</v>
      </c>
      <c r="N91">
        <f t="shared" si="14"/>
        <v>-0.7792690000000001</v>
      </c>
      <c r="O91">
        <f t="shared" si="15"/>
        <v>0.16566260000000002</v>
      </c>
      <c r="P91">
        <f t="shared" si="16"/>
        <v>-33.725999999999999</v>
      </c>
    </row>
    <row r="92" spans="1:16">
      <c r="A92" t="s">
        <v>6</v>
      </c>
      <c r="B92">
        <v>9</v>
      </c>
      <c r="C92">
        <v>90.272599999999997</v>
      </c>
      <c r="D92">
        <v>-1.67692</v>
      </c>
      <c r="E92">
        <v>110.489</v>
      </c>
      <c r="F92">
        <v>0.88992899999999997</v>
      </c>
      <c r="G92">
        <v>1.04937E-2</v>
      </c>
      <c r="H92">
        <v>12.390499999999999</v>
      </c>
      <c r="N92">
        <f t="shared" si="14"/>
        <v>-0.77602100000000007</v>
      </c>
      <c r="O92">
        <f t="shared" si="15"/>
        <v>0.16645969999999999</v>
      </c>
      <c r="P92">
        <f t="shared" si="16"/>
        <v>-33.683800000000005</v>
      </c>
    </row>
    <row r="93" spans="1:16">
      <c r="A93" t="s">
        <v>6</v>
      </c>
      <c r="B93">
        <v>10</v>
      </c>
      <c r="C93">
        <v>90.248900000000006</v>
      </c>
      <c r="D93">
        <v>-0.87228399999999995</v>
      </c>
      <c r="E93">
        <v>110.43</v>
      </c>
      <c r="F93">
        <v>1.02963</v>
      </c>
      <c r="G93">
        <v>-0.187142</v>
      </c>
      <c r="H93">
        <v>13.7621</v>
      </c>
      <c r="N93">
        <f t="shared" si="14"/>
        <v>-1.27644</v>
      </c>
      <c r="O93">
        <f t="shared" si="15"/>
        <v>0.156114</v>
      </c>
      <c r="P93">
        <f t="shared" si="16"/>
        <v>-37.410799999999995</v>
      </c>
    </row>
    <row r="94" spans="1:16">
      <c r="A94" t="s">
        <v>6</v>
      </c>
      <c r="B94">
        <v>11</v>
      </c>
      <c r="C94">
        <v>90.2453</v>
      </c>
      <c r="D94">
        <v>-0.86615699999999995</v>
      </c>
      <c r="E94">
        <v>110.44</v>
      </c>
      <c r="F94">
        <v>1.0300499999999999</v>
      </c>
      <c r="G94">
        <v>-0.18571499999999999</v>
      </c>
      <c r="H94">
        <v>13.757400000000001</v>
      </c>
      <c r="N94">
        <f t="shared" si="14"/>
        <v>-1.27417</v>
      </c>
      <c r="O94">
        <f t="shared" si="15"/>
        <v>0.156697</v>
      </c>
      <c r="P94">
        <f t="shared" si="16"/>
        <v>-37.36</v>
      </c>
    </row>
    <row r="95" spans="1:16">
      <c r="A95" t="s">
        <v>6</v>
      </c>
      <c r="B95">
        <v>12</v>
      </c>
      <c r="C95">
        <v>90.246700000000004</v>
      </c>
      <c r="D95">
        <v>-0.84905200000000003</v>
      </c>
      <c r="E95">
        <v>110.443</v>
      </c>
      <c r="F95">
        <v>1.03006</v>
      </c>
      <c r="G95">
        <v>-0.18418399999999999</v>
      </c>
      <c r="H95">
        <v>13.756</v>
      </c>
      <c r="N95">
        <f t="shared" si="14"/>
        <v>-1.2745900000000001</v>
      </c>
      <c r="O95">
        <f t="shared" si="15"/>
        <v>0.157392</v>
      </c>
      <c r="P95">
        <f t="shared" si="16"/>
        <v>-37.3611</v>
      </c>
    </row>
    <row r="96" spans="1:16">
      <c r="A96" t="s">
        <v>6</v>
      </c>
      <c r="B96">
        <v>13</v>
      </c>
      <c r="C96">
        <v>90.284300000000002</v>
      </c>
      <c r="D96">
        <v>-0.96511100000000005</v>
      </c>
      <c r="E96">
        <v>111.39100000000001</v>
      </c>
      <c r="F96">
        <v>1.4404699999999999</v>
      </c>
      <c r="G96">
        <v>-0.11967800000000001</v>
      </c>
      <c r="H96">
        <v>15.1592</v>
      </c>
      <c r="N96">
        <f t="shared" si="14"/>
        <v>1.4404699999999999</v>
      </c>
      <c r="O96">
        <f t="shared" si="15"/>
        <v>-0.11967800000000001</v>
      </c>
      <c r="P96">
        <f t="shared" si="16"/>
        <v>15.1592</v>
      </c>
    </row>
    <row r="97" spans="1:16">
      <c r="A97" t="s">
        <v>6</v>
      </c>
      <c r="B97">
        <v>14</v>
      </c>
      <c r="C97">
        <v>90.283000000000001</v>
      </c>
      <c r="D97">
        <v>-0.90438799999999997</v>
      </c>
      <c r="E97">
        <v>111.38200000000001</v>
      </c>
      <c r="F97">
        <v>1.4391700000000001</v>
      </c>
      <c r="G97">
        <v>-0.120673</v>
      </c>
      <c r="H97">
        <v>15.1492</v>
      </c>
      <c r="N97">
        <f t="shared" si="14"/>
        <v>1.4391700000000001</v>
      </c>
      <c r="O97">
        <f t="shared" si="15"/>
        <v>-0.120673</v>
      </c>
      <c r="P97">
        <f t="shared" si="16"/>
        <v>15.1492</v>
      </c>
    </row>
    <row r="98" spans="1:16">
      <c r="A98" t="s">
        <v>6</v>
      </c>
      <c r="B98">
        <v>15</v>
      </c>
      <c r="C98">
        <v>90.114999999999995</v>
      </c>
      <c r="D98">
        <v>7.4388099999999999E-2</v>
      </c>
      <c r="E98">
        <v>108.953</v>
      </c>
      <c r="F98">
        <v>0.88258400000000004</v>
      </c>
      <c r="G98">
        <v>-0.54969199999999996</v>
      </c>
      <c r="H98">
        <v>16.368200000000002</v>
      </c>
      <c r="N98">
        <f t="shared" si="14"/>
        <v>-1.0900859999999999</v>
      </c>
      <c r="O98">
        <f t="shared" si="15"/>
        <v>0.12173900000000004</v>
      </c>
      <c r="P98">
        <f t="shared" si="16"/>
        <v>-44.732399999999998</v>
      </c>
    </row>
    <row r="99" spans="1:16">
      <c r="A99" t="s">
        <v>6</v>
      </c>
      <c r="B99">
        <v>16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N99">
        <f t="shared" si="14"/>
        <v>-1.97357</v>
      </c>
      <c r="O99">
        <f t="shared" si="15"/>
        <v>0.67258899999999999</v>
      </c>
      <c r="P99">
        <f t="shared" si="16"/>
        <v>-61.120100000000001</v>
      </c>
    </row>
    <row r="100" spans="1:16">
      <c r="A100" t="s">
        <v>6</v>
      </c>
      <c r="B100">
        <v>17</v>
      </c>
      <c r="C100">
        <v>90.142399999999995</v>
      </c>
      <c r="D100">
        <v>4.4576700000000002</v>
      </c>
      <c r="E100">
        <v>-104.97199999999999</v>
      </c>
      <c r="F100">
        <v>0.27600999999999998</v>
      </c>
      <c r="G100">
        <v>-0.94773799999999997</v>
      </c>
      <c r="H100">
        <v>19.069199999999999</v>
      </c>
      <c r="N100">
        <f t="shared" si="14"/>
        <v>-1.9234400000000003</v>
      </c>
      <c r="O100">
        <f t="shared" si="15"/>
        <v>9.6241999999999939E-2</v>
      </c>
      <c r="P100">
        <f t="shared" si="16"/>
        <v>-51.844400000000007</v>
      </c>
    </row>
    <row r="101" spans="1:16">
      <c r="A101" t="s">
        <v>6</v>
      </c>
      <c r="B101">
        <v>18</v>
      </c>
      <c r="C101">
        <v>90.151700000000005</v>
      </c>
      <c r="D101">
        <v>4.4204299999999996</v>
      </c>
      <c r="E101">
        <v>-104.961</v>
      </c>
      <c r="F101">
        <v>0.276086</v>
      </c>
      <c r="G101">
        <v>-0.94856700000000005</v>
      </c>
      <c r="H101">
        <v>19.067799999999998</v>
      </c>
      <c r="N101">
        <f t="shared" si="14"/>
        <v>-1.9242540000000001</v>
      </c>
      <c r="O101">
        <f t="shared" si="15"/>
        <v>9.6042999999999989E-2</v>
      </c>
      <c r="P101">
        <f t="shared" si="16"/>
        <v>-51.906399999999998</v>
      </c>
    </row>
    <row r="102" spans="1:16">
      <c r="A102" t="s">
        <v>6</v>
      </c>
      <c r="B102">
        <v>19</v>
      </c>
      <c r="C102">
        <v>90.1922</v>
      </c>
      <c r="D102">
        <v>2.5476700000000001</v>
      </c>
      <c r="E102">
        <v>107.429</v>
      </c>
      <c r="F102">
        <v>0.666856</v>
      </c>
      <c r="G102">
        <v>-1.37147</v>
      </c>
      <c r="H102">
        <v>21.807500000000001</v>
      </c>
      <c r="N102">
        <f t="shared" si="14"/>
        <v>-0.77765399999999996</v>
      </c>
      <c r="O102">
        <f t="shared" si="15"/>
        <v>2.9509999999999925E-2</v>
      </c>
      <c r="P102">
        <f t="shared" si="16"/>
        <v>-59.425899999999999</v>
      </c>
    </row>
    <row r="103" spans="1:16">
      <c r="A103" t="s">
        <v>6</v>
      </c>
      <c r="B103">
        <v>20</v>
      </c>
      <c r="C103">
        <v>90.188500000000005</v>
      </c>
      <c r="D103">
        <v>2.5274700000000001</v>
      </c>
      <c r="E103">
        <v>107.416</v>
      </c>
      <c r="F103">
        <v>0.66747800000000002</v>
      </c>
      <c r="G103">
        <v>-1.3712500000000001</v>
      </c>
      <c r="H103">
        <v>21.812200000000001</v>
      </c>
      <c r="N103">
        <f t="shared" si="14"/>
        <v>-0.78193200000000007</v>
      </c>
      <c r="O103">
        <f t="shared" si="15"/>
        <v>2.9989999999999961E-2</v>
      </c>
      <c r="P103">
        <f t="shared" si="16"/>
        <v>-59.50739999999999</v>
      </c>
    </row>
    <row r="104" spans="1:16">
      <c r="A104" t="s">
        <v>6</v>
      </c>
      <c r="B104">
        <v>21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N104">
        <f t="shared" si="14"/>
        <v>-0.86662499999999998</v>
      </c>
      <c r="O104">
        <f t="shared" si="15"/>
        <v>1.8849</v>
      </c>
      <c r="P104">
        <f t="shared" si="16"/>
        <v>-90.950199999999995</v>
      </c>
    </row>
    <row r="105" spans="1:16">
      <c r="A105" t="s">
        <v>6</v>
      </c>
      <c r="B105">
        <v>22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N105">
        <f t="shared" si="14"/>
        <v>-0.86956800000000001</v>
      </c>
      <c r="O105">
        <f t="shared" si="15"/>
        <v>1.88737</v>
      </c>
      <c r="P105">
        <f t="shared" si="16"/>
        <v>-91.0334</v>
      </c>
    </row>
    <row r="106" spans="1:16">
      <c r="A106" t="s">
        <v>6</v>
      </c>
      <c r="B106">
        <v>23</v>
      </c>
      <c r="C106">
        <v>90.344200000000001</v>
      </c>
      <c r="D106">
        <v>5.2063499999999996</v>
      </c>
      <c r="E106">
        <v>-105.554</v>
      </c>
      <c r="F106">
        <v>8.7345999999999993E-2</v>
      </c>
      <c r="G106">
        <v>-2.29922</v>
      </c>
      <c r="H106">
        <v>27.512</v>
      </c>
      <c r="N106">
        <f t="shared" si="14"/>
        <v>-1.067434</v>
      </c>
      <c r="O106">
        <f t="shared" si="15"/>
        <v>-9.1769999999999907E-2</v>
      </c>
      <c r="P106">
        <f t="shared" si="16"/>
        <v>-74.442999999999998</v>
      </c>
    </row>
    <row r="107" spans="1:16">
      <c r="A107" t="s">
        <v>6</v>
      </c>
      <c r="B107">
        <v>24</v>
      </c>
      <c r="C107">
        <v>90.382499999999993</v>
      </c>
      <c r="D107">
        <v>5.23109</v>
      </c>
      <c r="E107">
        <v>-105.545</v>
      </c>
      <c r="F107">
        <v>8.79915E-2</v>
      </c>
      <c r="G107">
        <v>-2.2971900000000001</v>
      </c>
      <c r="H107">
        <v>27.507200000000001</v>
      </c>
      <c r="N107">
        <f t="shared" si="14"/>
        <v>-1.0687385</v>
      </c>
      <c r="O107">
        <f t="shared" si="15"/>
        <v>-9.095999999999993E-2</v>
      </c>
      <c r="P107">
        <f t="shared" si="16"/>
        <v>-74.467799999999997</v>
      </c>
    </row>
    <row r="108" spans="1:16">
      <c r="A108" t="s">
        <v>6</v>
      </c>
      <c r="B108">
        <v>25</v>
      </c>
      <c r="C108">
        <v>90.2971</v>
      </c>
      <c r="D108">
        <v>8.04758</v>
      </c>
      <c r="E108">
        <v>-105.736</v>
      </c>
      <c r="F108">
        <v>2.8203999999999998E-3</v>
      </c>
      <c r="G108">
        <v>-2.8372899999999999</v>
      </c>
      <c r="H108">
        <v>30.3432</v>
      </c>
      <c r="N108">
        <f t="shared" si="14"/>
        <v>-0.77715160000000005</v>
      </c>
      <c r="O108">
        <f t="shared" si="15"/>
        <v>-0.15544000000000002</v>
      </c>
      <c r="P108">
        <f t="shared" si="16"/>
        <v>-81.983800000000002</v>
      </c>
    </row>
    <row r="109" spans="1:16">
      <c r="A109" t="s">
        <v>6</v>
      </c>
      <c r="B109">
        <v>26</v>
      </c>
      <c r="C109">
        <v>90.317999999999998</v>
      </c>
      <c r="D109">
        <v>7.9756</v>
      </c>
      <c r="E109">
        <v>-105.735</v>
      </c>
      <c r="F109">
        <v>2.66103E-3</v>
      </c>
      <c r="G109">
        <v>-2.8350499999999998</v>
      </c>
      <c r="H109">
        <v>30.363700000000001</v>
      </c>
      <c r="N109">
        <f t="shared" si="14"/>
        <v>-0.77580597000000007</v>
      </c>
      <c r="O109">
        <f t="shared" si="15"/>
        <v>-0.15551000000000004</v>
      </c>
      <c r="P109">
        <f t="shared" si="16"/>
        <v>-82.042300000000012</v>
      </c>
    </row>
    <row r="110" spans="1:16">
      <c r="A110" t="s">
        <v>6</v>
      </c>
      <c r="B110">
        <v>27</v>
      </c>
      <c r="C110">
        <v>90.392300000000006</v>
      </c>
      <c r="D110">
        <v>6.4413099999999996</v>
      </c>
      <c r="E110">
        <v>-105.392</v>
      </c>
      <c r="F110">
        <v>0.17117599999999999</v>
      </c>
      <c r="G110">
        <v>-3.4203199999999998</v>
      </c>
      <c r="H110">
        <v>32.935600000000001</v>
      </c>
      <c r="N110">
        <f t="shared" si="14"/>
        <v>-1.163184</v>
      </c>
      <c r="O110">
        <f t="shared" si="15"/>
        <v>-0.22306999999999988</v>
      </c>
      <c r="P110">
        <f t="shared" si="16"/>
        <v>-89.296400000000006</v>
      </c>
    </row>
    <row r="111" spans="1:16">
      <c r="A111" t="s">
        <v>6</v>
      </c>
      <c r="B111">
        <v>28</v>
      </c>
      <c r="C111">
        <v>90.495099999999994</v>
      </c>
      <c r="D111">
        <v>6.3832800000000001</v>
      </c>
      <c r="E111">
        <v>-105.413</v>
      </c>
      <c r="F111">
        <v>0.17346600000000001</v>
      </c>
      <c r="G111">
        <v>-3.4228000000000001</v>
      </c>
      <c r="H111">
        <v>32.940800000000003</v>
      </c>
      <c r="N111">
        <f t="shared" si="14"/>
        <v>-1.1657540000000002</v>
      </c>
      <c r="O111">
        <f t="shared" si="15"/>
        <v>-0.22811000000000003</v>
      </c>
      <c r="P111">
        <f t="shared" si="16"/>
        <v>-89.119200000000006</v>
      </c>
    </row>
    <row r="112" spans="1:16">
      <c r="A112" t="s">
        <v>6</v>
      </c>
      <c r="B112">
        <v>29</v>
      </c>
      <c r="C112">
        <v>90.785399999999996</v>
      </c>
      <c r="D112">
        <v>-10.856999999999999</v>
      </c>
      <c r="E112">
        <v>-104.024</v>
      </c>
      <c r="F112">
        <v>1.2112700000000001</v>
      </c>
      <c r="G112">
        <v>8.6012400000000007</v>
      </c>
      <c r="H112">
        <v>36.706099999999999</v>
      </c>
      <c r="N112">
        <f t="shared" si="14"/>
        <v>-3.8028599999999999</v>
      </c>
      <c r="O112">
        <f t="shared" si="15"/>
        <v>1.053230000000001</v>
      </c>
      <c r="P112">
        <f t="shared" si="16"/>
        <v>-96.239900000000006</v>
      </c>
    </row>
    <row r="113" spans="1:25">
      <c r="A113" t="s">
        <v>6</v>
      </c>
      <c r="B113">
        <v>30</v>
      </c>
      <c r="C113">
        <v>90.796300000000002</v>
      </c>
      <c r="D113">
        <v>-10.7052</v>
      </c>
      <c r="E113">
        <v>-104.004</v>
      </c>
      <c r="F113">
        <v>1.2097</v>
      </c>
      <c r="G113">
        <v>8.5889199999999999</v>
      </c>
      <c r="H113">
        <v>36.655000000000001</v>
      </c>
      <c r="N113">
        <f t="shared" si="14"/>
        <v>-3.8050100000000002</v>
      </c>
      <c r="O113">
        <f t="shared" si="15"/>
        <v>1.0431999999999997</v>
      </c>
      <c r="P113">
        <f t="shared" si="16"/>
        <v>-96.25</v>
      </c>
    </row>
    <row r="114" spans="1:25">
      <c r="A114" t="s">
        <v>6</v>
      </c>
      <c r="B114">
        <v>31</v>
      </c>
      <c r="C114">
        <v>90.840999999999994</v>
      </c>
      <c r="D114">
        <v>-12.957599999999999</v>
      </c>
      <c r="E114">
        <v>-103.917</v>
      </c>
      <c r="F114">
        <v>1.17727</v>
      </c>
      <c r="G114">
        <v>9.2920099999999994</v>
      </c>
      <c r="H114">
        <v>39.055199999999999</v>
      </c>
      <c r="N114">
        <f t="shared" si="14"/>
        <v>-3.7209899999999996</v>
      </c>
      <c r="O114">
        <f t="shared" si="15"/>
        <v>1.0247299999999999</v>
      </c>
      <c r="P114">
        <f t="shared" si="16"/>
        <v>-104.33380000000001</v>
      </c>
    </row>
    <row r="115" spans="1:25">
      <c r="A115" t="s">
        <v>6</v>
      </c>
      <c r="B115">
        <v>32</v>
      </c>
      <c r="C115">
        <v>90.918199999999999</v>
      </c>
      <c r="D115">
        <v>-13.061400000000001</v>
      </c>
      <c r="E115">
        <v>-103.92</v>
      </c>
      <c r="F115">
        <v>1.1776500000000001</v>
      </c>
      <c r="G115">
        <v>9.2859700000000007</v>
      </c>
      <c r="H115">
        <v>39.0167</v>
      </c>
      <c r="N115">
        <f t="shared" si="14"/>
        <v>-3.7120199999999999</v>
      </c>
      <c r="O115">
        <f t="shared" si="15"/>
        <v>1.0380300000000009</v>
      </c>
      <c r="P115">
        <f t="shared" si="16"/>
        <v>-103.99229999999999</v>
      </c>
    </row>
    <row r="116" spans="1:25">
      <c r="A116" t="s">
        <v>6</v>
      </c>
      <c r="B116">
        <v>33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N116">
        <f t="shared" si="14"/>
        <v>-5.7972799999999998</v>
      </c>
      <c r="O116">
        <f t="shared" si="15"/>
        <v>-8.4763300000000008</v>
      </c>
      <c r="P116">
        <f t="shared" si="16"/>
        <v>-151.34</v>
      </c>
    </row>
    <row r="117" spans="1:25">
      <c r="A117" t="s">
        <v>6</v>
      </c>
      <c r="B117">
        <v>34</v>
      </c>
      <c r="C117">
        <v>90.599299999999999</v>
      </c>
      <c r="D117">
        <v>-11.7036</v>
      </c>
      <c r="E117">
        <v>-104.01600000000001</v>
      </c>
      <c r="F117">
        <v>1.4597500000000001</v>
      </c>
      <c r="G117">
        <v>9.5927600000000002</v>
      </c>
      <c r="H117">
        <v>42.020699999999998</v>
      </c>
      <c r="N117">
        <f t="shared" si="14"/>
        <v>-4.3582099999999997</v>
      </c>
      <c r="O117">
        <f t="shared" si="15"/>
        <v>1.0818200000000004</v>
      </c>
      <c r="P117">
        <f t="shared" si="16"/>
        <v>-109.79229999999998</v>
      </c>
    </row>
    <row r="119" spans="1:25">
      <c r="N119" s="15" t="s">
        <v>89</v>
      </c>
    </row>
    <row r="121" spans="1:25">
      <c r="A121" t="s">
        <v>0</v>
      </c>
      <c r="B121" t="s">
        <v>7</v>
      </c>
      <c r="C121" t="s">
        <v>82</v>
      </c>
      <c r="D121" t="s">
        <v>28</v>
      </c>
      <c r="E121" t="s">
        <v>70</v>
      </c>
      <c r="F121" t="s">
        <v>31</v>
      </c>
      <c r="G121" t="s">
        <v>74</v>
      </c>
      <c r="H121" t="s">
        <v>83</v>
      </c>
      <c r="I121" t="s">
        <v>84</v>
      </c>
      <c r="J121">
        <v>246.24552</v>
      </c>
      <c r="K121">
        <v>846.63525000000004</v>
      </c>
      <c r="L121" t="s">
        <v>85</v>
      </c>
    </row>
    <row r="122" spans="1:25">
      <c r="K122" s="12" t="s">
        <v>26</v>
      </c>
      <c r="L122" t="s">
        <v>62</v>
      </c>
      <c r="N122" t="s">
        <v>63</v>
      </c>
      <c r="O122" t="s">
        <v>64</v>
      </c>
      <c r="Q122" t="s">
        <v>65</v>
      </c>
      <c r="R122" t="s">
        <v>67</v>
      </c>
      <c r="T122" t="s">
        <v>66</v>
      </c>
      <c r="U122" t="s">
        <v>68</v>
      </c>
      <c r="X122" t="s">
        <v>87</v>
      </c>
      <c r="Y122" t="s">
        <v>88</v>
      </c>
    </row>
    <row r="123" spans="1:25">
      <c r="F123" t="s">
        <v>16</v>
      </c>
      <c r="G123" t="s">
        <v>17</v>
      </c>
      <c r="H123" t="s">
        <v>18</v>
      </c>
      <c r="X123">
        <v>-1.05558</v>
      </c>
      <c r="Y123">
        <v>15.345499999999999</v>
      </c>
    </row>
    <row r="124" spans="1:25">
      <c r="A124" t="s">
        <v>6</v>
      </c>
      <c r="B124">
        <v>1</v>
      </c>
      <c r="C124">
        <v>91.359899999999996</v>
      </c>
      <c r="D124">
        <v>-21.830300000000001</v>
      </c>
      <c r="E124">
        <v>-179.50800000000001</v>
      </c>
      <c r="F124">
        <v>0.58379199999999998</v>
      </c>
      <c r="G124">
        <v>-0.35996699999999998</v>
      </c>
      <c r="H124">
        <v>36.748699999999999</v>
      </c>
      <c r="K124" s="12">
        <v>350</v>
      </c>
      <c r="L124">
        <f t="shared" ref="L124:L156" si="17">K124-H124*10</f>
        <v>-17.486999999999966</v>
      </c>
    </row>
    <row r="125" spans="1:25">
      <c r="A125" t="s">
        <v>6</v>
      </c>
      <c r="B125">
        <v>2</v>
      </c>
      <c r="C125">
        <v>91.367699999999999</v>
      </c>
      <c r="D125">
        <v>-21.7287</v>
      </c>
      <c r="E125">
        <v>-179.47900000000001</v>
      </c>
      <c r="F125">
        <v>0.58381499999999997</v>
      </c>
      <c r="G125">
        <v>-0.35978300000000002</v>
      </c>
      <c r="H125">
        <v>36.735900000000001</v>
      </c>
      <c r="K125" s="12">
        <v>350</v>
      </c>
      <c r="L125">
        <f t="shared" si="17"/>
        <v>-17.359000000000037</v>
      </c>
    </row>
    <row r="126" spans="1:25">
      <c r="A126" t="s">
        <v>6</v>
      </c>
      <c r="B126">
        <v>3</v>
      </c>
      <c r="C126">
        <v>91.403999999999996</v>
      </c>
      <c r="D126">
        <v>-21.774899999999999</v>
      </c>
      <c r="E126">
        <v>-179.392</v>
      </c>
      <c r="F126">
        <v>0.58396099999999995</v>
      </c>
      <c r="G126">
        <v>-0.360039</v>
      </c>
      <c r="H126">
        <v>36.726399999999998</v>
      </c>
      <c r="K126" s="12">
        <v>350</v>
      </c>
      <c r="L126">
        <f t="shared" si="17"/>
        <v>-17.26400000000001</v>
      </c>
      <c r="N126">
        <v>362.08154000000002</v>
      </c>
      <c r="O126">
        <f t="shared" ref="O126:O151" si="18">N126-H126*10</f>
        <v>-5.1824599999999919</v>
      </c>
      <c r="Q126">
        <v>569.81978000000004</v>
      </c>
      <c r="R126">
        <f>(575-Q126-(F126*10)-$X$123)</f>
        <v>0.3961899999999634</v>
      </c>
      <c r="T126">
        <v>167.73877999999999</v>
      </c>
      <c r="U126">
        <f>175-T126+(G126*10)+$Y$123</f>
        <v>19.006330000000009</v>
      </c>
    </row>
    <row r="127" spans="1:25">
      <c r="A127" t="s">
        <v>6</v>
      </c>
      <c r="B127">
        <v>4</v>
      </c>
      <c r="C127">
        <v>92.101900000000001</v>
      </c>
      <c r="D127">
        <v>-22.221800000000002</v>
      </c>
      <c r="E127">
        <v>-177.73</v>
      </c>
      <c r="F127">
        <v>1.5384100000000001</v>
      </c>
      <c r="G127">
        <v>-0.65413299999999996</v>
      </c>
      <c r="H127">
        <v>41.640700000000002</v>
      </c>
      <c r="K127" s="12">
        <v>400</v>
      </c>
      <c r="L127">
        <f t="shared" si="17"/>
        <v>-16.407000000000039</v>
      </c>
      <c r="N127">
        <v>411.68812000000003</v>
      </c>
      <c r="O127">
        <f t="shared" si="18"/>
        <v>-4.7188800000000128</v>
      </c>
      <c r="Q127">
        <v>565.69237999999996</v>
      </c>
      <c r="R127">
        <f t="shared" ref="R127:R151" si="19">(575-Q127-(F127*10)-$X$123)</f>
        <v>-5.0208999999999575</v>
      </c>
      <c r="T127">
        <v>163.69943000000001</v>
      </c>
      <c r="U127">
        <f t="shared" ref="U127:U151" si="20">175-T127+(G127*10)+$Y$123</f>
        <v>20.104739999999993</v>
      </c>
    </row>
    <row r="128" spans="1:25">
      <c r="A128" t="s">
        <v>6</v>
      </c>
      <c r="B128">
        <v>5</v>
      </c>
      <c r="C128">
        <v>92.073599999999999</v>
      </c>
      <c r="D128">
        <v>-22.1172</v>
      </c>
      <c r="E128">
        <v>-177.83099999999999</v>
      </c>
      <c r="F128">
        <v>1.54084</v>
      </c>
      <c r="G128">
        <v>-0.65324400000000005</v>
      </c>
      <c r="H128">
        <v>41.659399999999998</v>
      </c>
      <c r="K128" s="12">
        <v>400</v>
      </c>
      <c r="L128">
        <f t="shared" si="17"/>
        <v>-16.593999999999994</v>
      </c>
      <c r="N128">
        <v>411.69394</v>
      </c>
      <c r="O128">
        <f t="shared" si="18"/>
        <v>-4.9000599999999963</v>
      </c>
      <c r="Q128">
        <v>565.72277999999994</v>
      </c>
      <c r="R128">
        <f t="shared" si="19"/>
        <v>-5.0755999999999437</v>
      </c>
      <c r="T128">
        <v>163.75496999999999</v>
      </c>
      <c r="U128">
        <f t="shared" si="20"/>
        <v>20.058090000000014</v>
      </c>
    </row>
    <row r="129" spans="1:21">
      <c r="A129" t="s">
        <v>6</v>
      </c>
      <c r="B129">
        <v>6</v>
      </c>
      <c r="C129">
        <v>92.124799999999993</v>
      </c>
      <c r="D129">
        <v>-22.256</v>
      </c>
      <c r="E129">
        <v>-177.71199999999999</v>
      </c>
      <c r="F129">
        <v>1.53888</v>
      </c>
      <c r="G129">
        <v>-0.65429800000000005</v>
      </c>
      <c r="H129">
        <v>41.635399999999997</v>
      </c>
      <c r="K129" s="12">
        <v>400</v>
      </c>
      <c r="L129">
        <f t="shared" si="17"/>
        <v>-16.353999999999985</v>
      </c>
      <c r="N129">
        <v>411.69691</v>
      </c>
      <c r="O129">
        <f t="shared" si="18"/>
        <v>-4.6570899999999824</v>
      </c>
      <c r="Q129">
        <v>565.75639999999999</v>
      </c>
      <c r="R129">
        <f t="shared" si="19"/>
        <v>-5.0896199999999849</v>
      </c>
      <c r="T129">
        <v>163.73405</v>
      </c>
      <c r="U129">
        <f t="shared" si="20"/>
        <v>20.068470000000005</v>
      </c>
    </row>
    <row r="130" spans="1:21">
      <c r="A130" t="s">
        <v>6</v>
      </c>
      <c r="B130">
        <v>7</v>
      </c>
      <c r="C130">
        <v>91.957400000000007</v>
      </c>
      <c r="D130">
        <v>-22.752800000000001</v>
      </c>
      <c r="E130">
        <v>-177.82400000000001</v>
      </c>
      <c r="F130">
        <v>1.7249699999999999</v>
      </c>
      <c r="G130">
        <v>-0.99581200000000003</v>
      </c>
      <c r="H130">
        <v>46.812100000000001</v>
      </c>
      <c r="K130" s="12">
        <v>450</v>
      </c>
      <c r="L130">
        <f t="shared" si="17"/>
        <v>-18.120999999999981</v>
      </c>
      <c r="N130">
        <v>464.21917000000002</v>
      </c>
      <c r="O130">
        <f t="shared" si="18"/>
        <v>-3.9018299999999613</v>
      </c>
      <c r="Q130">
        <v>563.99523999999997</v>
      </c>
      <c r="R130">
        <f t="shared" si="19"/>
        <v>-5.1893599999999642</v>
      </c>
      <c r="T130">
        <v>159.51625999999999</v>
      </c>
      <c r="U130">
        <f t="shared" si="20"/>
        <v>20.871120000000012</v>
      </c>
    </row>
    <row r="131" spans="1:21">
      <c r="A131" t="s">
        <v>6</v>
      </c>
      <c r="B131">
        <v>8</v>
      </c>
      <c r="C131">
        <v>91.999499999999998</v>
      </c>
      <c r="D131">
        <v>-22.7197</v>
      </c>
      <c r="E131">
        <v>-177.721</v>
      </c>
      <c r="F131">
        <v>1.7274</v>
      </c>
      <c r="G131">
        <v>-0.99480400000000002</v>
      </c>
      <c r="H131">
        <v>46.813000000000002</v>
      </c>
      <c r="K131" s="12">
        <v>450</v>
      </c>
      <c r="L131">
        <f t="shared" si="17"/>
        <v>-18.129999999999995</v>
      </c>
      <c r="N131">
        <v>464.22134999999997</v>
      </c>
      <c r="O131">
        <f t="shared" si="18"/>
        <v>-3.9086500000000228</v>
      </c>
      <c r="Q131">
        <v>564.01621999999998</v>
      </c>
      <c r="R131">
        <f t="shared" si="19"/>
        <v>-5.2346399999999766</v>
      </c>
      <c r="T131">
        <v>159.49802</v>
      </c>
      <c r="U131">
        <f t="shared" si="20"/>
        <v>20.899440000000002</v>
      </c>
    </row>
    <row r="132" spans="1:21">
      <c r="A132" t="s">
        <v>6</v>
      </c>
      <c r="B132">
        <v>9</v>
      </c>
      <c r="C132">
        <v>91.942700000000002</v>
      </c>
      <c r="D132">
        <v>-22.8276</v>
      </c>
      <c r="E132">
        <v>-177.84399999999999</v>
      </c>
      <c r="F132">
        <v>1.7234799999999999</v>
      </c>
      <c r="G132">
        <v>-0.99480299999999999</v>
      </c>
      <c r="H132">
        <v>46.767099999999999</v>
      </c>
      <c r="K132" s="12">
        <v>450</v>
      </c>
      <c r="L132">
        <f t="shared" si="17"/>
        <v>-17.670999999999992</v>
      </c>
      <c r="N132">
        <v>464.22807</v>
      </c>
      <c r="O132">
        <f t="shared" si="18"/>
        <v>-3.4429299999999898</v>
      </c>
      <c r="Q132">
        <v>564.03432999999995</v>
      </c>
      <c r="R132">
        <f t="shared" si="19"/>
        <v>-5.2135499999999544</v>
      </c>
      <c r="T132">
        <v>159.53394</v>
      </c>
      <c r="U132">
        <f t="shared" si="20"/>
        <v>20.863529999999997</v>
      </c>
    </row>
    <row r="133" spans="1:21">
      <c r="A133" t="s">
        <v>6</v>
      </c>
      <c r="B133">
        <v>10</v>
      </c>
      <c r="C133">
        <v>92.166600000000003</v>
      </c>
      <c r="D133">
        <v>-22.866499999999998</v>
      </c>
      <c r="E133">
        <v>-177.59399999999999</v>
      </c>
      <c r="F133">
        <v>2.36999</v>
      </c>
      <c r="G133">
        <v>-1.2765299999999999</v>
      </c>
      <c r="H133">
        <v>51.948599999999999</v>
      </c>
      <c r="K133" s="12">
        <v>500</v>
      </c>
      <c r="L133">
        <f t="shared" si="17"/>
        <v>-19.48599999999999</v>
      </c>
      <c r="N133">
        <v>514.28661999999997</v>
      </c>
      <c r="O133">
        <f t="shared" si="18"/>
        <v>-5.1993800000000192</v>
      </c>
      <c r="Q133">
        <v>559.86944000000005</v>
      </c>
      <c r="R133">
        <f t="shared" si="19"/>
        <v>-7.5137600000000537</v>
      </c>
      <c r="T133">
        <v>155.19503</v>
      </c>
      <c r="U133">
        <f t="shared" si="20"/>
        <v>22.385169999999995</v>
      </c>
    </row>
    <row r="134" spans="1:21">
      <c r="A134" t="s">
        <v>6</v>
      </c>
      <c r="B134">
        <v>11</v>
      </c>
      <c r="C134">
        <v>92.173900000000003</v>
      </c>
      <c r="D134">
        <v>-22.960100000000001</v>
      </c>
      <c r="E134">
        <v>-177.55199999999999</v>
      </c>
      <c r="F134">
        <v>2.36808</v>
      </c>
      <c r="G134">
        <v>-1.27464</v>
      </c>
      <c r="H134">
        <v>51.892600000000002</v>
      </c>
      <c r="K134" s="12">
        <v>500</v>
      </c>
      <c r="L134">
        <f t="shared" si="17"/>
        <v>-18.926000000000045</v>
      </c>
      <c r="N134">
        <v>514.28795000000002</v>
      </c>
      <c r="O134">
        <f t="shared" si="18"/>
        <v>-4.6380500000000211</v>
      </c>
      <c r="Q134">
        <v>559.86186999999995</v>
      </c>
      <c r="R134">
        <f t="shared" si="19"/>
        <v>-7.4870899999999514</v>
      </c>
      <c r="T134">
        <v>155.21659</v>
      </c>
      <c r="U134">
        <f t="shared" si="20"/>
        <v>22.382510000000003</v>
      </c>
    </row>
    <row r="135" spans="1:21">
      <c r="A135" t="s">
        <v>6</v>
      </c>
      <c r="B135">
        <v>12</v>
      </c>
      <c r="C135">
        <v>92.1708</v>
      </c>
      <c r="D135">
        <v>-22.9435</v>
      </c>
      <c r="E135">
        <v>-177.53299999999999</v>
      </c>
      <c r="F135">
        <v>2.3689399999999998</v>
      </c>
      <c r="G135">
        <v>-1.27366</v>
      </c>
      <c r="H135">
        <v>51.9009</v>
      </c>
      <c r="K135" s="12">
        <v>500</v>
      </c>
      <c r="L135">
        <f t="shared" si="17"/>
        <v>-19.009000000000015</v>
      </c>
      <c r="N135">
        <v>514.28323</v>
      </c>
      <c r="O135">
        <f t="shared" si="18"/>
        <v>-4.7257700000000114</v>
      </c>
      <c r="Q135">
        <v>559.91520000000003</v>
      </c>
      <c r="R135">
        <f t="shared" si="19"/>
        <v>-7.5490200000000263</v>
      </c>
      <c r="T135">
        <v>155.15099000000001</v>
      </c>
      <c r="U135">
        <f t="shared" si="20"/>
        <v>22.457909999999991</v>
      </c>
    </row>
    <row r="136" spans="1:21">
      <c r="A136" t="s">
        <v>6</v>
      </c>
      <c r="B136">
        <v>13</v>
      </c>
      <c r="C136">
        <v>92.658699999999996</v>
      </c>
      <c r="D136">
        <v>-22.825600000000001</v>
      </c>
      <c r="E136">
        <v>-176.154</v>
      </c>
      <c r="F136">
        <v>4.0325300000000004</v>
      </c>
      <c r="G136">
        <v>-1.29715</v>
      </c>
      <c r="H136">
        <v>57.443899999999999</v>
      </c>
      <c r="K136" s="12">
        <v>550</v>
      </c>
      <c r="L136">
        <f t="shared" si="17"/>
        <v>-24.438999999999965</v>
      </c>
      <c r="N136">
        <v>567.80384000000004</v>
      </c>
      <c r="O136">
        <f t="shared" si="18"/>
        <v>-6.635159999999928</v>
      </c>
      <c r="Q136">
        <v>558.06349999999998</v>
      </c>
      <c r="R136">
        <f t="shared" si="19"/>
        <v>-22.333219999999983</v>
      </c>
      <c r="T136">
        <v>150.31477000000001</v>
      </c>
      <c r="U136">
        <f t="shared" si="20"/>
        <v>27.059229999999989</v>
      </c>
    </row>
    <row r="137" spans="1:21">
      <c r="A137" t="s">
        <v>6</v>
      </c>
      <c r="B137">
        <v>14</v>
      </c>
      <c r="C137">
        <v>92.679100000000005</v>
      </c>
      <c r="D137">
        <v>-22.849699999999999</v>
      </c>
      <c r="E137">
        <v>-175.994</v>
      </c>
      <c r="F137">
        <v>4.0278099999999997</v>
      </c>
      <c r="G137">
        <v>-1.29853</v>
      </c>
      <c r="H137">
        <v>57.423699999999997</v>
      </c>
      <c r="K137" s="12">
        <v>550</v>
      </c>
      <c r="L137">
        <f t="shared" si="17"/>
        <v>-24.236999999999966</v>
      </c>
      <c r="N137">
        <v>567.78254000000004</v>
      </c>
      <c r="O137">
        <f t="shared" si="18"/>
        <v>-6.4544599999999264</v>
      </c>
      <c r="Q137">
        <v>558.10306000000003</v>
      </c>
      <c r="R137">
        <f t="shared" si="19"/>
        <v>-22.325580000000024</v>
      </c>
      <c r="T137">
        <v>150.27423999999999</v>
      </c>
      <c r="U137">
        <f t="shared" si="20"/>
        <v>27.085960000000007</v>
      </c>
    </row>
    <row r="138" spans="1:21">
      <c r="A138" t="s">
        <v>6</v>
      </c>
      <c r="B138">
        <v>15</v>
      </c>
      <c r="C138">
        <v>91.685400000000001</v>
      </c>
      <c r="D138">
        <v>-23.175599999999999</v>
      </c>
      <c r="E138">
        <v>-179.05199999999999</v>
      </c>
      <c r="F138">
        <v>2.0496699999999999</v>
      </c>
      <c r="G138">
        <v>-1.7884599999999999</v>
      </c>
      <c r="H138">
        <v>62.046700000000001</v>
      </c>
      <c r="K138" s="12">
        <v>600</v>
      </c>
      <c r="L138">
        <f t="shared" si="17"/>
        <v>-20.466999999999985</v>
      </c>
      <c r="N138">
        <v>614.22050999999999</v>
      </c>
      <c r="O138">
        <f t="shared" si="18"/>
        <v>-6.2464899999999943</v>
      </c>
      <c r="Q138">
        <v>557.96865000000003</v>
      </c>
      <c r="R138">
        <f t="shared" si="19"/>
        <v>-2.4097700000000222</v>
      </c>
      <c r="T138">
        <v>146.22801999999999</v>
      </c>
      <c r="U138">
        <f t="shared" si="20"/>
        <v>26.232880000000016</v>
      </c>
    </row>
    <row r="139" spans="1:21">
      <c r="A139" t="s">
        <v>6</v>
      </c>
      <c r="B139">
        <v>16</v>
      </c>
      <c r="C139">
        <v>91.730699999999999</v>
      </c>
      <c r="D139">
        <v>-23.121600000000001</v>
      </c>
      <c r="E139">
        <v>-178.97399999999999</v>
      </c>
      <c r="F139">
        <v>2.0503300000000002</v>
      </c>
      <c r="G139">
        <v>-1.7899799999999999</v>
      </c>
      <c r="H139">
        <v>62.058199999999999</v>
      </c>
      <c r="K139" s="12">
        <v>600</v>
      </c>
      <c r="L139">
        <f t="shared" si="17"/>
        <v>-20.581999999999994</v>
      </c>
      <c r="N139">
        <v>614.23617000000002</v>
      </c>
      <c r="O139">
        <f t="shared" si="18"/>
        <v>-6.3458299999999781</v>
      </c>
      <c r="Q139">
        <v>557.89032999999995</v>
      </c>
      <c r="R139">
        <f t="shared" si="19"/>
        <v>-2.338049999999952</v>
      </c>
      <c r="T139">
        <v>146.27085</v>
      </c>
      <c r="U139">
        <f t="shared" si="20"/>
        <v>26.174850000000006</v>
      </c>
    </row>
    <row r="140" spans="1:21">
      <c r="A140" t="s">
        <v>6</v>
      </c>
      <c r="B140">
        <v>17</v>
      </c>
      <c r="C140">
        <v>91.846000000000004</v>
      </c>
      <c r="D140">
        <v>-23.282900000000001</v>
      </c>
      <c r="E140">
        <v>-178.44300000000001</v>
      </c>
      <c r="F140">
        <v>2.2890299999999999</v>
      </c>
      <c r="G140">
        <v>-2.3426499999999999</v>
      </c>
      <c r="H140">
        <v>72.017899999999997</v>
      </c>
      <c r="K140" s="12">
        <v>700</v>
      </c>
      <c r="L140">
        <f t="shared" si="17"/>
        <v>-20.178999999999974</v>
      </c>
      <c r="N140">
        <v>711.94403999999997</v>
      </c>
      <c r="O140">
        <f t="shared" si="18"/>
        <v>-8.2349600000000009</v>
      </c>
      <c r="Q140">
        <v>564.68038999999999</v>
      </c>
      <c r="R140">
        <f t="shared" si="19"/>
        <v>-11.515109999999989</v>
      </c>
      <c r="T140">
        <v>137.89952</v>
      </c>
      <c r="U140">
        <f t="shared" si="20"/>
        <v>29.019480000000009</v>
      </c>
    </row>
    <row r="141" spans="1:21">
      <c r="A141" t="s">
        <v>6</v>
      </c>
      <c r="B141">
        <v>18</v>
      </c>
      <c r="C141">
        <v>91.885300000000001</v>
      </c>
      <c r="D141">
        <v>-23.132300000000001</v>
      </c>
      <c r="E141">
        <v>-178.28200000000001</v>
      </c>
      <c r="F141">
        <v>2.2900100000000001</v>
      </c>
      <c r="G141">
        <v>-2.3444099999999999</v>
      </c>
      <c r="H141">
        <v>72.079400000000007</v>
      </c>
      <c r="K141" s="12">
        <v>700</v>
      </c>
      <c r="L141">
        <f t="shared" si="17"/>
        <v>-20.794000000000096</v>
      </c>
      <c r="N141">
        <v>711.95928000000004</v>
      </c>
      <c r="O141">
        <f t="shared" si="18"/>
        <v>-8.8347200000000612</v>
      </c>
      <c r="Q141">
        <v>564.76451999999995</v>
      </c>
      <c r="R141">
        <f t="shared" si="19"/>
        <v>-11.609039999999951</v>
      </c>
      <c r="T141">
        <v>137.95565999999999</v>
      </c>
      <c r="U141">
        <f t="shared" si="20"/>
        <v>28.945740000000008</v>
      </c>
    </row>
    <row r="142" spans="1:21">
      <c r="A142" t="s">
        <v>6</v>
      </c>
      <c r="B142">
        <v>19</v>
      </c>
      <c r="C142">
        <v>91.667699999999996</v>
      </c>
      <c r="D142">
        <v>-23.068000000000001</v>
      </c>
      <c r="E142">
        <v>-178.239</v>
      </c>
      <c r="F142">
        <v>1.5470900000000001</v>
      </c>
      <c r="G142">
        <v>-2.8904800000000002</v>
      </c>
      <c r="H142">
        <v>82.504300000000001</v>
      </c>
      <c r="K142" s="12">
        <v>800</v>
      </c>
      <c r="L142">
        <f t="shared" si="17"/>
        <v>-25.043000000000006</v>
      </c>
      <c r="N142">
        <v>813.78921000000003</v>
      </c>
      <c r="O142">
        <f t="shared" si="18"/>
        <v>-11.253789999999981</v>
      </c>
      <c r="Q142">
        <v>572.63926000000004</v>
      </c>
      <c r="R142">
        <f t="shared" si="19"/>
        <v>-12.054580000000037</v>
      </c>
      <c r="T142">
        <v>128.87389999999999</v>
      </c>
      <c r="U142">
        <f t="shared" si="20"/>
        <v>32.566800000000008</v>
      </c>
    </row>
    <row r="143" spans="1:21">
      <c r="A143" t="s">
        <v>6</v>
      </c>
      <c r="B143">
        <v>20</v>
      </c>
      <c r="C143">
        <v>91.637299999999996</v>
      </c>
      <c r="D143">
        <v>-22.953499999999998</v>
      </c>
      <c r="E143">
        <v>-178.34299999999999</v>
      </c>
      <c r="F143">
        <v>1.55209</v>
      </c>
      <c r="G143">
        <v>-2.8923199999999998</v>
      </c>
      <c r="H143">
        <v>82.591999999999999</v>
      </c>
      <c r="K143" s="12">
        <v>800</v>
      </c>
      <c r="L143">
        <f t="shared" si="17"/>
        <v>-25.919999999999959</v>
      </c>
      <c r="N143">
        <v>813.76302999999996</v>
      </c>
      <c r="O143">
        <f t="shared" si="18"/>
        <v>-12.156970000000001</v>
      </c>
      <c r="Q143">
        <v>572.65305000000001</v>
      </c>
      <c r="R143">
        <f t="shared" si="19"/>
        <v>-12.118370000000006</v>
      </c>
      <c r="T143">
        <v>128.87218999999999</v>
      </c>
      <c r="U143">
        <f t="shared" si="20"/>
        <v>32.550110000000011</v>
      </c>
    </row>
    <row r="144" spans="1:21">
      <c r="A144" t="s">
        <v>6</v>
      </c>
      <c r="B144">
        <v>21</v>
      </c>
      <c r="C144">
        <v>91.626599999999996</v>
      </c>
      <c r="D144">
        <v>-23.011299999999999</v>
      </c>
      <c r="E144">
        <v>-178.16</v>
      </c>
      <c r="F144">
        <v>0.98156600000000005</v>
      </c>
      <c r="G144">
        <v>-3.5539100000000001</v>
      </c>
      <c r="H144">
        <v>92.376900000000006</v>
      </c>
      <c r="K144" s="12">
        <v>900</v>
      </c>
      <c r="L144">
        <f t="shared" si="17"/>
        <v>-23.769000000000005</v>
      </c>
      <c r="N144">
        <v>911.94108000000006</v>
      </c>
      <c r="O144">
        <f t="shared" si="18"/>
        <v>-11.827919999999949</v>
      </c>
      <c r="Q144">
        <v>573.21951999999999</v>
      </c>
      <c r="R144">
        <f t="shared" si="19"/>
        <v>-6.9795999999999898</v>
      </c>
      <c r="T144">
        <v>120.14617</v>
      </c>
      <c r="U144">
        <f t="shared" si="20"/>
        <v>34.660229999999999</v>
      </c>
    </row>
    <row r="145" spans="1:43">
      <c r="A145" t="s">
        <v>6</v>
      </c>
      <c r="B145">
        <v>22</v>
      </c>
      <c r="C145">
        <v>91.707499999999996</v>
      </c>
      <c r="D145">
        <v>-22.869</v>
      </c>
      <c r="E145">
        <v>-177.958</v>
      </c>
      <c r="F145">
        <v>0.98469200000000001</v>
      </c>
      <c r="G145">
        <v>-3.5580599999999998</v>
      </c>
      <c r="H145">
        <v>92.466800000000006</v>
      </c>
      <c r="K145" s="12">
        <v>900</v>
      </c>
      <c r="L145">
        <f t="shared" si="17"/>
        <v>-24.66800000000012</v>
      </c>
      <c r="N145">
        <v>911.85969</v>
      </c>
      <c r="O145">
        <f t="shared" si="18"/>
        <v>-12.80831000000012</v>
      </c>
      <c r="Q145">
        <v>573.56780000000003</v>
      </c>
      <c r="R145">
        <f t="shared" si="19"/>
        <v>-7.3591400000000347</v>
      </c>
      <c r="T145">
        <v>119.91586</v>
      </c>
      <c r="U145">
        <f t="shared" si="20"/>
        <v>34.849040000000009</v>
      </c>
    </row>
    <row r="146" spans="1:43">
      <c r="A146" t="s">
        <v>6</v>
      </c>
      <c r="B146">
        <v>23</v>
      </c>
      <c r="C146">
        <v>91.802099999999996</v>
      </c>
      <c r="D146">
        <v>-23.591699999999999</v>
      </c>
      <c r="E146">
        <v>-176.762</v>
      </c>
      <c r="F146">
        <v>1.28382</v>
      </c>
      <c r="G146">
        <v>-4.0797499999999998</v>
      </c>
      <c r="H146">
        <v>103.56</v>
      </c>
      <c r="K146" s="12">
        <v>1000</v>
      </c>
      <c r="L146">
        <f t="shared" si="17"/>
        <v>-35.599999999999909</v>
      </c>
      <c r="N146">
        <v>1014.86994</v>
      </c>
      <c r="O146">
        <f t="shared" si="18"/>
        <v>-20.730059999999867</v>
      </c>
      <c r="Q146">
        <v>581.25025000000005</v>
      </c>
      <c r="R146">
        <f t="shared" si="19"/>
        <v>-18.032870000000052</v>
      </c>
      <c r="T146">
        <v>111.12083</v>
      </c>
      <c r="U146">
        <f t="shared" si="20"/>
        <v>38.427170000000004</v>
      </c>
    </row>
    <row r="147" spans="1:43">
      <c r="A147" t="s">
        <v>6</v>
      </c>
      <c r="B147">
        <v>24</v>
      </c>
      <c r="C147">
        <v>91.936800000000005</v>
      </c>
      <c r="D147">
        <v>-23.567900000000002</v>
      </c>
      <c r="E147">
        <v>-176.517</v>
      </c>
      <c r="F147">
        <v>1.28572</v>
      </c>
      <c r="G147">
        <v>-4.0786899999999999</v>
      </c>
      <c r="H147">
        <v>103.57299999999999</v>
      </c>
      <c r="K147" s="12">
        <v>1000</v>
      </c>
      <c r="L147">
        <f t="shared" si="17"/>
        <v>-35.730000000000018</v>
      </c>
      <c r="N147">
        <v>1014.94195</v>
      </c>
      <c r="O147">
        <f t="shared" si="18"/>
        <v>-20.788049999999998</v>
      </c>
      <c r="Q147">
        <v>581.01409000000001</v>
      </c>
      <c r="R147">
        <f t="shared" si="19"/>
        <v>-17.81571000000001</v>
      </c>
      <c r="T147">
        <v>111.12707</v>
      </c>
      <c r="U147">
        <f t="shared" si="20"/>
        <v>38.431529999999995</v>
      </c>
    </row>
    <row r="148" spans="1:43">
      <c r="A148" t="s">
        <v>6</v>
      </c>
      <c r="B148">
        <v>25</v>
      </c>
      <c r="C148">
        <v>91.5077</v>
      </c>
      <c r="D148">
        <v>-23.847899999999999</v>
      </c>
      <c r="E148">
        <v>178.33500000000001</v>
      </c>
      <c r="F148">
        <v>0.92191000000000001</v>
      </c>
      <c r="G148">
        <v>-4.7453900000000004</v>
      </c>
      <c r="H148">
        <v>114.092</v>
      </c>
      <c r="K148" s="12">
        <v>1100</v>
      </c>
      <c r="L148">
        <f t="shared" si="17"/>
        <v>-40.920000000000073</v>
      </c>
      <c r="N148">
        <v>1114.6552200000001</v>
      </c>
      <c r="O148">
        <f t="shared" si="18"/>
        <v>-26.264779999999973</v>
      </c>
      <c r="Q148">
        <v>582.44763999999998</v>
      </c>
      <c r="R148">
        <f t="shared" si="19"/>
        <v>-15.61115999999998</v>
      </c>
      <c r="T148">
        <v>101.40769</v>
      </c>
      <c r="U148">
        <f t="shared" si="20"/>
        <v>41.483909999999995</v>
      </c>
    </row>
    <row r="149" spans="1:43">
      <c r="A149" t="s">
        <v>6</v>
      </c>
      <c r="B149">
        <v>26</v>
      </c>
      <c r="C149">
        <v>91.57</v>
      </c>
      <c r="D149">
        <v>-23.816299999999998</v>
      </c>
      <c r="E149">
        <v>178.59800000000001</v>
      </c>
      <c r="F149">
        <v>0.92051899999999998</v>
      </c>
      <c r="G149">
        <v>-4.7445199999999996</v>
      </c>
      <c r="H149">
        <v>114.172</v>
      </c>
      <c r="K149" s="12">
        <v>1100</v>
      </c>
      <c r="L149">
        <f t="shared" si="17"/>
        <v>-41.720000000000027</v>
      </c>
      <c r="N149">
        <v>1114.5376200000001</v>
      </c>
      <c r="O149">
        <f t="shared" si="18"/>
        <v>-27.182379999999966</v>
      </c>
      <c r="Q149">
        <v>582.58605999999997</v>
      </c>
      <c r="R149">
        <f t="shared" si="19"/>
        <v>-15.735669999999978</v>
      </c>
      <c r="T149">
        <v>101.3668</v>
      </c>
      <c r="U149">
        <f t="shared" si="20"/>
        <v>41.533500000000004</v>
      </c>
    </row>
    <row r="150" spans="1:43">
      <c r="A150" t="s">
        <v>6</v>
      </c>
      <c r="B150">
        <v>27</v>
      </c>
      <c r="C150">
        <v>92.067400000000006</v>
      </c>
      <c r="D150">
        <v>-23.057300000000001</v>
      </c>
      <c r="E150">
        <v>-176.309</v>
      </c>
      <c r="F150">
        <v>1.48915</v>
      </c>
      <c r="G150">
        <v>-5.4437899999999999</v>
      </c>
      <c r="H150">
        <v>124.161</v>
      </c>
      <c r="K150" s="12">
        <v>1200</v>
      </c>
      <c r="L150">
        <f t="shared" si="17"/>
        <v>-41.610000000000127</v>
      </c>
      <c r="N150">
        <v>1212.7125599999999</v>
      </c>
      <c r="O150">
        <f t="shared" si="18"/>
        <v>-28.897440000000188</v>
      </c>
      <c r="Q150">
        <v>577.37516000000005</v>
      </c>
      <c r="R150">
        <f t="shared" si="19"/>
        <v>-16.211080000000052</v>
      </c>
      <c r="T150">
        <v>92.796779999999998</v>
      </c>
      <c r="U150">
        <f t="shared" si="20"/>
        <v>43.110820000000004</v>
      </c>
    </row>
    <row r="151" spans="1:43">
      <c r="A151" t="s">
        <v>6</v>
      </c>
      <c r="B151">
        <v>28</v>
      </c>
      <c r="C151">
        <v>92.461500000000001</v>
      </c>
      <c r="D151">
        <v>-23.2516</v>
      </c>
      <c r="E151">
        <v>-175.386</v>
      </c>
      <c r="F151">
        <v>1.49373</v>
      </c>
      <c r="G151">
        <v>-5.4378200000000003</v>
      </c>
      <c r="H151">
        <v>123.98</v>
      </c>
      <c r="K151" s="12">
        <v>1200</v>
      </c>
      <c r="L151">
        <f t="shared" si="17"/>
        <v>-39.799999999999955</v>
      </c>
      <c r="N151">
        <v>1212.7319299999999</v>
      </c>
      <c r="O151">
        <f t="shared" si="18"/>
        <v>-27.068070000000034</v>
      </c>
      <c r="Q151">
        <v>577.51409000000001</v>
      </c>
      <c r="R151">
        <f t="shared" si="19"/>
        <v>-16.395810000000012</v>
      </c>
      <c r="T151">
        <v>92.72551</v>
      </c>
      <c r="U151">
        <f t="shared" si="20"/>
        <v>43.241789999999995</v>
      </c>
    </row>
    <row r="152" spans="1:43">
      <c r="A152" t="s">
        <v>6</v>
      </c>
      <c r="B152">
        <v>29</v>
      </c>
      <c r="C152">
        <v>92.941299999999998</v>
      </c>
      <c r="D152">
        <v>-28.166599999999999</v>
      </c>
      <c r="E152">
        <v>-178.10900000000001</v>
      </c>
      <c r="F152">
        <v>5.1824899999999996</v>
      </c>
      <c r="G152">
        <v>5.1041800000000004</v>
      </c>
      <c r="H152">
        <v>135.041</v>
      </c>
      <c r="K152" s="12">
        <v>1300</v>
      </c>
      <c r="L152">
        <f t="shared" si="17"/>
        <v>-50.409999999999854</v>
      </c>
      <c r="N152">
        <v>1309.2041899999999</v>
      </c>
      <c r="Q152">
        <v>576.28705000000002</v>
      </c>
      <c r="T152">
        <v>84.302099999999996</v>
      </c>
    </row>
    <row r="153" spans="1:43">
      <c r="A153" t="s">
        <v>6</v>
      </c>
      <c r="B153">
        <v>30</v>
      </c>
      <c r="C153">
        <v>93.008499999999998</v>
      </c>
      <c r="D153">
        <v>-28.070599999999999</v>
      </c>
      <c r="E153">
        <v>-178.24799999999999</v>
      </c>
      <c r="F153">
        <v>5.1827699999999997</v>
      </c>
      <c r="G153">
        <v>5.10236</v>
      </c>
      <c r="H153">
        <v>134.99299999999999</v>
      </c>
      <c r="K153" s="12">
        <v>1300</v>
      </c>
      <c r="L153">
        <f t="shared" si="17"/>
        <v>-49.929999999999836</v>
      </c>
      <c r="N153">
        <v>1309.1699699999999</v>
      </c>
      <c r="Q153">
        <v>576.30537000000004</v>
      </c>
      <c r="T153">
        <v>84.186359999999993</v>
      </c>
    </row>
    <row r="154" spans="1:43">
      <c r="A154" t="s">
        <v>6</v>
      </c>
      <c r="B154">
        <v>31</v>
      </c>
      <c r="C154">
        <v>92.71</v>
      </c>
      <c r="D154">
        <v>-26.490500000000001</v>
      </c>
      <c r="E154">
        <v>-174.73500000000001</v>
      </c>
      <c r="F154">
        <v>5.0799099999999999</v>
      </c>
      <c r="G154">
        <v>5.6310099999999998</v>
      </c>
      <c r="H154">
        <v>145.65299999999999</v>
      </c>
      <c r="K154" s="12">
        <v>1400</v>
      </c>
      <c r="L154">
        <f t="shared" si="17"/>
        <v>-56.529999999999973</v>
      </c>
    </row>
    <row r="155" spans="1:43">
      <c r="A155" t="s">
        <v>6</v>
      </c>
      <c r="B155">
        <v>32</v>
      </c>
      <c r="C155">
        <v>93.036299999999997</v>
      </c>
      <c r="D155">
        <v>-26.6493</v>
      </c>
      <c r="E155">
        <v>-173.83</v>
      </c>
      <c r="F155">
        <v>5.0710800000000003</v>
      </c>
      <c r="G155">
        <v>5.61897</v>
      </c>
      <c r="H155">
        <v>145.274</v>
      </c>
      <c r="K155" s="12">
        <v>1400</v>
      </c>
      <c r="L155">
        <f t="shared" si="17"/>
        <v>-52.740000000000009</v>
      </c>
      <c r="N155">
        <v>1414.73</v>
      </c>
      <c r="Q155">
        <v>569.17012</v>
      </c>
      <c r="T155">
        <v>74.117080000000001</v>
      </c>
    </row>
    <row r="156" spans="1:43">
      <c r="A156" t="s">
        <v>6</v>
      </c>
      <c r="B156">
        <v>33</v>
      </c>
      <c r="C156">
        <v>89.285300000000007</v>
      </c>
      <c r="D156">
        <v>24.950700000000001</v>
      </c>
      <c r="E156">
        <v>-175.49100000000001</v>
      </c>
      <c r="F156">
        <v>5.98827</v>
      </c>
      <c r="G156">
        <v>5.6906800000000004</v>
      </c>
      <c r="H156">
        <v>153.72</v>
      </c>
      <c r="K156" s="12">
        <v>1500</v>
      </c>
      <c r="L156">
        <f t="shared" si="17"/>
        <v>-37.200000000000045</v>
      </c>
    </row>
    <row r="157" spans="1:43">
      <c r="A157" t="s">
        <v>6</v>
      </c>
      <c r="B157">
        <v>34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K157" s="12">
        <v>1500</v>
      </c>
      <c r="N157">
        <v>1511.6733999999999</v>
      </c>
      <c r="Q157">
        <v>570.56452000000002</v>
      </c>
      <c r="T157">
        <v>65.31353</v>
      </c>
    </row>
    <row r="159" spans="1:43">
      <c r="A159" s="29" t="s">
        <v>0</v>
      </c>
      <c r="B159" s="29" t="s">
        <v>7</v>
      </c>
      <c r="C159" s="29" t="s">
        <v>82</v>
      </c>
      <c r="D159" s="29" t="s">
        <v>28</v>
      </c>
      <c r="E159" s="29" t="s">
        <v>70</v>
      </c>
      <c r="F159" s="29" t="s">
        <v>31</v>
      </c>
      <c r="G159" s="29" t="s">
        <v>74</v>
      </c>
      <c r="H159" s="29" t="s">
        <v>83</v>
      </c>
      <c r="I159" s="29" t="s">
        <v>171</v>
      </c>
      <c r="J159" s="29"/>
      <c r="K159" s="29"/>
      <c r="L159" s="29"/>
    </row>
    <row r="160" spans="1:43">
      <c r="K160" s="12" t="s">
        <v>26</v>
      </c>
      <c r="L160" t="s">
        <v>62</v>
      </c>
      <c r="N160" t="s">
        <v>63</v>
      </c>
      <c r="O160" t="s">
        <v>64</v>
      </c>
      <c r="Q160" t="s">
        <v>65</v>
      </c>
      <c r="R160" t="s">
        <v>67</v>
      </c>
      <c r="T160" t="s">
        <v>66</v>
      </c>
      <c r="U160" t="s">
        <v>68</v>
      </c>
      <c r="AL160" s="38" t="s">
        <v>31</v>
      </c>
      <c r="AM160" s="38"/>
      <c r="AN160" s="38"/>
      <c r="AQ160" t="s">
        <v>170</v>
      </c>
    </row>
    <row r="161" spans="1:45">
      <c r="AH161" t="s">
        <v>167</v>
      </c>
      <c r="AI161" t="s">
        <v>168</v>
      </c>
      <c r="AJ161" t="s">
        <v>169</v>
      </c>
      <c r="AL161" t="s">
        <v>167</v>
      </c>
      <c r="AM161" t="s">
        <v>168</v>
      </c>
      <c r="AN161" t="s">
        <v>169</v>
      </c>
      <c r="AP161" t="s">
        <v>167</v>
      </c>
      <c r="AQ161" t="s">
        <v>168</v>
      </c>
      <c r="AR161" s="38" t="s">
        <v>169</v>
      </c>
      <c r="AS161" s="38"/>
    </row>
    <row r="162" spans="1:45">
      <c r="A162" t="s">
        <v>6</v>
      </c>
      <c r="B162">
        <v>1</v>
      </c>
      <c r="C162">
        <v>91.088499999999996</v>
      </c>
      <c r="D162">
        <v>-2.6423100000000002</v>
      </c>
      <c r="E162">
        <v>178.87799999999999</v>
      </c>
      <c r="F162">
        <v>0.59197200000000005</v>
      </c>
      <c r="G162">
        <v>-0.17832899999999999</v>
      </c>
      <c r="H162">
        <v>36.317799999999998</v>
      </c>
      <c r="K162" s="12">
        <v>350</v>
      </c>
      <c r="L162">
        <f t="shared" ref="L162:L194" si="21">K162-H162*10</f>
        <v>-13.177999999999997</v>
      </c>
      <c r="AH162">
        <v>91.088499999999996</v>
      </c>
      <c r="AI162">
        <v>-2.6423100000000002</v>
      </c>
      <c r="AJ162">
        <v>178.87799999999999</v>
      </c>
      <c r="AL162" s="20"/>
      <c r="AM162" s="20"/>
      <c r="AN162" s="20"/>
    </row>
    <row r="163" spans="1:45">
      <c r="A163" t="s">
        <v>6</v>
      </c>
      <c r="B163">
        <v>2</v>
      </c>
      <c r="C163">
        <v>91.095399999999998</v>
      </c>
      <c r="D163">
        <v>-2.2614299999999998</v>
      </c>
      <c r="E163">
        <v>178.99700000000001</v>
      </c>
      <c r="F163">
        <v>0.59079899999999996</v>
      </c>
      <c r="G163">
        <v>-0.17471200000000001</v>
      </c>
      <c r="H163">
        <v>36.302500000000002</v>
      </c>
      <c r="K163" s="12">
        <v>350</v>
      </c>
      <c r="L163">
        <f t="shared" si="21"/>
        <v>-13.025000000000034</v>
      </c>
      <c r="AH163">
        <v>91.095399999999998</v>
      </c>
      <c r="AI163">
        <v>-2.2614299999999998</v>
      </c>
      <c r="AJ163">
        <v>178.99700000000001</v>
      </c>
      <c r="AL163" s="20"/>
      <c r="AM163" s="20"/>
      <c r="AN163" s="20"/>
    </row>
    <row r="164" spans="1:45">
      <c r="A164" t="s">
        <v>6</v>
      </c>
      <c r="B164">
        <v>3</v>
      </c>
      <c r="C164">
        <v>91.116</v>
      </c>
      <c r="D164">
        <v>-2.0466899999999999</v>
      </c>
      <c r="E164">
        <v>179.12899999999999</v>
      </c>
      <c r="F164">
        <v>0.59031900000000004</v>
      </c>
      <c r="G164">
        <v>-0.17202400000000001</v>
      </c>
      <c r="H164">
        <v>36.302799999999998</v>
      </c>
      <c r="K164" s="12">
        <v>350</v>
      </c>
      <c r="L164">
        <f t="shared" si="21"/>
        <v>-13.027999999999963</v>
      </c>
      <c r="N164">
        <v>362.08154000000002</v>
      </c>
      <c r="O164">
        <f t="shared" ref="O164:O189" si="22">N164-H164*10</f>
        <v>-0.94645999999994501</v>
      </c>
      <c r="Q164">
        <v>569.81978000000004</v>
      </c>
      <c r="R164">
        <f>(575-Q164-(F164*10)-$X$123)</f>
        <v>0.33260999999996255</v>
      </c>
      <c r="T164">
        <v>167.73877999999999</v>
      </c>
      <c r="U164">
        <f>175-T164+(G164*10)+$Y$123</f>
        <v>20.886480000000006</v>
      </c>
      <c r="AH164">
        <v>91.116</v>
      </c>
      <c r="AI164">
        <v>-2.0466899999999999</v>
      </c>
      <c r="AJ164">
        <v>179.12899999999999</v>
      </c>
      <c r="AL164" s="20">
        <v>0.94311999999999996</v>
      </c>
      <c r="AM164" s="20">
        <v>-0.11808</v>
      </c>
      <c r="AN164" s="20">
        <v>1.08552</v>
      </c>
      <c r="AP164">
        <f t="shared" ref="AP164:AP173" si="23">AH164-90-AL164</f>
        <v>0.1728799999999997</v>
      </c>
      <c r="AQ164">
        <f>AI164-AM164</f>
        <v>-1.9286099999999999</v>
      </c>
      <c r="AR164">
        <f>AJ164-180-AN164</f>
        <v>-1.9565200000000094</v>
      </c>
      <c r="AS164">
        <f>IF(AR164&lt;-180,360+AR164,AR164)</f>
        <v>-1.9565200000000094</v>
      </c>
    </row>
    <row r="165" spans="1:45">
      <c r="A165" t="s">
        <v>6</v>
      </c>
      <c r="B165">
        <v>4</v>
      </c>
      <c r="C165">
        <v>91.232500000000002</v>
      </c>
      <c r="D165">
        <v>-1.0926</v>
      </c>
      <c r="E165">
        <v>179.131</v>
      </c>
      <c r="F165">
        <v>1.5511900000000001</v>
      </c>
      <c r="G165">
        <v>-0.50622800000000001</v>
      </c>
      <c r="H165">
        <v>41.273800000000001</v>
      </c>
      <c r="K165" s="12">
        <v>400</v>
      </c>
      <c r="L165">
        <f t="shared" si="21"/>
        <v>-12.738</v>
      </c>
      <c r="N165">
        <v>411.68812000000003</v>
      </c>
      <c r="O165">
        <f t="shared" si="22"/>
        <v>-1.0498799999999733</v>
      </c>
      <c r="Q165">
        <v>565.69237999999996</v>
      </c>
      <c r="R165">
        <f t="shared" ref="R165:R189" si="24">(575-Q165-(F165*10)-$X$123)</f>
        <v>-5.1486999999999581</v>
      </c>
      <c r="T165">
        <v>163.69943000000001</v>
      </c>
      <c r="U165">
        <f t="shared" ref="U165:U189" si="25">175-T165+(G165*10)+$Y$123</f>
        <v>21.583789999999993</v>
      </c>
      <c r="AH165">
        <v>91.232500000000002</v>
      </c>
      <c r="AI165">
        <v>-1.0926</v>
      </c>
      <c r="AJ165">
        <v>179.131</v>
      </c>
      <c r="AL165" s="20">
        <v>0.85097999999999996</v>
      </c>
      <c r="AM165" s="20">
        <v>0.63055000000000005</v>
      </c>
      <c r="AN165" s="20">
        <v>1.14425</v>
      </c>
      <c r="AP165">
        <f t="shared" si="23"/>
        <v>0.38152000000000175</v>
      </c>
      <c r="AQ165">
        <f t="shared" ref="AQ165:AQ173" si="26">AI165-AM165</f>
        <v>-1.72315</v>
      </c>
      <c r="AR165">
        <f t="shared" ref="AR165:AR173" si="27">AJ165-180-AN165</f>
        <v>-2.0132499999999998</v>
      </c>
      <c r="AS165">
        <f>IF(AR165&lt;-180,360+AR165,AR165)</f>
        <v>-2.0132499999999998</v>
      </c>
    </row>
    <row r="166" spans="1:45">
      <c r="A166" t="s">
        <v>6</v>
      </c>
      <c r="B166">
        <v>5</v>
      </c>
      <c r="C166">
        <v>91.225499999999997</v>
      </c>
      <c r="D166">
        <v>-0.90333300000000005</v>
      </c>
      <c r="E166">
        <v>179.01499999999999</v>
      </c>
      <c r="F166">
        <v>1.55339</v>
      </c>
      <c r="G166">
        <v>-0.50411799999999996</v>
      </c>
      <c r="H166">
        <v>41.277900000000002</v>
      </c>
      <c r="K166" s="12">
        <v>400</v>
      </c>
      <c r="L166">
        <f t="shared" si="21"/>
        <v>-12.778999999999996</v>
      </c>
      <c r="N166">
        <v>411.69394</v>
      </c>
      <c r="O166">
        <f t="shared" si="22"/>
        <v>-1.0850599999999986</v>
      </c>
      <c r="Q166">
        <v>565.72277999999994</v>
      </c>
      <c r="R166">
        <f t="shared" si="24"/>
        <v>-5.2010999999999443</v>
      </c>
      <c r="T166">
        <v>163.75496999999999</v>
      </c>
      <c r="U166">
        <f t="shared" si="25"/>
        <v>21.549350000000015</v>
      </c>
      <c r="AH166">
        <v>91.225499999999997</v>
      </c>
      <c r="AI166">
        <v>-0.90333300000000005</v>
      </c>
      <c r="AJ166">
        <v>179.01499999999999</v>
      </c>
      <c r="AL166" s="20">
        <v>0.84277000000000002</v>
      </c>
      <c r="AM166" s="20">
        <v>0.63519999999999999</v>
      </c>
      <c r="AN166" s="20">
        <v>1.1446799999999999</v>
      </c>
      <c r="AP166">
        <f t="shared" si="23"/>
        <v>0.38272999999999668</v>
      </c>
      <c r="AQ166">
        <f t="shared" si="26"/>
        <v>-1.5385330000000002</v>
      </c>
      <c r="AR166">
        <f t="shared" si="27"/>
        <v>-2.1296800000000138</v>
      </c>
      <c r="AS166">
        <f t="shared" ref="AS166:AS195" si="28">IF(AR166&lt;-180,360+AR166,AR166)</f>
        <v>-2.1296800000000138</v>
      </c>
    </row>
    <row r="167" spans="1:45">
      <c r="A167" t="s">
        <v>6</v>
      </c>
      <c r="B167">
        <v>6</v>
      </c>
      <c r="C167">
        <v>91.248099999999994</v>
      </c>
      <c r="D167">
        <v>-1.0181100000000001</v>
      </c>
      <c r="E167">
        <v>179.077</v>
      </c>
      <c r="F167">
        <v>1.5524899999999999</v>
      </c>
      <c r="G167">
        <v>-0.50540700000000005</v>
      </c>
      <c r="H167">
        <v>41.274299999999997</v>
      </c>
      <c r="K167" s="12">
        <v>400</v>
      </c>
      <c r="L167">
        <f t="shared" si="21"/>
        <v>-12.742999999999938</v>
      </c>
      <c r="N167">
        <v>411.69691</v>
      </c>
      <c r="O167">
        <f t="shared" si="22"/>
        <v>-1.0460899999999356</v>
      </c>
      <c r="Q167">
        <v>565.75639999999999</v>
      </c>
      <c r="R167">
        <f t="shared" si="24"/>
        <v>-5.2257199999999839</v>
      </c>
      <c r="T167">
        <v>163.73405</v>
      </c>
      <c r="U167">
        <f t="shared" si="25"/>
        <v>21.557380000000002</v>
      </c>
      <c r="AH167">
        <v>91.248099999999994</v>
      </c>
      <c r="AI167">
        <v>-1.0181100000000001</v>
      </c>
      <c r="AJ167">
        <v>179.077</v>
      </c>
      <c r="AL167" s="20">
        <v>0.84597</v>
      </c>
      <c r="AM167" s="20">
        <v>0.63941999999999999</v>
      </c>
      <c r="AN167" s="20">
        <v>1.1424000000000001</v>
      </c>
      <c r="AP167">
        <f t="shared" si="23"/>
        <v>0.40212999999999377</v>
      </c>
      <c r="AQ167">
        <f t="shared" si="26"/>
        <v>-1.6575299999999999</v>
      </c>
      <c r="AR167">
        <f t="shared" si="27"/>
        <v>-2.0654000000000021</v>
      </c>
      <c r="AS167">
        <f t="shared" si="28"/>
        <v>-2.0654000000000021</v>
      </c>
    </row>
    <row r="168" spans="1:45">
      <c r="A168" t="s">
        <v>6</v>
      </c>
      <c r="B168">
        <v>7</v>
      </c>
      <c r="C168">
        <v>91.139300000000006</v>
      </c>
      <c r="D168">
        <v>-2.9715500000000001</v>
      </c>
      <c r="E168">
        <v>-179.88499999999999</v>
      </c>
      <c r="F168">
        <v>1.72811</v>
      </c>
      <c r="G168">
        <v>-0.918875</v>
      </c>
      <c r="H168">
        <v>46.507800000000003</v>
      </c>
      <c r="K168" s="12">
        <v>450</v>
      </c>
      <c r="L168">
        <f t="shared" si="21"/>
        <v>-15.078000000000031</v>
      </c>
      <c r="N168">
        <v>464.21917000000002</v>
      </c>
      <c r="O168">
        <f t="shared" si="22"/>
        <v>-0.85883000000001175</v>
      </c>
      <c r="Q168">
        <v>563.99523999999997</v>
      </c>
      <c r="R168">
        <f t="shared" si="24"/>
        <v>-5.2207599999999692</v>
      </c>
      <c r="T168">
        <v>159.51625999999999</v>
      </c>
      <c r="U168">
        <f t="shared" si="25"/>
        <v>21.64049000000001</v>
      </c>
      <c r="AH168">
        <v>91.139300000000006</v>
      </c>
      <c r="AI168">
        <v>-2.9715500000000001</v>
      </c>
      <c r="AJ168">
        <v>-179.88499999999999</v>
      </c>
      <c r="AL168" s="20">
        <v>0.76075999999999999</v>
      </c>
      <c r="AM168" s="20">
        <v>0.56237999999999999</v>
      </c>
      <c r="AN168" s="20">
        <v>1.1167199999999999</v>
      </c>
      <c r="AP168">
        <f t="shared" si="23"/>
        <v>0.37854000000000576</v>
      </c>
      <c r="AQ168">
        <f t="shared" si="26"/>
        <v>-3.5339300000000002</v>
      </c>
      <c r="AR168">
        <f t="shared" si="27"/>
        <v>-361.00171999999998</v>
      </c>
      <c r="AS168">
        <f t="shared" si="28"/>
        <v>-1.0017199999999775</v>
      </c>
    </row>
    <row r="169" spans="1:45">
      <c r="A169" t="s">
        <v>6</v>
      </c>
      <c r="B169">
        <v>8</v>
      </c>
      <c r="C169">
        <v>91.1524</v>
      </c>
      <c r="D169">
        <v>-2.4714900000000002</v>
      </c>
      <c r="E169">
        <v>-179.8</v>
      </c>
      <c r="F169">
        <v>1.7308300000000001</v>
      </c>
      <c r="G169">
        <v>-0.91368899999999997</v>
      </c>
      <c r="H169">
        <v>46.5199</v>
      </c>
      <c r="K169" s="12">
        <v>450</v>
      </c>
      <c r="L169">
        <f t="shared" si="21"/>
        <v>-15.199000000000012</v>
      </c>
      <c r="N169">
        <v>464.22134999999997</v>
      </c>
      <c r="O169">
        <f t="shared" si="22"/>
        <v>-0.97765000000003965</v>
      </c>
      <c r="Q169">
        <v>564.01621999999998</v>
      </c>
      <c r="R169">
        <f t="shared" si="24"/>
        <v>-5.2689399999999784</v>
      </c>
      <c r="T169">
        <v>159.49802</v>
      </c>
      <c r="U169">
        <f t="shared" si="25"/>
        <v>21.710590000000003</v>
      </c>
      <c r="AH169">
        <v>91.1524</v>
      </c>
      <c r="AI169">
        <v>-2.4714900000000002</v>
      </c>
      <c r="AJ169">
        <v>-179.8</v>
      </c>
      <c r="AL169" s="20">
        <v>0.76382000000000005</v>
      </c>
      <c r="AM169" s="20">
        <v>0.56511999999999996</v>
      </c>
      <c r="AN169" s="20">
        <v>1.11602</v>
      </c>
      <c r="AP169">
        <f t="shared" si="23"/>
        <v>0.38858000000000004</v>
      </c>
      <c r="AQ169">
        <f t="shared" si="26"/>
        <v>-3.03661</v>
      </c>
      <c r="AR169">
        <f t="shared" si="27"/>
        <v>-360.91602</v>
      </c>
      <c r="AS169">
        <f t="shared" si="28"/>
        <v>-0.91602000000000317</v>
      </c>
    </row>
    <row r="170" spans="1:45">
      <c r="A170" t="s">
        <v>6</v>
      </c>
      <c r="B170">
        <v>9</v>
      </c>
      <c r="C170">
        <v>91.124899999999997</v>
      </c>
      <c r="D170">
        <v>-2.98265</v>
      </c>
      <c r="E170">
        <v>-179.923</v>
      </c>
      <c r="F170">
        <v>1.72732</v>
      </c>
      <c r="G170">
        <v>-0.91743399999999997</v>
      </c>
      <c r="H170">
        <v>46.4758</v>
      </c>
      <c r="K170" s="12">
        <v>450</v>
      </c>
      <c r="L170">
        <f t="shared" si="21"/>
        <v>-14.757999999999981</v>
      </c>
      <c r="N170">
        <v>464.22807</v>
      </c>
      <c r="O170">
        <f t="shared" si="22"/>
        <v>-0.52992999999997892</v>
      </c>
      <c r="Q170">
        <v>564.03432999999995</v>
      </c>
      <c r="R170">
        <f t="shared" si="24"/>
        <v>-5.2519499999999537</v>
      </c>
      <c r="T170">
        <v>159.53394</v>
      </c>
      <c r="U170">
        <f t="shared" si="25"/>
        <v>21.637219999999999</v>
      </c>
      <c r="AH170">
        <v>91.124899999999997</v>
      </c>
      <c r="AI170">
        <v>-2.98265</v>
      </c>
      <c r="AJ170">
        <v>-179.923</v>
      </c>
      <c r="AL170" s="20">
        <v>0.75783</v>
      </c>
      <c r="AM170" s="20">
        <v>0.56737000000000004</v>
      </c>
      <c r="AN170" s="20">
        <v>1.1161799999999999</v>
      </c>
      <c r="AP170">
        <f t="shared" si="23"/>
        <v>0.36706999999999668</v>
      </c>
      <c r="AQ170">
        <f t="shared" si="26"/>
        <v>-3.55002</v>
      </c>
      <c r="AR170">
        <f t="shared" si="27"/>
        <v>-361.03917999999999</v>
      </c>
      <c r="AS170">
        <f t="shared" si="28"/>
        <v>-1.0391799999999876</v>
      </c>
    </row>
    <row r="171" spans="1:45">
      <c r="A171" t="s">
        <v>6</v>
      </c>
      <c r="B171">
        <v>10</v>
      </c>
      <c r="C171">
        <v>91.1554</v>
      </c>
      <c r="D171">
        <v>-2.6128900000000002</v>
      </c>
      <c r="E171">
        <v>178.97900000000001</v>
      </c>
      <c r="F171">
        <v>2.38028</v>
      </c>
      <c r="G171">
        <v>-1.2411000000000001</v>
      </c>
      <c r="H171">
        <v>51.647799999999997</v>
      </c>
      <c r="K171" s="12">
        <v>500</v>
      </c>
      <c r="L171">
        <f t="shared" si="21"/>
        <v>-16.477999999999952</v>
      </c>
      <c r="N171">
        <v>514.28661999999997</v>
      </c>
      <c r="O171">
        <f t="shared" si="22"/>
        <v>-2.191379999999981</v>
      </c>
      <c r="Q171">
        <v>559.86944000000005</v>
      </c>
      <c r="R171">
        <f t="shared" si="24"/>
        <v>-7.6166600000000519</v>
      </c>
      <c r="T171">
        <v>155.19503</v>
      </c>
      <c r="U171">
        <f t="shared" si="25"/>
        <v>22.739469999999997</v>
      </c>
      <c r="AH171">
        <v>91.1554</v>
      </c>
      <c r="AI171">
        <v>-2.6128900000000002</v>
      </c>
      <c r="AJ171">
        <v>178.97900000000001</v>
      </c>
      <c r="AL171" s="20">
        <v>0.77686999999999995</v>
      </c>
      <c r="AM171" s="20">
        <v>0.74324000000000001</v>
      </c>
      <c r="AN171" s="20">
        <v>1.1254999999999999</v>
      </c>
      <c r="AP171">
        <f t="shared" si="23"/>
        <v>0.37853000000000026</v>
      </c>
      <c r="AQ171">
        <f t="shared" si="26"/>
        <v>-3.3561300000000003</v>
      </c>
      <c r="AR171">
        <f t="shared" si="27"/>
        <v>-2.1464999999999863</v>
      </c>
      <c r="AS171">
        <f t="shared" si="28"/>
        <v>-2.1464999999999863</v>
      </c>
    </row>
    <row r="172" spans="1:45">
      <c r="A172" t="s">
        <v>6</v>
      </c>
      <c r="B172">
        <v>11</v>
      </c>
      <c r="C172">
        <v>91.153300000000002</v>
      </c>
      <c r="D172">
        <v>-2.8594200000000001</v>
      </c>
      <c r="E172">
        <v>179.01300000000001</v>
      </c>
      <c r="F172">
        <v>2.3789099999999999</v>
      </c>
      <c r="G172">
        <v>-1.2405299999999999</v>
      </c>
      <c r="H172">
        <v>51.6023</v>
      </c>
      <c r="K172" s="12">
        <v>500</v>
      </c>
      <c r="L172">
        <f t="shared" si="21"/>
        <v>-16.023000000000025</v>
      </c>
      <c r="N172">
        <v>514.28795000000002</v>
      </c>
      <c r="O172">
        <f t="shared" si="22"/>
        <v>-1.7350500000000011</v>
      </c>
      <c r="Q172">
        <v>559.86186999999995</v>
      </c>
      <c r="R172">
        <f t="shared" si="24"/>
        <v>-7.5953899999999512</v>
      </c>
      <c r="T172">
        <v>155.21659</v>
      </c>
      <c r="U172">
        <f t="shared" si="25"/>
        <v>22.723610000000004</v>
      </c>
      <c r="AH172">
        <v>91.153300000000002</v>
      </c>
      <c r="AI172">
        <v>-2.8594200000000001</v>
      </c>
      <c r="AJ172">
        <v>179.01300000000001</v>
      </c>
      <c r="AL172" s="20">
        <v>0.77544000000000002</v>
      </c>
      <c r="AM172" s="20">
        <v>0.74226000000000003</v>
      </c>
      <c r="AN172" s="20">
        <v>1.1258999999999999</v>
      </c>
      <c r="AP172">
        <f t="shared" si="23"/>
        <v>0.37786000000000153</v>
      </c>
      <c r="AQ172">
        <f t="shared" si="26"/>
        <v>-3.60168</v>
      </c>
      <c r="AR172">
        <f t="shared" si="27"/>
        <v>-2.1128999999999944</v>
      </c>
      <c r="AS172">
        <f t="shared" si="28"/>
        <v>-2.1128999999999944</v>
      </c>
    </row>
    <row r="173" spans="1:45">
      <c r="A173" t="s">
        <v>6</v>
      </c>
      <c r="B173">
        <v>12</v>
      </c>
      <c r="C173">
        <v>91.150899999999993</v>
      </c>
      <c r="D173">
        <v>-2.8591600000000001</v>
      </c>
      <c r="E173">
        <v>179.12100000000001</v>
      </c>
      <c r="F173">
        <v>2.3790100000000001</v>
      </c>
      <c r="G173">
        <v>-1.2395799999999999</v>
      </c>
      <c r="H173">
        <v>51.610199999999999</v>
      </c>
      <c r="K173" s="12">
        <v>500</v>
      </c>
      <c r="L173">
        <f t="shared" si="21"/>
        <v>-16.101999999999975</v>
      </c>
      <c r="N173">
        <v>514.28323</v>
      </c>
      <c r="O173">
        <f t="shared" si="22"/>
        <v>-1.8187699999999722</v>
      </c>
      <c r="Q173">
        <v>559.91520000000003</v>
      </c>
      <c r="R173">
        <f t="shared" si="24"/>
        <v>-7.6497200000000296</v>
      </c>
      <c r="T173">
        <v>155.15099000000001</v>
      </c>
      <c r="U173">
        <f t="shared" si="25"/>
        <v>22.798709999999993</v>
      </c>
      <c r="AH173">
        <v>91.150899999999993</v>
      </c>
      <c r="AI173">
        <v>-2.8591600000000001</v>
      </c>
      <c r="AJ173">
        <v>179.12100000000001</v>
      </c>
      <c r="AL173" s="20">
        <v>0.78293000000000001</v>
      </c>
      <c r="AM173" s="20">
        <v>0.74851000000000001</v>
      </c>
      <c r="AN173" s="20">
        <v>1.1249899999999999</v>
      </c>
      <c r="AP173">
        <f t="shared" si="23"/>
        <v>0.36796999999999291</v>
      </c>
      <c r="AQ173">
        <f t="shared" si="26"/>
        <v>-3.6076700000000002</v>
      </c>
      <c r="AR173">
        <f t="shared" si="27"/>
        <v>-2.0039899999999906</v>
      </c>
      <c r="AS173">
        <f t="shared" si="28"/>
        <v>-2.0039899999999906</v>
      </c>
    </row>
    <row r="174" spans="1:45">
      <c r="A174" t="s">
        <v>6</v>
      </c>
      <c r="B174">
        <v>13</v>
      </c>
      <c r="C174">
        <v>91.076499999999996</v>
      </c>
      <c r="D174">
        <v>-1.13462</v>
      </c>
      <c r="E174">
        <v>-179.99700000000001</v>
      </c>
      <c r="F174">
        <v>4.0343799999999996</v>
      </c>
      <c r="G174">
        <v>-1.2683899999999999</v>
      </c>
      <c r="H174">
        <v>57.127000000000002</v>
      </c>
      <c r="K174" s="12">
        <v>550</v>
      </c>
      <c r="L174">
        <f t="shared" si="21"/>
        <v>-21.269999999999982</v>
      </c>
      <c r="N174">
        <v>567.80384000000004</v>
      </c>
      <c r="O174">
        <f t="shared" si="22"/>
        <v>-3.4661599999999453</v>
      </c>
      <c r="Q174">
        <v>558.06349999999998</v>
      </c>
      <c r="R174">
        <f t="shared" si="24"/>
        <v>-22.351719999999972</v>
      </c>
      <c r="T174">
        <v>150.31477000000001</v>
      </c>
      <c r="U174">
        <f t="shared" si="25"/>
        <v>27.34682999999999</v>
      </c>
      <c r="AH174">
        <v>91.076499999999996</v>
      </c>
      <c r="AI174">
        <v>-1.13462</v>
      </c>
      <c r="AJ174">
        <v>-179.99700000000001</v>
      </c>
      <c r="AL174" s="20">
        <v>1.1008199999999999</v>
      </c>
      <c r="AM174" s="20">
        <v>2.13367</v>
      </c>
      <c r="AN174" s="20">
        <v>1.1592499999999999</v>
      </c>
    </row>
    <row r="175" spans="1:45">
      <c r="A175" t="s">
        <v>6</v>
      </c>
      <c r="B175">
        <v>14</v>
      </c>
      <c r="C175">
        <v>91.055000000000007</v>
      </c>
      <c r="D175">
        <v>-0.81641699999999995</v>
      </c>
      <c r="E175">
        <v>-179.66900000000001</v>
      </c>
      <c r="F175">
        <v>4.0297700000000001</v>
      </c>
      <c r="G175">
        <v>-1.26783</v>
      </c>
      <c r="H175">
        <v>57.128599999999999</v>
      </c>
      <c r="K175" s="12">
        <v>550</v>
      </c>
      <c r="L175">
        <f t="shared" si="21"/>
        <v>-21.285999999999945</v>
      </c>
      <c r="N175">
        <v>567.78254000000004</v>
      </c>
      <c r="O175">
        <f t="shared" si="22"/>
        <v>-3.5034599999999045</v>
      </c>
      <c r="Q175">
        <v>558.10306000000003</v>
      </c>
      <c r="R175">
        <f t="shared" si="24"/>
        <v>-22.345180000000028</v>
      </c>
      <c r="T175">
        <v>150.27423999999999</v>
      </c>
      <c r="U175">
        <f t="shared" si="25"/>
        <v>27.392960000000009</v>
      </c>
      <c r="AH175">
        <v>91.055000000000007</v>
      </c>
      <c r="AI175">
        <v>-0.81641699999999995</v>
      </c>
      <c r="AJ175">
        <v>-179.66900000000001</v>
      </c>
      <c r="AL175" s="20">
        <v>1.10483</v>
      </c>
      <c r="AM175" s="20">
        <v>2.1377600000000001</v>
      </c>
      <c r="AN175" s="20">
        <v>1.1572100000000001</v>
      </c>
    </row>
    <row r="176" spans="1:45">
      <c r="A176" t="s">
        <v>6</v>
      </c>
      <c r="B176">
        <v>15</v>
      </c>
      <c r="C176">
        <v>91.093599999999995</v>
      </c>
      <c r="D176">
        <v>-4.7446900000000003</v>
      </c>
      <c r="E176">
        <v>178.29</v>
      </c>
      <c r="F176">
        <v>2.0543200000000001</v>
      </c>
      <c r="G176">
        <v>-1.84293</v>
      </c>
      <c r="H176">
        <v>61.6952</v>
      </c>
      <c r="K176" s="12">
        <v>600</v>
      </c>
      <c r="L176">
        <f t="shared" si="21"/>
        <v>-16.951999999999998</v>
      </c>
      <c r="N176">
        <v>614.22050999999999</v>
      </c>
      <c r="O176">
        <f t="shared" si="22"/>
        <v>-2.731490000000008</v>
      </c>
      <c r="Q176">
        <v>557.96865000000003</v>
      </c>
      <c r="R176">
        <f t="shared" si="24"/>
        <v>-2.4562700000000275</v>
      </c>
      <c r="T176">
        <v>146.22801999999999</v>
      </c>
      <c r="U176">
        <f t="shared" si="25"/>
        <v>25.688180000000017</v>
      </c>
      <c r="AH176">
        <v>91.093599999999995</v>
      </c>
      <c r="AI176">
        <v>-4.7446900000000003</v>
      </c>
      <c r="AJ176">
        <v>178.29</v>
      </c>
      <c r="AL176" s="20">
        <v>0.91266000000000003</v>
      </c>
      <c r="AM176" s="20">
        <v>0.12517</v>
      </c>
      <c r="AN176" s="20">
        <v>0.99675999999999998</v>
      </c>
      <c r="AP176">
        <f t="shared" ref="AP176:AP191" si="29">AH176-90-AL176</f>
        <v>0.18093999999999499</v>
      </c>
      <c r="AQ176">
        <f t="shared" ref="AQ176:AQ191" si="30">AI176-AM176</f>
        <v>-4.8698600000000001</v>
      </c>
      <c r="AR176">
        <f t="shared" ref="AR176:AR191" si="31">AJ176-180-AN176</f>
        <v>-2.706760000000008</v>
      </c>
      <c r="AS176">
        <f t="shared" si="28"/>
        <v>-2.706760000000008</v>
      </c>
    </row>
    <row r="177" spans="1:45">
      <c r="A177" t="s">
        <v>6</v>
      </c>
      <c r="B177">
        <v>16</v>
      </c>
      <c r="C177">
        <v>91.127300000000005</v>
      </c>
      <c r="D177">
        <v>-4.4741999999999997</v>
      </c>
      <c r="E177">
        <v>178.386</v>
      </c>
      <c r="F177">
        <v>2.0548999999999999</v>
      </c>
      <c r="G177">
        <v>-1.8432299999999999</v>
      </c>
      <c r="H177">
        <v>61.712800000000001</v>
      </c>
      <c r="K177" s="12">
        <v>600</v>
      </c>
      <c r="L177">
        <f t="shared" si="21"/>
        <v>-17.128000000000043</v>
      </c>
      <c r="N177">
        <v>614.23617000000002</v>
      </c>
      <c r="O177">
        <f t="shared" si="22"/>
        <v>-2.8918300000000272</v>
      </c>
      <c r="Q177">
        <v>557.89032999999995</v>
      </c>
      <c r="R177">
        <f t="shared" si="24"/>
        <v>-2.3837499999999485</v>
      </c>
      <c r="T177">
        <v>146.27085</v>
      </c>
      <c r="U177">
        <f t="shared" si="25"/>
        <v>25.642350000000008</v>
      </c>
      <c r="AH177">
        <v>91.127300000000005</v>
      </c>
      <c r="AI177">
        <v>-4.4741999999999997</v>
      </c>
      <c r="AJ177">
        <v>178.386</v>
      </c>
      <c r="AL177" s="20">
        <v>0.90947</v>
      </c>
      <c r="AM177" s="20">
        <v>0.11763999999999999</v>
      </c>
      <c r="AN177" s="20">
        <v>0.99865000000000004</v>
      </c>
      <c r="AP177">
        <f t="shared" si="29"/>
        <v>0.2178300000000053</v>
      </c>
      <c r="AQ177">
        <f t="shared" si="30"/>
        <v>-4.5918399999999995</v>
      </c>
      <c r="AR177">
        <f t="shared" si="31"/>
        <v>-2.6126500000000044</v>
      </c>
      <c r="AS177">
        <f t="shared" si="28"/>
        <v>-2.6126500000000044</v>
      </c>
    </row>
    <row r="178" spans="1:45">
      <c r="A178" t="s">
        <v>6</v>
      </c>
      <c r="B178">
        <v>17</v>
      </c>
      <c r="C178">
        <v>91.270399999999995</v>
      </c>
      <c r="D178">
        <v>-3.1457600000000001</v>
      </c>
      <c r="E178">
        <v>-178.34299999999999</v>
      </c>
      <c r="F178">
        <v>2.2807300000000001</v>
      </c>
      <c r="G178">
        <v>-2.4678800000000001</v>
      </c>
      <c r="H178">
        <v>71.858099999999993</v>
      </c>
      <c r="K178" s="12">
        <v>700</v>
      </c>
      <c r="L178">
        <f t="shared" si="21"/>
        <v>-18.580999999999904</v>
      </c>
      <c r="N178">
        <v>711.94403999999997</v>
      </c>
      <c r="O178">
        <f t="shared" si="22"/>
        <v>-6.6369599999999309</v>
      </c>
      <c r="Q178">
        <v>564.68038999999999</v>
      </c>
      <c r="R178">
        <f t="shared" si="24"/>
        <v>-11.432109999999991</v>
      </c>
      <c r="T178">
        <v>137.89952</v>
      </c>
      <c r="U178">
        <f t="shared" si="25"/>
        <v>27.767180000000003</v>
      </c>
      <c r="AH178">
        <v>91.270399999999995</v>
      </c>
      <c r="AI178">
        <v>-3.1457600000000001</v>
      </c>
      <c r="AJ178">
        <v>-178.34299999999999</v>
      </c>
      <c r="AL178" s="20">
        <v>0.92264000000000002</v>
      </c>
      <c r="AM178" s="20">
        <v>0.80205000000000004</v>
      </c>
      <c r="AN178" s="20">
        <v>1.06338</v>
      </c>
      <c r="AP178">
        <f t="shared" si="29"/>
        <v>0.34775999999999507</v>
      </c>
      <c r="AQ178">
        <f t="shared" si="30"/>
        <v>-3.94781</v>
      </c>
      <c r="AR178">
        <f t="shared" si="31"/>
        <v>-359.40637999999996</v>
      </c>
      <c r="AS178">
        <f t="shared" si="28"/>
        <v>0.593620000000044</v>
      </c>
    </row>
    <row r="179" spans="1:45">
      <c r="A179" t="s">
        <v>6</v>
      </c>
      <c r="B179">
        <v>18</v>
      </c>
      <c r="C179">
        <v>91.259500000000003</v>
      </c>
      <c r="D179">
        <v>-1.69262</v>
      </c>
      <c r="E179">
        <v>-177.53299999999999</v>
      </c>
      <c r="F179">
        <v>2.2784</v>
      </c>
      <c r="G179">
        <v>-2.4630200000000002</v>
      </c>
      <c r="H179">
        <v>71.947199999999995</v>
      </c>
      <c r="K179" s="12">
        <v>700</v>
      </c>
      <c r="L179">
        <f t="shared" si="21"/>
        <v>-19.47199999999998</v>
      </c>
      <c r="N179">
        <v>711.95928000000004</v>
      </c>
      <c r="O179">
        <f t="shared" si="22"/>
        <v>-7.5127199999999448</v>
      </c>
      <c r="Q179">
        <v>564.76451999999995</v>
      </c>
      <c r="R179">
        <f t="shared" si="24"/>
        <v>-11.492939999999948</v>
      </c>
      <c r="T179">
        <v>137.95565999999999</v>
      </c>
      <c r="U179">
        <f t="shared" si="25"/>
        <v>27.759640000000005</v>
      </c>
      <c r="AH179">
        <v>91.259500000000003</v>
      </c>
      <c r="AI179">
        <v>-1.69262</v>
      </c>
      <c r="AJ179">
        <v>-177.53299999999999</v>
      </c>
      <c r="AL179" s="20">
        <v>0.91827000000000003</v>
      </c>
      <c r="AM179" s="20">
        <v>0.80801000000000001</v>
      </c>
      <c r="AN179" s="20">
        <v>1.0663400000000001</v>
      </c>
      <c r="AP179">
        <f t="shared" si="29"/>
        <v>0.3412300000000027</v>
      </c>
      <c r="AQ179">
        <f t="shared" si="30"/>
        <v>-2.5006300000000001</v>
      </c>
      <c r="AR179">
        <f t="shared" si="31"/>
        <v>-358.59934000000004</v>
      </c>
      <c r="AS179">
        <f t="shared" si="28"/>
        <v>1.4006599999999594</v>
      </c>
    </row>
    <row r="180" spans="1:45">
      <c r="A180" t="s">
        <v>6</v>
      </c>
      <c r="B180">
        <v>19</v>
      </c>
      <c r="C180">
        <v>90.985399999999998</v>
      </c>
      <c r="D180">
        <v>-2.16371</v>
      </c>
      <c r="E180">
        <v>177.548</v>
      </c>
      <c r="F180">
        <v>1.56169</v>
      </c>
      <c r="G180">
        <v>-3.0798800000000002</v>
      </c>
      <c r="H180">
        <v>82.262900000000002</v>
      </c>
      <c r="K180" s="12">
        <v>800</v>
      </c>
      <c r="L180">
        <f t="shared" si="21"/>
        <v>-22.629000000000019</v>
      </c>
      <c r="N180">
        <v>813.78921000000003</v>
      </c>
      <c r="O180">
        <f t="shared" si="22"/>
        <v>-8.8397899999999936</v>
      </c>
      <c r="Q180">
        <v>572.63926000000004</v>
      </c>
      <c r="R180">
        <f t="shared" si="24"/>
        <v>-12.200580000000038</v>
      </c>
      <c r="T180">
        <v>128.87389999999999</v>
      </c>
      <c r="U180">
        <f t="shared" si="25"/>
        <v>30.672800000000009</v>
      </c>
      <c r="AH180">
        <v>90.985399999999998</v>
      </c>
      <c r="AI180">
        <v>-2.16371</v>
      </c>
      <c r="AJ180">
        <v>177.548</v>
      </c>
      <c r="AL180" s="20">
        <v>0.99811000000000005</v>
      </c>
      <c r="AM180" s="20">
        <v>0.73382999999999998</v>
      </c>
      <c r="AN180" s="20">
        <v>1.07389</v>
      </c>
      <c r="AP180">
        <f t="shared" si="29"/>
        <v>-1.2710000000001553E-2</v>
      </c>
      <c r="AQ180">
        <f t="shared" si="30"/>
        <v>-2.8975400000000002</v>
      </c>
      <c r="AR180">
        <f t="shared" si="31"/>
        <v>-3.5258899999999982</v>
      </c>
      <c r="AS180">
        <f t="shared" si="28"/>
        <v>-3.5258899999999982</v>
      </c>
    </row>
    <row r="181" spans="1:45">
      <c r="A181" t="s">
        <v>6</v>
      </c>
      <c r="B181">
        <v>20</v>
      </c>
      <c r="C181">
        <v>90.970200000000006</v>
      </c>
      <c r="D181">
        <v>-1.4057299999999999</v>
      </c>
      <c r="E181">
        <v>176.899</v>
      </c>
      <c r="F181">
        <v>1.5689500000000001</v>
      </c>
      <c r="G181">
        <v>-3.0773100000000002</v>
      </c>
      <c r="H181">
        <v>82.319199999999995</v>
      </c>
      <c r="K181" s="12">
        <v>800</v>
      </c>
      <c r="L181">
        <f t="shared" si="21"/>
        <v>-23.192000000000007</v>
      </c>
      <c r="N181">
        <v>813.76302999999996</v>
      </c>
      <c r="O181">
        <f t="shared" si="22"/>
        <v>-9.4289700000000494</v>
      </c>
      <c r="Q181">
        <v>572.65305000000001</v>
      </c>
      <c r="R181">
        <f t="shared" si="24"/>
        <v>-12.286970000000007</v>
      </c>
      <c r="T181">
        <v>128.87218999999999</v>
      </c>
      <c r="U181">
        <f t="shared" si="25"/>
        <v>30.700210000000006</v>
      </c>
      <c r="AH181">
        <v>90.970200000000006</v>
      </c>
      <c r="AI181">
        <v>-1.4057299999999999</v>
      </c>
      <c r="AJ181">
        <v>176.899</v>
      </c>
      <c r="AL181" s="20">
        <v>0.999</v>
      </c>
      <c r="AM181" s="20">
        <v>0.73362000000000005</v>
      </c>
      <c r="AN181" s="20">
        <v>1.07372</v>
      </c>
      <c r="AP181">
        <f t="shared" si="29"/>
        <v>-2.8799999999994497E-2</v>
      </c>
      <c r="AQ181">
        <f t="shared" si="30"/>
        <v>-2.1393499999999999</v>
      </c>
      <c r="AR181">
        <f t="shared" si="31"/>
        <v>-4.1747199999999989</v>
      </c>
      <c r="AS181">
        <f t="shared" si="28"/>
        <v>-4.1747199999999989</v>
      </c>
    </row>
    <row r="182" spans="1:45">
      <c r="A182" t="s">
        <v>6</v>
      </c>
      <c r="B182">
        <v>21</v>
      </c>
      <c r="C182">
        <v>91.219200000000001</v>
      </c>
      <c r="D182">
        <v>-4.5272500000000004</v>
      </c>
      <c r="E182">
        <v>-178.26400000000001</v>
      </c>
      <c r="F182">
        <v>0.97577199999999997</v>
      </c>
      <c r="G182">
        <v>-3.8305799999999999</v>
      </c>
      <c r="H182">
        <v>92.025800000000004</v>
      </c>
      <c r="K182" s="12">
        <v>900</v>
      </c>
      <c r="L182">
        <f t="shared" si="21"/>
        <v>-20.258000000000038</v>
      </c>
      <c r="N182">
        <v>911.94108000000006</v>
      </c>
      <c r="O182">
        <f t="shared" si="22"/>
        <v>-8.3169199999999819</v>
      </c>
      <c r="Q182">
        <v>573.21951999999999</v>
      </c>
      <c r="R182">
        <f t="shared" si="24"/>
        <v>-6.9216599999999877</v>
      </c>
      <c r="T182">
        <v>120.14617</v>
      </c>
      <c r="U182">
        <f t="shared" si="25"/>
        <v>31.893530000000005</v>
      </c>
      <c r="AH182">
        <v>91.219200000000001</v>
      </c>
      <c r="AI182">
        <v>-4.5272500000000004</v>
      </c>
      <c r="AJ182">
        <v>-178.26400000000001</v>
      </c>
      <c r="AL182" s="20">
        <v>0.95899000000000001</v>
      </c>
      <c r="AM182" s="20">
        <v>0.32896999999999998</v>
      </c>
      <c r="AN182" s="20">
        <v>1.04749</v>
      </c>
      <c r="AP182">
        <f t="shared" si="29"/>
        <v>0.26021000000000072</v>
      </c>
      <c r="AQ182">
        <f t="shared" si="30"/>
        <v>-4.8562200000000004</v>
      </c>
      <c r="AR182">
        <f t="shared" si="31"/>
        <v>-359.31148999999999</v>
      </c>
      <c r="AS182">
        <f t="shared" si="28"/>
        <v>0.68851000000000795</v>
      </c>
    </row>
    <row r="183" spans="1:45">
      <c r="A183" t="s">
        <v>6</v>
      </c>
      <c r="B183">
        <v>22</v>
      </c>
      <c r="C183">
        <v>91.313800000000001</v>
      </c>
      <c r="D183">
        <v>-4.3350999999999997</v>
      </c>
      <c r="E183">
        <v>-177.22800000000001</v>
      </c>
      <c r="F183">
        <v>0.97425399999999995</v>
      </c>
      <c r="G183">
        <v>-3.8327200000000001</v>
      </c>
      <c r="H183">
        <v>92.062200000000004</v>
      </c>
      <c r="K183" s="12">
        <v>900</v>
      </c>
      <c r="L183">
        <f t="shared" si="21"/>
        <v>-20.622000000000071</v>
      </c>
      <c r="N183">
        <v>911.85969</v>
      </c>
      <c r="O183">
        <f t="shared" si="22"/>
        <v>-8.7623100000000704</v>
      </c>
      <c r="Q183">
        <v>573.56780000000003</v>
      </c>
      <c r="R183">
        <f t="shared" si="24"/>
        <v>-7.2547600000000338</v>
      </c>
      <c r="T183">
        <v>119.91586</v>
      </c>
      <c r="U183">
        <f t="shared" si="25"/>
        <v>32.102440000000001</v>
      </c>
      <c r="AH183">
        <v>91.313800000000001</v>
      </c>
      <c r="AI183">
        <v>-4.3350999999999997</v>
      </c>
      <c r="AJ183">
        <v>-177.22800000000001</v>
      </c>
      <c r="AL183" s="20">
        <v>0.97416999999999998</v>
      </c>
      <c r="AM183" s="20">
        <v>0.35092000000000001</v>
      </c>
      <c r="AN183" s="20">
        <v>1.04383</v>
      </c>
      <c r="AP183">
        <f t="shared" si="29"/>
        <v>0.33963000000000054</v>
      </c>
      <c r="AQ183">
        <f t="shared" si="30"/>
        <v>-4.6860200000000001</v>
      </c>
      <c r="AR183">
        <f t="shared" si="31"/>
        <v>-358.27183000000002</v>
      </c>
      <c r="AS183">
        <f t="shared" si="28"/>
        <v>1.7281699999999773</v>
      </c>
    </row>
    <row r="184" spans="1:45">
      <c r="A184" t="s">
        <v>6</v>
      </c>
      <c r="B184">
        <v>23</v>
      </c>
      <c r="C184">
        <v>91.432000000000002</v>
      </c>
      <c r="D184">
        <v>-6.1172800000000001</v>
      </c>
      <c r="E184">
        <v>-173.42400000000001</v>
      </c>
      <c r="F184">
        <v>1.2607200000000001</v>
      </c>
      <c r="G184">
        <v>-4.4177600000000004</v>
      </c>
      <c r="H184">
        <v>103.03100000000001</v>
      </c>
      <c r="K184" s="12">
        <v>1000</v>
      </c>
      <c r="L184">
        <f t="shared" si="21"/>
        <v>-30.309999999999945</v>
      </c>
      <c r="N184">
        <v>1014.86994</v>
      </c>
      <c r="O184">
        <f t="shared" si="22"/>
        <v>-15.440059999999903</v>
      </c>
      <c r="Q184">
        <v>581.25025000000005</v>
      </c>
      <c r="R184">
        <f t="shared" si="24"/>
        <v>-17.801870000000051</v>
      </c>
      <c r="T184">
        <v>111.12083</v>
      </c>
      <c r="U184">
        <f t="shared" si="25"/>
        <v>35.047069999999998</v>
      </c>
      <c r="AH184">
        <v>91.432000000000002</v>
      </c>
      <c r="AI184">
        <v>-6.1172800000000001</v>
      </c>
      <c r="AJ184">
        <v>-173.42400000000001</v>
      </c>
      <c r="AL184" s="20">
        <v>1.04915</v>
      </c>
      <c r="AM184" s="20">
        <v>0.89900999999999998</v>
      </c>
      <c r="AN184" s="20">
        <v>1.09815</v>
      </c>
      <c r="AP184">
        <f t="shared" si="29"/>
        <v>0.38285000000000213</v>
      </c>
      <c r="AQ184">
        <f t="shared" si="30"/>
        <v>-7.0162899999999997</v>
      </c>
      <c r="AR184">
        <f t="shared" si="31"/>
        <v>-354.52214999999995</v>
      </c>
      <c r="AS184">
        <f t="shared" si="28"/>
        <v>5.4778500000000463</v>
      </c>
    </row>
    <row r="185" spans="1:45">
      <c r="A185" t="s">
        <v>6</v>
      </c>
      <c r="B185">
        <v>24</v>
      </c>
      <c r="C185">
        <v>91.576300000000003</v>
      </c>
      <c r="D185">
        <v>-6.5046299999999997</v>
      </c>
      <c r="E185">
        <v>-172.89099999999999</v>
      </c>
      <c r="F185">
        <v>1.2598800000000001</v>
      </c>
      <c r="G185">
        <v>-4.4135400000000002</v>
      </c>
      <c r="H185">
        <v>102.93300000000001</v>
      </c>
      <c r="K185" s="12">
        <v>1000</v>
      </c>
      <c r="L185">
        <f t="shared" si="21"/>
        <v>-29.330000000000155</v>
      </c>
      <c r="N185">
        <v>1014.94195</v>
      </c>
      <c r="O185">
        <f t="shared" si="22"/>
        <v>-14.388050000000135</v>
      </c>
      <c r="Q185">
        <v>581.01409000000001</v>
      </c>
      <c r="R185">
        <f t="shared" si="24"/>
        <v>-17.557310000000012</v>
      </c>
      <c r="T185">
        <v>111.12707</v>
      </c>
      <c r="U185">
        <f t="shared" si="25"/>
        <v>35.083029999999994</v>
      </c>
      <c r="AH185">
        <v>91.576300000000003</v>
      </c>
      <c r="AI185">
        <v>-6.5046299999999997</v>
      </c>
      <c r="AJ185">
        <v>-172.89099999999999</v>
      </c>
      <c r="AL185" s="20">
        <v>1.0479000000000001</v>
      </c>
      <c r="AM185" s="20">
        <v>0.88597000000000004</v>
      </c>
      <c r="AN185" s="20">
        <v>1.0964100000000001</v>
      </c>
      <c r="AP185">
        <f t="shared" si="29"/>
        <v>0.52840000000000331</v>
      </c>
      <c r="AQ185">
        <f t="shared" si="30"/>
        <v>-7.3906000000000001</v>
      </c>
      <c r="AR185">
        <f t="shared" si="31"/>
        <v>-353.98740999999995</v>
      </c>
      <c r="AS185">
        <f t="shared" si="28"/>
        <v>6.0125900000000456</v>
      </c>
    </row>
    <row r="186" spans="1:45">
      <c r="A186" t="s">
        <v>6</v>
      </c>
      <c r="B186">
        <v>25</v>
      </c>
      <c r="C186">
        <v>91.311999999999998</v>
      </c>
      <c r="D186">
        <v>-8.26267</v>
      </c>
      <c r="E186">
        <v>174.08799999999999</v>
      </c>
      <c r="F186">
        <v>0.93020599999999998</v>
      </c>
      <c r="G186">
        <v>-5.1499800000000002</v>
      </c>
      <c r="H186">
        <v>113.23099999999999</v>
      </c>
      <c r="K186" s="12">
        <v>1100</v>
      </c>
      <c r="L186">
        <f t="shared" si="21"/>
        <v>-32.309999999999945</v>
      </c>
      <c r="N186">
        <v>1114.6552200000001</v>
      </c>
      <c r="O186">
        <f t="shared" si="22"/>
        <v>-17.654779999999846</v>
      </c>
      <c r="Q186">
        <v>582.44763999999998</v>
      </c>
      <c r="R186">
        <f t="shared" si="24"/>
        <v>-15.694119999999977</v>
      </c>
      <c r="T186">
        <v>101.40769</v>
      </c>
      <c r="U186">
        <f t="shared" si="25"/>
        <v>37.438009999999998</v>
      </c>
      <c r="AH186">
        <v>91.311999999999998</v>
      </c>
      <c r="AI186">
        <v>-8.26267</v>
      </c>
      <c r="AJ186">
        <v>174.08799999999999</v>
      </c>
      <c r="AL186" s="20">
        <v>1.0618799999999999</v>
      </c>
      <c r="AM186" s="20">
        <v>0.66854000000000002</v>
      </c>
      <c r="AN186" s="20">
        <v>1.08924</v>
      </c>
      <c r="AP186">
        <f t="shared" si="29"/>
        <v>0.25011999999999768</v>
      </c>
      <c r="AQ186">
        <f t="shared" si="30"/>
        <v>-8.9312100000000001</v>
      </c>
      <c r="AR186">
        <f t="shared" si="31"/>
        <v>-7.0012400000000063</v>
      </c>
      <c r="AS186">
        <f t="shared" si="28"/>
        <v>-7.0012400000000063</v>
      </c>
    </row>
    <row r="187" spans="1:45">
      <c r="A187" t="s">
        <v>6</v>
      </c>
      <c r="B187">
        <v>26</v>
      </c>
      <c r="C187">
        <v>91.364400000000003</v>
      </c>
      <c r="D187">
        <v>-8.1596399999999996</v>
      </c>
      <c r="E187">
        <v>174.60400000000001</v>
      </c>
      <c r="F187">
        <v>0.92808599999999997</v>
      </c>
      <c r="G187">
        <v>-5.1507699999999996</v>
      </c>
      <c r="H187">
        <v>113.35299999999999</v>
      </c>
      <c r="K187" s="12">
        <v>1100</v>
      </c>
      <c r="L187">
        <f t="shared" si="21"/>
        <v>-33.529999999999973</v>
      </c>
      <c r="N187">
        <v>1114.5376200000001</v>
      </c>
      <c r="O187">
        <f t="shared" si="22"/>
        <v>-18.992379999999912</v>
      </c>
      <c r="Q187">
        <v>582.58605999999997</v>
      </c>
      <c r="R187">
        <f t="shared" si="24"/>
        <v>-15.811339999999976</v>
      </c>
      <c r="T187">
        <v>101.3668</v>
      </c>
      <c r="U187">
        <f t="shared" si="25"/>
        <v>37.471000000000004</v>
      </c>
      <c r="AH187">
        <v>91.364400000000003</v>
      </c>
      <c r="AI187">
        <v>-8.1596399999999996</v>
      </c>
      <c r="AJ187">
        <v>174.60400000000001</v>
      </c>
      <c r="AL187" s="20">
        <v>1.0655600000000001</v>
      </c>
      <c r="AM187" s="20">
        <v>0.67552000000000001</v>
      </c>
      <c r="AN187" s="20">
        <v>1.08639</v>
      </c>
      <c r="AP187">
        <f t="shared" si="29"/>
        <v>0.29884000000000333</v>
      </c>
      <c r="AQ187">
        <f t="shared" si="30"/>
        <v>-8.8351600000000001</v>
      </c>
      <c r="AR187">
        <f t="shared" si="31"/>
        <v>-6.4823899999999863</v>
      </c>
      <c r="AS187">
        <f t="shared" si="28"/>
        <v>-6.4823899999999863</v>
      </c>
    </row>
    <row r="188" spans="1:45">
      <c r="A188" t="s">
        <v>6</v>
      </c>
      <c r="B188">
        <v>27</v>
      </c>
      <c r="C188">
        <v>91.678299999999993</v>
      </c>
      <c r="D188">
        <v>-5.4151699999999998</v>
      </c>
      <c r="E188">
        <v>-172.06100000000001</v>
      </c>
      <c r="F188">
        <v>1.4615800000000001</v>
      </c>
      <c r="G188">
        <v>-5.9180400000000004</v>
      </c>
      <c r="H188">
        <v>123.309</v>
      </c>
      <c r="K188" s="12">
        <v>1200</v>
      </c>
      <c r="L188">
        <f t="shared" si="21"/>
        <v>-33.089999999999918</v>
      </c>
      <c r="N188">
        <v>1212.7125599999999</v>
      </c>
      <c r="O188">
        <f t="shared" si="22"/>
        <v>-20.377439999999979</v>
      </c>
      <c r="Q188">
        <v>577.37516000000005</v>
      </c>
      <c r="R188">
        <f t="shared" si="24"/>
        <v>-15.935380000000052</v>
      </c>
      <c r="T188">
        <v>92.796779999999998</v>
      </c>
      <c r="U188">
        <f t="shared" si="25"/>
        <v>38.368319999999997</v>
      </c>
      <c r="AH188">
        <v>91.678299999999993</v>
      </c>
      <c r="AI188">
        <v>-5.4151699999999998</v>
      </c>
      <c r="AJ188">
        <v>-172.06100000000001</v>
      </c>
      <c r="AL188" s="20">
        <v>1.0221199999999999</v>
      </c>
      <c r="AM188" s="20">
        <v>0.62524999999999997</v>
      </c>
      <c r="AN188" s="20">
        <v>1.2840800000000001</v>
      </c>
      <c r="AP188">
        <f t="shared" si="29"/>
        <v>0.6561799999999931</v>
      </c>
      <c r="AQ188">
        <f t="shared" si="30"/>
        <v>-6.0404200000000001</v>
      </c>
      <c r="AR188">
        <f t="shared" si="31"/>
        <v>-353.34508000000005</v>
      </c>
      <c r="AS188">
        <f t="shared" si="28"/>
        <v>6.6549199999999473</v>
      </c>
    </row>
    <row r="189" spans="1:45">
      <c r="A189" t="s">
        <v>6</v>
      </c>
      <c r="B189">
        <v>28</v>
      </c>
      <c r="C189">
        <v>92.049099999999996</v>
      </c>
      <c r="D189">
        <v>-6.8799299999999999</v>
      </c>
      <c r="E189">
        <v>-170.959</v>
      </c>
      <c r="F189">
        <v>1.46204</v>
      </c>
      <c r="G189">
        <v>-5.9038399999999998</v>
      </c>
      <c r="H189">
        <v>122.876</v>
      </c>
      <c r="K189" s="12">
        <v>1200</v>
      </c>
      <c r="L189">
        <f t="shared" si="21"/>
        <v>-28.759999999999991</v>
      </c>
      <c r="N189">
        <v>1212.7319299999999</v>
      </c>
      <c r="O189">
        <f t="shared" si="22"/>
        <v>-16.028070000000071</v>
      </c>
      <c r="Q189">
        <v>577.51409000000001</v>
      </c>
      <c r="R189">
        <f t="shared" si="24"/>
        <v>-16.078910000000011</v>
      </c>
      <c r="T189">
        <v>92.72551</v>
      </c>
      <c r="U189">
        <f t="shared" si="25"/>
        <v>38.581590000000006</v>
      </c>
      <c r="AH189">
        <v>92.049099999999996</v>
      </c>
      <c r="AI189">
        <v>-6.8799299999999999</v>
      </c>
      <c r="AJ189">
        <v>-170.959</v>
      </c>
      <c r="AL189" s="20">
        <v>1.0258799999999999</v>
      </c>
      <c r="AM189" s="20">
        <v>0.63219000000000003</v>
      </c>
      <c r="AN189" s="20">
        <v>1.2817700000000001</v>
      </c>
      <c r="AP189">
        <f t="shared" si="29"/>
        <v>1.0232199999999958</v>
      </c>
      <c r="AQ189">
        <f t="shared" si="30"/>
        <v>-7.5121199999999995</v>
      </c>
      <c r="AR189">
        <f t="shared" si="31"/>
        <v>-352.24077</v>
      </c>
      <c r="AS189">
        <f t="shared" si="28"/>
        <v>7.7592300000000023</v>
      </c>
    </row>
    <row r="190" spans="1:45">
      <c r="A190" t="s">
        <v>6</v>
      </c>
      <c r="B190">
        <v>29</v>
      </c>
      <c r="C190">
        <v>91.316299999999998</v>
      </c>
      <c r="D190">
        <v>5.2318699999999998</v>
      </c>
      <c r="E190">
        <v>-171.92699999999999</v>
      </c>
      <c r="F190">
        <v>5.1418400000000002</v>
      </c>
      <c r="G190">
        <v>5.7245999999999997</v>
      </c>
      <c r="H190">
        <v>134.584</v>
      </c>
      <c r="K190" s="12">
        <v>1300</v>
      </c>
      <c r="L190">
        <f t="shared" si="21"/>
        <v>-45.840000000000146</v>
      </c>
      <c r="N190">
        <v>1309.2041899999999</v>
      </c>
      <c r="Q190">
        <v>576.28705000000002</v>
      </c>
      <c r="T190">
        <v>84.302099999999996</v>
      </c>
      <c r="AH190">
        <v>91.316299999999998</v>
      </c>
      <c r="AI190">
        <v>5.2318699999999998</v>
      </c>
      <c r="AJ190">
        <v>-171.92699999999999</v>
      </c>
      <c r="AL190" s="20">
        <v>6.2074699999999998</v>
      </c>
      <c r="AM190" s="20">
        <v>2.18519</v>
      </c>
      <c r="AN190" s="20">
        <v>1.22464</v>
      </c>
      <c r="AP190">
        <f t="shared" si="29"/>
        <v>-4.8911700000000016</v>
      </c>
      <c r="AQ190">
        <f t="shared" si="30"/>
        <v>3.0466799999999998</v>
      </c>
      <c r="AR190">
        <f t="shared" si="31"/>
        <v>-353.15164000000004</v>
      </c>
      <c r="AS190">
        <f t="shared" si="28"/>
        <v>6.8483599999999569</v>
      </c>
    </row>
    <row r="191" spans="1:45">
      <c r="A191" t="s">
        <v>6</v>
      </c>
      <c r="B191">
        <v>30</v>
      </c>
      <c r="C191">
        <v>91.388900000000007</v>
      </c>
      <c r="D191">
        <v>5.2760999999999996</v>
      </c>
      <c r="E191">
        <v>-171.52099999999999</v>
      </c>
      <c r="F191">
        <v>5.13619</v>
      </c>
      <c r="G191">
        <v>5.7179000000000002</v>
      </c>
      <c r="H191">
        <v>134.428</v>
      </c>
      <c r="K191" s="12">
        <v>1300</v>
      </c>
      <c r="L191">
        <f t="shared" si="21"/>
        <v>-44.279999999999973</v>
      </c>
      <c r="N191">
        <v>1309.1699699999999</v>
      </c>
      <c r="Q191">
        <v>576.30537000000004</v>
      </c>
      <c r="T191">
        <v>84.186359999999993</v>
      </c>
      <c r="AH191">
        <v>91.388900000000007</v>
      </c>
      <c r="AI191">
        <v>5.2760999999999996</v>
      </c>
      <c r="AJ191">
        <v>-171.52099999999999</v>
      </c>
      <c r="AL191" s="20">
        <v>6.2139600000000002</v>
      </c>
      <c r="AM191" s="20">
        <v>2.1865600000000001</v>
      </c>
      <c r="AN191" s="20">
        <v>1.2254100000000001</v>
      </c>
      <c r="AP191">
        <f t="shared" si="29"/>
        <v>-4.8250599999999935</v>
      </c>
      <c r="AQ191">
        <f t="shared" si="30"/>
        <v>3.0895399999999995</v>
      </c>
      <c r="AR191">
        <f t="shared" si="31"/>
        <v>-352.74640999999997</v>
      </c>
      <c r="AS191">
        <f t="shared" si="28"/>
        <v>7.2535900000000311</v>
      </c>
    </row>
    <row r="192" spans="1:45">
      <c r="A192" t="s">
        <v>6</v>
      </c>
      <c r="B192">
        <v>31</v>
      </c>
      <c r="C192">
        <v>91.911199999999994</v>
      </c>
      <c r="D192">
        <v>-9.0605499999999992</v>
      </c>
      <c r="E192">
        <v>-168.274</v>
      </c>
      <c r="F192">
        <v>4.9907199999999996</v>
      </c>
      <c r="G192">
        <v>6.1901000000000002</v>
      </c>
      <c r="H192">
        <v>143.71600000000001</v>
      </c>
      <c r="K192" s="12">
        <v>1400</v>
      </c>
      <c r="L192">
        <f t="shared" si="21"/>
        <v>-37.160000000000082</v>
      </c>
      <c r="AH192">
        <v>91.911199999999994</v>
      </c>
      <c r="AI192">
        <v>-9.0605499999999992</v>
      </c>
      <c r="AJ192">
        <v>-168.274</v>
      </c>
      <c r="AL192" s="20"/>
      <c r="AM192" s="20"/>
      <c r="AN192" s="20"/>
    </row>
    <row r="193" spans="1:45">
      <c r="A193" t="s">
        <v>6</v>
      </c>
      <c r="B193">
        <v>32</v>
      </c>
      <c r="C193">
        <v>92.187200000000004</v>
      </c>
      <c r="D193">
        <v>-10.142200000000001</v>
      </c>
      <c r="E193">
        <v>-167.71799999999999</v>
      </c>
      <c r="F193">
        <v>4.9785500000000003</v>
      </c>
      <c r="G193">
        <v>6.1691700000000003</v>
      </c>
      <c r="H193">
        <v>143.22399999999999</v>
      </c>
      <c r="K193" s="12">
        <v>1400</v>
      </c>
      <c r="L193">
        <f t="shared" si="21"/>
        <v>-32.239999999999782</v>
      </c>
      <c r="N193">
        <v>1414.73</v>
      </c>
      <c r="Q193">
        <v>569.17012</v>
      </c>
      <c r="T193">
        <v>74.117080000000001</v>
      </c>
      <c r="AH193">
        <v>92.187200000000004</v>
      </c>
      <c r="AI193">
        <v>-10.142200000000001</v>
      </c>
      <c r="AJ193">
        <v>-167.71799999999999</v>
      </c>
      <c r="AL193" s="20">
        <v>6.3788999999999998</v>
      </c>
      <c r="AM193" s="20">
        <v>1.6979200000000001</v>
      </c>
      <c r="AN193" s="20">
        <v>1.1773899999999999</v>
      </c>
      <c r="AP193">
        <f t="shared" ref="AP193" si="32">AH193-90-AL193</f>
        <v>-4.1916999999999955</v>
      </c>
      <c r="AQ193">
        <f t="shared" ref="AQ193" si="33">AI193-AM193</f>
        <v>-11.840120000000001</v>
      </c>
      <c r="AR193">
        <f t="shared" ref="AR193" si="34">AJ193-180-AN193</f>
        <v>-348.89538999999996</v>
      </c>
      <c r="AS193">
        <f t="shared" si="28"/>
        <v>11.104610000000037</v>
      </c>
    </row>
    <row r="194" spans="1:45">
      <c r="A194" t="s">
        <v>6</v>
      </c>
      <c r="B194">
        <v>33</v>
      </c>
      <c r="C194">
        <v>89.956299999999999</v>
      </c>
      <c r="D194">
        <v>8.9962900000000001</v>
      </c>
      <c r="E194">
        <v>-172.334</v>
      </c>
      <c r="F194">
        <v>5.9564700000000004</v>
      </c>
      <c r="G194">
        <v>6.2252200000000002</v>
      </c>
      <c r="H194">
        <v>153.15</v>
      </c>
      <c r="K194" s="12">
        <v>1500</v>
      </c>
      <c r="L194">
        <f t="shared" si="21"/>
        <v>-31.5</v>
      </c>
      <c r="AH194">
        <v>89.956299999999999</v>
      </c>
      <c r="AI194">
        <v>8.9962900000000001</v>
      </c>
      <c r="AJ194">
        <v>-172.334</v>
      </c>
      <c r="AL194" s="20"/>
      <c r="AM194" s="20"/>
      <c r="AN194" s="20"/>
    </row>
    <row r="195" spans="1:45">
      <c r="A195" t="s">
        <v>6</v>
      </c>
      <c r="B195">
        <v>34</v>
      </c>
      <c r="C195">
        <v>90.391599999999997</v>
      </c>
      <c r="D195">
        <v>6.9703799999999996</v>
      </c>
      <c r="E195">
        <v>-174.67599999999999</v>
      </c>
      <c r="F195">
        <v>5.9975699999999996</v>
      </c>
      <c r="G195">
        <v>6.2665100000000002</v>
      </c>
      <c r="H195">
        <v>154.054</v>
      </c>
      <c r="K195" s="12">
        <v>1500</v>
      </c>
      <c r="N195">
        <v>1511.6733999999999</v>
      </c>
      <c r="Q195">
        <v>570.56452000000002</v>
      </c>
      <c r="T195">
        <v>65.31353</v>
      </c>
      <c r="AH195">
        <v>90.391599999999997</v>
      </c>
      <c r="AI195">
        <v>6.9703799999999996</v>
      </c>
      <c r="AJ195">
        <v>-174.67599999999999</v>
      </c>
      <c r="AL195" s="20">
        <v>6.2563399999999998</v>
      </c>
      <c r="AM195" s="20">
        <v>1.99244</v>
      </c>
      <c r="AN195" s="20">
        <v>1.1463000000000001</v>
      </c>
      <c r="AP195">
        <f t="shared" ref="AP195" si="35">AH195-90-AL195</f>
        <v>-5.864740000000003</v>
      </c>
      <c r="AQ195">
        <f t="shared" ref="AQ195" si="36">AI195-AM195</f>
        <v>4.9779399999999994</v>
      </c>
      <c r="AR195">
        <f t="shared" ref="AR195" si="37">AJ195-180-AN195</f>
        <v>-355.82229999999998</v>
      </c>
      <c r="AS195">
        <f t="shared" si="28"/>
        <v>4.1777000000000157</v>
      </c>
    </row>
    <row r="197" spans="1:45">
      <c r="A197" t="s">
        <v>0</v>
      </c>
      <c r="B197" t="s">
        <v>7</v>
      </c>
      <c r="C197" t="s">
        <v>82</v>
      </c>
      <c r="D197" t="s">
        <v>28</v>
      </c>
      <c r="E197" t="s">
        <v>70</v>
      </c>
      <c r="F197" t="s">
        <v>31</v>
      </c>
      <c r="G197" t="s">
        <v>74</v>
      </c>
      <c r="H197" t="s">
        <v>83</v>
      </c>
      <c r="I197" t="s">
        <v>84</v>
      </c>
      <c r="J197">
        <v>246.24552</v>
      </c>
      <c r="K197">
        <v>846.63525000000004</v>
      </c>
      <c r="L197" t="s">
        <v>86</v>
      </c>
    </row>
    <row r="198" spans="1:45">
      <c r="K198" s="12" t="s">
        <v>26</v>
      </c>
      <c r="L198" t="s">
        <v>62</v>
      </c>
      <c r="N198" t="s">
        <v>63</v>
      </c>
      <c r="O198" t="s">
        <v>64</v>
      </c>
      <c r="Q198" t="s">
        <v>65</v>
      </c>
      <c r="R198" t="s">
        <v>67</v>
      </c>
      <c r="T198" t="s">
        <v>66</v>
      </c>
      <c r="U198" t="s">
        <v>68</v>
      </c>
    </row>
    <row r="200" spans="1:45">
      <c r="A200" t="s">
        <v>6</v>
      </c>
      <c r="B200">
        <v>1</v>
      </c>
      <c r="C200">
        <v>91.100899999999996</v>
      </c>
      <c r="D200">
        <v>-2.5001099999999998</v>
      </c>
      <c r="E200">
        <v>179.19800000000001</v>
      </c>
      <c r="F200">
        <v>0.59256500000000001</v>
      </c>
      <c r="G200">
        <v>-0.177344</v>
      </c>
      <c r="H200">
        <v>36.121299999999998</v>
      </c>
      <c r="K200" s="12">
        <v>350</v>
      </c>
      <c r="L200">
        <f t="shared" ref="L200:L233" si="38">K200-H200*10</f>
        <v>-11.212999999999965</v>
      </c>
    </row>
    <row r="201" spans="1:45">
      <c r="A201" t="s">
        <v>6</v>
      </c>
      <c r="B201">
        <v>2</v>
      </c>
      <c r="C201">
        <v>91.105900000000005</v>
      </c>
      <c r="D201">
        <v>-2.1601599999999999</v>
      </c>
      <c r="E201">
        <v>179.31</v>
      </c>
      <c r="F201">
        <v>0.59149099999999999</v>
      </c>
      <c r="G201">
        <v>-0.174182</v>
      </c>
      <c r="H201">
        <v>36.104700000000001</v>
      </c>
      <c r="K201" s="12">
        <v>350</v>
      </c>
      <c r="L201">
        <f t="shared" si="38"/>
        <v>-11.047000000000025</v>
      </c>
    </row>
    <row r="202" spans="1:45">
      <c r="A202" t="s">
        <v>6</v>
      </c>
      <c r="B202">
        <v>3</v>
      </c>
      <c r="C202">
        <v>91.124200000000002</v>
      </c>
      <c r="D202">
        <v>-1.96913</v>
      </c>
      <c r="E202">
        <v>179.435</v>
      </c>
      <c r="F202">
        <v>0.591086</v>
      </c>
      <c r="G202">
        <v>-0.17178299999999999</v>
      </c>
      <c r="H202">
        <v>36.104399999999998</v>
      </c>
      <c r="K202" s="12">
        <v>350</v>
      </c>
      <c r="L202">
        <f t="shared" si="38"/>
        <v>-11.043999999999983</v>
      </c>
      <c r="N202">
        <v>362.08154000000002</v>
      </c>
      <c r="O202">
        <f t="shared" ref="O202:O229" si="39">N202-H202*10</f>
        <v>1.0375400000000354</v>
      </c>
      <c r="Q202">
        <v>569.81978000000004</v>
      </c>
      <c r="R202">
        <f>(575-Q202-(F202*10)-$X$123)</f>
        <v>0.32493999999996337</v>
      </c>
      <c r="T202">
        <v>167.73877999999999</v>
      </c>
      <c r="U202">
        <f>175-T202+(G202*10)+$Y$123</f>
        <v>20.888890000000007</v>
      </c>
    </row>
    <row r="203" spans="1:45">
      <c r="A203" t="s">
        <v>6</v>
      </c>
      <c r="B203">
        <v>4</v>
      </c>
      <c r="C203">
        <v>91.240300000000005</v>
      </c>
      <c r="D203">
        <v>-0.69262800000000002</v>
      </c>
      <c r="E203">
        <v>179.85599999999999</v>
      </c>
      <c r="F203">
        <v>1.5532699999999999</v>
      </c>
      <c r="G203">
        <v>-0.50485899999999995</v>
      </c>
      <c r="H203">
        <v>41.087699999999998</v>
      </c>
      <c r="K203" s="12">
        <v>400</v>
      </c>
      <c r="L203">
        <f t="shared" si="38"/>
        <v>-10.876999999999953</v>
      </c>
      <c r="N203">
        <v>411.68812000000003</v>
      </c>
      <c r="O203">
        <f t="shared" si="39"/>
        <v>0.81112000000007356</v>
      </c>
      <c r="Q203">
        <v>565.69237999999996</v>
      </c>
      <c r="R203">
        <f t="shared" ref="R203:R229" si="40">(575-Q203-(F203*10)-$X$123)</f>
        <v>-5.1694999999999558</v>
      </c>
      <c r="T203">
        <v>163.69943000000001</v>
      </c>
      <c r="U203">
        <f t="shared" ref="U203:U229" si="41">175-T203+(G203*10)+$Y$123</f>
        <v>21.597479999999994</v>
      </c>
    </row>
    <row r="204" spans="1:45">
      <c r="A204" t="s">
        <v>6</v>
      </c>
      <c r="B204">
        <v>5</v>
      </c>
      <c r="C204">
        <v>91.2333</v>
      </c>
      <c r="D204">
        <v>-0.55575399999999997</v>
      </c>
      <c r="E204">
        <v>179.73400000000001</v>
      </c>
      <c r="F204">
        <v>1.5555399999999999</v>
      </c>
      <c r="G204">
        <v>-0.50326800000000005</v>
      </c>
      <c r="H204">
        <v>41.091299999999997</v>
      </c>
      <c r="K204" s="12">
        <v>400</v>
      </c>
      <c r="L204">
        <f t="shared" si="38"/>
        <v>-10.912999999999954</v>
      </c>
      <c r="N204">
        <v>411.69394</v>
      </c>
      <c r="O204">
        <f t="shared" si="39"/>
        <v>0.78094000000004371</v>
      </c>
      <c r="Q204">
        <v>565.72277999999994</v>
      </c>
      <c r="R204">
        <f t="shared" si="40"/>
        <v>-5.2225999999999422</v>
      </c>
      <c r="T204">
        <v>163.75496999999999</v>
      </c>
      <c r="U204">
        <f t="shared" si="41"/>
        <v>21.557850000000013</v>
      </c>
    </row>
    <row r="205" spans="1:45">
      <c r="A205" t="s">
        <v>6</v>
      </c>
      <c r="B205">
        <v>6</v>
      </c>
      <c r="C205">
        <v>91.256799999999998</v>
      </c>
      <c r="D205">
        <v>-0.69218199999999996</v>
      </c>
      <c r="E205">
        <v>179.78399999999999</v>
      </c>
      <c r="F205">
        <v>1.5547599999999999</v>
      </c>
      <c r="G205">
        <v>-0.50478599999999996</v>
      </c>
      <c r="H205">
        <v>41.087299999999999</v>
      </c>
      <c r="K205" s="12">
        <v>400</v>
      </c>
      <c r="L205">
        <f t="shared" si="38"/>
        <v>-10.87299999999999</v>
      </c>
      <c r="N205">
        <v>411.69691</v>
      </c>
      <c r="O205">
        <f t="shared" si="39"/>
        <v>0.82391000000001213</v>
      </c>
      <c r="Q205">
        <v>565.75639999999999</v>
      </c>
      <c r="R205">
        <f t="shared" si="40"/>
        <v>-5.2484199999999843</v>
      </c>
      <c r="T205">
        <v>163.73405</v>
      </c>
      <c r="U205">
        <f t="shared" si="41"/>
        <v>21.563590000000005</v>
      </c>
    </row>
    <row r="206" spans="1:45">
      <c r="A206" t="s">
        <v>6</v>
      </c>
      <c r="B206">
        <v>7</v>
      </c>
      <c r="C206">
        <v>91.155699999999996</v>
      </c>
      <c r="D206">
        <v>-2.4660500000000001</v>
      </c>
      <c r="E206">
        <v>-179.167</v>
      </c>
      <c r="F206">
        <v>1.7300800000000001</v>
      </c>
      <c r="G206">
        <v>-0.91849599999999998</v>
      </c>
      <c r="H206">
        <v>46.339399999999998</v>
      </c>
      <c r="K206" s="12">
        <v>450</v>
      </c>
      <c r="L206">
        <f t="shared" si="38"/>
        <v>-13.394000000000005</v>
      </c>
      <c r="N206">
        <v>464.21917000000002</v>
      </c>
      <c r="O206">
        <f t="shared" si="39"/>
        <v>0.82517000000001417</v>
      </c>
      <c r="Q206">
        <v>563.99523999999997</v>
      </c>
      <c r="R206">
        <f t="shared" si="40"/>
        <v>-5.2404599999999695</v>
      </c>
      <c r="T206">
        <v>159.51625999999999</v>
      </c>
      <c r="U206">
        <f t="shared" si="41"/>
        <v>21.644280000000009</v>
      </c>
    </row>
    <row r="207" spans="1:45">
      <c r="A207" t="s">
        <v>6</v>
      </c>
      <c r="B207">
        <v>8</v>
      </c>
      <c r="C207">
        <v>91.165899999999993</v>
      </c>
      <c r="D207">
        <v>-1.98393</v>
      </c>
      <c r="E207">
        <v>-179.078</v>
      </c>
      <c r="F207">
        <v>1.73268</v>
      </c>
      <c r="G207">
        <v>-0.91340600000000005</v>
      </c>
      <c r="H207">
        <v>46.3489</v>
      </c>
      <c r="K207" s="12">
        <v>450</v>
      </c>
      <c r="L207">
        <f t="shared" si="38"/>
        <v>-13.489000000000033</v>
      </c>
      <c r="N207">
        <v>464.22134999999997</v>
      </c>
      <c r="O207">
        <f t="shared" si="39"/>
        <v>0.73234999999993988</v>
      </c>
      <c r="Q207">
        <v>564.01621999999998</v>
      </c>
      <c r="R207">
        <f t="shared" si="40"/>
        <v>-5.2874399999999744</v>
      </c>
      <c r="T207">
        <v>159.49802</v>
      </c>
      <c r="U207">
        <f t="shared" si="41"/>
        <v>21.713420000000003</v>
      </c>
    </row>
    <row r="208" spans="1:45">
      <c r="A208" t="s">
        <v>6</v>
      </c>
      <c r="B208">
        <v>9</v>
      </c>
      <c r="C208">
        <v>91.143699999999995</v>
      </c>
      <c r="D208">
        <v>-2.5933799999999998</v>
      </c>
      <c r="E208">
        <v>-179.20699999999999</v>
      </c>
      <c r="F208">
        <v>1.7292700000000001</v>
      </c>
      <c r="G208">
        <v>-0.91805400000000004</v>
      </c>
      <c r="H208">
        <v>46.304499999999997</v>
      </c>
      <c r="K208" s="12">
        <v>450</v>
      </c>
      <c r="L208">
        <f t="shared" si="38"/>
        <v>-13.044999999999959</v>
      </c>
      <c r="N208">
        <v>464.22807</v>
      </c>
      <c r="O208">
        <f t="shared" si="39"/>
        <v>1.1830700000000434</v>
      </c>
      <c r="Q208">
        <v>564.03432999999995</v>
      </c>
      <c r="R208">
        <f t="shared" si="40"/>
        <v>-5.2714499999999544</v>
      </c>
      <c r="T208">
        <v>159.53394</v>
      </c>
      <c r="U208">
        <f t="shared" si="41"/>
        <v>21.631019999999999</v>
      </c>
    </row>
    <row r="209" spans="1:21">
      <c r="A209" t="s">
        <v>6</v>
      </c>
      <c r="B209">
        <v>10</v>
      </c>
      <c r="C209">
        <v>91.173900000000003</v>
      </c>
      <c r="D209">
        <v>-2.0278299999999998</v>
      </c>
      <c r="E209">
        <v>179.809</v>
      </c>
      <c r="F209">
        <v>2.3832800000000001</v>
      </c>
      <c r="G209">
        <v>-1.2412099999999999</v>
      </c>
      <c r="H209">
        <v>51.485399999999998</v>
      </c>
      <c r="K209" s="12">
        <v>500</v>
      </c>
      <c r="L209">
        <f t="shared" si="38"/>
        <v>-14.854000000000042</v>
      </c>
      <c r="N209">
        <v>514.28661999999997</v>
      </c>
      <c r="O209">
        <f t="shared" si="39"/>
        <v>-0.56738000000007105</v>
      </c>
      <c r="Q209">
        <v>559.86944000000005</v>
      </c>
      <c r="R209">
        <f t="shared" si="40"/>
        <v>-7.6466600000000531</v>
      </c>
      <c r="T209">
        <v>155.19503</v>
      </c>
      <c r="U209">
        <f t="shared" si="41"/>
        <v>22.738369999999996</v>
      </c>
    </row>
    <row r="210" spans="1:21">
      <c r="A210" t="s">
        <v>6</v>
      </c>
      <c r="B210">
        <v>11</v>
      </c>
      <c r="C210">
        <v>91.173299999999998</v>
      </c>
      <c r="D210">
        <v>-2.3201000000000001</v>
      </c>
      <c r="E210">
        <v>179.80799999999999</v>
      </c>
      <c r="F210">
        <v>2.3821699999999999</v>
      </c>
      <c r="G210">
        <v>-1.2409399999999999</v>
      </c>
      <c r="H210">
        <v>51.438800000000001</v>
      </c>
      <c r="K210" s="12">
        <v>500</v>
      </c>
      <c r="L210">
        <f t="shared" si="38"/>
        <v>-14.388000000000034</v>
      </c>
      <c r="N210">
        <v>514.28795000000002</v>
      </c>
      <c r="O210">
        <f t="shared" si="39"/>
        <v>-0.10005000000001019</v>
      </c>
      <c r="Q210">
        <v>559.86186999999995</v>
      </c>
      <c r="R210">
        <f t="shared" si="40"/>
        <v>-7.6279899999999534</v>
      </c>
      <c r="T210">
        <v>155.21659</v>
      </c>
      <c r="U210">
        <f t="shared" si="41"/>
        <v>22.719510000000003</v>
      </c>
    </row>
    <row r="211" spans="1:21">
      <c r="A211" t="s">
        <v>6</v>
      </c>
      <c r="B211">
        <v>12</v>
      </c>
      <c r="C211">
        <v>91.171000000000006</v>
      </c>
      <c r="D211">
        <v>-2.3431600000000001</v>
      </c>
      <c r="E211">
        <v>179.929</v>
      </c>
      <c r="F211">
        <v>2.3821500000000002</v>
      </c>
      <c r="G211">
        <v>-1.2401599999999999</v>
      </c>
      <c r="H211">
        <v>51.445500000000003</v>
      </c>
      <c r="K211" s="12">
        <v>500</v>
      </c>
      <c r="L211">
        <f t="shared" si="38"/>
        <v>-14.455000000000041</v>
      </c>
      <c r="N211">
        <v>514.28323</v>
      </c>
      <c r="O211">
        <f t="shared" si="39"/>
        <v>-0.17177000000003773</v>
      </c>
      <c r="Q211">
        <v>559.91520000000003</v>
      </c>
      <c r="R211">
        <f t="shared" si="40"/>
        <v>-7.6811200000000275</v>
      </c>
      <c r="T211">
        <v>155.15099000000001</v>
      </c>
      <c r="U211">
        <f t="shared" si="41"/>
        <v>22.792909999999992</v>
      </c>
    </row>
    <row r="212" spans="1:21">
      <c r="A212" t="s">
        <v>6</v>
      </c>
      <c r="B212">
        <v>13</v>
      </c>
      <c r="C212">
        <v>91.061300000000003</v>
      </c>
      <c r="D212">
        <v>-0.14791199999999999</v>
      </c>
      <c r="E212">
        <v>-178.51499999999999</v>
      </c>
      <c r="F212">
        <v>4.0358700000000001</v>
      </c>
      <c r="G212">
        <v>-1.26475</v>
      </c>
      <c r="H212">
        <v>56.921799999999998</v>
      </c>
      <c r="K212" s="12">
        <v>550</v>
      </c>
      <c r="L212">
        <f t="shared" si="38"/>
        <v>-19.217999999999961</v>
      </c>
      <c r="N212">
        <v>567.80384000000004</v>
      </c>
      <c r="O212">
        <f t="shared" si="39"/>
        <v>-1.4141599999999244</v>
      </c>
      <c r="Q212">
        <v>558.06349999999998</v>
      </c>
      <c r="R212">
        <f t="shared" si="40"/>
        <v>-22.366619999999976</v>
      </c>
      <c r="T212">
        <v>150.31477000000001</v>
      </c>
      <c r="U212">
        <f t="shared" si="41"/>
        <v>27.38322999999999</v>
      </c>
    </row>
    <row r="213" spans="1:21">
      <c r="A213" t="s">
        <v>6</v>
      </c>
      <c r="B213">
        <v>14</v>
      </c>
      <c r="C213">
        <v>91.036299999999997</v>
      </c>
      <c r="D213">
        <v>0.102951</v>
      </c>
      <c r="E213">
        <v>-178.17</v>
      </c>
      <c r="F213">
        <v>4.0306199999999999</v>
      </c>
      <c r="G213">
        <v>-1.26454</v>
      </c>
      <c r="H213">
        <v>56.916200000000003</v>
      </c>
      <c r="K213" s="12">
        <v>550</v>
      </c>
      <c r="L213">
        <f t="shared" si="38"/>
        <v>-19.162000000000035</v>
      </c>
      <c r="N213">
        <v>567.78254000000004</v>
      </c>
      <c r="O213">
        <f t="shared" si="39"/>
        <v>-1.3794599999999946</v>
      </c>
      <c r="Q213">
        <v>558.10306000000003</v>
      </c>
      <c r="R213">
        <f t="shared" si="40"/>
        <v>-22.353680000000026</v>
      </c>
      <c r="T213">
        <v>150.27423999999999</v>
      </c>
      <c r="U213">
        <f t="shared" si="41"/>
        <v>27.425860000000007</v>
      </c>
    </row>
    <row r="214" spans="1:21">
      <c r="A214" t="s">
        <v>6</v>
      </c>
      <c r="B214">
        <v>15</v>
      </c>
      <c r="C214">
        <v>91.127300000000005</v>
      </c>
      <c r="D214">
        <v>-4.1811699999999998</v>
      </c>
      <c r="E214">
        <v>178.922</v>
      </c>
      <c r="F214">
        <v>2.0565000000000002</v>
      </c>
      <c r="G214">
        <v>-1.84477</v>
      </c>
      <c r="H214">
        <v>61.576999999999998</v>
      </c>
      <c r="K214" s="12">
        <v>600</v>
      </c>
      <c r="L214">
        <f t="shared" si="38"/>
        <v>-15.769999999999982</v>
      </c>
      <c r="N214">
        <v>614.22050999999999</v>
      </c>
      <c r="O214">
        <f t="shared" si="39"/>
        <v>-1.5494899999999916</v>
      </c>
      <c r="Q214">
        <v>557.96865000000003</v>
      </c>
      <c r="R214">
        <f t="shared" si="40"/>
        <v>-2.4780700000000264</v>
      </c>
      <c r="T214">
        <v>146.22801999999999</v>
      </c>
      <c r="U214">
        <f t="shared" si="41"/>
        <v>25.66978000000001</v>
      </c>
    </row>
    <row r="215" spans="1:21">
      <c r="A215" t="s">
        <v>6</v>
      </c>
      <c r="B215">
        <v>16</v>
      </c>
      <c r="C215">
        <v>91.160300000000007</v>
      </c>
      <c r="D215">
        <v>-3.87276</v>
      </c>
      <c r="E215">
        <v>179.048</v>
      </c>
      <c r="F215">
        <v>2.05688</v>
      </c>
      <c r="G215">
        <v>-1.84484</v>
      </c>
      <c r="H215">
        <v>61.595300000000002</v>
      </c>
      <c r="K215" s="12">
        <v>600</v>
      </c>
      <c r="L215">
        <f t="shared" si="38"/>
        <v>-15.952999999999975</v>
      </c>
      <c r="N215">
        <v>614.23617000000002</v>
      </c>
      <c r="O215">
        <f t="shared" si="39"/>
        <v>-1.716829999999959</v>
      </c>
      <c r="Q215">
        <v>557.89032999999995</v>
      </c>
      <c r="R215">
        <f t="shared" si="40"/>
        <v>-2.4035499999999486</v>
      </c>
      <c r="T215">
        <v>146.27085</v>
      </c>
      <c r="U215">
        <f t="shared" si="41"/>
        <v>25.626250000000006</v>
      </c>
    </row>
    <row r="216" spans="1:21">
      <c r="A216" t="s">
        <v>6</v>
      </c>
      <c r="B216">
        <v>17</v>
      </c>
      <c r="C216">
        <v>91.2637</v>
      </c>
      <c r="D216">
        <v>-1.67133</v>
      </c>
      <c r="E216">
        <v>-177.20500000000001</v>
      </c>
      <c r="F216">
        <v>2.2795100000000001</v>
      </c>
      <c r="G216">
        <v>-2.46529</v>
      </c>
      <c r="H216">
        <v>71.754300000000001</v>
      </c>
      <c r="K216" s="12">
        <v>700</v>
      </c>
      <c r="L216">
        <f t="shared" si="38"/>
        <v>-17.543000000000006</v>
      </c>
      <c r="N216">
        <v>711.94403999999997</v>
      </c>
      <c r="O216">
        <f t="shared" si="39"/>
        <v>-5.5989600000000337</v>
      </c>
      <c r="Q216">
        <v>564.68038999999999</v>
      </c>
      <c r="R216">
        <f t="shared" si="40"/>
        <v>-11.419909999999991</v>
      </c>
      <c r="T216">
        <v>137.89952</v>
      </c>
      <c r="U216">
        <f t="shared" si="41"/>
        <v>27.793080000000003</v>
      </c>
    </row>
    <row r="217" spans="1:21">
      <c r="A217" t="s">
        <v>6</v>
      </c>
      <c r="B217">
        <v>18</v>
      </c>
      <c r="C217">
        <v>91.168899999999994</v>
      </c>
      <c r="D217">
        <v>1.1595</v>
      </c>
      <c r="E217">
        <v>-175.68299999999999</v>
      </c>
      <c r="F217">
        <v>2.2718600000000002</v>
      </c>
      <c r="G217">
        <v>-2.4513500000000001</v>
      </c>
      <c r="H217">
        <v>71.816699999999997</v>
      </c>
      <c r="K217" s="12">
        <v>700</v>
      </c>
      <c r="L217">
        <f t="shared" si="38"/>
        <v>-18.166999999999916</v>
      </c>
      <c r="N217">
        <v>711.95928000000004</v>
      </c>
      <c r="O217">
        <f t="shared" si="39"/>
        <v>-6.2077199999998811</v>
      </c>
      <c r="Q217">
        <v>564.76451999999995</v>
      </c>
      <c r="R217">
        <f t="shared" si="40"/>
        <v>-11.427539999999951</v>
      </c>
      <c r="T217">
        <v>137.95565999999999</v>
      </c>
      <c r="U217">
        <f t="shared" si="41"/>
        <v>27.876340000000006</v>
      </c>
    </row>
    <row r="218" spans="1:21">
      <c r="A218" t="s">
        <v>6</v>
      </c>
      <c r="B218">
        <v>19</v>
      </c>
      <c r="C218">
        <v>90.994799999999998</v>
      </c>
      <c r="D218">
        <v>-1.4119600000000001</v>
      </c>
      <c r="E218">
        <v>177.49700000000001</v>
      </c>
      <c r="F218">
        <v>1.56437</v>
      </c>
      <c r="G218">
        <v>-3.0809799999999998</v>
      </c>
      <c r="H218">
        <v>82.147800000000004</v>
      </c>
      <c r="K218" s="12">
        <v>800</v>
      </c>
      <c r="L218">
        <f t="shared" si="38"/>
        <v>-21.478000000000065</v>
      </c>
      <c r="N218">
        <v>813.78921000000003</v>
      </c>
      <c r="O218">
        <f t="shared" si="39"/>
        <v>-7.68879000000004</v>
      </c>
      <c r="Q218">
        <v>572.63926000000004</v>
      </c>
      <c r="R218">
        <f t="shared" si="40"/>
        <v>-12.227380000000036</v>
      </c>
      <c r="T218">
        <v>128.87389999999999</v>
      </c>
      <c r="U218">
        <f t="shared" si="41"/>
        <v>30.661800000000007</v>
      </c>
    </row>
    <row r="219" spans="1:21">
      <c r="A219" t="s">
        <v>6</v>
      </c>
      <c r="B219">
        <v>20</v>
      </c>
      <c r="C219">
        <v>90.9846</v>
      </c>
      <c r="D219">
        <v>-0.443604</v>
      </c>
      <c r="E219">
        <v>176.696</v>
      </c>
      <c r="F219">
        <v>1.5722499999999999</v>
      </c>
      <c r="G219">
        <v>-3.0769799999999998</v>
      </c>
      <c r="H219">
        <v>82.195499999999996</v>
      </c>
      <c r="K219" s="12">
        <v>800</v>
      </c>
      <c r="L219">
        <f t="shared" si="38"/>
        <v>-21.954999999999927</v>
      </c>
      <c r="N219">
        <v>813.76302999999996</v>
      </c>
      <c r="O219">
        <f t="shared" si="39"/>
        <v>-8.1919699999999693</v>
      </c>
      <c r="Q219">
        <v>572.65305000000001</v>
      </c>
      <c r="R219">
        <f t="shared" si="40"/>
        <v>-12.319970000000009</v>
      </c>
      <c r="T219">
        <v>128.87218999999999</v>
      </c>
      <c r="U219">
        <f t="shared" si="41"/>
        <v>30.703510000000016</v>
      </c>
    </row>
    <row r="220" spans="1:21">
      <c r="A220" t="s">
        <v>6</v>
      </c>
      <c r="B220">
        <v>21</v>
      </c>
      <c r="C220">
        <v>91.236099999999993</v>
      </c>
      <c r="D220">
        <v>-4.2027999999999999</v>
      </c>
      <c r="E220">
        <v>-177.88</v>
      </c>
      <c r="F220">
        <v>0.974908</v>
      </c>
      <c r="G220">
        <v>-3.8334199999999998</v>
      </c>
      <c r="H220">
        <v>91.897599999999997</v>
      </c>
      <c r="K220" s="12">
        <v>900</v>
      </c>
      <c r="L220">
        <f t="shared" si="38"/>
        <v>-18.975999999999999</v>
      </c>
      <c r="N220">
        <v>911.94108000000006</v>
      </c>
      <c r="O220">
        <f t="shared" si="39"/>
        <v>-7.0349199999999428</v>
      </c>
      <c r="Q220">
        <v>573.21951999999999</v>
      </c>
      <c r="R220">
        <f t="shared" si="40"/>
        <v>-6.913019999999988</v>
      </c>
      <c r="T220">
        <v>120.14617</v>
      </c>
      <c r="U220">
        <f t="shared" si="41"/>
        <v>31.865130000000008</v>
      </c>
    </row>
    <row r="221" spans="1:21">
      <c r="A221" t="s">
        <v>6</v>
      </c>
      <c r="B221">
        <v>22</v>
      </c>
      <c r="C221">
        <v>91.317300000000003</v>
      </c>
      <c r="D221">
        <v>-3.94563</v>
      </c>
      <c r="E221">
        <v>-176.983</v>
      </c>
      <c r="F221">
        <v>0.974074</v>
      </c>
      <c r="G221">
        <v>-3.8354200000000001</v>
      </c>
      <c r="H221">
        <v>91.938000000000002</v>
      </c>
      <c r="K221" s="12">
        <v>900</v>
      </c>
      <c r="L221">
        <f t="shared" si="38"/>
        <v>-19.379999999999995</v>
      </c>
      <c r="N221">
        <v>911.85969</v>
      </c>
      <c r="O221">
        <f t="shared" si="39"/>
        <v>-7.5203099999999949</v>
      </c>
      <c r="Q221">
        <v>573.56780000000003</v>
      </c>
      <c r="R221">
        <f t="shared" si="40"/>
        <v>-7.2529600000000345</v>
      </c>
      <c r="T221">
        <v>119.91586</v>
      </c>
      <c r="U221">
        <f t="shared" si="41"/>
        <v>32.075440000000008</v>
      </c>
    </row>
    <row r="222" spans="1:21">
      <c r="A222" t="s">
        <v>6</v>
      </c>
      <c r="B222">
        <v>23</v>
      </c>
      <c r="C222">
        <v>91.437100000000001</v>
      </c>
      <c r="D222">
        <v>-5.9001900000000003</v>
      </c>
      <c r="E222">
        <v>-173.173</v>
      </c>
      <c r="F222">
        <v>1.2603899999999999</v>
      </c>
      <c r="G222">
        <v>-4.4195799999999998</v>
      </c>
      <c r="H222">
        <v>102.878</v>
      </c>
      <c r="K222" s="12">
        <v>1000</v>
      </c>
      <c r="L222">
        <f t="shared" si="38"/>
        <v>-28.779999999999973</v>
      </c>
      <c r="N222">
        <v>1014.86994</v>
      </c>
      <c r="O222">
        <f t="shared" si="39"/>
        <v>-13.91005999999993</v>
      </c>
      <c r="Q222">
        <v>581.25025000000005</v>
      </c>
      <c r="R222">
        <f t="shared" si="40"/>
        <v>-17.798570000000051</v>
      </c>
      <c r="T222">
        <v>111.12083</v>
      </c>
      <c r="U222">
        <f t="shared" si="41"/>
        <v>35.028870000000005</v>
      </c>
    </row>
    <row r="223" spans="1:21">
      <c r="A223" t="s">
        <v>6</v>
      </c>
      <c r="B223">
        <v>24</v>
      </c>
      <c r="C223">
        <v>91.580699999999993</v>
      </c>
      <c r="D223">
        <v>-6.2802100000000003</v>
      </c>
      <c r="E223">
        <v>-172.65199999999999</v>
      </c>
      <c r="F223">
        <v>1.2596099999999999</v>
      </c>
      <c r="G223">
        <v>-4.4154200000000001</v>
      </c>
      <c r="H223">
        <v>102.78100000000001</v>
      </c>
      <c r="K223" s="12">
        <v>1000</v>
      </c>
      <c r="L223">
        <f t="shared" si="38"/>
        <v>-27.809999999999945</v>
      </c>
      <c r="N223">
        <v>1014.94195</v>
      </c>
      <c r="O223">
        <f t="shared" si="39"/>
        <v>-12.868049999999926</v>
      </c>
      <c r="Q223">
        <v>581.01409000000001</v>
      </c>
      <c r="R223">
        <f t="shared" si="40"/>
        <v>-17.554610000000011</v>
      </c>
      <c r="T223">
        <v>111.12707</v>
      </c>
      <c r="U223">
        <f t="shared" si="41"/>
        <v>35.064229999999995</v>
      </c>
    </row>
    <row r="224" spans="1:21">
      <c r="A224" t="s">
        <v>6</v>
      </c>
      <c r="B224">
        <v>25</v>
      </c>
      <c r="C224">
        <v>91.330699999999993</v>
      </c>
      <c r="D224">
        <v>-7.9439700000000002</v>
      </c>
      <c r="E224">
        <v>174.108</v>
      </c>
      <c r="F224">
        <v>0.93072500000000002</v>
      </c>
      <c r="G224">
        <v>-5.1533699999999998</v>
      </c>
      <c r="H224">
        <v>113.123</v>
      </c>
      <c r="K224" s="12">
        <v>1100</v>
      </c>
      <c r="L224">
        <f t="shared" si="38"/>
        <v>-31.230000000000018</v>
      </c>
      <c r="N224">
        <v>1114.6552200000001</v>
      </c>
      <c r="O224">
        <f t="shared" si="39"/>
        <v>-16.574779999999919</v>
      </c>
      <c r="Q224">
        <v>582.44763999999998</v>
      </c>
      <c r="R224">
        <f t="shared" si="40"/>
        <v>-15.699309999999979</v>
      </c>
      <c r="T224">
        <v>101.40769</v>
      </c>
      <c r="U224">
        <f t="shared" si="41"/>
        <v>37.404110000000003</v>
      </c>
    </row>
    <row r="225" spans="1:21">
      <c r="A225" t="s">
        <v>6</v>
      </c>
      <c r="B225">
        <v>26</v>
      </c>
      <c r="C225">
        <v>91.385199999999998</v>
      </c>
      <c r="D225">
        <v>-7.8275300000000003</v>
      </c>
      <c r="E225">
        <v>174.66</v>
      </c>
      <c r="F225">
        <v>0.92849800000000005</v>
      </c>
      <c r="G225">
        <v>-5.1543700000000001</v>
      </c>
      <c r="H225">
        <v>113.251</v>
      </c>
      <c r="K225" s="12">
        <v>1100</v>
      </c>
      <c r="L225">
        <f t="shared" si="38"/>
        <v>-32.509999999999991</v>
      </c>
      <c r="N225">
        <v>1114.5376200000001</v>
      </c>
      <c r="O225">
        <f t="shared" si="39"/>
        <v>-17.97237999999993</v>
      </c>
      <c r="Q225">
        <v>582.58605999999997</v>
      </c>
      <c r="R225">
        <f t="shared" si="40"/>
        <v>-15.815459999999977</v>
      </c>
      <c r="T225">
        <v>101.3668</v>
      </c>
      <c r="U225">
        <f t="shared" si="41"/>
        <v>37.435000000000002</v>
      </c>
    </row>
    <row r="226" spans="1:21">
      <c r="A226" t="s">
        <v>6</v>
      </c>
      <c r="B226">
        <v>27</v>
      </c>
      <c r="C226">
        <v>91.677700000000002</v>
      </c>
      <c r="D226">
        <v>-5.1471</v>
      </c>
      <c r="E226">
        <v>-171.792</v>
      </c>
      <c r="F226">
        <v>1.4608000000000001</v>
      </c>
      <c r="G226">
        <v>-5.9181699999999999</v>
      </c>
      <c r="H226">
        <v>123.12</v>
      </c>
      <c r="K226" s="12">
        <v>1200</v>
      </c>
      <c r="L226">
        <f t="shared" si="38"/>
        <v>-31.200000000000045</v>
      </c>
      <c r="N226">
        <v>1212.7125599999999</v>
      </c>
      <c r="O226">
        <f t="shared" si="39"/>
        <v>-18.487440000000106</v>
      </c>
      <c r="Q226">
        <v>577.37516000000005</v>
      </c>
      <c r="R226">
        <f t="shared" si="40"/>
        <v>-15.927580000000052</v>
      </c>
      <c r="T226">
        <v>92.796779999999998</v>
      </c>
      <c r="U226">
        <f t="shared" si="41"/>
        <v>38.367020000000004</v>
      </c>
    </row>
    <row r="227" spans="1:21">
      <c r="A227" t="s">
        <v>6</v>
      </c>
      <c r="B227">
        <v>28</v>
      </c>
      <c r="C227">
        <v>92.057699999999997</v>
      </c>
      <c r="D227">
        <v>-6.7190500000000002</v>
      </c>
      <c r="E227">
        <v>-170.697</v>
      </c>
      <c r="F227">
        <v>1.46113</v>
      </c>
      <c r="G227">
        <v>-5.9036200000000001</v>
      </c>
      <c r="H227">
        <v>122.672</v>
      </c>
      <c r="K227" s="12">
        <v>1200</v>
      </c>
      <c r="L227">
        <f t="shared" si="38"/>
        <v>-26.720000000000027</v>
      </c>
      <c r="N227">
        <v>1212.7319299999999</v>
      </c>
      <c r="O227">
        <f t="shared" si="39"/>
        <v>-13.988070000000107</v>
      </c>
      <c r="Q227">
        <v>577.51409000000001</v>
      </c>
      <c r="R227">
        <f t="shared" si="40"/>
        <v>-16.069810000000011</v>
      </c>
      <c r="T227">
        <v>92.72551</v>
      </c>
      <c r="U227">
        <f t="shared" si="41"/>
        <v>38.58379</v>
      </c>
    </row>
    <row r="228" spans="1:21">
      <c r="A228" t="s">
        <v>6</v>
      </c>
      <c r="B228">
        <v>29</v>
      </c>
      <c r="C228">
        <v>91.283900000000003</v>
      </c>
      <c r="D228">
        <v>5.2676499999999997</v>
      </c>
      <c r="E228">
        <v>-171.47499999999999</v>
      </c>
      <c r="F228">
        <v>5.1369800000000003</v>
      </c>
      <c r="G228">
        <v>5.7214700000000001</v>
      </c>
      <c r="H228">
        <v>134.25700000000001</v>
      </c>
      <c r="K228" s="12">
        <v>1300</v>
      </c>
      <c r="L228">
        <f t="shared" si="38"/>
        <v>-42.570000000000164</v>
      </c>
      <c r="N228">
        <v>1309.2041899999999</v>
      </c>
      <c r="O228">
        <f t="shared" si="39"/>
        <v>-33.365810000000238</v>
      </c>
      <c r="Q228">
        <v>576.28705000000002</v>
      </c>
      <c r="R228">
        <f t="shared" si="40"/>
        <v>-51.601270000000028</v>
      </c>
      <c r="T228">
        <v>84.302099999999996</v>
      </c>
      <c r="U228">
        <f t="shared" si="41"/>
        <v>163.25809999999998</v>
      </c>
    </row>
    <row r="229" spans="1:21">
      <c r="A229" t="s">
        <v>6</v>
      </c>
      <c r="B229">
        <v>30</v>
      </c>
      <c r="C229">
        <v>91.339399999999998</v>
      </c>
      <c r="D229">
        <v>5.4922500000000003</v>
      </c>
      <c r="E229">
        <v>-171.08199999999999</v>
      </c>
      <c r="F229">
        <v>5.1302000000000003</v>
      </c>
      <c r="G229">
        <v>5.7140599999999999</v>
      </c>
      <c r="H229">
        <v>134.071</v>
      </c>
      <c r="K229" s="12">
        <v>1300</v>
      </c>
      <c r="L229">
        <f t="shared" si="38"/>
        <v>-40.710000000000036</v>
      </c>
      <c r="N229">
        <v>1309.1699699999999</v>
      </c>
      <c r="O229">
        <f t="shared" si="39"/>
        <v>-31.540030000000115</v>
      </c>
      <c r="Q229">
        <v>576.30537000000004</v>
      </c>
      <c r="R229">
        <f t="shared" si="40"/>
        <v>-51.551790000000047</v>
      </c>
      <c r="T229">
        <v>84.186359999999993</v>
      </c>
      <c r="U229">
        <f t="shared" si="41"/>
        <v>163.29973999999999</v>
      </c>
    </row>
    <row r="230" spans="1:21">
      <c r="A230" t="s">
        <v>6</v>
      </c>
      <c r="B230">
        <v>31</v>
      </c>
      <c r="C230">
        <v>91.868099999999998</v>
      </c>
      <c r="D230">
        <v>-8.7616499999999995</v>
      </c>
      <c r="E230">
        <v>-168.398</v>
      </c>
      <c r="F230">
        <v>4.9920600000000004</v>
      </c>
      <c r="G230">
        <v>6.1929999999999996</v>
      </c>
      <c r="H230">
        <v>143.52099999999999</v>
      </c>
      <c r="K230" s="12">
        <v>1400</v>
      </c>
      <c r="L230">
        <f t="shared" si="38"/>
        <v>-35.209999999999809</v>
      </c>
    </row>
    <row r="231" spans="1:21">
      <c r="A231" t="s">
        <v>6</v>
      </c>
      <c r="B231">
        <v>32</v>
      </c>
      <c r="C231">
        <v>92.147000000000006</v>
      </c>
      <c r="D231">
        <v>-9.8728599999999993</v>
      </c>
      <c r="E231">
        <v>-167.81399999999999</v>
      </c>
      <c r="F231">
        <v>4.9797500000000001</v>
      </c>
      <c r="G231">
        <v>6.1719099999999996</v>
      </c>
      <c r="H231">
        <v>143.029</v>
      </c>
      <c r="K231" s="12">
        <v>1400</v>
      </c>
      <c r="L231">
        <f t="shared" si="38"/>
        <v>-30.289999999999964</v>
      </c>
      <c r="N231">
        <v>1414.73</v>
      </c>
      <c r="O231">
        <f t="shared" ref="O231" si="42">N231-H231*10</f>
        <v>-15.559999999999945</v>
      </c>
      <c r="Q231">
        <v>569.17012</v>
      </c>
      <c r="R231">
        <f t="shared" ref="R231" si="43">(575-Q231-(F231*10)-$X$123)</f>
        <v>-42.912039999999998</v>
      </c>
      <c r="T231">
        <v>74.117080000000001</v>
      </c>
      <c r="U231">
        <f t="shared" ref="U231" si="44">175-T231+(G231*10)+$Y$123</f>
        <v>177.94751999999997</v>
      </c>
    </row>
    <row r="232" spans="1:21">
      <c r="A232" t="s">
        <v>6</v>
      </c>
      <c r="B232">
        <v>33</v>
      </c>
      <c r="C232">
        <v>89.907600000000002</v>
      </c>
      <c r="D232">
        <v>9.1163799999999995</v>
      </c>
      <c r="E232">
        <v>-171.94499999999999</v>
      </c>
      <c r="F232">
        <v>5.9503899999999996</v>
      </c>
      <c r="G232">
        <v>6.2208100000000002</v>
      </c>
      <c r="H232">
        <v>152.78899999999999</v>
      </c>
      <c r="K232" s="12">
        <v>1500</v>
      </c>
      <c r="L232">
        <f t="shared" si="38"/>
        <v>-27.889999999999873</v>
      </c>
    </row>
    <row r="233" spans="1:21">
      <c r="A233" t="s">
        <v>6</v>
      </c>
      <c r="B233">
        <v>34</v>
      </c>
      <c r="C233">
        <v>90.345799999999997</v>
      </c>
      <c r="D233">
        <v>7.0712700000000002</v>
      </c>
      <c r="E233">
        <v>-174.19</v>
      </c>
      <c r="F233">
        <v>5.9920499999999999</v>
      </c>
      <c r="G233">
        <v>6.2629299999999999</v>
      </c>
      <c r="H233">
        <v>153.715</v>
      </c>
      <c r="K233" s="12">
        <v>1500</v>
      </c>
      <c r="L233">
        <f t="shared" si="38"/>
        <v>-37.150000000000091</v>
      </c>
      <c r="N233">
        <v>1511.6733999999999</v>
      </c>
      <c r="Q233">
        <v>570.56452000000002</v>
      </c>
      <c r="R233">
        <f t="shared" ref="R233" si="45">(575-Q233-(F233*10)-$X$123)</f>
        <v>-54.429440000000014</v>
      </c>
      <c r="T233">
        <v>65.31353</v>
      </c>
      <c r="U233">
        <f t="shared" ref="U233" si="46">175-T233+(G233*10)+$Y$123</f>
        <v>187.66126999999997</v>
      </c>
    </row>
    <row r="237" spans="1:21">
      <c r="A237" s="38" t="s">
        <v>147</v>
      </c>
      <c r="B237" s="38"/>
      <c r="C237" s="38"/>
      <c r="D237" s="38"/>
      <c r="E237" s="38"/>
      <c r="F237" s="38"/>
      <c r="G237" s="38"/>
      <c r="J237" s="12" t="s">
        <v>26</v>
      </c>
      <c r="K237" t="s">
        <v>62</v>
      </c>
      <c r="M237" t="s">
        <v>63</v>
      </c>
      <c r="N237" t="s">
        <v>64</v>
      </c>
      <c r="P237" t="s">
        <v>65</v>
      </c>
      <c r="Q237" t="s">
        <v>67</v>
      </c>
      <c r="S237" t="s">
        <v>66</v>
      </c>
      <c r="T237" t="s">
        <v>68</v>
      </c>
    </row>
    <row r="239" spans="1:21">
      <c r="A239" s="24" t="s">
        <v>97</v>
      </c>
      <c r="B239" s="24">
        <v>91.362899999999996</v>
      </c>
      <c r="C239" s="24">
        <v>-22.531199999999998</v>
      </c>
      <c r="D239" s="24">
        <v>-179.47900000000001</v>
      </c>
      <c r="E239" s="24">
        <v>0.53839700000000001</v>
      </c>
      <c r="F239" s="24">
        <v>0.29650500000000002</v>
      </c>
      <c r="G239" s="24">
        <v>36.216700000000003</v>
      </c>
      <c r="J239" s="12">
        <v>350</v>
      </c>
      <c r="K239">
        <f>J239-G239*10</f>
        <v>-12.16700000000003</v>
      </c>
    </row>
    <row r="240" spans="1:21">
      <c r="A240" t="s">
        <v>98</v>
      </c>
      <c r="B240">
        <v>91.372699999999995</v>
      </c>
      <c r="C240">
        <v>-22.5076</v>
      </c>
      <c r="D240">
        <v>-179.44499999999999</v>
      </c>
      <c r="E240">
        <v>0.53825299999999998</v>
      </c>
      <c r="F240">
        <v>0.29556100000000002</v>
      </c>
      <c r="G240">
        <v>36.194899999999997</v>
      </c>
      <c r="J240" s="12">
        <v>350</v>
      </c>
      <c r="K240">
        <f t="shared" ref="K240:K254" si="47">J240-G240*10</f>
        <v>-11.948999999999955</v>
      </c>
    </row>
    <row r="241" spans="1:26">
      <c r="A241" t="s">
        <v>99</v>
      </c>
      <c r="B241">
        <v>91.406800000000004</v>
      </c>
      <c r="C241">
        <v>-22.475999999999999</v>
      </c>
      <c r="D241">
        <v>-179.363</v>
      </c>
      <c r="E241">
        <v>0.53857500000000003</v>
      </c>
      <c r="F241">
        <v>0.29602899999999999</v>
      </c>
      <c r="G241">
        <v>36.194400000000002</v>
      </c>
      <c r="J241" s="12">
        <v>350</v>
      </c>
      <c r="K241">
        <f t="shared" si="47"/>
        <v>-11.944000000000017</v>
      </c>
      <c r="M241">
        <v>362.08154000000002</v>
      </c>
      <c r="N241">
        <f>M241-G241*10</f>
        <v>0.13754000000000133</v>
      </c>
      <c r="P241">
        <v>569.81978000000004</v>
      </c>
      <c r="Q241">
        <f>(575-P241-(E241*10)-$X$123)</f>
        <v>0.85004999999996311</v>
      </c>
      <c r="S241">
        <v>167.73877999999999</v>
      </c>
      <c r="T241">
        <f>175-S241+(F241*10)+$Y$123</f>
        <v>25.56701000000001</v>
      </c>
    </row>
    <row r="242" spans="1:26">
      <c r="A242" t="s">
        <v>100</v>
      </c>
      <c r="B242">
        <v>92.129599999999996</v>
      </c>
      <c r="C242">
        <v>-22.984400000000001</v>
      </c>
      <c r="D242">
        <v>-177.63</v>
      </c>
      <c r="E242">
        <v>1.4868300000000001</v>
      </c>
      <c r="F242">
        <v>9.1220899999999994E-2</v>
      </c>
      <c r="G242">
        <v>41.0276</v>
      </c>
      <c r="J242" s="12">
        <v>400</v>
      </c>
      <c r="K242">
        <f t="shared" si="47"/>
        <v>-10.27600000000001</v>
      </c>
      <c r="M242">
        <v>411.68812000000003</v>
      </c>
      <c r="N242">
        <f t="shared" ref="N242:N254" si="48">M242-G242*10</f>
        <v>1.4121200000000158</v>
      </c>
      <c r="P242">
        <v>565.69237999999996</v>
      </c>
      <c r="Q242">
        <f t="shared" ref="Q242:Q254" si="49">(575-P242-(E242*10)-$X$123)</f>
        <v>-4.5050999999999588</v>
      </c>
      <c r="S242">
        <v>163.69943000000001</v>
      </c>
      <c r="T242">
        <f t="shared" ref="T242:T254" si="50">175-S242+(F242*10)+$Y$123</f>
        <v>27.558278999999992</v>
      </c>
    </row>
    <row r="243" spans="1:26">
      <c r="A243" t="s">
        <v>101</v>
      </c>
      <c r="B243">
        <v>92.106700000000004</v>
      </c>
      <c r="C243">
        <v>-22.895900000000001</v>
      </c>
      <c r="D243">
        <v>-177.708</v>
      </c>
      <c r="E243">
        <v>1.48895</v>
      </c>
      <c r="F243">
        <v>9.2298900000000003E-2</v>
      </c>
      <c r="G243">
        <v>41.043599999999998</v>
      </c>
      <c r="J243" s="12">
        <v>400</v>
      </c>
      <c r="K243">
        <f t="shared" si="47"/>
        <v>-10.435999999999979</v>
      </c>
      <c r="M243">
        <v>411.69394</v>
      </c>
      <c r="N243">
        <f t="shared" si="48"/>
        <v>1.2579400000000192</v>
      </c>
      <c r="P243">
        <v>565.72277999999994</v>
      </c>
      <c r="Q243">
        <f t="shared" si="49"/>
        <v>-4.5566999999999434</v>
      </c>
      <c r="S243">
        <v>163.75496999999999</v>
      </c>
      <c r="T243">
        <f t="shared" si="50"/>
        <v>27.513519000000013</v>
      </c>
      <c r="Z243" s="15" t="s">
        <v>164</v>
      </c>
    </row>
    <row r="244" spans="1:26">
      <c r="A244" t="s">
        <v>102</v>
      </c>
      <c r="B244">
        <v>92.152699999999996</v>
      </c>
      <c r="C244">
        <v>-23.019400000000001</v>
      </c>
      <c r="D244">
        <v>-177.61099999999999</v>
      </c>
      <c r="E244">
        <v>1.4873000000000001</v>
      </c>
      <c r="F244">
        <v>9.09523E-2</v>
      </c>
      <c r="G244">
        <v>41.022300000000001</v>
      </c>
      <c r="J244" s="12">
        <v>400</v>
      </c>
      <c r="K244">
        <f t="shared" si="47"/>
        <v>-10.223000000000013</v>
      </c>
      <c r="M244">
        <v>411.69691</v>
      </c>
      <c r="N244">
        <f t="shared" si="48"/>
        <v>1.4739099999999894</v>
      </c>
      <c r="P244">
        <v>565.75639999999999</v>
      </c>
      <c r="Q244">
        <f t="shared" si="49"/>
        <v>-4.5738199999999862</v>
      </c>
      <c r="S244">
        <v>163.73405</v>
      </c>
      <c r="T244">
        <f t="shared" si="50"/>
        <v>27.520973000000005</v>
      </c>
    </row>
    <row r="245" spans="1:26">
      <c r="A245" t="s">
        <v>103</v>
      </c>
      <c r="B245">
        <v>91.977000000000004</v>
      </c>
      <c r="C245">
        <v>-23.5366</v>
      </c>
      <c r="D245">
        <v>-177.76499999999999</v>
      </c>
      <c r="E245">
        <v>1.6673899999999999</v>
      </c>
      <c r="F245">
        <v>-0.156138</v>
      </c>
      <c r="G245">
        <v>46.1188</v>
      </c>
      <c r="J245" s="12">
        <v>450</v>
      </c>
      <c r="K245">
        <f t="shared" si="47"/>
        <v>-11.187999999999988</v>
      </c>
      <c r="M245">
        <v>464.21917000000002</v>
      </c>
      <c r="N245">
        <f t="shared" si="48"/>
        <v>3.0311700000000315</v>
      </c>
      <c r="P245">
        <v>563.99523999999997</v>
      </c>
      <c r="Q245">
        <f t="shared" si="49"/>
        <v>-4.6135599999999668</v>
      </c>
      <c r="S245">
        <v>159.51625999999999</v>
      </c>
      <c r="T245">
        <f t="shared" si="50"/>
        <v>29.267860000000013</v>
      </c>
    </row>
    <row r="246" spans="1:26">
      <c r="A246" t="s">
        <v>104</v>
      </c>
      <c r="B246">
        <v>92.019000000000005</v>
      </c>
      <c r="C246">
        <v>-23.5016</v>
      </c>
      <c r="D246">
        <v>-177.661</v>
      </c>
      <c r="E246">
        <v>1.6698200000000001</v>
      </c>
      <c r="F246">
        <v>-0.15509400000000001</v>
      </c>
      <c r="G246">
        <v>46.119700000000002</v>
      </c>
      <c r="J246" s="12">
        <v>450</v>
      </c>
      <c r="K246">
        <f t="shared" si="47"/>
        <v>-11.197000000000003</v>
      </c>
      <c r="M246">
        <v>464.22134999999997</v>
      </c>
      <c r="N246">
        <f t="shared" si="48"/>
        <v>3.0243499999999699</v>
      </c>
      <c r="P246">
        <v>564.01621999999998</v>
      </c>
      <c r="Q246">
        <f t="shared" si="49"/>
        <v>-4.6588399999999757</v>
      </c>
      <c r="S246">
        <v>159.49802</v>
      </c>
      <c r="T246">
        <f t="shared" si="50"/>
        <v>29.29654</v>
      </c>
    </row>
    <row r="247" spans="1:26">
      <c r="A247" t="s">
        <v>105</v>
      </c>
      <c r="B247">
        <v>91.962299999999999</v>
      </c>
      <c r="C247">
        <v>-23.613099999999999</v>
      </c>
      <c r="D247">
        <v>-177.786</v>
      </c>
      <c r="E247">
        <v>1.66595</v>
      </c>
      <c r="F247">
        <v>-0.15596599999999999</v>
      </c>
      <c r="G247">
        <v>46.074300000000001</v>
      </c>
      <c r="J247" s="12">
        <v>450</v>
      </c>
      <c r="K247">
        <f t="shared" si="47"/>
        <v>-10.742999999999995</v>
      </c>
      <c r="M247">
        <v>464.22807</v>
      </c>
      <c r="N247">
        <f t="shared" si="48"/>
        <v>3.4850700000000074</v>
      </c>
      <c r="P247">
        <v>564.03432999999995</v>
      </c>
      <c r="Q247">
        <f t="shared" si="49"/>
        <v>-4.6382499999999558</v>
      </c>
      <c r="S247">
        <v>159.53394</v>
      </c>
      <c r="T247">
        <f t="shared" si="50"/>
        <v>29.251899999999999</v>
      </c>
    </row>
    <row r="248" spans="1:26">
      <c r="A248" t="s">
        <v>106</v>
      </c>
      <c r="B248">
        <v>92.1982</v>
      </c>
      <c r="C248">
        <v>-23.677600000000002</v>
      </c>
      <c r="D248">
        <v>-177.50899999999999</v>
      </c>
      <c r="E248">
        <v>2.3060700000000001</v>
      </c>
      <c r="F248">
        <v>-0.34325600000000001</v>
      </c>
      <c r="G248">
        <v>51.172899999999998</v>
      </c>
      <c r="J248" s="12">
        <v>500</v>
      </c>
      <c r="K248">
        <f t="shared" si="47"/>
        <v>-11.728999999999985</v>
      </c>
      <c r="M248">
        <v>514.28661999999997</v>
      </c>
      <c r="N248">
        <f t="shared" si="48"/>
        <v>2.5576199999999858</v>
      </c>
      <c r="P248">
        <v>559.86944000000005</v>
      </c>
      <c r="Q248">
        <f t="shared" si="49"/>
        <v>-6.8745600000000548</v>
      </c>
      <c r="S248">
        <v>155.19503</v>
      </c>
      <c r="T248">
        <f t="shared" si="50"/>
        <v>31.717909999999996</v>
      </c>
    </row>
    <row r="249" spans="1:26">
      <c r="A249" t="s">
        <v>107</v>
      </c>
      <c r="B249">
        <v>92.205699999999993</v>
      </c>
      <c r="C249">
        <v>-23.7742</v>
      </c>
      <c r="D249">
        <v>-177.46799999999999</v>
      </c>
      <c r="E249">
        <v>2.3042199999999999</v>
      </c>
      <c r="F249">
        <v>-0.34241199999999999</v>
      </c>
      <c r="G249">
        <v>51.117400000000004</v>
      </c>
      <c r="J249" s="12">
        <v>500</v>
      </c>
      <c r="K249">
        <f t="shared" si="47"/>
        <v>-11.174000000000035</v>
      </c>
      <c r="M249">
        <v>514.28795000000002</v>
      </c>
      <c r="N249">
        <f t="shared" si="48"/>
        <v>3.1139499999999884</v>
      </c>
      <c r="P249">
        <v>559.86186999999995</v>
      </c>
      <c r="Q249">
        <f t="shared" si="49"/>
        <v>-6.8484899999999547</v>
      </c>
      <c r="S249">
        <v>155.21659</v>
      </c>
      <c r="T249">
        <f t="shared" si="50"/>
        <v>31.704790000000003</v>
      </c>
    </row>
    <row r="250" spans="1:26">
      <c r="A250" t="s">
        <v>108</v>
      </c>
      <c r="B250">
        <v>92.206100000000006</v>
      </c>
      <c r="C250">
        <v>-23.805099999999999</v>
      </c>
      <c r="D250">
        <v>-177.44300000000001</v>
      </c>
      <c r="E250">
        <v>2.3046500000000001</v>
      </c>
      <c r="F250">
        <v>-0.34157599999999999</v>
      </c>
      <c r="G250">
        <v>51.117100000000001</v>
      </c>
      <c r="J250" s="12">
        <v>500</v>
      </c>
      <c r="K250">
        <f t="shared" si="47"/>
        <v>-11.170999999999992</v>
      </c>
      <c r="M250">
        <v>514.28323</v>
      </c>
      <c r="N250">
        <f t="shared" si="48"/>
        <v>3.1122300000000109</v>
      </c>
      <c r="P250">
        <v>559.91520000000003</v>
      </c>
      <c r="Q250">
        <f t="shared" si="49"/>
        <v>-6.9061200000000289</v>
      </c>
      <c r="S250">
        <v>155.15099000000001</v>
      </c>
      <c r="T250">
        <f t="shared" si="50"/>
        <v>31.778749999999995</v>
      </c>
    </row>
    <row r="251" spans="1:26">
      <c r="A251" t="s">
        <v>109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J251" s="12">
        <v>550</v>
      </c>
      <c r="M251">
        <v>567.80384000000004</v>
      </c>
      <c r="P251">
        <v>558.06349999999998</v>
      </c>
      <c r="Q251">
        <f t="shared" si="49"/>
        <v>17.992080000000023</v>
      </c>
      <c r="S251">
        <v>150.31477000000001</v>
      </c>
      <c r="T251">
        <f t="shared" si="50"/>
        <v>40.030729999999991</v>
      </c>
    </row>
    <row r="252" spans="1:26">
      <c r="A252" t="s">
        <v>110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J252" s="12">
        <v>550</v>
      </c>
      <c r="M252">
        <v>567.78254000000004</v>
      </c>
      <c r="P252">
        <v>558.10306000000003</v>
      </c>
      <c r="Q252">
        <f t="shared" si="49"/>
        <v>17.952519999999971</v>
      </c>
      <c r="S252">
        <v>150.27423999999999</v>
      </c>
      <c r="T252">
        <f t="shared" si="50"/>
        <v>40.071260000000009</v>
      </c>
    </row>
    <row r="253" spans="1:26">
      <c r="A253" t="s">
        <v>111</v>
      </c>
      <c r="B253">
        <v>91.707099999999997</v>
      </c>
      <c r="C253">
        <v>-24.0718</v>
      </c>
      <c r="D253">
        <v>-178.99600000000001</v>
      </c>
      <c r="E253">
        <v>1.9726699999999999</v>
      </c>
      <c r="F253">
        <v>-0.671431</v>
      </c>
      <c r="G253">
        <v>61.1006</v>
      </c>
      <c r="J253" s="12">
        <v>600</v>
      </c>
      <c r="K253">
        <f t="shared" si="47"/>
        <v>-11.005999999999972</v>
      </c>
      <c r="M253">
        <v>614.22050999999999</v>
      </c>
      <c r="N253">
        <f t="shared" si="48"/>
        <v>3.2145100000000184</v>
      </c>
      <c r="P253">
        <v>557.96865000000003</v>
      </c>
      <c r="Q253">
        <f t="shared" si="49"/>
        <v>-1.6397700000000262</v>
      </c>
      <c r="S253">
        <v>146.22801999999999</v>
      </c>
      <c r="T253">
        <f t="shared" si="50"/>
        <v>37.40317000000001</v>
      </c>
    </row>
    <row r="254" spans="1:26" s="23" customFormat="1">
      <c r="A254" s="23" t="s">
        <v>112</v>
      </c>
      <c r="B254" s="23">
        <v>91.7517</v>
      </c>
      <c r="C254" s="23">
        <v>-23.979700000000001</v>
      </c>
      <c r="D254" s="23">
        <v>-178.91800000000001</v>
      </c>
      <c r="E254" s="23">
        <v>1.97357</v>
      </c>
      <c r="F254" s="23">
        <v>-0.67258899999999999</v>
      </c>
      <c r="G254" s="23">
        <v>61.120100000000001</v>
      </c>
      <c r="J254" s="25">
        <v>600</v>
      </c>
      <c r="K254" s="23">
        <f t="shared" si="47"/>
        <v>-11.201000000000022</v>
      </c>
      <c r="M254">
        <v>614.23617000000002</v>
      </c>
      <c r="N254" s="23">
        <f t="shared" si="48"/>
        <v>3.0351699999999937</v>
      </c>
      <c r="P254" s="23">
        <v>557.89032999999995</v>
      </c>
      <c r="Q254">
        <f t="shared" si="49"/>
        <v>-1.5704499999999504</v>
      </c>
      <c r="S254" s="23">
        <v>146.27085</v>
      </c>
      <c r="T254">
        <f t="shared" si="50"/>
        <v>37.348760000000006</v>
      </c>
    </row>
    <row r="255" spans="1:26">
      <c r="A255" t="s">
        <v>148</v>
      </c>
      <c r="B255">
        <v>91.583200000000005</v>
      </c>
      <c r="C255">
        <v>-20.9499</v>
      </c>
      <c r="D255">
        <v>-178.642</v>
      </c>
      <c r="E255">
        <v>0.83418700000000001</v>
      </c>
      <c r="F255">
        <v>-0.57206299999999999</v>
      </c>
      <c r="G255">
        <v>35.724800000000002</v>
      </c>
      <c r="J255" s="12">
        <v>700</v>
      </c>
      <c r="K255">
        <f>J255-G255*2*10</f>
        <v>-14.496000000000095</v>
      </c>
      <c r="M255">
        <v>711.94403999999997</v>
      </c>
      <c r="N255">
        <f>M255-G255*2*10</f>
        <v>-2.5519600000001219</v>
      </c>
      <c r="P255">
        <v>564.68038999999999</v>
      </c>
      <c r="S255">
        <v>137.89952</v>
      </c>
    </row>
    <row r="256" spans="1:26">
      <c r="A256" t="s">
        <v>149</v>
      </c>
      <c r="B256">
        <v>91.634299999999996</v>
      </c>
      <c r="C256">
        <v>-20.9636</v>
      </c>
      <c r="D256">
        <v>-178.59100000000001</v>
      </c>
      <c r="E256">
        <v>0.83448199999999995</v>
      </c>
      <c r="F256">
        <v>-0.57139200000000001</v>
      </c>
      <c r="G256">
        <v>35.739800000000002</v>
      </c>
      <c r="J256" s="12">
        <v>700</v>
      </c>
      <c r="K256">
        <f t="shared" ref="K256:K268" si="51">J256-G256*2*10</f>
        <v>-14.796000000000049</v>
      </c>
      <c r="M256">
        <v>711.95928000000004</v>
      </c>
      <c r="N256">
        <f t="shared" ref="N256:N272" si="52">M256-G256*2*10</f>
        <v>-2.8367200000000139</v>
      </c>
      <c r="P256">
        <v>564.76451999999995</v>
      </c>
      <c r="S256">
        <v>137.95565999999999</v>
      </c>
    </row>
    <row r="257" spans="1:19">
      <c r="A257" t="s">
        <v>150</v>
      </c>
      <c r="B257">
        <v>91.152000000000001</v>
      </c>
      <c r="C257">
        <v>-21.432099999999998</v>
      </c>
      <c r="D257">
        <v>-179.55699999999999</v>
      </c>
      <c r="E257">
        <v>-0.10247299999999999</v>
      </c>
      <c r="F257">
        <v>-0.83923300000000001</v>
      </c>
      <c r="G257">
        <v>40.747700000000002</v>
      </c>
      <c r="J257" s="12">
        <v>800</v>
      </c>
      <c r="K257">
        <f t="shared" si="51"/>
        <v>-14.954000000000065</v>
      </c>
      <c r="M257">
        <v>813.78921000000003</v>
      </c>
      <c r="N257">
        <f t="shared" si="52"/>
        <v>-1.1647900000000391</v>
      </c>
      <c r="P257">
        <v>572.63926000000004</v>
      </c>
      <c r="S257">
        <v>128.87389999999999</v>
      </c>
    </row>
    <row r="258" spans="1:19">
      <c r="A258" t="s">
        <v>151</v>
      </c>
      <c r="B258">
        <v>91.048400000000001</v>
      </c>
      <c r="C258">
        <v>-21.2837</v>
      </c>
      <c r="D258">
        <v>-179.84100000000001</v>
      </c>
      <c r="E258">
        <v>-9.9148700000000006E-2</v>
      </c>
      <c r="F258">
        <v>-0.83854700000000004</v>
      </c>
      <c r="G258">
        <v>40.805</v>
      </c>
      <c r="J258" s="12">
        <v>800</v>
      </c>
      <c r="K258">
        <f t="shared" si="51"/>
        <v>-16.100000000000023</v>
      </c>
      <c r="M258">
        <v>813.76302999999996</v>
      </c>
      <c r="N258">
        <f t="shared" si="52"/>
        <v>-2.3369700000000648</v>
      </c>
      <c r="P258">
        <v>572.65305000000001</v>
      </c>
      <c r="S258">
        <v>128.87218999999999</v>
      </c>
    </row>
    <row r="259" spans="1:19">
      <c r="A259" t="s">
        <v>152</v>
      </c>
      <c r="B259">
        <v>90.735799999999998</v>
      </c>
      <c r="C259">
        <v>-21.733799999999999</v>
      </c>
      <c r="D259">
        <v>179.67500000000001</v>
      </c>
      <c r="E259">
        <v>-0.75428399999999995</v>
      </c>
      <c r="F259">
        <v>-1.1359600000000001</v>
      </c>
      <c r="G259">
        <v>45.6173</v>
      </c>
      <c r="J259" s="12">
        <v>900</v>
      </c>
      <c r="K259">
        <f t="shared" si="51"/>
        <v>-12.346000000000004</v>
      </c>
      <c r="M259">
        <v>911.94108000000006</v>
      </c>
      <c r="N259">
        <f t="shared" si="52"/>
        <v>-0.40491999999994732</v>
      </c>
      <c r="P259">
        <v>573.21951999999999</v>
      </c>
      <c r="S259">
        <v>120.14617</v>
      </c>
    </row>
    <row r="260" spans="1:19">
      <c r="A260" t="s">
        <v>153</v>
      </c>
      <c r="B260">
        <v>90.721000000000004</v>
      </c>
      <c r="C260">
        <v>-21.613800000000001</v>
      </c>
      <c r="D260">
        <v>179.577</v>
      </c>
      <c r="E260">
        <v>-0.75663499999999995</v>
      </c>
      <c r="F260">
        <v>-1.13276</v>
      </c>
      <c r="G260">
        <v>45.657499999999999</v>
      </c>
      <c r="J260" s="12">
        <v>900</v>
      </c>
      <c r="K260">
        <f t="shared" si="51"/>
        <v>-13.149999999999977</v>
      </c>
      <c r="M260">
        <v>911.85969</v>
      </c>
      <c r="N260">
        <f t="shared" si="52"/>
        <v>-1.2903099999999768</v>
      </c>
      <c r="P260">
        <v>573.56780000000003</v>
      </c>
      <c r="S260">
        <v>119.91586</v>
      </c>
    </row>
    <row r="261" spans="1:19">
      <c r="A261" t="s">
        <v>154</v>
      </c>
      <c r="B261">
        <v>91.108800000000002</v>
      </c>
      <c r="C261">
        <v>-23.308499999999999</v>
      </c>
      <c r="D261">
        <v>-178.3</v>
      </c>
      <c r="E261">
        <v>-0.78776400000000002</v>
      </c>
      <c r="F261">
        <v>-1.2189300000000001</v>
      </c>
      <c r="G261">
        <v>50.807499999999997</v>
      </c>
      <c r="J261" s="12">
        <v>1000</v>
      </c>
      <c r="K261">
        <f t="shared" si="51"/>
        <v>-16.149999999999977</v>
      </c>
      <c r="M261">
        <v>1014.86994</v>
      </c>
      <c r="N261">
        <f t="shared" si="52"/>
        <v>-1.2800599999999349</v>
      </c>
      <c r="P261">
        <v>581.25025000000005</v>
      </c>
      <c r="S261">
        <v>111.12083</v>
      </c>
    </row>
    <row r="262" spans="1:19">
      <c r="A262" t="s">
        <v>155</v>
      </c>
      <c r="B262">
        <v>91.166499999999999</v>
      </c>
      <c r="C262">
        <v>-23.216999999999999</v>
      </c>
      <c r="D262">
        <v>-178.14099999999999</v>
      </c>
      <c r="E262">
        <v>-0.78911699999999996</v>
      </c>
      <c r="F262">
        <v>-1.2204299999999999</v>
      </c>
      <c r="G262">
        <v>50.869</v>
      </c>
      <c r="J262" s="12">
        <v>1000</v>
      </c>
      <c r="K262">
        <f t="shared" si="51"/>
        <v>-17.379999999999995</v>
      </c>
      <c r="M262">
        <v>1014.94195</v>
      </c>
      <c r="N262">
        <f t="shared" si="52"/>
        <v>-2.4380499999999756</v>
      </c>
      <c r="P262">
        <v>581.01409000000001</v>
      </c>
      <c r="S262">
        <v>111.12707</v>
      </c>
    </row>
    <row r="263" spans="1:19">
      <c r="A263" t="s">
        <v>156</v>
      </c>
      <c r="B263">
        <v>90.956599999999995</v>
      </c>
      <c r="C263">
        <v>-23.261700000000001</v>
      </c>
      <c r="D263">
        <v>177.64500000000001</v>
      </c>
      <c r="E263">
        <v>-1.23116</v>
      </c>
      <c r="F263">
        <v>-1.4437899999999999</v>
      </c>
      <c r="G263">
        <v>56.178699999999999</v>
      </c>
      <c r="J263" s="12">
        <v>1100</v>
      </c>
      <c r="K263">
        <f t="shared" si="51"/>
        <v>-23.574000000000069</v>
      </c>
      <c r="M263">
        <v>1114.6552200000001</v>
      </c>
      <c r="N263">
        <f t="shared" si="52"/>
        <v>-8.9187799999999697</v>
      </c>
      <c r="P263">
        <v>582.44763999999998</v>
      </c>
      <c r="S263">
        <v>101.40769</v>
      </c>
    </row>
    <row r="264" spans="1:19">
      <c r="A264" t="s">
        <v>157</v>
      </c>
      <c r="B264">
        <v>91.009200000000007</v>
      </c>
      <c r="C264">
        <v>-23.1647</v>
      </c>
      <c r="D264">
        <v>177.733</v>
      </c>
      <c r="E264">
        <v>-1.23414</v>
      </c>
      <c r="F264">
        <v>-1.4433</v>
      </c>
      <c r="G264">
        <v>56.238500000000002</v>
      </c>
      <c r="J264" s="12">
        <v>1100</v>
      </c>
      <c r="K264">
        <f t="shared" si="51"/>
        <v>-24.769999999999982</v>
      </c>
      <c r="M264">
        <v>1114.5376200000001</v>
      </c>
      <c r="N264">
        <f t="shared" si="52"/>
        <v>-10.232379999999921</v>
      </c>
      <c r="P264">
        <v>582.58605999999997</v>
      </c>
      <c r="S264">
        <v>101.3668</v>
      </c>
    </row>
    <row r="265" spans="1:19">
      <c r="A265" t="s">
        <v>158</v>
      </c>
      <c r="B265">
        <v>91.491500000000002</v>
      </c>
      <c r="C265">
        <v>-23.181999999999999</v>
      </c>
      <c r="D265">
        <v>-177.739</v>
      </c>
      <c r="E265">
        <v>-0.99196700000000004</v>
      </c>
      <c r="F265">
        <v>-1.6858299999999999</v>
      </c>
      <c r="G265">
        <v>60.774000000000001</v>
      </c>
      <c r="J265" s="12">
        <v>1200</v>
      </c>
      <c r="K265">
        <f t="shared" si="51"/>
        <v>-15.480000000000018</v>
      </c>
      <c r="M265">
        <v>1212.7125599999999</v>
      </c>
      <c r="N265">
        <f t="shared" si="52"/>
        <v>-2.7674400000000787</v>
      </c>
      <c r="P265">
        <v>577.37516000000005</v>
      </c>
      <c r="S265">
        <v>92.796779999999998</v>
      </c>
    </row>
    <row r="266" spans="1:19">
      <c r="A266" t="s">
        <v>159</v>
      </c>
      <c r="B266">
        <v>91.505200000000002</v>
      </c>
      <c r="C266">
        <v>-23.255700000000001</v>
      </c>
      <c r="D266">
        <v>-177.6</v>
      </c>
      <c r="E266">
        <v>-0.99230300000000005</v>
      </c>
      <c r="F266">
        <v>-1.6863999999999999</v>
      </c>
      <c r="G266">
        <v>60.723300000000002</v>
      </c>
      <c r="J266" s="12">
        <v>1200</v>
      </c>
      <c r="K266">
        <f t="shared" si="51"/>
        <v>-14.466000000000122</v>
      </c>
      <c r="M266">
        <v>1212.7319299999999</v>
      </c>
      <c r="N266">
        <f t="shared" si="52"/>
        <v>-1.7340700000002016</v>
      </c>
      <c r="P266">
        <v>577.51409000000001</v>
      </c>
      <c r="S266">
        <v>92.72551</v>
      </c>
    </row>
    <row r="267" spans="1:19">
      <c r="A267" t="s">
        <v>160</v>
      </c>
      <c r="B267">
        <v>90.963899999999995</v>
      </c>
      <c r="C267">
        <v>20.189</v>
      </c>
      <c r="D267">
        <v>-177.45500000000001</v>
      </c>
      <c r="E267">
        <v>1.32592</v>
      </c>
      <c r="F267">
        <v>6.3845900000000002</v>
      </c>
      <c r="G267">
        <v>66.063999999999993</v>
      </c>
      <c r="J267" s="12">
        <v>1300</v>
      </c>
      <c r="K267">
        <f t="shared" si="51"/>
        <v>-21.279999999999745</v>
      </c>
      <c r="M267">
        <v>1309.2041899999999</v>
      </c>
      <c r="N267">
        <f t="shared" si="52"/>
        <v>-12.075809999999819</v>
      </c>
      <c r="P267">
        <v>576.28705000000002</v>
      </c>
      <c r="S267">
        <v>84.302099999999996</v>
      </c>
    </row>
    <row r="268" spans="1:19">
      <c r="A268" t="s">
        <v>161</v>
      </c>
      <c r="B268">
        <v>92.312700000000007</v>
      </c>
      <c r="C268">
        <v>-30.686699999999998</v>
      </c>
      <c r="D268">
        <v>-179.34299999999999</v>
      </c>
      <c r="E268">
        <v>1.34701</v>
      </c>
      <c r="F268">
        <v>6.1054700000000004</v>
      </c>
      <c r="G268">
        <v>66.184899999999999</v>
      </c>
      <c r="J268" s="12">
        <v>1300</v>
      </c>
      <c r="K268">
        <f t="shared" si="51"/>
        <v>-23.697999999999865</v>
      </c>
      <c r="M268">
        <v>1309.1699699999999</v>
      </c>
      <c r="N268">
        <f t="shared" si="52"/>
        <v>-14.528029999999944</v>
      </c>
      <c r="P268">
        <v>576.30537000000004</v>
      </c>
      <c r="S268">
        <v>84.186359999999993</v>
      </c>
    </row>
    <row r="269" spans="1:19">
      <c r="A269" t="s">
        <v>127</v>
      </c>
      <c r="B269" s="15">
        <v>92.312700000000007</v>
      </c>
      <c r="C269" s="15">
        <v>-30.686699999999998</v>
      </c>
      <c r="D269" s="15">
        <v>-179.34299999999999</v>
      </c>
      <c r="E269" s="15">
        <v>1.34701</v>
      </c>
      <c r="F269" s="15">
        <v>6.1054700000000004</v>
      </c>
      <c r="G269" s="15">
        <v>66.184899999999999</v>
      </c>
      <c r="J269" s="12"/>
    </row>
    <row r="270" spans="1:19">
      <c r="A270" t="s">
        <v>128</v>
      </c>
      <c r="B270" s="15">
        <v>92.312700000000007</v>
      </c>
      <c r="C270" s="15">
        <v>-30.686699999999998</v>
      </c>
      <c r="D270" s="15">
        <v>-179.34299999999999</v>
      </c>
      <c r="E270" s="15">
        <v>1.34701</v>
      </c>
      <c r="F270" s="15">
        <v>6.1054700000000004</v>
      </c>
      <c r="G270" s="15">
        <v>66.184899999999999</v>
      </c>
      <c r="J270" s="12"/>
      <c r="M270">
        <v>1414.73</v>
      </c>
      <c r="P270">
        <v>569.17012</v>
      </c>
      <c r="S270">
        <v>74.117080000000001</v>
      </c>
    </row>
    <row r="271" spans="1:19">
      <c r="A271" t="s">
        <v>162</v>
      </c>
      <c r="B271">
        <v>91.625100000000003</v>
      </c>
      <c r="C271">
        <v>-31.0472</v>
      </c>
      <c r="D271">
        <v>-179.41300000000001</v>
      </c>
      <c r="E271">
        <v>1.07975</v>
      </c>
      <c r="F271">
        <v>5.98149</v>
      </c>
      <c r="G271">
        <v>75.226200000000006</v>
      </c>
      <c r="J271" s="12">
        <v>1500</v>
      </c>
      <c r="K271">
        <f>J271-G271*2*10</f>
        <v>-4.5240000000001146</v>
      </c>
    </row>
    <row r="272" spans="1:19">
      <c r="A272" t="s">
        <v>163</v>
      </c>
      <c r="B272">
        <v>90.405600000000007</v>
      </c>
      <c r="C272">
        <v>19.763000000000002</v>
      </c>
      <c r="D272">
        <v>-177.19</v>
      </c>
      <c r="E272">
        <v>3.1423899999999998</v>
      </c>
      <c r="F272">
        <v>8.6227199999999993</v>
      </c>
      <c r="G272">
        <v>77.280100000000004</v>
      </c>
      <c r="J272" s="12">
        <v>1500</v>
      </c>
      <c r="K272">
        <f>J272-G272*2*10</f>
        <v>-45.602000000000089</v>
      </c>
      <c r="M272">
        <v>1511.6733999999999</v>
      </c>
      <c r="N272">
        <f t="shared" si="52"/>
        <v>-33.928600000000188</v>
      </c>
      <c r="P272">
        <v>570.56452000000002</v>
      </c>
      <c r="S272">
        <v>65.31353</v>
      </c>
    </row>
    <row r="274" spans="1:23">
      <c r="J274" s="12" t="s">
        <v>26</v>
      </c>
      <c r="K274" t="s">
        <v>62</v>
      </c>
      <c r="M274" t="s">
        <v>63</v>
      </c>
      <c r="N274" t="s">
        <v>64</v>
      </c>
      <c r="P274" t="s">
        <v>65</v>
      </c>
      <c r="Q274" t="s">
        <v>67</v>
      </c>
      <c r="S274" t="s">
        <v>66</v>
      </c>
      <c r="T274" t="s">
        <v>68</v>
      </c>
    </row>
    <row r="275" spans="1:23">
      <c r="A275" s="38" t="s">
        <v>147</v>
      </c>
      <c r="B275" s="38"/>
      <c r="C275" s="38"/>
      <c r="D275" s="38"/>
      <c r="E275" s="38"/>
      <c r="F275" s="38"/>
    </row>
    <row r="276" spans="1:23">
      <c r="A276" t="s">
        <v>97</v>
      </c>
      <c r="B276">
        <v>91.362899999999996</v>
      </c>
      <c r="C276">
        <v>-22.531199999999998</v>
      </c>
      <c r="D276">
        <v>-179.47900000000001</v>
      </c>
      <c r="E276">
        <v>0.53839700000000001</v>
      </c>
      <c r="F276">
        <v>0.29650500000000002</v>
      </c>
      <c r="G276">
        <v>36.216700000000003</v>
      </c>
      <c r="J276" s="12">
        <v>350</v>
      </c>
      <c r="K276">
        <f>J276-G276*10</f>
        <v>-12.16700000000003</v>
      </c>
    </row>
    <row r="277" spans="1:23">
      <c r="A277" t="s">
        <v>98</v>
      </c>
      <c r="B277">
        <v>91.372699999999995</v>
      </c>
      <c r="C277">
        <v>-22.5076</v>
      </c>
      <c r="D277">
        <v>-179.44499999999999</v>
      </c>
      <c r="E277">
        <v>0.53825299999999998</v>
      </c>
      <c r="F277">
        <v>0.29556100000000002</v>
      </c>
      <c r="G277">
        <v>36.194899999999997</v>
      </c>
      <c r="J277" s="12">
        <v>350</v>
      </c>
      <c r="K277">
        <f t="shared" ref="K277:K287" si="53">J277-G277*10</f>
        <v>-11.948999999999955</v>
      </c>
    </row>
    <row r="278" spans="1:23">
      <c r="A278" t="s">
        <v>99</v>
      </c>
      <c r="B278">
        <v>91.406800000000004</v>
      </c>
      <c r="C278">
        <v>-22.475999999999999</v>
      </c>
      <c r="D278">
        <v>-179.363</v>
      </c>
      <c r="E278">
        <v>0.53857500000000003</v>
      </c>
      <c r="F278">
        <v>0.29602899999999999</v>
      </c>
      <c r="G278">
        <v>36.194400000000002</v>
      </c>
      <c r="J278" s="12">
        <v>350</v>
      </c>
      <c r="K278">
        <f t="shared" si="53"/>
        <v>-11.944000000000017</v>
      </c>
      <c r="M278">
        <v>362.08154000000002</v>
      </c>
      <c r="N278">
        <f>M278-G278*10</f>
        <v>0.13754000000000133</v>
      </c>
      <c r="P278">
        <v>569.81978000000004</v>
      </c>
      <c r="Q278">
        <f>(575-P278-(E278*10)-$X$123)</f>
        <v>0.85004999999996311</v>
      </c>
      <c r="S278">
        <v>167.73877999999999</v>
      </c>
      <c r="T278">
        <f>175-S278+(F278*10)+$Y$123</f>
        <v>25.56701000000001</v>
      </c>
    </row>
    <row r="279" spans="1:23">
      <c r="A279" t="s">
        <v>100</v>
      </c>
      <c r="B279">
        <v>92.129599999999996</v>
      </c>
      <c r="C279">
        <v>-22.984400000000001</v>
      </c>
      <c r="D279">
        <v>-177.63</v>
      </c>
      <c r="E279">
        <v>1.4868300000000001</v>
      </c>
      <c r="F279">
        <v>9.1220899999999994E-2</v>
      </c>
      <c r="G279">
        <v>41.0276</v>
      </c>
      <c r="J279" s="12">
        <v>400</v>
      </c>
      <c r="K279">
        <f t="shared" si="53"/>
        <v>-10.27600000000001</v>
      </c>
      <c r="M279">
        <v>411.68812000000003</v>
      </c>
      <c r="N279">
        <f t="shared" ref="N279:N287" si="54">M279-G279*10</f>
        <v>1.4121200000000158</v>
      </c>
      <c r="P279">
        <v>565.69237999999996</v>
      </c>
      <c r="Q279">
        <f t="shared" ref="Q279:Q291" si="55">(575-P279-(E279*10)-$X$123)</f>
        <v>-4.5050999999999588</v>
      </c>
      <c r="S279">
        <v>163.69943000000001</v>
      </c>
      <c r="T279">
        <f t="shared" ref="T279:T291" si="56">175-S279+(F279*10)+$Y$123</f>
        <v>27.558278999999992</v>
      </c>
    </row>
    <row r="280" spans="1:23">
      <c r="A280" t="s">
        <v>101</v>
      </c>
      <c r="B280">
        <v>92.106700000000004</v>
      </c>
      <c r="C280">
        <v>-22.895900000000001</v>
      </c>
      <c r="D280">
        <v>-177.708</v>
      </c>
      <c r="E280">
        <v>1.48895</v>
      </c>
      <c r="F280">
        <v>9.2298900000000003E-2</v>
      </c>
      <c r="G280">
        <v>41.043599999999998</v>
      </c>
      <c r="J280" s="12">
        <v>400</v>
      </c>
      <c r="K280">
        <f t="shared" si="53"/>
        <v>-10.435999999999979</v>
      </c>
      <c r="M280">
        <v>411.69394</v>
      </c>
      <c r="N280">
        <f t="shared" si="54"/>
        <v>1.2579400000000192</v>
      </c>
      <c r="P280">
        <v>565.72277999999994</v>
      </c>
      <c r="Q280">
        <f t="shared" si="55"/>
        <v>-4.5566999999999434</v>
      </c>
      <c r="S280">
        <v>163.75496999999999</v>
      </c>
      <c r="T280">
        <f t="shared" si="56"/>
        <v>27.513519000000013</v>
      </c>
      <c r="W280" s="15" t="s">
        <v>165</v>
      </c>
    </row>
    <row r="281" spans="1:23">
      <c r="A281" t="s">
        <v>102</v>
      </c>
      <c r="B281">
        <v>92.152699999999996</v>
      </c>
      <c r="C281">
        <v>-23.019400000000001</v>
      </c>
      <c r="D281">
        <v>-177.61099999999999</v>
      </c>
      <c r="E281">
        <v>1.4873000000000001</v>
      </c>
      <c r="F281">
        <v>9.09523E-2</v>
      </c>
      <c r="G281">
        <v>41.022300000000001</v>
      </c>
      <c r="J281" s="12">
        <v>400</v>
      </c>
      <c r="K281">
        <f t="shared" si="53"/>
        <v>-10.223000000000013</v>
      </c>
      <c r="M281">
        <v>411.69691</v>
      </c>
      <c r="N281">
        <f t="shared" si="54"/>
        <v>1.4739099999999894</v>
      </c>
      <c r="P281">
        <v>565.75639999999999</v>
      </c>
      <c r="Q281">
        <f t="shared" si="55"/>
        <v>-4.5738199999999862</v>
      </c>
      <c r="S281">
        <v>163.73405</v>
      </c>
      <c r="T281">
        <f t="shared" si="56"/>
        <v>27.520973000000005</v>
      </c>
    </row>
    <row r="282" spans="1:23">
      <c r="A282" t="s">
        <v>103</v>
      </c>
      <c r="B282">
        <v>91.977000000000004</v>
      </c>
      <c r="C282">
        <v>-23.5366</v>
      </c>
      <c r="D282">
        <v>-177.76499999999999</v>
      </c>
      <c r="E282">
        <v>1.6673899999999999</v>
      </c>
      <c r="F282">
        <v>-0.156138</v>
      </c>
      <c r="G282">
        <v>46.1188</v>
      </c>
      <c r="J282" s="12">
        <v>450</v>
      </c>
      <c r="K282">
        <f t="shared" si="53"/>
        <v>-11.187999999999988</v>
      </c>
      <c r="M282">
        <v>464.21917000000002</v>
      </c>
      <c r="N282">
        <f t="shared" si="54"/>
        <v>3.0311700000000315</v>
      </c>
      <c r="P282">
        <v>563.99523999999997</v>
      </c>
      <c r="Q282">
        <f t="shared" si="55"/>
        <v>-4.6135599999999668</v>
      </c>
      <c r="S282">
        <v>159.51625999999999</v>
      </c>
      <c r="T282">
        <f t="shared" si="56"/>
        <v>29.267860000000013</v>
      </c>
    </row>
    <row r="283" spans="1:23">
      <c r="A283" t="s">
        <v>104</v>
      </c>
      <c r="B283">
        <v>92.019000000000005</v>
      </c>
      <c r="C283">
        <v>-23.5016</v>
      </c>
      <c r="D283">
        <v>-177.661</v>
      </c>
      <c r="E283">
        <v>1.6698200000000001</v>
      </c>
      <c r="F283">
        <v>-0.15509400000000001</v>
      </c>
      <c r="G283">
        <v>46.119700000000002</v>
      </c>
      <c r="J283" s="12">
        <v>450</v>
      </c>
      <c r="K283">
        <f t="shared" si="53"/>
        <v>-11.197000000000003</v>
      </c>
      <c r="M283">
        <v>464.22134999999997</v>
      </c>
      <c r="N283">
        <f t="shared" si="54"/>
        <v>3.0243499999999699</v>
      </c>
      <c r="P283">
        <v>564.01621999999998</v>
      </c>
      <c r="Q283">
        <f t="shared" si="55"/>
        <v>-4.6588399999999757</v>
      </c>
      <c r="S283">
        <v>159.49802</v>
      </c>
      <c r="T283">
        <f t="shared" si="56"/>
        <v>29.29654</v>
      </c>
    </row>
    <row r="284" spans="1:23">
      <c r="A284" t="s">
        <v>105</v>
      </c>
      <c r="B284">
        <v>91.962299999999999</v>
      </c>
      <c r="C284">
        <v>-23.613099999999999</v>
      </c>
      <c r="D284">
        <v>-177.786</v>
      </c>
      <c r="E284">
        <v>1.66595</v>
      </c>
      <c r="F284">
        <v>-0.15596599999999999</v>
      </c>
      <c r="G284">
        <v>46.074300000000001</v>
      </c>
      <c r="J284" s="12">
        <v>450</v>
      </c>
      <c r="K284">
        <f t="shared" si="53"/>
        <v>-10.742999999999995</v>
      </c>
      <c r="M284">
        <v>464.22807</v>
      </c>
      <c r="N284">
        <f t="shared" si="54"/>
        <v>3.4850700000000074</v>
      </c>
      <c r="P284">
        <v>564.03432999999995</v>
      </c>
      <c r="Q284">
        <f t="shared" si="55"/>
        <v>-4.6382499999999558</v>
      </c>
      <c r="S284">
        <v>159.53394</v>
      </c>
      <c r="T284">
        <f t="shared" si="56"/>
        <v>29.251899999999999</v>
      </c>
    </row>
    <row r="285" spans="1:23">
      <c r="A285" t="s">
        <v>106</v>
      </c>
      <c r="B285">
        <v>92.1982</v>
      </c>
      <c r="C285">
        <v>-23.677600000000002</v>
      </c>
      <c r="D285">
        <v>-177.50899999999999</v>
      </c>
      <c r="E285">
        <v>2.3060700000000001</v>
      </c>
      <c r="F285">
        <v>-0.34325600000000001</v>
      </c>
      <c r="G285">
        <v>51.172899999999998</v>
      </c>
      <c r="J285" s="12">
        <v>500</v>
      </c>
      <c r="K285">
        <f t="shared" si="53"/>
        <v>-11.728999999999985</v>
      </c>
      <c r="M285">
        <v>514.28661999999997</v>
      </c>
      <c r="N285">
        <f t="shared" si="54"/>
        <v>2.5576199999999858</v>
      </c>
      <c r="P285">
        <v>559.86944000000005</v>
      </c>
      <c r="Q285">
        <f t="shared" si="55"/>
        <v>-6.8745600000000548</v>
      </c>
      <c r="S285">
        <v>155.19503</v>
      </c>
      <c r="T285">
        <f t="shared" si="56"/>
        <v>31.717909999999996</v>
      </c>
    </row>
    <row r="286" spans="1:23">
      <c r="A286" t="s">
        <v>107</v>
      </c>
      <c r="B286">
        <v>92.205699999999993</v>
      </c>
      <c r="C286">
        <v>-23.7742</v>
      </c>
      <c r="D286">
        <v>-177.46799999999999</v>
      </c>
      <c r="E286">
        <v>2.3042199999999999</v>
      </c>
      <c r="F286">
        <v>-0.34241199999999999</v>
      </c>
      <c r="G286">
        <v>51.117400000000004</v>
      </c>
      <c r="J286" s="12">
        <v>500</v>
      </c>
      <c r="K286">
        <f t="shared" si="53"/>
        <v>-11.174000000000035</v>
      </c>
      <c r="M286">
        <v>514.28795000000002</v>
      </c>
      <c r="N286">
        <f t="shared" si="54"/>
        <v>3.1139499999999884</v>
      </c>
      <c r="P286">
        <v>559.86186999999995</v>
      </c>
      <c r="Q286">
        <f t="shared" si="55"/>
        <v>-6.8484899999999547</v>
      </c>
      <c r="S286">
        <v>155.21659</v>
      </c>
      <c r="T286">
        <f t="shared" si="56"/>
        <v>31.704790000000003</v>
      </c>
    </row>
    <row r="287" spans="1:23">
      <c r="A287" t="s">
        <v>108</v>
      </c>
      <c r="B287">
        <v>92.206100000000006</v>
      </c>
      <c r="C287">
        <v>-23.805099999999999</v>
      </c>
      <c r="D287">
        <v>-177.44300000000001</v>
      </c>
      <c r="E287">
        <v>2.3046500000000001</v>
      </c>
      <c r="F287">
        <v>-0.34157599999999999</v>
      </c>
      <c r="G287">
        <v>51.117100000000001</v>
      </c>
      <c r="J287" s="12">
        <v>500</v>
      </c>
      <c r="K287">
        <f t="shared" si="53"/>
        <v>-11.170999999999992</v>
      </c>
      <c r="M287">
        <v>514.28323</v>
      </c>
      <c r="N287">
        <f t="shared" si="54"/>
        <v>3.1122300000000109</v>
      </c>
      <c r="P287">
        <v>559.91520000000003</v>
      </c>
      <c r="Q287">
        <f t="shared" si="55"/>
        <v>-6.9061200000000289</v>
      </c>
      <c r="S287">
        <v>155.15099000000001</v>
      </c>
      <c r="T287">
        <f t="shared" si="56"/>
        <v>31.778749999999995</v>
      </c>
    </row>
    <row r="288" spans="1:23">
      <c r="A288" t="s">
        <v>109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J288" s="12">
        <v>550</v>
      </c>
      <c r="M288">
        <v>567.80384000000004</v>
      </c>
      <c r="P288">
        <v>558.06349999999998</v>
      </c>
      <c r="Q288">
        <f t="shared" si="55"/>
        <v>17.992080000000023</v>
      </c>
      <c r="S288">
        <v>150.31477000000001</v>
      </c>
      <c r="T288">
        <f t="shared" si="56"/>
        <v>40.030729999999991</v>
      </c>
    </row>
    <row r="289" spans="1:20">
      <c r="A289" t="s">
        <v>110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J289" s="12">
        <v>550</v>
      </c>
      <c r="M289">
        <v>567.78254000000004</v>
      </c>
      <c r="P289">
        <v>558.10306000000003</v>
      </c>
      <c r="Q289">
        <f t="shared" si="55"/>
        <v>17.952519999999971</v>
      </c>
      <c r="S289">
        <v>150.27423999999999</v>
      </c>
      <c r="T289">
        <f t="shared" si="56"/>
        <v>40.071260000000009</v>
      </c>
    </row>
    <row r="290" spans="1:20">
      <c r="A290" t="s">
        <v>111</v>
      </c>
      <c r="B290">
        <v>91.707099999999997</v>
      </c>
      <c r="C290">
        <v>-24.0718</v>
      </c>
      <c r="D290">
        <v>-178.99600000000001</v>
      </c>
      <c r="E290">
        <v>1.9726699999999999</v>
      </c>
      <c r="F290">
        <v>-0.671431</v>
      </c>
      <c r="G290">
        <v>61.1006</v>
      </c>
      <c r="J290" s="12">
        <v>600</v>
      </c>
      <c r="K290">
        <f t="shared" ref="K290:K291" si="57">J290-G290*10</f>
        <v>-11.005999999999972</v>
      </c>
      <c r="M290">
        <v>614.22050999999999</v>
      </c>
      <c r="N290">
        <f t="shared" ref="N290:N291" si="58">M290-G290*10</f>
        <v>3.2145100000000184</v>
      </c>
      <c r="P290">
        <v>557.96865000000003</v>
      </c>
      <c r="Q290">
        <f t="shared" si="55"/>
        <v>-1.6397700000000262</v>
      </c>
      <c r="S290">
        <v>146.22801999999999</v>
      </c>
      <c r="T290">
        <f t="shared" si="56"/>
        <v>37.40317000000001</v>
      </c>
    </row>
    <row r="291" spans="1:20">
      <c r="A291" t="s">
        <v>112</v>
      </c>
      <c r="B291">
        <v>91.7517</v>
      </c>
      <c r="C291">
        <v>-23.979700000000001</v>
      </c>
      <c r="D291">
        <v>-178.91800000000001</v>
      </c>
      <c r="E291">
        <v>1.97357</v>
      </c>
      <c r="F291">
        <v>-0.67258899999999999</v>
      </c>
      <c r="G291">
        <v>61.120100000000001</v>
      </c>
      <c r="J291" s="25">
        <v>600</v>
      </c>
      <c r="K291" s="23">
        <f t="shared" si="57"/>
        <v>-11.201000000000022</v>
      </c>
      <c r="L291" s="23"/>
      <c r="M291">
        <v>614.23617000000002</v>
      </c>
      <c r="N291" s="23">
        <f t="shared" si="58"/>
        <v>3.0351699999999937</v>
      </c>
      <c r="P291" s="23">
        <v>557.89032999999995</v>
      </c>
      <c r="Q291">
        <f t="shared" si="55"/>
        <v>-1.5704499999999504</v>
      </c>
      <c r="R291" s="23"/>
      <c r="S291" s="23">
        <v>146.27085</v>
      </c>
      <c r="T291">
        <f t="shared" si="56"/>
        <v>37.348760000000006</v>
      </c>
    </row>
    <row r="292" spans="1:20">
      <c r="A292" t="s">
        <v>148</v>
      </c>
      <c r="B292">
        <v>92.872200000000007</v>
      </c>
      <c r="C292">
        <v>-19.1204</v>
      </c>
      <c r="D292">
        <v>-175.40299999999999</v>
      </c>
      <c r="E292">
        <v>3.4650500000000002</v>
      </c>
      <c r="F292">
        <v>-1.5016700000000001</v>
      </c>
      <c r="G292">
        <v>35.841799999999999</v>
      </c>
      <c r="J292" s="12">
        <v>700</v>
      </c>
      <c r="K292">
        <f>J292-G292*2*10</f>
        <v>-16.836000000000013</v>
      </c>
      <c r="M292">
        <v>711.94403999999997</v>
      </c>
      <c r="N292">
        <f>M292-G292*2*10</f>
        <v>-4.8919600000000401</v>
      </c>
      <c r="P292">
        <v>564.68038999999999</v>
      </c>
      <c r="Q292">
        <f>(575-P292-(E292/2*10)-$X$123)</f>
        <v>-5.950059999999989</v>
      </c>
      <c r="S292">
        <v>137.89952</v>
      </c>
      <c r="T292">
        <f>175-S292+(F292/2*10)+$Y$123</f>
        <v>44.937630000000006</v>
      </c>
    </row>
    <row r="293" spans="1:20">
      <c r="A293" t="s">
        <v>149</v>
      </c>
      <c r="B293">
        <v>92.923699999999997</v>
      </c>
      <c r="C293">
        <v>-19.130400000000002</v>
      </c>
      <c r="D293">
        <v>-175.35300000000001</v>
      </c>
      <c r="E293">
        <v>3.4664700000000002</v>
      </c>
      <c r="F293">
        <v>-1.50135</v>
      </c>
      <c r="G293">
        <v>35.856699999999996</v>
      </c>
      <c r="J293" s="12">
        <v>700</v>
      </c>
      <c r="K293">
        <f t="shared" ref="K293:K305" si="59">J293-G293*2*10</f>
        <v>-17.133999999999901</v>
      </c>
      <c r="M293">
        <v>711.95928000000004</v>
      </c>
      <c r="N293">
        <f t="shared" ref="N293:N305" si="60">M293-G293*2*10</f>
        <v>-5.1747199999998656</v>
      </c>
      <c r="P293">
        <v>564.76451999999995</v>
      </c>
      <c r="Q293">
        <f t="shared" ref="Q293:Q305" si="61">(575-P293-(E293/2*10)-$X$123)</f>
        <v>-6.0412899999999494</v>
      </c>
      <c r="S293">
        <v>137.95565999999999</v>
      </c>
      <c r="T293">
        <f t="shared" ref="T293:T305" si="62">175-S293+(F293/2*10)+$Y$123</f>
        <v>44.883090000000003</v>
      </c>
    </row>
    <row r="294" spans="1:20">
      <c r="A294" t="s">
        <v>150</v>
      </c>
      <c r="B294">
        <v>92.5715</v>
      </c>
      <c r="C294">
        <v>-19.819299999999998</v>
      </c>
      <c r="D294">
        <v>-176.06800000000001</v>
      </c>
      <c r="E294">
        <v>2.8977900000000001</v>
      </c>
      <c r="F294">
        <v>-1.9037999999999999</v>
      </c>
      <c r="G294">
        <v>40.814599999999999</v>
      </c>
      <c r="J294" s="12">
        <v>800</v>
      </c>
      <c r="K294">
        <f t="shared" si="59"/>
        <v>-16.291999999999916</v>
      </c>
      <c r="M294">
        <v>813.78921000000003</v>
      </c>
      <c r="N294">
        <f t="shared" si="60"/>
        <v>-2.5027899999998908</v>
      </c>
      <c r="P294">
        <v>572.63926000000004</v>
      </c>
      <c r="Q294">
        <f t="shared" si="61"/>
        <v>-11.072630000000036</v>
      </c>
      <c r="S294">
        <v>128.87389999999999</v>
      </c>
      <c r="T294">
        <f t="shared" si="62"/>
        <v>51.952600000000011</v>
      </c>
    </row>
    <row r="295" spans="1:20">
      <c r="A295" t="s">
        <v>151</v>
      </c>
      <c r="B295">
        <v>92.465199999999996</v>
      </c>
      <c r="C295">
        <v>-19.7498</v>
      </c>
      <c r="D295">
        <v>-176.34299999999999</v>
      </c>
      <c r="E295">
        <v>2.9046099999999999</v>
      </c>
      <c r="F295">
        <v>-1.90486</v>
      </c>
      <c r="G295">
        <v>40.860700000000001</v>
      </c>
      <c r="J295" s="12">
        <v>800</v>
      </c>
      <c r="K295">
        <f t="shared" si="59"/>
        <v>-17.214000000000055</v>
      </c>
      <c r="M295">
        <v>813.76302999999996</v>
      </c>
      <c r="N295">
        <f t="shared" si="60"/>
        <v>-3.4509700000000976</v>
      </c>
      <c r="P295">
        <v>572.65305000000001</v>
      </c>
      <c r="Q295">
        <f t="shared" si="61"/>
        <v>-11.120520000000006</v>
      </c>
      <c r="S295">
        <v>128.87218999999999</v>
      </c>
      <c r="T295">
        <f t="shared" si="62"/>
        <v>51.949010000000015</v>
      </c>
    </row>
    <row r="296" spans="1:20">
      <c r="A296" t="s">
        <v>152</v>
      </c>
      <c r="B296">
        <v>92.177899999999994</v>
      </c>
      <c r="C296">
        <v>-20.109500000000001</v>
      </c>
      <c r="D296">
        <v>-176.83500000000001</v>
      </c>
      <c r="E296">
        <v>2.5003000000000002</v>
      </c>
      <c r="F296">
        <v>-2.43913</v>
      </c>
      <c r="G296">
        <v>45.6569</v>
      </c>
      <c r="J296" s="12">
        <v>900</v>
      </c>
      <c r="K296">
        <f t="shared" si="59"/>
        <v>-13.138000000000034</v>
      </c>
      <c r="M296">
        <v>911.94108000000006</v>
      </c>
      <c r="N296">
        <f t="shared" si="60"/>
        <v>-1.1969199999999773</v>
      </c>
      <c r="P296">
        <v>573.21951999999999</v>
      </c>
      <c r="Q296">
        <f t="shared" si="61"/>
        <v>-9.6654399999999896</v>
      </c>
      <c r="S296">
        <v>120.14617</v>
      </c>
      <c r="T296">
        <f t="shared" si="62"/>
        <v>58.003680000000003</v>
      </c>
    </row>
    <row r="297" spans="1:20">
      <c r="A297" t="s">
        <v>153</v>
      </c>
      <c r="B297">
        <v>92.157499999999999</v>
      </c>
      <c r="C297">
        <v>-20.0398</v>
      </c>
      <c r="D297">
        <v>-176.93199999999999</v>
      </c>
      <c r="E297">
        <v>2.5003700000000002</v>
      </c>
      <c r="F297">
        <v>-2.4370400000000001</v>
      </c>
      <c r="G297">
        <v>45.688400000000001</v>
      </c>
      <c r="J297" s="12">
        <v>900</v>
      </c>
      <c r="K297">
        <f t="shared" si="59"/>
        <v>-13.768000000000029</v>
      </c>
      <c r="M297">
        <v>911.85969</v>
      </c>
      <c r="N297">
        <f t="shared" si="60"/>
        <v>-1.9083100000000286</v>
      </c>
      <c r="P297">
        <v>573.56780000000003</v>
      </c>
      <c r="Q297">
        <f t="shared" si="61"/>
        <v>-10.014070000000036</v>
      </c>
      <c r="S297">
        <v>119.91586</v>
      </c>
      <c r="T297">
        <f t="shared" si="62"/>
        <v>58.244440000000004</v>
      </c>
    </row>
    <row r="298" spans="1:20">
      <c r="A298" t="s">
        <v>154</v>
      </c>
      <c r="B298">
        <v>92.7286</v>
      </c>
      <c r="C298">
        <v>-21.4694</v>
      </c>
      <c r="D298">
        <v>-174.55699999999999</v>
      </c>
      <c r="E298">
        <v>2.9659300000000002</v>
      </c>
      <c r="F298">
        <v>-2.7951700000000002</v>
      </c>
      <c r="G298">
        <v>50.882599999999996</v>
      </c>
      <c r="J298" s="12">
        <v>1000</v>
      </c>
      <c r="K298">
        <f t="shared" si="59"/>
        <v>-17.65199999999993</v>
      </c>
      <c r="M298">
        <v>1014.86994</v>
      </c>
      <c r="N298">
        <f t="shared" si="60"/>
        <v>-2.7820599999998876</v>
      </c>
      <c r="P298">
        <v>581.25025000000005</v>
      </c>
      <c r="Q298">
        <f t="shared" si="61"/>
        <v>-20.024320000000053</v>
      </c>
      <c r="S298">
        <v>111.12083</v>
      </c>
      <c r="T298">
        <f t="shared" si="62"/>
        <v>65.248819999999995</v>
      </c>
    </row>
    <row r="299" spans="1:20">
      <c r="A299" t="s">
        <v>155</v>
      </c>
      <c r="B299">
        <v>92.774600000000007</v>
      </c>
      <c r="C299">
        <v>-21.338999999999999</v>
      </c>
      <c r="D299">
        <v>-174.40899999999999</v>
      </c>
      <c r="E299">
        <v>2.9696400000000001</v>
      </c>
      <c r="F299">
        <v>-2.79867</v>
      </c>
      <c r="G299">
        <v>50.9512</v>
      </c>
      <c r="J299" s="12">
        <v>1000</v>
      </c>
      <c r="K299">
        <f t="shared" si="59"/>
        <v>-19.024000000000001</v>
      </c>
      <c r="M299">
        <v>1014.94195</v>
      </c>
      <c r="N299">
        <f t="shared" si="60"/>
        <v>-4.0820499999999811</v>
      </c>
      <c r="P299">
        <v>581.01409000000001</v>
      </c>
      <c r="Q299">
        <f t="shared" si="61"/>
        <v>-19.80671000000001</v>
      </c>
      <c r="S299">
        <v>111.12707</v>
      </c>
      <c r="T299">
        <f t="shared" si="62"/>
        <v>65.225079999999991</v>
      </c>
    </row>
    <row r="300" spans="1:20">
      <c r="A300" t="s">
        <v>156</v>
      </c>
      <c r="B300">
        <v>92.543800000000005</v>
      </c>
      <c r="C300">
        <v>-21.445900000000002</v>
      </c>
      <c r="D300">
        <v>-178.678</v>
      </c>
      <c r="E300">
        <v>2.7872599999999998</v>
      </c>
      <c r="F300">
        <v>-3.3212799999999998</v>
      </c>
      <c r="G300">
        <v>56.191499999999998</v>
      </c>
      <c r="J300" s="12">
        <v>1100</v>
      </c>
      <c r="K300">
        <f t="shared" si="59"/>
        <v>-23.829999999999927</v>
      </c>
      <c r="M300">
        <v>1114.6552200000001</v>
      </c>
      <c r="N300">
        <f t="shared" si="60"/>
        <v>-9.1747799999998279</v>
      </c>
      <c r="P300">
        <v>582.44763999999998</v>
      </c>
      <c r="Q300">
        <f t="shared" si="61"/>
        <v>-20.328359999999979</v>
      </c>
      <c r="S300">
        <v>101.40769</v>
      </c>
      <c r="T300">
        <f t="shared" si="62"/>
        <v>72.331409999999991</v>
      </c>
    </row>
    <row r="301" spans="1:20">
      <c r="A301" t="s">
        <v>157</v>
      </c>
      <c r="B301">
        <v>92.587800000000001</v>
      </c>
      <c r="C301">
        <v>-21.340800000000002</v>
      </c>
      <c r="D301">
        <v>-178.59700000000001</v>
      </c>
      <c r="E301">
        <v>2.78871</v>
      </c>
      <c r="F301">
        <v>-3.3228499999999999</v>
      </c>
      <c r="G301">
        <v>56.253</v>
      </c>
      <c r="J301" s="12">
        <v>1100</v>
      </c>
      <c r="K301">
        <f t="shared" si="59"/>
        <v>-25.059999999999945</v>
      </c>
      <c r="M301">
        <v>1114.5376200000001</v>
      </c>
      <c r="N301">
        <f t="shared" si="60"/>
        <v>-10.522379999999885</v>
      </c>
      <c r="P301">
        <v>582.58605999999997</v>
      </c>
      <c r="Q301">
        <f t="shared" si="61"/>
        <v>-20.474029999999978</v>
      </c>
      <c r="S301">
        <v>101.3668</v>
      </c>
      <c r="T301">
        <f t="shared" si="62"/>
        <v>72.364450000000005</v>
      </c>
    </row>
    <row r="302" spans="1:20">
      <c r="A302" t="s">
        <v>158</v>
      </c>
      <c r="B302">
        <v>93.098100000000002</v>
      </c>
      <c r="C302">
        <v>-21.0656</v>
      </c>
      <c r="D302">
        <v>-174.01400000000001</v>
      </c>
      <c r="E302">
        <v>3.5092699999999999</v>
      </c>
      <c r="F302">
        <v>-3.8671799999999998</v>
      </c>
      <c r="G302">
        <v>60.871899999999997</v>
      </c>
      <c r="J302" s="12">
        <v>1200</v>
      </c>
      <c r="K302">
        <f t="shared" si="59"/>
        <v>-17.437999999999874</v>
      </c>
      <c r="M302">
        <v>1212.7125599999999</v>
      </c>
      <c r="N302">
        <f t="shared" si="60"/>
        <v>-4.725439999999935</v>
      </c>
      <c r="P302">
        <v>577.37516000000005</v>
      </c>
      <c r="Q302">
        <f t="shared" si="61"/>
        <v>-18.865930000000052</v>
      </c>
      <c r="S302">
        <v>92.796779999999998</v>
      </c>
      <c r="T302">
        <f t="shared" si="62"/>
        <v>78.212820000000008</v>
      </c>
    </row>
    <row r="303" spans="1:20">
      <c r="A303" t="s">
        <v>159</v>
      </c>
      <c r="B303">
        <v>93.118200000000002</v>
      </c>
      <c r="C303">
        <v>-21.1371</v>
      </c>
      <c r="D303">
        <v>-173.87100000000001</v>
      </c>
      <c r="E303">
        <v>3.5052099999999999</v>
      </c>
      <c r="F303">
        <v>-3.86599</v>
      </c>
      <c r="G303">
        <v>60.822600000000001</v>
      </c>
      <c r="J303" s="12">
        <v>1200</v>
      </c>
      <c r="K303">
        <f t="shared" si="59"/>
        <v>-16.451999999999998</v>
      </c>
      <c r="M303">
        <v>1212.7319299999999</v>
      </c>
      <c r="N303">
        <f t="shared" si="60"/>
        <v>-3.7200700000000779</v>
      </c>
      <c r="P303">
        <v>577.51409000000001</v>
      </c>
      <c r="Q303">
        <f t="shared" si="61"/>
        <v>-18.984560000000009</v>
      </c>
      <c r="S303">
        <v>92.72551</v>
      </c>
      <c r="T303">
        <f t="shared" si="62"/>
        <v>78.290040000000005</v>
      </c>
    </row>
    <row r="304" spans="1:20">
      <c r="A304" t="s">
        <v>160</v>
      </c>
      <c r="B304">
        <v>89.229299999999995</v>
      </c>
      <c r="C304">
        <v>19.044799999999999</v>
      </c>
      <c r="D304">
        <v>-173.376</v>
      </c>
      <c r="E304">
        <v>7.3714700000000004</v>
      </c>
      <c r="F304">
        <v>7.0551899999999996</v>
      </c>
      <c r="G304">
        <v>66.481899999999996</v>
      </c>
      <c r="J304" s="12">
        <v>1300</v>
      </c>
      <c r="K304">
        <f t="shared" si="59"/>
        <v>-29.63799999999992</v>
      </c>
      <c r="M304">
        <v>1309.2041899999999</v>
      </c>
      <c r="N304">
        <f t="shared" si="60"/>
        <v>-20.433809999999994</v>
      </c>
      <c r="P304">
        <v>576.28705000000002</v>
      </c>
      <c r="Q304">
        <f t="shared" si="61"/>
        <v>-37.088820000000027</v>
      </c>
      <c r="S304">
        <v>84.302099999999996</v>
      </c>
      <c r="T304">
        <f t="shared" si="62"/>
        <v>141.31934999999999</v>
      </c>
    </row>
    <row r="305" spans="1:20">
      <c r="A305" t="s">
        <v>161</v>
      </c>
      <c r="B305">
        <v>95.256799999999998</v>
      </c>
      <c r="C305">
        <v>-30.169599999999999</v>
      </c>
      <c r="D305">
        <v>-172.447</v>
      </c>
      <c r="E305">
        <v>7.3905900000000004</v>
      </c>
      <c r="F305">
        <v>6.7863100000000003</v>
      </c>
      <c r="G305">
        <v>66.609800000000007</v>
      </c>
      <c r="J305" s="12">
        <v>1300</v>
      </c>
      <c r="K305">
        <f t="shared" si="59"/>
        <v>-32.19600000000014</v>
      </c>
      <c r="M305">
        <v>1309.1699699999999</v>
      </c>
      <c r="N305">
        <f t="shared" si="60"/>
        <v>-23.026030000000219</v>
      </c>
      <c r="P305">
        <v>576.30537000000004</v>
      </c>
      <c r="Q305">
        <f t="shared" si="61"/>
        <v>-37.202740000000041</v>
      </c>
      <c r="S305">
        <v>84.186359999999993</v>
      </c>
      <c r="T305">
        <f t="shared" si="62"/>
        <v>140.09069</v>
      </c>
    </row>
    <row r="306" spans="1:20">
      <c r="A306" t="s">
        <v>127</v>
      </c>
      <c r="B306" s="15">
        <v>95.256799999999998</v>
      </c>
      <c r="C306" s="15">
        <v>-30.169599999999999</v>
      </c>
      <c r="D306" s="15">
        <v>-172.447</v>
      </c>
      <c r="E306" s="15">
        <v>7.3905900000000004</v>
      </c>
      <c r="F306" s="15">
        <v>6.7863100000000003</v>
      </c>
      <c r="G306" s="15">
        <v>66.609800000000007</v>
      </c>
      <c r="J306" s="12"/>
    </row>
    <row r="307" spans="1:20">
      <c r="A307" t="s">
        <v>128</v>
      </c>
      <c r="B307" s="15">
        <v>95.256799999999998</v>
      </c>
      <c r="C307" s="15">
        <v>-30.169599999999999</v>
      </c>
      <c r="D307" s="15">
        <v>-172.447</v>
      </c>
      <c r="E307" s="15">
        <v>7.3905900000000004</v>
      </c>
      <c r="F307" s="15">
        <v>6.7863100000000003</v>
      </c>
      <c r="G307" s="15">
        <v>66.609800000000007</v>
      </c>
      <c r="J307" s="12"/>
      <c r="M307">
        <v>1414.73</v>
      </c>
      <c r="P307">
        <v>569.17012</v>
      </c>
      <c r="S307">
        <v>74.117080000000001</v>
      </c>
    </row>
    <row r="308" spans="1:20">
      <c r="A308" t="s">
        <v>162</v>
      </c>
      <c r="B308">
        <v>94.989900000000006</v>
      </c>
      <c r="C308">
        <v>-31.2134</v>
      </c>
      <c r="D308">
        <v>-171.822</v>
      </c>
      <c r="E308">
        <v>8.4981399999999994</v>
      </c>
      <c r="F308">
        <v>7.4726499999999998</v>
      </c>
      <c r="G308">
        <v>75.709100000000007</v>
      </c>
      <c r="J308" s="12">
        <v>1500</v>
      </c>
      <c r="K308">
        <f>J308-G308*2*10</f>
        <v>-14.182000000000244</v>
      </c>
    </row>
    <row r="309" spans="1:20">
      <c r="A309" t="s">
        <v>163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J309" s="12">
        <v>1500</v>
      </c>
      <c r="M309">
        <v>1511.6733999999999</v>
      </c>
      <c r="P309">
        <v>570.56452000000002</v>
      </c>
      <c r="S309">
        <v>65.31353</v>
      </c>
    </row>
    <row r="314" spans="1:20">
      <c r="A314" s="38" t="s">
        <v>166</v>
      </c>
      <c r="B314" s="38"/>
      <c r="C314" s="38"/>
      <c r="D314" s="38"/>
      <c r="E314" s="38"/>
      <c r="F314" s="38"/>
      <c r="G314" s="38"/>
    </row>
    <row r="315" spans="1:20">
      <c r="A315" t="s">
        <v>97</v>
      </c>
      <c r="B315">
        <v>91.362899999999996</v>
      </c>
      <c r="C315">
        <v>-22.531199999999998</v>
      </c>
      <c r="D315">
        <v>-179.47900000000001</v>
      </c>
      <c r="E315">
        <v>0.53839700000000001</v>
      </c>
      <c r="F315">
        <v>0.29650500000000002</v>
      </c>
      <c r="G315">
        <v>36.216700000000003</v>
      </c>
    </row>
    <row r="316" spans="1:20">
      <c r="A316" t="s">
        <v>98</v>
      </c>
      <c r="B316">
        <v>91.372699999999995</v>
      </c>
      <c r="C316">
        <v>-22.5076</v>
      </c>
      <c r="D316">
        <v>-179.44499999999999</v>
      </c>
      <c r="E316">
        <v>0.53825299999999998</v>
      </c>
      <c r="F316">
        <v>0.29556100000000002</v>
      </c>
      <c r="G316">
        <v>36.194899999999997</v>
      </c>
    </row>
    <row r="317" spans="1:20">
      <c r="A317" t="s">
        <v>99</v>
      </c>
      <c r="B317">
        <v>91.406800000000004</v>
      </c>
      <c r="C317">
        <v>-22.475999999999999</v>
      </c>
      <c r="D317">
        <v>-179.363</v>
      </c>
      <c r="E317">
        <v>0.53857500000000003</v>
      </c>
      <c r="F317">
        <v>0.29602899999999999</v>
      </c>
      <c r="G317">
        <v>36.194400000000002</v>
      </c>
    </row>
    <row r="318" spans="1:20">
      <c r="A318" t="s">
        <v>100</v>
      </c>
      <c r="B318">
        <v>92.129599999999996</v>
      </c>
      <c r="C318">
        <v>-22.984400000000001</v>
      </c>
      <c r="D318">
        <v>-177.63</v>
      </c>
      <c r="E318">
        <v>1.4868300000000001</v>
      </c>
      <c r="F318">
        <v>9.1220899999999994E-2</v>
      </c>
      <c r="G318">
        <v>41.0276</v>
      </c>
    </row>
    <row r="319" spans="1:20">
      <c r="A319" t="s">
        <v>101</v>
      </c>
      <c r="B319">
        <v>92.106700000000004</v>
      </c>
      <c r="C319">
        <v>-22.895900000000001</v>
      </c>
      <c r="D319">
        <v>-177.708</v>
      </c>
      <c r="E319">
        <v>1.48895</v>
      </c>
      <c r="F319">
        <v>9.2298900000000003E-2</v>
      </c>
      <c r="G319">
        <v>41.043599999999998</v>
      </c>
    </row>
    <row r="320" spans="1:20">
      <c r="A320" t="s">
        <v>102</v>
      </c>
      <c r="B320">
        <v>92.152699999999996</v>
      </c>
      <c r="C320">
        <v>-23.019400000000001</v>
      </c>
      <c r="D320">
        <v>-177.61099999999999</v>
      </c>
      <c r="E320">
        <v>1.4873000000000001</v>
      </c>
      <c r="F320">
        <v>9.09523E-2</v>
      </c>
      <c r="G320">
        <v>41.022300000000001</v>
      </c>
    </row>
    <row r="321" spans="1:7">
      <c r="A321" t="s">
        <v>103</v>
      </c>
      <c r="B321">
        <v>91.977000000000004</v>
      </c>
      <c r="C321">
        <v>-23.5366</v>
      </c>
      <c r="D321">
        <v>-177.76499999999999</v>
      </c>
      <c r="E321">
        <v>1.6673899999999999</v>
      </c>
      <c r="F321">
        <v>-0.156138</v>
      </c>
      <c r="G321">
        <v>46.1188</v>
      </c>
    </row>
    <row r="322" spans="1:7">
      <c r="A322" t="s">
        <v>104</v>
      </c>
      <c r="B322">
        <v>92.019000000000005</v>
      </c>
      <c r="C322">
        <v>-23.5016</v>
      </c>
      <c r="D322">
        <v>-177.661</v>
      </c>
      <c r="E322">
        <v>1.6698200000000001</v>
      </c>
      <c r="F322">
        <v>-0.15509400000000001</v>
      </c>
      <c r="G322">
        <v>46.119700000000002</v>
      </c>
    </row>
    <row r="323" spans="1:7">
      <c r="A323" t="s">
        <v>105</v>
      </c>
      <c r="B323">
        <v>91.962299999999999</v>
      </c>
      <c r="C323">
        <v>-23.613099999999999</v>
      </c>
      <c r="D323">
        <v>-177.786</v>
      </c>
      <c r="E323">
        <v>1.66595</v>
      </c>
      <c r="F323">
        <v>-0.15596599999999999</v>
      </c>
      <c r="G323">
        <v>46.074300000000001</v>
      </c>
    </row>
    <row r="324" spans="1:7">
      <c r="A324" t="s">
        <v>106</v>
      </c>
      <c r="B324">
        <v>92.1982</v>
      </c>
      <c r="C324">
        <v>-23.677600000000002</v>
      </c>
      <c r="D324">
        <v>-177.50899999999999</v>
      </c>
      <c r="E324">
        <v>2.3060700000000001</v>
      </c>
      <c r="F324">
        <v>-0.34325600000000001</v>
      </c>
      <c r="G324">
        <v>51.172899999999998</v>
      </c>
    </row>
    <row r="325" spans="1:7">
      <c r="A325" t="s">
        <v>107</v>
      </c>
      <c r="B325">
        <v>92.205699999999993</v>
      </c>
      <c r="C325">
        <v>-23.7742</v>
      </c>
      <c r="D325">
        <v>-177.46799999999999</v>
      </c>
      <c r="E325">
        <v>2.3042199999999999</v>
      </c>
      <c r="F325">
        <v>-0.34241199999999999</v>
      </c>
      <c r="G325">
        <v>51.117400000000004</v>
      </c>
    </row>
    <row r="326" spans="1:7">
      <c r="A326" t="s">
        <v>108</v>
      </c>
      <c r="B326">
        <v>92.206100000000006</v>
      </c>
      <c r="C326">
        <v>-23.805099999999999</v>
      </c>
      <c r="D326">
        <v>-177.44300000000001</v>
      </c>
      <c r="E326">
        <v>2.3046500000000001</v>
      </c>
      <c r="F326">
        <v>-0.34157599999999999</v>
      </c>
      <c r="G326">
        <v>51.117100000000001</v>
      </c>
    </row>
    <row r="327" spans="1:7">
      <c r="A327" t="s">
        <v>109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t="s">
        <v>110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t="s">
        <v>111</v>
      </c>
      <c r="B329">
        <v>91.707099999999997</v>
      </c>
      <c r="C329">
        <v>-24.0718</v>
      </c>
      <c r="D329">
        <v>-178.99600000000001</v>
      </c>
      <c r="E329">
        <v>1.9726699999999999</v>
      </c>
      <c r="F329">
        <v>-0.671431</v>
      </c>
      <c r="G329">
        <v>61.1006</v>
      </c>
    </row>
    <row r="330" spans="1:7">
      <c r="A330" t="s">
        <v>112</v>
      </c>
      <c r="B330">
        <v>91.7517</v>
      </c>
      <c r="C330">
        <v>-23.979700000000001</v>
      </c>
      <c r="D330">
        <v>-178.91800000000001</v>
      </c>
      <c r="E330">
        <v>1.97357</v>
      </c>
      <c r="F330">
        <v>-0.67258899999999999</v>
      </c>
      <c r="G330">
        <v>61.120100000000001</v>
      </c>
    </row>
    <row r="331" spans="1:7">
      <c r="A331" t="s">
        <v>148</v>
      </c>
      <c r="B331">
        <v>92.872200000000007</v>
      </c>
      <c r="C331">
        <v>-19.1204</v>
      </c>
      <c r="D331">
        <v>-175.40299999999999</v>
      </c>
      <c r="E331">
        <v>3.4650500000000002</v>
      </c>
      <c r="F331">
        <v>-1.5016700000000001</v>
      </c>
      <c r="G331">
        <v>35.841799999999999</v>
      </c>
    </row>
    <row r="332" spans="1:7">
      <c r="A332" t="s">
        <v>149</v>
      </c>
      <c r="B332">
        <v>92.923699999999997</v>
      </c>
      <c r="C332">
        <v>-19.130400000000002</v>
      </c>
      <c r="D332">
        <v>-175.35300000000001</v>
      </c>
      <c r="E332">
        <v>3.4664700000000002</v>
      </c>
      <c r="F332">
        <v>-1.50135</v>
      </c>
      <c r="G332">
        <v>35.856699999999996</v>
      </c>
    </row>
    <row r="333" spans="1:7">
      <c r="A333" t="s">
        <v>150</v>
      </c>
      <c r="B333">
        <v>92.5715</v>
      </c>
      <c r="C333">
        <v>-19.819299999999998</v>
      </c>
      <c r="D333">
        <v>-176.06800000000001</v>
      </c>
      <c r="E333">
        <v>2.8977900000000001</v>
      </c>
      <c r="F333">
        <v>-1.9037999999999999</v>
      </c>
      <c r="G333">
        <v>40.814599999999999</v>
      </c>
    </row>
    <row r="334" spans="1:7">
      <c r="A334" t="s">
        <v>151</v>
      </c>
      <c r="B334">
        <v>92.465199999999996</v>
      </c>
      <c r="C334">
        <v>-19.7498</v>
      </c>
      <c r="D334">
        <v>-176.34299999999999</v>
      </c>
      <c r="E334">
        <v>2.9046099999999999</v>
      </c>
      <c r="F334">
        <v>-1.90486</v>
      </c>
      <c r="G334">
        <v>40.860700000000001</v>
      </c>
    </row>
    <row r="335" spans="1:7">
      <c r="A335" t="s">
        <v>152</v>
      </c>
      <c r="B335">
        <v>92.177899999999994</v>
      </c>
      <c r="C335">
        <v>-20.109500000000001</v>
      </c>
      <c r="D335">
        <v>-176.83500000000001</v>
      </c>
      <c r="E335">
        <v>2.5003000000000002</v>
      </c>
      <c r="F335">
        <v>-2.43913</v>
      </c>
      <c r="G335">
        <v>45.6569</v>
      </c>
    </row>
    <row r="336" spans="1:7">
      <c r="A336" t="s">
        <v>153</v>
      </c>
      <c r="B336">
        <v>92.157499999999999</v>
      </c>
      <c r="C336">
        <v>-20.0398</v>
      </c>
      <c r="D336">
        <v>-176.93199999999999</v>
      </c>
      <c r="E336">
        <v>2.5003700000000002</v>
      </c>
      <c r="F336">
        <v>-2.4370400000000001</v>
      </c>
      <c r="G336">
        <v>45.688400000000001</v>
      </c>
    </row>
    <row r="337" spans="1:7">
      <c r="A337" t="s">
        <v>154</v>
      </c>
      <c r="B337">
        <v>92.7286</v>
      </c>
      <c r="C337">
        <v>-21.4694</v>
      </c>
      <c r="D337">
        <v>-174.55699999999999</v>
      </c>
      <c r="E337">
        <v>2.9659300000000002</v>
      </c>
      <c r="F337">
        <v>-2.7951700000000002</v>
      </c>
      <c r="G337">
        <v>50.882599999999996</v>
      </c>
    </row>
    <row r="338" spans="1:7">
      <c r="A338" t="s">
        <v>155</v>
      </c>
      <c r="B338">
        <v>92.774600000000007</v>
      </c>
      <c r="C338">
        <v>-21.338999999999999</v>
      </c>
      <c r="D338">
        <v>-174.40899999999999</v>
      </c>
      <c r="E338">
        <v>2.9696400000000001</v>
      </c>
      <c r="F338">
        <v>-2.79867</v>
      </c>
      <c r="G338">
        <v>50.9512</v>
      </c>
    </row>
    <row r="339" spans="1:7">
      <c r="A339" t="s">
        <v>156</v>
      </c>
      <c r="B339">
        <v>92.543800000000005</v>
      </c>
      <c r="C339">
        <v>-21.445900000000002</v>
      </c>
      <c r="D339">
        <v>-178.678</v>
      </c>
      <c r="E339">
        <v>2.7872599999999998</v>
      </c>
      <c r="F339">
        <v>-3.3212799999999998</v>
      </c>
      <c r="G339">
        <v>56.191499999999998</v>
      </c>
    </row>
    <row r="340" spans="1:7">
      <c r="A340" t="s">
        <v>157</v>
      </c>
      <c r="B340">
        <v>92.587800000000001</v>
      </c>
      <c r="C340">
        <v>-21.340800000000002</v>
      </c>
      <c r="D340">
        <v>-178.59700000000001</v>
      </c>
      <c r="E340">
        <v>2.78871</v>
      </c>
      <c r="F340">
        <v>-3.3228499999999999</v>
      </c>
      <c r="G340">
        <v>56.253</v>
      </c>
    </row>
    <row r="341" spans="1:7">
      <c r="A341" t="s">
        <v>158</v>
      </c>
      <c r="B341">
        <v>93.098100000000002</v>
      </c>
      <c r="C341">
        <v>-21.0656</v>
      </c>
      <c r="D341">
        <v>-174.01400000000001</v>
      </c>
      <c r="E341">
        <v>3.5092699999999999</v>
      </c>
      <c r="F341">
        <v>-3.8671799999999998</v>
      </c>
      <c r="G341">
        <v>60.871899999999997</v>
      </c>
    </row>
    <row r="342" spans="1:7">
      <c r="A342" t="s">
        <v>159</v>
      </c>
      <c r="B342">
        <v>93.118200000000002</v>
      </c>
      <c r="C342">
        <v>-21.1371</v>
      </c>
      <c r="D342">
        <v>-173.87100000000001</v>
      </c>
      <c r="E342">
        <v>3.5052099999999999</v>
      </c>
      <c r="F342">
        <v>-3.86599</v>
      </c>
      <c r="G342">
        <v>60.822600000000001</v>
      </c>
    </row>
    <row r="343" spans="1:7">
      <c r="A343" t="s">
        <v>160</v>
      </c>
      <c r="B343">
        <v>89.229299999999995</v>
      </c>
      <c r="C343">
        <v>19.044799999999999</v>
      </c>
      <c r="D343">
        <v>-173.376</v>
      </c>
      <c r="E343">
        <v>7.3714700000000004</v>
      </c>
      <c r="F343">
        <v>7.0551899999999996</v>
      </c>
      <c r="G343">
        <v>66.481899999999996</v>
      </c>
    </row>
    <row r="344" spans="1:7">
      <c r="A344" t="s">
        <v>161</v>
      </c>
      <c r="B344">
        <v>95.256799999999998</v>
      </c>
      <c r="C344">
        <v>-30.169599999999999</v>
      </c>
      <c r="D344">
        <v>-172.447</v>
      </c>
      <c r="E344">
        <v>7.3905900000000004</v>
      </c>
      <c r="F344">
        <v>6.7863100000000003</v>
      </c>
      <c r="G344">
        <v>66.609800000000007</v>
      </c>
    </row>
    <row r="345" spans="1:7">
      <c r="A345" t="s">
        <v>127</v>
      </c>
      <c r="B345">
        <v>95.256799999999998</v>
      </c>
      <c r="C345">
        <v>-30.169599999999999</v>
      </c>
      <c r="D345">
        <v>-172.447</v>
      </c>
      <c r="E345">
        <v>7.3905900000000004</v>
      </c>
      <c r="F345">
        <v>6.7863100000000003</v>
      </c>
      <c r="G345">
        <v>66.609800000000007</v>
      </c>
    </row>
    <row r="346" spans="1:7">
      <c r="A346" t="s">
        <v>128</v>
      </c>
      <c r="B346">
        <v>95.256799999999998</v>
      </c>
      <c r="C346">
        <v>-30.169599999999999</v>
      </c>
      <c r="D346">
        <v>-172.447</v>
      </c>
      <c r="E346">
        <v>7.3905900000000004</v>
      </c>
      <c r="F346">
        <v>6.7863100000000003</v>
      </c>
      <c r="G346">
        <v>66.609800000000007</v>
      </c>
    </row>
    <row r="347" spans="1:7">
      <c r="A347" t="s">
        <v>162</v>
      </c>
      <c r="B347">
        <v>94.989900000000006</v>
      </c>
      <c r="C347">
        <v>-31.2134</v>
      </c>
      <c r="D347">
        <v>-171.822</v>
      </c>
      <c r="E347">
        <v>8.4981399999999994</v>
      </c>
      <c r="F347">
        <v>7.4726499999999998</v>
      </c>
      <c r="G347">
        <v>75.709100000000007</v>
      </c>
    </row>
    <row r="348" spans="1:7">
      <c r="A348" t="s">
        <v>163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</sheetData>
  <mergeCells count="9">
    <mergeCell ref="A237:G237"/>
    <mergeCell ref="A275:F275"/>
    <mergeCell ref="A314:G314"/>
    <mergeCell ref="AL40:AN40"/>
    <mergeCell ref="AR41:AS41"/>
    <mergeCell ref="AL160:AN160"/>
    <mergeCell ref="AR161:AS161"/>
    <mergeCell ref="A79:F79"/>
    <mergeCell ref="A80:F8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716"/>
  <sheetViews>
    <sheetView topLeftCell="A136" zoomScale="55" zoomScaleNormal="55" workbookViewId="0">
      <selection activeCell="F146" sqref="F146:H179"/>
    </sheetView>
  </sheetViews>
  <sheetFormatPr defaultRowHeight="14.4"/>
  <cols>
    <col min="1" max="1" width="9" bestFit="1" customWidth="1"/>
    <col min="2" max="2" width="7.77734375" style="1" customWidth="1"/>
    <col min="3" max="3" width="10.21875" bestFit="1" customWidth="1"/>
    <col min="4" max="4" width="10.6640625" bestFit="1" customWidth="1"/>
    <col min="5" max="5" width="8.6640625" customWidth="1"/>
    <col min="6" max="6" width="10.6640625" bestFit="1" customWidth="1"/>
    <col min="7" max="7" width="10.88671875" bestFit="1" customWidth="1"/>
    <col min="8" max="8" width="11.21875" customWidth="1"/>
    <col min="9" max="9" width="3.77734375" customWidth="1"/>
    <col min="10" max="10" width="12.5546875" style="12" customWidth="1"/>
    <col min="11" max="11" width="9.21875" bestFit="1" customWidth="1"/>
  </cols>
  <sheetData>
    <row r="1" spans="1:9">
      <c r="A1" t="s">
        <v>0</v>
      </c>
      <c r="B1" s="1" t="s">
        <v>1</v>
      </c>
      <c r="C1" t="s">
        <v>2</v>
      </c>
      <c r="D1" t="s">
        <v>22</v>
      </c>
      <c r="E1" t="s">
        <v>3</v>
      </c>
      <c r="F1" t="s">
        <v>4</v>
      </c>
      <c r="G1" t="s">
        <v>5</v>
      </c>
    </row>
    <row r="2" spans="1:9">
      <c r="A2" t="s">
        <v>6</v>
      </c>
      <c r="B2" s="1">
        <v>1</v>
      </c>
      <c r="C2">
        <v>91.0916</v>
      </c>
      <c r="D2">
        <v>-2.4115799999999998</v>
      </c>
      <c r="E2">
        <v>178.84800000000001</v>
      </c>
      <c r="F2">
        <v>0.52846400000000004</v>
      </c>
      <c r="G2">
        <v>0.13836699999999999</v>
      </c>
      <c r="H2">
        <v>36.161900000000003</v>
      </c>
      <c r="I2">
        <v>20</v>
      </c>
    </row>
    <row r="3" spans="1:9">
      <c r="A3" t="s">
        <v>6</v>
      </c>
      <c r="B3" s="1">
        <v>2</v>
      </c>
      <c r="C3">
        <v>91.097899999999996</v>
      </c>
      <c r="D3">
        <v>-2.0591900000000001</v>
      </c>
      <c r="E3">
        <v>178.965</v>
      </c>
      <c r="F3">
        <v>0.52731300000000003</v>
      </c>
      <c r="G3">
        <v>0.141567</v>
      </c>
      <c r="H3">
        <v>36.1449</v>
      </c>
      <c r="I3">
        <v>20</v>
      </c>
    </row>
    <row r="4" spans="1:9">
      <c r="A4" t="s">
        <v>6</v>
      </c>
      <c r="B4" s="1">
        <v>3</v>
      </c>
      <c r="C4">
        <v>91.117800000000003</v>
      </c>
      <c r="D4">
        <v>-1.8945000000000001</v>
      </c>
      <c r="E4">
        <v>179.089</v>
      </c>
      <c r="F4">
        <v>0.52688900000000005</v>
      </c>
      <c r="G4">
        <v>0.14369799999999999</v>
      </c>
      <c r="H4">
        <v>36.143799999999999</v>
      </c>
      <c r="I4">
        <v>20</v>
      </c>
    </row>
    <row r="5" spans="1:9">
      <c r="A5" t="s">
        <v>6</v>
      </c>
      <c r="B5" s="1">
        <v>4</v>
      </c>
      <c r="C5">
        <v>91.231300000000005</v>
      </c>
      <c r="D5">
        <v>-0.86288799999999999</v>
      </c>
      <c r="E5">
        <v>178.94800000000001</v>
      </c>
      <c r="F5">
        <v>1.4831000000000001</v>
      </c>
      <c r="G5">
        <v>-0.14834800000000001</v>
      </c>
      <c r="H5">
        <v>41.087299999999999</v>
      </c>
      <c r="I5">
        <v>20</v>
      </c>
    </row>
    <row r="6" spans="1:9">
      <c r="A6" t="s">
        <v>6</v>
      </c>
      <c r="B6" s="1">
        <v>5</v>
      </c>
      <c r="C6">
        <v>91.225999999999999</v>
      </c>
      <c r="D6">
        <v>-0.718082</v>
      </c>
      <c r="E6">
        <v>178.846</v>
      </c>
      <c r="F6">
        <v>1.4851399999999999</v>
      </c>
      <c r="G6">
        <v>-0.14663799999999999</v>
      </c>
      <c r="H6">
        <v>41.090400000000002</v>
      </c>
      <c r="I6">
        <v>20</v>
      </c>
    </row>
    <row r="7" spans="1:9">
      <c r="A7" t="s">
        <v>6</v>
      </c>
      <c r="B7" s="1">
        <v>6</v>
      </c>
      <c r="C7">
        <v>91.247200000000007</v>
      </c>
      <c r="D7">
        <v>-0.73776200000000003</v>
      </c>
      <c r="E7">
        <v>178.911</v>
      </c>
      <c r="F7">
        <v>1.48424</v>
      </c>
      <c r="G7">
        <v>-0.14698800000000001</v>
      </c>
      <c r="H7">
        <v>41.088000000000001</v>
      </c>
      <c r="I7">
        <v>20</v>
      </c>
    </row>
    <row r="8" spans="1:9">
      <c r="A8" t="s">
        <v>6</v>
      </c>
      <c r="B8" s="1">
        <v>7</v>
      </c>
      <c r="C8">
        <v>91.127300000000005</v>
      </c>
      <c r="D8">
        <v>-2.63184</v>
      </c>
      <c r="E8">
        <v>-179.99799999999999</v>
      </c>
      <c r="F8">
        <v>1.65062</v>
      </c>
      <c r="G8">
        <v>-0.51722699999999999</v>
      </c>
      <c r="H8">
        <v>46.311799999999998</v>
      </c>
      <c r="I8">
        <v>20</v>
      </c>
    </row>
    <row r="9" spans="1:9">
      <c r="A9" t="s">
        <v>6</v>
      </c>
      <c r="B9" s="1">
        <v>8</v>
      </c>
      <c r="C9">
        <v>91.138800000000003</v>
      </c>
      <c r="D9">
        <v>-2.0650599999999999</v>
      </c>
      <c r="E9">
        <v>-179.93199999999999</v>
      </c>
      <c r="F9">
        <v>1.6534199999999999</v>
      </c>
      <c r="G9">
        <v>-0.51122500000000004</v>
      </c>
      <c r="H9">
        <v>46.322000000000003</v>
      </c>
      <c r="I9">
        <v>20</v>
      </c>
    </row>
    <row r="10" spans="1:9">
      <c r="A10" t="s">
        <v>6</v>
      </c>
      <c r="B10" s="1">
        <v>9</v>
      </c>
      <c r="C10">
        <v>91.113900000000001</v>
      </c>
      <c r="D10">
        <v>-2.6766899999999998</v>
      </c>
      <c r="E10">
        <v>179.971</v>
      </c>
      <c r="F10">
        <v>1.64981</v>
      </c>
      <c r="G10">
        <v>-0.51636099999999996</v>
      </c>
      <c r="H10">
        <v>46.279400000000003</v>
      </c>
      <c r="I10">
        <v>20</v>
      </c>
    </row>
    <row r="11" spans="1:9">
      <c r="A11" t="s">
        <v>6</v>
      </c>
      <c r="B11" s="1">
        <v>10</v>
      </c>
      <c r="C11">
        <v>91.145899999999997</v>
      </c>
      <c r="D11">
        <v>-2.1543000000000001</v>
      </c>
      <c r="E11">
        <v>178.74700000000001</v>
      </c>
      <c r="F11">
        <v>2.2965300000000002</v>
      </c>
      <c r="G11">
        <v>-0.79576899999999995</v>
      </c>
      <c r="H11">
        <v>51.427300000000002</v>
      </c>
      <c r="I11">
        <v>20</v>
      </c>
    </row>
    <row r="12" spans="1:9">
      <c r="A12" t="s">
        <v>6</v>
      </c>
      <c r="B12" s="1">
        <v>11</v>
      </c>
      <c r="C12">
        <v>91.1447</v>
      </c>
      <c r="D12">
        <v>-2.5541</v>
      </c>
      <c r="E12">
        <v>178.78399999999999</v>
      </c>
      <c r="F12">
        <v>2.29515</v>
      </c>
      <c r="G12">
        <v>-0.796852</v>
      </c>
      <c r="H12">
        <v>51.38</v>
      </c>
      <c r="I12">
        <v>20</v>
      </c>
    </row>
    <row r="13" spans="1:9">
      <c r="A13" t="s">
        <v>6</v>
      </c>
      <c r="B13" s="1">
        <v>12</v>
      </c>
      <c r="C13">
        <v>91.140199999999993</v>
      </c>
      <c r="D13">
        <v>-2.4608500000000002</v>
      </c>
      <c r="E13">
        <v>178.88499999999999</v>
      </c>
      <c r="F13">
        <v>2.2953800000000002</v>
      </c>
      <c r="G13">
        <v>-0.79509399999999997</v>
      </c>
      <c r="H13">
        <v>51.3902</v>
      </c>
      <c r="I13">
        <v>20</v>
      </c>
    </row>
    <row r="14" spans="1:9">
      <c r="A14" t="s">
        <v>6</v>
      </c>
      <c r="B14" s="1">
        <v>13</v>
      </c>
      <c r="C14">
        <v>91.059899999999999</v>
      </c>
      <c r="D14">
        <v>-0.76665499999999998</v>
      </c>
      <c r="E14">
        <v>179.76599999999999</v>
      </c>
      <c r="F14">
        <v>3.94502</v>
      </c>
      <c r="G14">
        <v>-0.77639400000000003</v>
      </c>
      <c r="H14">
        <v>56.867899999999999</v>
      </c>
      <c r="I14">
        <v>20</v>
      </c>
    </row>
    <row r="15" spans="1:9">
      <c r="A15" t="s">
        <v>6</v>
      </c>
      <c r="B15" s="1">
        <v>14</v>
      </c>
      <c r="C15">
        <v>91.036900000000003</v>
      </c>
      <c r="D15">
        <v>-0.45478299999999999</v>
      </c>
      <c r="E15">
        <v>-179.91499999999999</v>
      </c>
      <c r="F15">
        <v>3.9402900000000001</v>
      </c>
      <c r="G15">
        <v>-0.775814</v>
      </c>
      <c r="H15">
        <v>56.867199999999997</v>
      </c>
      <c r="I15">
        <v>20</v>
      </c>
    </row>
    <row r="16" spans="1:9">
      <c r="A16" t="s">
        <v>6</v>
      </c>
      <c r="B16" s="1">
        <v>15</v>
      </c>
      <c r="C16">
        <v>91.094999999999999</v>
      </c>
      <c r="D16">
        <v>-4.4370900000000004</v>
      </c>
      <c r="E16">
        <v>178.23699999999999</v>
      </c>
      <c r="F16">
        <v>1.95031</v>
      </c>
      <c r="G16">
        <v>-1.3158000000000001</v>
      </c>
      <c r="H16">
        <v>61.450400000000002</v>
      </c>
      <c r="I16">
        <v>20</v>
      </c>
    </row>
    <row r="17" spans="1:9">
      <c r="A17" t="s">
        <v>6</v>
      </c>
      <c r="B17" s="1">
        <v>16</v>
      </c>
      <c r="C17">
        <v>91.123699999999999</v>
      </c>
      <c r="D17">
        <v>-4.2468399999999997</v>
      </c>
      <c r="E17">
        <v>178.23599999999999</v>
      </c>
      <c r="F17">
        <v>1.9512400000000001</v>
      </c>
      <c r="G17">
        <v>-1.31629</v>
      </c>
      <c r="H17">
        <v>61.4587</v>
      </c>
      <c r="I17">
        <v>20</v>
      </c>
    </row>
    <row r="18" spans="1:9">
      <c r="A18" t="s">
        <v>6</v>
      </c>
      <c r="B18" s="1">
        <v>17</v>
      </c>
      <c r="C18">
        <v>91.249799999999993</v>
      </c>
      <c r="D18">
        <v>-1.9372100000000001</v>
      </c>
      <c r="E18">
        <v>-177.553</v>
      </c>
      <c r="F18">
        <v>2.1543000000000001</v>
      </c>
      <c r="G18">
        <v>-1.85145</v>
      </c>
      <c r="H18">
        <v>71.594800000000006</v>
      </c>
      <c r="I18">
        <v>20</v>
      </c>
    </row>
    <row r="19" spans="1:9">
      <c r="A19" t="s">
        <v>6</v>
      </c>
      <c r="B19" s="1">
        <v>18</v>
      </c>
      <c r="C19">
        <v>91.196399999999997</v>
      </c>
      <c r="D19">
        <v>0.14991399999999999</v>
      </c>
      <c r="E19">
        <v>-176.25200000000001</v>
      </c>
      <c r="F19">
        <v>2.1477400000000002</v>
      </c>
      <c r="G19">
        <v>-1.8411200000000001</v>
      </c>
      <c r="H19">
        <v>71.651399999999995</v>
      </c>
      <c r="I19">
        <v>20</v>
      </c>
    </row>
    <row r="20" spans="1:9">
      <c r="A20" t="s">
        <v>6</v>
      </c>
      <c r="B20" s="1">
        <v>19</v>
      </c>
      <c r="C20">
        <v>90.976299999999995</v>
      </c>
      <c r="D20">
        <v>-1.3795299999999999</v>
      </c>
      <c r="E20">
        <v>176.50800000000001</v>
      </c>
      <c r="F20">
        <v>1.4227300000000001</v>
      </c>
      <c r="G20">
        <v>-2.3774000000000002</v>
      </c>
      <c r="H20">
        <v>81.885400000000004</v>
      </c>
      <c r="I20">
        <v>20</v>
      </c>
    </row>
    <row r="21" spans="1:9">
      <c r="A21" t="s">
        <v>6</v>
      </c>
      <c r="B21" s="1">
        <v>20</v>
      </c>
      <c r="C21">
        <v>90.976100000000002</v>
      </c>
      <c r="D21">
        <v>-0.54834700000000003</v>
      </c>
      <c r="E21">
        <v>175.774</v>
      </c>
      <c r="F21">
        <v>1.42998</v>
      </c>
      <c r="G21">
        <v>-2.37323</v>
      </c>
      <c r="H21">
        <v>81.918300000000002</v>
      </c>
      <c r="I21">
        <v>20</v>
      </c>
    </row>
    <row r="22" spans="1:9">
      <c r="A22" t="s">
        <v>6</v>
      </c>
      <c r="B22" s="1">
        <v>21</v>
      </c>
      <c r="C22">
        <v>91.215000000000003</v>
      </c>
      <c r="D22">
        <v>-4.4088099999999999</v>
      </c>
      <c r="E22">
        <v>-178.1</v>
      </c>
      <c r="F22">
        <v>0.81123999999999996</v>
      </c>
      <c r="G22">
        <v>-3.0521099999999999</v>
      </c>
      <c r="H22">
        <v>91.639600000000002</v>
      </c>
      <c r="I22">
        <v>20</v>
      </c>
    </row>
    <row r="23" spans="1:9">
      <c r="A23" t="s">
        <v>6</v>
      </c>
      <c r="B23" s="1">
        <v>22</v>
      </c>
      <c r="C23">
        <v>91.302000000000007</v>
      </c>
      <c r="D23">
        <v>-4.1704999999999997</v>
      </c>
      <c r="E23">
        <v>-177.07499999999999</v>
      </c>
      <c r="F23">
        <v>0.80965100000000001</v>
      </c>
      <c r="G23">
        <v>-3.0537000000000001</v>
      </c>
      <c r="H23">
        <v>91.674899999999994</v>
      </c>
      <c r="I23">
        <v>20</v>
      </c>
    </row>
    <row r="24" spans="1:9">
      <c r="A24" t="s">
        <v>6</v>
      </c>
      <c r="B24" s="1">
        <v>23</v>
      </c>
      <c r="C24">
        <v>91.415199999999999</v>
      </c>
      <c r="D24">
        <v>-6.0410700000000004</v>
      </c>
      <c r="E24">
        <v>-173.12899999999999</v>
      </c>
      <c r="F24">
        <v>1.0763499999999999</v>
      </c>
      <c r="G24">
        <v>-3.5464799999999999</v>
      </c>
      <c r="H24">
        <v>102.578</v>
      </c>
      <c r="I24">
        <v>20</v>
      </c>
    </row>
    <row r="25" spans="1:9">
      <c r="A25" t="s">
        <v>6</v>
      </c>
      <c r="B25" s="1">
        <v>24</v>
      </c>
      <c r="C25">
        <v>91.555999999999997</v>
      </c>
      <c r="D25">
        <v>-6.42117</v>
      </c>
      <c r="E25">
        <v>-172.614</v>
      </c>
      <c r="F25">
        <v>1.0757699999999999</v>
      </c>
      <c r="G25">
        <v>-3.5431699999999999</v>
      </c>
      <c r="H25">
        <v>102.483</v>
      </c>
      <c r="I25">
        <v>20</v>
      </c>
    </row>
    <row r="26" spans="1:9">
      <c r="A26" t="s">
        <v>6</v>
      </c>
      <c r="B26" s="1">
        <v>25</v>
      </c>
      <c r="C26">
        <v>91.299899999999994</v>
      </c>
      <c r="D26">
        <v>-8.2714999999999996</v>
      </c>
      <c r="E26">
        <v>173.75200000000001</v>
      </c>
      <c r="F26">
        <v>0.72928899999999997</v>
      </c>
      <c r="G26">
        <v>-4.1949800000000002</v>
      </c>
      <c r="H26">
        <v>112.751</v>
      </c>
      <c r="I26">
        <v>20</v>
      </c>
    </row>
    <row r="27" spans="1:9">
      <c r="A27" t="s">
        <v>6</v>
      </c>
      <c r="B27" s="1">
        <v>26</v>
      </c>
      <c r="C27">
        <v>91.351500000000001</v>
      </c>
      <c r="D27">
        <v>-8.1603600000000007</v>
      </c>
      <c r="E27">
        <v>174.274</v>
      </c>
      <c r="F27">
        <v>0.72692199999999996</v>
      </c>
      <c r="G27">
        <v>-4.1947999999999999</v>
      </c>
      <c r="H27">
        <v>112.876</v>
      </c>
      <c r="I27">
        <v>20</v>
      </c>
    </row>
    <row r="28" spans="1:9">
      <c r="A28" t="s">
        <v>6</v>
      </c>
      <c r="B28" s="1">
        <v>27</v>
      </c>
      <c r="C28">
        <v>91.656499999999994</v>
      </c>
      <c r="D28">
        <v>-5.3359300000000003</v>
      </c>
      <c r="E28">
        <v>-171.73599999999999</v>
      </c>
      <c r="F28">
        <v>1.2409300000000001</v>
      </c>
      <c r="G28">
        <v>-4.8776999999999999</v>
      </c>
      <c r="H28">
        <v>122.745</v>
      </c>
      <c r="I28">
        <v>20</v>
      </c>
    </row>
    <row r="29" spans="1:9">
      <c r="A29" t="s">
        <v>6</v>
      </c>
      <c r="B29" s="1">
        <v>28</v>
      </c>
      <c r="C29">
        <v>92.034000000000006</v>
      </c>
      <c r="D29">
        <v>-6.9370700000000003</v>
      </c>
      <c r="E29">
        <v>-170.66800000000001</v>
      </c>
      <c r="F29">
        <v>1.2421899999999999</v>
      </c>
      <c r="G29">
        <v>-4.8673000000000002</v>
      </c>
      <c r="H29">
        <v>122.304</v>
      </c>
      <c r="I29">
        <v>20</v>
      </c>
    </row>
    <row r="30" spans="1:9">
      <c r="A30" t="s">
        <v>6</v>
      </c>
      <c r="B30" s="1">
        <v>29</v>
      </c>
      <c r="C30">
        <v>91.361599999999996</v>
      </c>
      <c r="D30">
        <v>4.2668900000000001</v>
      </c>
      <c r="E30">
        <v>-171.798</v>
      </c>
      <c r="F30">
        <v>4.9152899999999997</v>
      </c>
      <c r="G30">
        <v>6.9211099999999997</v>
      </c>
      <c r="H30">
        <v>134.036</v>
      </c>
      <c r="I30">
        <v>20</v>
      </c>
    </row>
    <row r="31" spans="1:9">
      <c r="A31" t="s">
        <v>6</v>
      </c>
      <c r="B31" s="1">
        <v>30</v>
      </c>
      <c r="C31">
        <v>91.447000000000003</v>
      </c>
      <c r="D31">
        <v>4.1929699999999999</v>
      </c>
      <c r="E31">
        <v>-171.39500000000001</v>
      </c>
      <c r="F31">
        <v>4.9104999999999999</v>
      </c>
      <c r="G31">
        <v>6.9134700000000002</v>
      </c>
      <c r="H31">
        <v>133.89699999999999</v>
      </c>
      <c r="I31">
        <v>20</v>
      </c>
    </row>
    <row r="32" spans="1:9">
      <c r="A32" t="s">
        <v>6</v>
      </c>
      <c r="B32" s="1">
        <v>31</v>
      </c>
      <c r="C32">
        <v>91.903499999999994</v>
      </c>
      <c r="D32">
        <v>-9.3632399999999993</v>
      </c>
      <c r="E32">
        <v>-167.995</v>
      </c>
      <c r="F32">
        <v>4.7436199999999999</v>
      </c>
      <c r="G32">
        <v>7.4655899999999997</v>
      </c>
      <c r="H32">
        <v>143.041</v>
      </c>
      <c r="I32">
        <v>20</v>
      </c>
    </row>
    <row r="33" spans="1:9">
      <c r="A33" t="s">
        <v>6</v>
      </c>
      <c r="B33" s="1">
        <v>32</v>
      </c>
      <c r="C33">
        <v>92.179400000000001</v>
      </c>
      <c r="D33">
        <v>-10.4605</v>
      </c>
      <c r="E33">
        <v>-167.48699999999999</v>
      </c>
      <c r="F33">
        <v>4.7327700000000004</v>
      </c>
      <c r="G33">
        <v>7.4407300000000003</v>
      </c>
      <c r="H33">
        <v>142.56100000000001</v>
      </c>
      <c r="I33">
        <v>20</v>
      </c>
    </row>
    <row r="34" spans="1:9">
      <c r="A34" t="s">
        <v>6</v>
      </c>
      <c r="B34" s="1">
        <v>33</v>
      </c>
      <c r="C34">
        <v>90.002399999999994</v>
      </c>
      <c r="D34">
        <v>8.1295699999999993</v>
      </c>
      <c r="E34">
        <v>-172.32599999999999</v>
      </c>
      <c r="F34">
        <v>5.70052</v>
      </c>
      <c r="G34">
        <v>7.5877800000000004</v>
      </c>
      <c r="H34">
        <v>152.554</v>
      </c>
      <c r="I34">
        <v>20</v>
      </c>
    </row>
    <row r="35" spans="1:9">
      <c r="A35" t="s">
        <v>6</v>
      </c>
      <c r="B35" s="1">
        <v>34</v>
      </c>
      <c r="C35">
        <v>90.437299999999993</v>
      </c>
      <c r="D35">
        <v>5.9846899999999996</v>
      </c>
      <c r="E35">
        <v>-174.678</v>
      </c>
      <c r="F35">
        <v>5.74078</v>
      </c>
      <c r="G35">
        <v>7.6374700000000004</v>
      </c>
      <c r="H35">
        <v>153.46899999999999</v>
      </c>
      <c r="I35">
        <v>20</v>
      </c>
    </row>
    <row r="37" spans="1:9">
      <c r="A37" t="s">
        <v>0</v>
      </c>
    </row>
    <row r="38" spans="1:9">
      <c r="A38" t="s">
        <v>6</v>
      </c>
    </row>
    <row r="39" spans="1:9">
      <c r="A39" t="s">
        <v>6</v>
      </c>
    </row>
    <row r="40" spans="1:9">
      <c r="A40" t="s">
        <v>6</v>
      </c>
    </row>
    <row r="41" spans="1:9">
      <c r="A41" t="s">
        <v>6</v>
      </c>
    </row>
    <row r="42" spans="1:9">
      <c r="A42" t="s">
        <v>6</v>
      </c>
    </row>
    <row r="43" spans="1:9">
      <c r="A43" t="s">
        <v>6</v>
      </c>
    </row>
    <row r="44" spans="1:9">
      <c r="A44" t="s">
        <v>6</v>
      </c>
    </row>
    <row r="45" spans="1:9">
      <c r="A45" t="s">
        <v>6</v>
      </c>
    </row>
    <row r="46" spans="1:9">
      <c r="A46" t="s">
        <v>6</v>
      </c>
    </row>
    <row r="47" spans="1:9">
      <c r="A47" t="s">
        <v>6</v>
      </c>
    </row>
    <row r="48" spans="1:9">
      <c r="A48" t="s">
        <v>6</v>
      </c>
    </row>
    <row r="49" spans="1:1">
      <c r="A49" t="s">
        <v>6</v>
      </c>
    </row>
    <row r="50" spans="1:1">
      <c r="A50" t="s">
        <v>6</v>
      </c>
    </row>
    <row r="51" spans="1:1">
      <c r="A51" t="s">
        <v>6</v>
      </c>
    </row>
    <row r="52" spans="1:1">
      <c r="A52" t="s">
        <v>6</v>
      </c>
    </row>
    <row r="53" spans="1:1">
      <c r="A53" t="s">
        <v>6</v>
      </c>
    </row>
    <row r="54" spans="1:1">
      <c r="A54" t="s">
        <v>6</v>
      </c>
    </row>
    <row r="55" spans="1:1">
      <c r="A55" t="s">
        <v>6</v>
      </c>
    </row>
    <row r="56" spans="1:1">
      <c r="A56" t="s">
        <v>6</v>
      </c>
    </row>
    <row r="57" spans="1:1">
      <c r="A57" t="s">
        <v>6</v>
      </c>
    </row>
    <row r="58" spans="1:1">
      <c r="A58" t="s">
        <v>6</v>
      </c>
    </row>
    <row r="59" spans="1:1">
      <c r="A59" t="s">
        <v>6</v>
      </c>
    </row>
    <row r="60" spans="1:1">
      <c r="A60" t="s">
        <v>6</v>
      </c>
    </row>
    <row r="61" spans="1:1">
      <c r="A61" t="s">
        <v>6</v>
      </c>
    </row>
    <row r="62" spans="1:1">
      <c r="A62" t="s">
        <v>6</v>
      </c>
    </row>
    <row r="63" spans="1:1">
      <c r="A63" t="s">
        <v>6</v>
      </c>
    </row>
    <row r="64" spans="1:1">
      <c r="A64" t="s">
        <v>6</v>
      </c>
    </row>
    <row r="65" spans="1:9">
      <c r="A65" t="s">
        <v>6</v>
      </c>
    </row>
    <row r="66" spans="1:9">
      <c r="A66" t="s">
        <v>6</v>
      </c>
    </row>
    <row r="67" spans="1:9">
      <c r="A67" t="s">
        <v>6</v>
      </c>
    </row>
    <row r="68" spans="1:9">
      <c r="A68" t="s">
        <v>6</v>
      </c>
    </row>
    <row r="69" spans="1:9">
      <c r="A69" t="s">
        <v>6</v>
      </c>
    </row>
    <row r="70" spans="1:9">
      <c r="A70" t="s">
        <v>6</v>
      </c>
    </row>
    <row r="71" spans="1:9">
      <c r="A71" t="s">
        <v>6</v>
      </c>
    </row>
    <row r="73" spans="1:9">
      <c r="A73" t="s">
        <v>0</v>
      </c>
      <c r="B73" s="1" t="s">
        <v>7</v>
      </c>
      <c r="C73" t="s">
        <v>1</v>
      </c>
    </row>
    <row r="74" spans="1:9">
      <c r="A74" t="s">
        <v>6</v>
      </c>
      <c r="B74" s="1">
        <v>1</v>
      </c>
      <c r="C74">
        <v>91.042599999999993</v>
      </c>
      <c r="D74">
        <v>-1.68154</v>
      </c>
      <c r="E74">
        <v>179.40299999999999</v>
      </c>
      <c r="F74">
        <v>-0.113388</v>
      </c>
      <c r="G74">
        <v>-0.41615999999999997</v>
      </c>
      <c r="H74">
        <v>36.8322</v>
      </c>
      <c r="I74">
        <v>20</v>
      </c>
    </row>
    <row r="75" spans="1:9">
      <c r="A75" t="s">
        <v>6</v>
      </c>
      <c r="B75" s="1">
        <v>2</v>
      </c>
      <c r="C75">
        <v>91.049099999999996</v>
      </c>
      <c r="D75">
        <v>-1.42076</v>
      </c>
      <c r="E75">
        <v>179.512</v>
      </c>
      <c r="F75">
        <v>-0.11403199999999999</v>
      </c>
      <c r="G75">
        <v>-0.41370299999999999</v>
      </c>
      <c r="H75">
        <v>36.812899999999999</v>
      </c>
      <c r="I75">
        <v>20</v>
      </c>
    </row>
    <row r="76" spans="1:9">
      <c r="A76" t="s">
        <v>6</v>
      </c>
      <c r="B76" s="1">
        <v>3</v>
      </c>
      <c r="C76">
        <v>91.069900000000004</v>
      </c>
      <c r="D76">
        <v>-1.2684800000000001</v>
      </c>
      <c r="E76">
        <v>179.71299999999999</v>
      </c>
      <c r="F76">
        <v>-0.11508500000000001</v>
      </c>
      <c r="G76">
        <v>-0.41172500000000001</v>
      </c>
      <c r="H76">
        <v>36.810899999999997</v>
      </c>
      <c r="I76">
        <v>20</v>
      </c>
    </row>
    <row r="77" spans="1:9">
      <c r="A77" t="s">
        <v>6</v>
      </c>
      <c r="B77" s="1">
        <v>4</v>
      </c>
      <c r="C77">
        <v>91.084999999999994</v>
      </c>
      <c r="D77">
        <v>0.581924</v>
      </c>
      <c r="E77">
        <v>179.93899999999999</v>
      </c>
      <c r="F77">
        <v>0.75659399999999999</v>
      </c>
      <c r="G77">
        <v>-0.78044599999999997</v>
      </c>
      <c r="H77">
        <v>41.943600000000004</v>
      </c>
      <c r="I77">
        <v>20</v>
      </c>
    </row>
    <row r="78" spans="1:9">
      <c r="A78" t="s">
        <v>6</v>
      </c>
      <c r="B78" s="1">
        <v>5</v>
      </c>
      <c r="C78">
        <v>91.082999999999998</v>
      </c>
      <c r="D78">
        <v>0.75165099999999996</v>
      </c>
      <c r="E78">
        <v>179.755</v>
      </c>
      <c r="F78">
        <v>0.75894300000000003</v>
      </c>
      <c r="G78">
        <v>-0.77850200000000003</v>
      </c>
      <c r="H78">
        <v>41.945399999999999</v>
      </c>
      <c r="I78">
        <v>20</v>
      </c>
    </row>
    <row r="79" spans="1:9">
      <c r="A79" t="s">
        <v>6</v>
      </c>
      <c r="B79" s="1">
        <v>6</v>
      </c>
      <c r="C79">
        <v>91.106200000000001</v>
      </c>
      <c r="D79">
        <v>0.67154700000000001</v>
      </c>
      <c r="E79">
        <v>179.81</v>
      </c>
      <c r="F79">
        <v>0.75848400000000005</v>
      </c>
      <c r="G79">
        <v>-0.77945900000000001</v>
      </c>
      <c r="H79">
        <v>41.943100000000001</v>
      </c>
      <c r="I79">
        <v>20</v>
      </c>
    </row>
    <row r="80" spans="1:9">
      <c r="A80" t="s">
        <v>6</v>
      </c>
      <c r="B80" s="1">
        <v>7</v>
      </c>
      <c r="C80">
        <v>91.07</v>
      </c>
      <c r="D80">
        <v>-1.6437200000000001</v>
      </c>
      <c r="E80">
        <v>-177.80699999999999</v>
      </c>
      <c r="F80">
        <v>0.81548200000000004</v>
      </c>
      <c r="G80">
        <v>-1.2431399999999999</v>
      </c>
      <c r="H80">
        <v>47.253900000000002</v>
      </c>
      <c r="I80">
        <v>20</v>
      </c>
    </row>
    <row r="81" spans="1:9">
      <c r="A81" t="s">
        <v>6</v>
      </c>
      <c r="B81" s="1">
        <v>8</v>
      </c>
      <c r="C81">
        <v>91.083500000000001</v>
      </c>
      <c r="D81">
        <v>-1.26007</v>
      </c>
      <c r="E81">
        <v>-177.74</v>
      </c>
      <c r="F81">
        <v>0.81778399999999996</v>
      </c>
      <c r="G81">
        <v>-1.23895</v>
      </c>
      <c r="H81">
        <v>47.260599999999997</v>
      </c>
      <c r="I81">
        <v>20</v>
      </c>
    </row>
    <row r="82" spans="1:9">
      <c r="A82" t="s">
        <v>6</v>
      </c>
      <c r="B82" s="1">
        <v>9</v>
      </c>
      <c r="C82">
        <v>91.055599999999998</v>
      </c>
      <c r="D82">
        <v>-1.6052500000000001</v>
      </c>
      <c r="E82">
        <v>-177.898</v>
      </c>
      <c r="F82">
        <v>0.81510099999999996</v>
      </c>
      <c r="G82">
        <v>-1.24108</v>
      </c>
      <c r="H82">
        <v>47.226199999999999</v>
      </c>
      <c r="I82">
        <v>20</v>
      </c>
    </row>
    <row r="83" spans="1:9">
      <c r="A83" t="s">
        <v>6</v>
      </c>
      <c r="B83" s="1">
        <v>10</v>
      </c>
      <c r="C83">
        <v>91.039000000000001</v>
      </c>
      <c r="D83">
        <v>-0.97534500000000002</v>
      </c>
      <c r="E83">
        <v>-179.17599999999999</v>
      </c>
      <c r="F83">
        <v>1.3923300000000001</v>
      </c>
      <c r="G83">
        <v>-1.61192</v>
      </c>
      <c r="H83">
        <v>52.604300000000002</v>
      </c>
      <c r="I83">
        <v>20</v>
      </c>
    </row>
    <row r="84" spans="1:9">
      <c r="A84" t="s">
        <v>6</v>
      </c>
      <c r="B84" s="1">
        <v>11</v>
      </c>
      <c r="C84">
        <v>91.042900000000003</v>
      </c>
      <c r="D84">
        <v>-1.37904</v>
      </c>
      <c r="E84">
        <v>-179.136</v>
      </c>
      <c r="F84">
        <v>1.39174</v>
      </c>
      <c r="G84">
        <v>-1.61236</v>
      </c>
      <c r="H84">
        <v>52.555500000000002</v>
      </c>
      <c r="I84">
        <v>20</v>
      </c>
    </row>
    <row r="85" spans="1:9">
      <c r="A85" t="s">
        <v>6</v>
      </c>
      <c r="B85" s="1">
        <v>12</v>
      </c>
      <c r="C85">
        <v>91.038399999999996</v>
      </c>
      <c r="D85">
        <v>-1.2839499999999999</v>
      </c>
      <c r="E85">
        <v>-178.97399999999999</v>
      </c>
      <c r="F85">
        <v>1.39127</v>
      </c>
      <c r="G85">
        <v>-1.6106400000000001</v>
      </c>
      <c r="H85">
        <v>52.563800000000001</v>
      </c>
      <c r="I85">
        <v>20</v>
      </c>
    </row>
    <row r="86" spans="1:9">
      <c r="A86" t="s">
        <v>6</v>
      </c>
      <c r="B86" s="1">
        <v>13</v>
      </c>
      <c r="C86">
        <v>90.8827</v>
      </c>
      <c r="D86">
        <v>2.5507399999999998</v>
      </c>
      <c r="E86">
        <v>-177.24</v>
      </c>
      <c r="F86">
        <v>2.9163999999999999</v>
      </c>
      <c r="G86">
        <v>-1.6715800000000001</v>
      </c>
      <c r="H86">
        <v>58.195399999999999</v>
      </c>
      <c r="I86">
        <v>20</v>
      </c>
    </row>
    <row r="87" spans="1:9">
      <c r="A87" t="s">
        <v>6</v>
      </c>
      <c r="B87" s="1">
        <v>14</v>
      </c>
      <c r="C87">
        <v>90.872</v>
      </c>
      <c r="D87">
        <v>2.35311</v>
      </c>
      <c r="E87">
        <v>-176.69800000000001</v>
      </c>
      <c r="F87">
        <v>2.9090500000000001</v>
      </c>
      <c r="G87">
        <v>-1.6744600000000001</v>
      </c>
      <c r="H87">
        <v>58.180500000000002</v>
      </c>
      <c r="I87">
        <v>20</v>
      </c>
    </row>
    <row r="88" spans="1:9">
      <c r="A88" t="s">
        <v>6</v>
      </c>
      <c r="B88" s="1">
        <v>15</v>
      </c>
      <c r="C88">
        <v>91.063800000000001</v>
      </c>
      <c r="D88">
        <v>-0.59936199999999995</v>
      </c>
      <c r="E88">
        <v>-176.66399999999999</v>
      </c>
      <c r="F88">
        <v>0.842005</v>
      </c>
      <c r="G88">
        <v>-2.2955899999999998</v>
      </c>
      <c r="H88">
        <v>63.228299999999997</v>
      </c>
      <c r="I88">
        <v>20</v>
      </c>
    </row>
    <row r="89" spans="1:9">
      <c r="A89" t="s">
        <v>6</v>
      </c>
      <c r="B89" s="1">
        <v>16</v>
      </c>
      <c r="C89">
        <v>91.092699999999994</v>
      </c>
      <c r="D89">
        <v>-0.51465899999999998</v>
      </c>
      <c r="E89">
        <v>-176.59200000000001</v>
      </c>
      <c r="F89">
        <v>0.84219599999999994</v>
      </c>
      <c r="G89">
        <v>-2.2967499999999998</v>
      </c>
      <c r="H89">
        <v>63.226799999999997</v>
      </c>
      <c r="I89">
        <v>20</v>
      </c>
    </row>
    <row r="90" spans="1:9">
      <c r="A90" t="s">
        <v>6</v>
      </c>
      <c r="B90" s="1">
        <v>17</v>
      </c>
      <c r="C90">
        <v>90.475499999999997</v>
      </c>
      <c r="D90">
        <v>5.3752199999999997</v>
      </c>
      <c r="E90">
        <v>-170.09899999999999</v>
      </c>
      <c r="F90">
        <v>0.82805899999999999</v>
      </c>
      <c r="G90">
        <v>-2.9117999999999999</v>
      </c>
      <c r="H90">
        <v>72.841999999999999</v>
      </c>
      <c r="I90">
        <v>20</v>
      </c>
    </row>
    <row r="91" spans="1:9">
      <c r="A91" t="s">
        <v>6</v>
      </c>
      <c r="B91" s="1">
        <v>18</v>
      </c>
      <c r="C91">
        <v>90.489099999999993</v>
      </c>
      <c r="D91">
        <v>5.2869299999999999</v>
      </c>
      <c r="E91">
        <v>-170.01</v>
      </c>
      <c r="F91">
        <v>0.82723800000000003</v>
      </c>
      <c r="G91">
        <v>-2.9133300000000002</v>
      </c>
      <c r="H91">
        <v>72.857299999999995</v>
      </c>
      <c r="I91">
        <v>20</v>
      </c>
    </row>
    <row r="92" spans="1:9">
      <c r="A92" t="s">
        <v>6</v>
      </c>
      <c r="B92" s="1">
        <v>19</v>
      </c>
      <c r="C92">
        <v>91.1417</v>
      </c>
      <c r="D92">
        <v>-2.55044</v>
      </c>
      <c r="E92">
        <v>-173.047</v>
      </c>
      <c r="F92">
        <v>-4.5266300000000002E-2</v>
      </c>
      <c r="G92">
        <v>-3.6639200000000001</v>
      </c>
      <c r="H92">
        <v>83.576599999999999</v>
      </c>
      <c r="I92">
        <v>20</v>
      </c>
    </row>
    <row r="93" spans="1:9">
      <c r="A93" t="s">
        <v>6</v>
      </c>
      <c r="B93" s="1">
        <v>20</v>
      </c>
      <c r="C93">
        <v>91.104900000000001</v>
      </c>
      <c r="D93">
        <v>-2.0940699999999999</v>
      </c>
      <c r="E93">
        <v>-173.166</v>
      </c>
      <c r="F93">
        <v>-4.1627499999999998E-2</v>
      </c>
      <c r="G93">
        <v>-3.6648299999999998</v>
      </c>
      <c r="H93">
        <v>83.667500000000004</v>
      </c>
      <c r="I93">
        <v>20</v>
      </c>
    </row>
    <row r="94" spans="1:9">
      <c r="A94" t="s">
        <v>6</v>
      </c>
      <c r="B94" s="1">
        <v>21</v>
      </c>
      <c r="C94">
        <v>91.340199999999996</v>
      </c>
      <c r="D94">
        <v>-2.1741899999999998</v>
      </c>
      <c r="E94">
        <v>-171.10499999999999</v>
      </c>
      <c r="F94">
        <v>-0.81785399999999997</v>
      </c>
      <c r="G94">
        <v>-4.4946299999999999</v>
      </c>
      <c r="H94">
        <v>93.519800000000004</v>
      </c>
      <c r="I94">
        <v>20</v>
      </c>
    </row>
    <row r="95" spans="1:9">
      <c r="A95" t="s">
        <v>6</v>
      </c>
      <c r="B95" s="1">
        <v>22</v>
      </c>
      <c r="C95">
        <v>91.401600000000002</v>
      </c>
      <c r="D95">
        <v>-2.1781199999999998</v>
      </c>
      <c r="E95">
        <v>-170.571</v>
      </c>
      <c r="F95">
        <v>-0.81696899999999995</v>
      </c>
      <c r="G95">
        <v>-4.4948600000000001</v>
      </c>
      <c r="H95">
        <v>93.491100000000003</v>
      </c>
      <c r="I95">
        <v>20</v>
      </c>
    </row>
    <row r="96" spans="1:9">
      <c r="A96" t="s">
        <v>6</v>
      </c>
      <c r="B96" s="1">
        <v>23</v>
      </c>
      <c r="C96">
        <v>91.109300000000005</v>
      </c>
      <c r="D96">
        <v>-1.75535</v>
      </c>
      <c r="E96">
        <v>-172.178</v>
      </c>
      <c r="F96">
        <v>-0.76695000000000002</v>
      </c>
      <c r="G96">
        <v>-5.1933600000000002</v>
      </c>
      <c r="H96">
        <v>104.792</v>
      </c>
      <c r="I96">
        <v>20</v>
      </c>
    </row>
    <row r="97" spans="1:9">
      <c r="A97" t="s">
        <v>6</v>
      </c>
      <c r="B97" s="1">
        <v>24</v>
      </c>
      <c r="C97">
        <v>91.169700000000006</v>
      </c>
      <c r="D97">
        <v>-1.7958400000000001</v>
      </c>
      <c r="E97">
        <v>-171.76499999999999</v>
      </c>
      <c r="F97">
        <v>-0.76418299999999995</v>
      </c>
      <c r="G97">
        <v>-5.1899300000000004</v>
      </c>
      <c r="H97">
        <v>104.75700000000001</v>
      </c>
      <c r="I97">
        <v>20</v>
      </c>
    </row>
    <row r="98" spans="1:9">
      <c r="A98" t="s">
        <v>6</v>
      </c>
      <c r="B98" s="1">
        <v>25</v>
      </c>
      <c r="C98">
        <v>91.229299999999995</v>
      </c>
      <c r="D98">
        <v>10.772600000000001</v>
      </c>
      <c r="E98">
        <v>-170.411</v>
      </c>
      <c r="F98">
        <v>-1.3656999999999999</v>
      </c>
      <c r="G98">
        <v>-5.9618900000000004</v>
      </c>
      <c r="H98">
        <v>115.13500000000001</v>
      </c>
      <c r="I98">
        <v>20</v>
      </c>
    </row>
    <row r="99" spans="1:9">
      <c r="A99" t="s">
        <v>6</v>
      </c>
      <c r="B99" s="1">
        <v>26</v>
      </c>
      <c r="C99">
        <v>91.211200000000005</v>
      </c>
      <c r="D99">
        <v>10.366899999999999</v>
      </c>
      <c r="E99">
        <v>-170.15899999999999</v>
      </c>
      <c r="F99">
        <v>-1.3665099999999999</v>
      </c>
      <c r="G99">
        <v>-5.9630299999999998</v>
      </c>
      <c r="H99">
        <v>115.221</v>
      </c>
      <c r="I99">
        <v>20</v>
      </c>
    </row>
    <row r="100" spans="1:9">
      <c r="A100" t="s">
        <v>6</v>
      </c>
      <c r="B100" s="1">
        <v>27</v>
      </c>
      <c r="C100">
        <v>91.596400000000003</v>
      </c>
      <c r="D100">
        <v>-2.7304599999999999</v>
      </c>
      <c r="E100">
        <v>-169.989</v>
      </c>
      <c r="F100">
        <v>-0.97403899999999999</v>
      </c>
      <c r="G100">
        <v>-6.87608</v>
      </c>
      <c r="H100">
        <v>125.41500000000001</v>
      </c>
      <c r="I100">
        <v>20</v>
      </c>
    </row>
    <row r="101" spans="1:9">
      <c r="A101" t="s">
        <v>6</v>
      </c>
      <c r="B101" s="1">
        <v>28</v>
      </c>
      <c r="C101">
        <v>91.962199999999996</v>
      </c>
      <c r="D101">
        <v>-4.4636800000000001</v>
      </c>
      <c r="E101">
        <v>-169.28100000000001</v>
      </c>
      <c r="F101">
        <v>-0.96357899999999996</v>
      </c>
      <c r="G101">
        <v>-6.8618300000000003</v>
      </c>
      <c r="H101">
        <v>125.017</v>
      </c>
      <c r="I101">
        <v>20</v>
      </c>
    </row>
    <row r="102" spans="1:9">
      <c r="A102" t="s">
        <v>6</v>
      </c>
      <c r="B102" s="1">
        <v>29</v>
      </c>
      <c r="C102">
        <v>91.265199999999993</v>
      </c>
      <c r="D102">
        <v>4.3262299999999998</v>
      </c>
      <c r="E102">
        <v>-169.09700000000001</v>
      </c>
      <c r="F102">
        <v>2.5593599999999999</v>
      </c>
      <c r="G102">
        <v>4.8095299999999996</v>
      </c>
      <c r="H102">
        <v>136.77099999999999</v>
      </c>
      <c r="I102">
        <v>20</v>
      </c>
    </row>
    <row r="103" spans="1:9">
      <c r="A103" t="s">
        <v>6</v>
      </c>
      <c r="B103" s="1">
        <v>30</v>
      </c>
      <c r="C103">
        <v>91.264600000000002</v>
      </c>
      <c r="D103">
        <v>4.8077100000000002</v>
      </c>
      <c r="E103">
        <v>-168.63</v>
      </c>
      <c r="F103">
        <v>2.5542500000000001</v>
      </c>
      <c r="G103">
        <v>4.8014900000000003</v>
      </c>
      <c r="H103">
        <v>136.5</v>
      </c>
      <c r="I103">
        <v>20</v>
      </c>
    </row>
    <row r="104" spans="1:9">
      <c r="A104" t="s">
        <v>6</v>
      </c>
      <c r="B104" s="1">
        <v>31</v>
      </c>
      <c r="C104">
        <v>91.736199999999997</v>
      </c>
      <c r="D104">
        <v>-6.5828499999999996</v>
      </c>
      <c r="E104">
        <v>-165.411</v>
      </c>
      <c r="F104">
        <v>2.2315900000000002</v>
      </c>
      <c r="G104">
        <v>5.2292199999999998</v>
      </c>
      <c r="H104">
        <v>146.131</v>
      </c>
      <c r="I104">
        <v>20</v>
      </c>
    </row>
    <row r="105" spans="1:9">
      <c r="A105" t="s">
        <v>6</v>
      </c>
      <c r="B105" s="1">
        <v>32</v>
      </c>
      <c r="C105">
        <v>92.011200000000002</v>
      </c>
      <c r="D105">
        <v>-7.7502700000000004</v>
      </c>
      <c r="E105">
        <v>-165.24799999999999</v>
      </c>
      <c r="F105">
        <v>2.2318099999999998</v>
      </c>
      <c r="G105">
        <v>5.2153400000000003</v>
      </c>
      <c r="H105">
        <v>145.733</v>
      </c>
      <c r="I105">
        <v>20</v>
      </c>
    </row>
    <row r="106" spans="1:9">
      <c r="A106" t="s">
        <v>6</v>
      </c>
      <c r="B106" s="1">
        <v>33</v>
      </c>
      <c r="C106">
        <v>90.129900000000006</v>
      </c>
      <c r="D106">
        <v>9.7915600000000005</v>
      </c>
      <c r="E106">
        <v>-173.137</v>
      </c>
      <c r="F106">
        <v>2.9401600000000001</v>
      </c>
      <c r="G106">
        <v>5.1663100000000002</v>
      </c>
      <c r="H106">
        <v>155.24799999999999</v>
      </c>
      <c r="I106">
        <v>20</v>
      </c>
    </row>
    <row r="107" spans="1:9">
      <c r="A107" t="s">
        <v>6</v>
      </c>
      <c r="B107" s="1">
        <v>34</v>
      </c>
      <c r="C107">
        <v>90.5428</v>
      </c>
      <c r="D107">
        <v>7.6856799999999996</v>
      </c>
      <c r="E107">
        <v>-175.44399999999999</v>
      </c>
      <c r="F107">
        <v>2.96441</v>
      </c>
      <c r="G107">
        <v>5.2035999999999998</v>
      </c>
      <c r="H107">
        <v>156.22499999999999</v>
      </c>
      <c r="I107">
        <v>20</v>
      </c>
    </row>
    <row r="109" spans="1:9">
      <c r="A109" t="s">
        <v>0</v>
      </c>
      <c r="B109" s="1" t="s">
        <v>1</v>
      </c>
      <c r="C109" t="s">
        <v>22</v>
      </c>
    </row>
    <row r="110" spans="1:9">
      <c r="A110" t="s">
        <v>6</v>
      </c>
      <c r="B110" s="1">
        <v>1</v>
      </c>
      <c r="C110">
        <v>91.180999999999997</v>
      </c>
      <c r="D110">
        <v>-2.65577</v>
      </c>
      <c r="E110">
        <v>179.351</v>
      </c>
      <c r="F110">
        <v>0.51915800000000001</v>
      </c>
      <c r="G110">
        <v>0.121184</v>
      </c>
      <c r="H110">
        <v>36.818399999999997</v>
      </c>
      <c r="I110">
        <v>20</v>
      </c>
    </row>
    <row r="111" spans="1:9">
      <c r="A111" t="s">
        <v>6</v>
      </c>
      <c r="B111" s="1">
        <v>2</v>
      </c>
      <c r="C111">
        <v>91.188400000000001</v>
      </c>
      <c r="D111">
        <v>-2.3523999999999998</v>
      </c>
      <c r="E111">
        <v>179.56100000000001</v>
      </c>
      <c r="F111">
        <v>0.51714499999999997</v>
      </c>
      <c r="G111">
        <v>0.12359199999999999</v>
      </c>
      <c r="H111">
        <v>36.801400000000001</v>
      </c>
      <c r="I111">
        <v>20</v>
      </c>
    </row>
    <row r="112" spans="1:9">
      <c r="A112" t="s">
        <v>6</v>
      </c>
      <c r="B112" s="1">
        <v>3</v>
      </c>
      <c r="C112">
        <v>91.209500000000006</v>
      </c>
      <c r="D112">
        <v>-2.1804299999999999</v>
      </c>
      <c r="E112">
        <v>179.81899999999999</v>
      </c>
      <c r="F112">
        <v>0.51532800000000001</v>
      </c>
      <c r="G112">
        <v>0.12590899999999999</v>
      </c>
      <c r="H112">
        <v>36.8001</v>
      </c>
      <c r="I112">
        <v>20</v>
      </c>
    </row>
    <row r="113" spans="1:9">
      <c r="A113" t="s">
        <v>6</v>
      </c>
      <c r="B113" s="1">
        <v>4</v>
      </c>
      <c r="C113">
        <v>91.321200000000005</v>
      </c>
      <c r="D113">
        <v>-0.53446000000000005</v>
      </c>
      <c r="E113">
        <v>179.47499999999999</v>
      </c>
      <c r="F113">
        <v>1.4801299999999999</v>
      </c>
      <c r="G113">
        <v>-0.167627</v>
      </c>
      <c r="H113">
        <v>41.914999999999999</v>
      </c>
      <c r="I113">
        <v>20</v>
      </c>
    </row>
    <row r="114" spans="1:9">
      <c r="A114" t="s">
        <v>6</v>
      </c>
      <c r="B114" s="1">
        <v>5</v>
      </c>
      <c r="C114">
        <v>91.318799999999996</v>
      </c>
      <c r="D114">
        <v>-0.49859599999999998</v>
      </c>
      <c r="E114">
        <v>179.30600000000001</v>
      </c>
      <c r="F114">
        <v>1.48302</v>
      </c>
      <c r="G114">
        <v>-0.167014</v>
      </c>
      <c r="H114">
        <v>41.917400000000001</v>
      </c>
      <c r="I114">
        <v>20</v>
      </c>
    </row>
    <row r="115" spans="1:9">
      <c r="A115" t="s">
        <v>6</v>
      </c>
      <c r="B115" s="1">
        <v>6</v>
      </c>
      <c r="C115">
        <v>91.337900000000005</v>
      </c>
      <c r="D115">
        <v>-0.48453600000000002</v>
      </c>
      <c r="E115">
        <v>179.398</v>
      </c>
      <c r="F115">
        <v>1.48167</v>
      </c>
      <c r="G115">
        <v>-0.167041</v>
      </c>
      <c r="H115">
        <v>41.914900000000003</v>
      </c>
      <c r="I115">
        <v>20</v>
      </c>
    </row>
    <row r="116" spans="1:9">
      <c r="A116" t="s">
        <v>6</v>
      </c>
      <c r="B116" s="1">
        <v>7</v>
      </c>
      <c r="C116">
        <v>91.290599999999998</v>
      </c>
      <c r="D116">
        <v>-2.1823600000000001</v>
      </c>
      <c r="E116">
        <v>-178.828</v>
      </c>
      <c r="F116">
        <v>1.61669</v>
      </c>
      <c r="G116">
        <v>-0.54553700000000005</v>
      </c>
      <c r="H116">
        <v>47.246200000000002</v>
      </c>
      <c r="I116">
        <v>20</v>
      </c>
    </row>
    <row r="117" spans="1:9">
      <c r="A117" t="s">
        <v>6</v>
      </c>
      <c r="B117" s="1">
        <v>8</v>
      </c>
      <c r="C117">
        <v>91.304299999999998</v>
      </c>
      <c r="D117">
        <v>-1.74295</v>
      </c>
      <c r="E117">
        <v>-178.648</v>
      </c>
      <c r="F117">
        <v>1.61849</v>
      </c>
      <c r="G117">
        <v>-0.54094299999999995</v>
      </c>
      <c r="H117">
        <v>47.253799999999998</v>
      </c>
      <c r="I117">
        <v>20</v>
      </c>
    </row>
    <row r="118" spans="1:9">
      <c r="A118" t="s">
        <v>6</v>
      </c>
      <c r="B118" s="1">
        <v>9</v>
      </c>
      <c r="C118">
        <v>91.276899999999998</v>
      </c>
      <c r="D118">
        <v>-2.2103100000000002</v>
      </c>
      <c r="E118">
        <v>-178.89</v>
      </c>
      <c r="F118">
        <v>1.6163700000000001</v>
      </c>
      <c r="G118">
        <v>-0.54463200000000001</v>
      </c>
      <c r="H118">
        <v>47.214399999999998</v>
      </c>
      <c r="I118">
        <v>20</v>
      </c>
    </row>
    <row r="119" spans="1:9">
      <c r="A119" t="s">
        <v>6</v>
      </c>
      <c r="B119" s="1">
        <v>10</v>
      </c>
      <c r="C119">
        <v>91.349800000000002</v>
      </c>
      <c r="D119">
        <v>-2.0155799999999999</v>
      </c>
      <c r="E119">
        <v>179.583</v>
      </c>
      <c r="F119">
        <v>2.2765599999999999</v>
      </c>
      <c r="G119">
        <v>-0.82911599999999996</v>
      </c>
      <c r="H119">
        <v>52.543999999999997</v>
      </c>
      <c r="I119">
        <v>20</v>
      </c>
    </row>
    <row r="120" spans="1:9">
      <c r="A120" t="s">
        <v>6</v>
      </c>
      <c r="B120" s="1">
        <v>11</v>
      </c>
      <c r="C120">
        <v>91.340100000000007</v>
      </c>
      <c r="D120">
        <v>-2.2833399999999999</v>
      </c>
      <c r="E120">
        <v>179.483</v>
      </c>
      <c r="F120">
        <v>2.2763200000000001</v>
      </c>
      <c r="G120">
        <v>-0.82909100000000002</v>
      </c>
      <c r="H120">
        <v>52.495600000000003</v>
      </c>
      <c r="I120">
        <v>20</v>
      </c>
    </row>
    <row r="121" spans="1:9">
      <c r="A121" t="s">
        <v>6</v>
      </c>
      <c r="B121" s="1">
        <v>12</v>
      </c>
      <c r="C121">
        <v>91.336600000000004</v>
      </c>
      <c r="D121">
        <v>-2.1638600000000001</v>
      </c>
      <c r="E121">
        <v>179.68199999999999</v>
      </c>
      <c r="F121">
        <v>2.27589</v>
      </c>
      <c r="G121">
        <v>-0.82713400000000004</v>
      </c>
      <c r="H121">
        <v>52.508200000000002</v>
      </c>
      <c r="I121">
        <v>20</v>
      </c>
    </row>
    <row r="122" spans="1:9">
      <c r="A122" t="s">
        <v>6</v>
      </c>
      <c r="B122" s="1">
        <v>13</v>
      </c>
      <c r="C122">
        <v>91.039100000000005</v>
      </c>
      <c r="D122">
        <v>-0.28685699999999997</v>
      </c>
      <c r="E122">
        <v>179.32599999999999</v>
      </c>
      <c r="F122">
        <v>3.9140799999999998</v>
      </c>
      <c r="G122">
        <v>-0.78681699999999999</v>
      </c>
      <c r="H122">
        <v>57.871099999999998</v>
      </c>
      <c r="I122">
        <v>20</v>
      </c>
    </row>
    <row r="123" spans="1:9">
      <c r="A123" t="s">
        <v>6</v>
      </c>
      <c r="B123" s="1">
        <v>14</v>
      </c>
      <c r="C123">
        <v>91.017499999999998</v>
      </c>
      <c r="D123">
        <v>-3.4463500000000001E-2</v>
      </c>
      <c r="E123">
        <v>179.696</v>
      </c>
      <c r="F123">
        <v>3.90896</v>
      </c>
      <c r="G123">
        <v>-0.78679299999999996</v>
      </c>
      <c r="H123">
        <v>57.870800000000003</v>
      </c>
      <c r="I123">
        <v>20</v>
      </c>
    </row>
    <row r="124" spans="1:9">
      <c r="A124" t="s">
        <v>6</v>
      </c>
      <c r="B124" s="1">
        <v>15</v>
      </c>
      <c r="C124">
        <v>91.034300000000002</v>
      </c>
      <c r="D124">
        <v>-2.8102</v>
      </c>
      <c r="E124">
        <v>175.85400000000001</v>
      </c>
      <c r="F124">
        <v>1.9350400000000001</v>
      </c>
      <c r="G124">
        <v>-1.33274</v>
      </c>
      <c r="H124">
        <v>62.850299999999997</v>
      </c>
      <c r="I124">
        <v>20</v>
      </c>
    </row>
    <row r="125" spans="1:9">
      <c r="A125" t="s">
        <v>6</v>
      </c>
      <c r="B125" s="1">
        <v>16</v>
      </c>
      <c r="C125">
        <v>91.070499999999996</v>
      </c>
      <c r="D125">
        <v>-2.63564</v>
      </c>
      <c r="E125">
        <v>175.839</v>
      </c>
      <c r="F125">
        <v>1.9360299999999999</v>
      </c>
      <c r="G125">
        <v>-1.3337399999999999</v>
      </c>
      <c r="H125">
        <v>62.856499999999997</v>
      </c>
      <c r="I125">
        <v>20</v>
      </c>
    </row>
    <row r="126" spans="1:9">
      <c r="A126" t="s">
        <v>6</v>
      </c>
      <c r="B126" s="1">
        <v>17</v>
      </c>
      <c r="C126">
        <v>91.1691</v>
      </c>
      <c r="D126">
        <v>2.72254</v>
      </c>
      <c r="E126">
        <v>-171.53700000000001</v>
      </c>
      <c r="F126">
        <v>2.09063</v>
      </c>
      <c r="G126">
        <v>-1.86836</v>
      </c>
      <c r="H126">
        <v>73.303399999999996</v>
      </c>
      <c r="I126">
        <v>20</v>
      </c>
    </row>
    <row r="127" spans="1:9">
      <c r="A127" t="s">
        <v>6</v>
      </c>
      <c r="B127" s="1">
        <v>18</v>
      </c>
      <c r="C127">
        <v>91.1708</v>
      </c>
      <c r="D127">
        <v>2.7462800000000001</v>
      </c>
      <c r="E127">
        <v>-171.41300000000001</v>
      </c>
      <c r="F127">
        <v>2.0897899999999998</v>
      </c>
      <c r="G127">
        <v>-1.8691899999999999</v>
      </c>
      <c r="H127">
        <v>73.315600000000003</v>
      </c>
      <c r="I127">
        <v>20</v>
      </c>
    </row>
    <row r="128" spans="1:9">
      <c r="A128" t="s">
        <v>6</v>
      </c>
      <c r="B128" s="1">
        <v>19</v>
      </c>
      <c r="C128">
        <v>91.013599999999997</v>
      </c>
      <c r="D128">
        <v>0.83755500000000005</v>
      </c>
      <c r="E128">
        <v>173.548</v>
      </c>
      <c r="F128">
        <v>1.4211499999999999</v>
      </c>
      <c r="G128">
        <v>-2.4224000000000001</v>
      </c>
      <c r="H128">
        <v>83.851799999999997</v>
      </c>
      <c r="I128">
        <v>20</v>
      </c>
    </row>
    <row r="129" spans="1:27">
      <c r="A129" t="s">
        <v>6</v>
      </c>
      <c r="B129" s="1">
        <v>20</v>
      </c>
      <c r="C129">
        <v>91.020799999999994</v>
      </c>
      <c r="D129">
        <v>0.97402999999999995</v>
      </c>
      <c r="E129">
        <v>173.18199999999999</v>
      </c>
      <c r="F129">
        <v>1.42567</v>
      </c>
      <c r="G129">
        <v>-2.42136</v>
      </c>
      <c r="H129">
        <v>83.865600000000001</v>
      </c>
      <c r="I129">
        <v>20</v>
      </c>
    </row>
    <row r="130" spans="1:27">
      <c r="A130" t="s">
        <v>6</v>
      </c>
      <c r="B130" s="1">
        <v>21</v>
      </c>
      <c r="C130">
        <v>91.125699999999995</v>
      </c>
      <c r="D130">
        <v>-1.8977200000000001</v>
      </c>
      <c r="E130">
        <v>179.64699999999999</v>
      </c>
      <c r="F130">
        <v>0.79036899999999999</v>
      </c>
      <c r="G130">
        <v>-3.1359699999999999</v>
      </c>
      <c r="H130">
        <v>94.529499999999999</v>
      </c>
      <c r="I130">
        <v>20</v>
      </c>
    </row>
    <row r="131" spans="1:27">
      <c r="A131" t="s">
        <v>6</v>
      </c>
      <c r="B131" s="1">
        <v>22</v>
      </c>
      <c r="C131">
        <v>91.401700000000005</v>
      </c>
      <c r="D131">
        <v>-2.4706800000000002</v>
      </c>
      <c r="E131">
        <v>-174.191</v>
      </c>
      <c r="F131">
        <v>0.763849</v>
      </c>
      <c r="G131">
        <v>-3.13435</v>
      </c>
      <c r="H131">
        <v>94.34</v>
      </c>
      <c r="I131">
        <v>20</v>
      </c>
    </row>
    <row r="132" spans="1:27">
      <c r="A132" t="s">
        <v>6</v>
      </c>
      <c r="B132" s="1">
        <v>23</v>
      </c>
      <c r="C132">
        <v>91.4345</v>
      </c>
      <c r="D132">
        <v>-4.2632300000000001</v>
      </c>
      <c r="E132">
        <v>-171.18100000000001</v>
      </c>
      <c r="F132">
        <v>1.0426200000000001</v>
      </c>
      <c r="G132">
        <v>-3.6545100000000001</v>
      </c>
      <c r="H132">
        <v>105.943</v>
      </c>
      <c r="I132">
        <v>20</v>
      </c>
    </row>
    <row r="133" spans="1:27">
      <c r="A133" t="s">
        <v>6</v>
      </c>
      <c r="B133" s="1">
        <v>24</v>
      </c>
      <c r="C133">
        <v>91.538700000000006</v>
      </c>
      <c r="D133">
        <v>-4.4938399999999996</v>
      </c>
      <c r="E133">
        <v>-170.75399999999999</v>
      </c>
      <c r="F133">
        <v>1.0434600000000001</v>
      </c>
      <c r="G133">
        <v>-3.6512500000000001</v>
      </c>
      <c r="H133">
        <v>105.873</v>
      </c>
      <c r="I133">
        <v>20</v>
      </c>
    </row>
    <row r="134" spans="1:27">
      <c r="A134" t="s">
        <v>6</v>
      </c>
      <c r="B134" s="1">
        <v>25</v>
      </c>
      <c r="C134">
        <v>91.248500000000007</v>
      </c>
      <c r="D134">
        <v>-6.7237499999999999</v>
      </c>
      <c r="E134">
        <v>171.53399999999999</v>
      </c>
      <c r="F134">
        <v>0.69211900000000004</v>
      </c>
      <c r="G134">
        <v>-4.3390700000000004</v>
      </c>
      <c r="H134">
        <v>116.864</v>
      </c>
      <c r="I134">
        <v>20</v>
      </c>
    </row>
    <row r="135" spans="1:27">
      <c r="A135" t="s">
        <v>6</v>
      </c>
      <c r="B135" s="1">
        <v>26</v>
      </c>
      <c r="C135">
        <v>91.299400000000006</v>
      </c>
      <c r="D135">
        <v>-6.5686</v>
      </c>
      <c r="E135">
        <v>171.898</v>
      </c>
      <c r="F135">
        <v>0.69052199999999997</v>
      </c>
      <c r="G135">
        <v>-4.3390300000000002</v>
      </c>
      <c r="H135">
        <v>116.994</v>
      </c>
      <c r="I135">
        <v>20</v>
      </c>
    </row>
    <row r="136" spans="1:27">
      <c r="A136" t="s">
        <v>6</v>
      </c>
      <c r="B136" s="1">
        <v>27</v>
      </c>
      <c r="C136">
        <v>91.661000000000001</v>
      </c>
      <c r="D136">
        <v>-3.6235900000000001</v>
      </c>
      <c r="E136">
        <v>-168.98400000000001</v>
      </c>
      <c r="F136">
        <v>1.10948</v>
      </c>
      <c r="G136">
        <v>-4.8952099999999996</v>
      </c>
      <c r="H136">
        <v>125.379</v>
      </c>
      <c r="I136">
        <v>20</v>
      </c>
    </row>
    <row r="137" spans="1:27">
      <c r="A137" t="s">
        <v>6</v>
      </c>
      <c r="B137" s="1">
        <v>28</v>
      </c>
      <c r="C137">
        <v>92.029499999999999</v>
      </c>
      <c r="D137">
        <v>-5.2522900000000003</v>
      </c>
      <c r="E137">
        <v>-168.369</v>
      </c>
      <c r="F137">
        <v>1.11266</v>
      </c>
      <c r="G137">
        <v>-4.8872900000000001</v>
      </c>
      <c r="H137">
        <v>124.99299999999999</v>
      </c>
      <c r="I137">
        <v>20</v>
      </c>
    </row>
    <row r="138" spans="1:27">
      <c r="A138" t="s">
        <v>6</v>
      </c>
      <c r="B138" s="1">
        <v>29</v>
      </c>
      <c r="C138" s="15">
        <v>92.029499999999999</v>
      </c>
      <c r="D138" s="15">
        <v>-5.2522900000000003</v>
      </c>
      <c r="E138" s="15">
        <v>-168.369</v>
      </c>
      <c r="F138" s="15">
        <v>1.11266</v>
      </c>
      <c r="G138" s="15">
        <v>-4.8872900000000001</v>
      </c>
      <c r="H138" s="15">
        <v>124.99299999999999</v>
      </c>
      <c r="I138">
        <v>20</v>
      </c>
      <c r="J138" s="18" t="s">
        <v>34</v>
      </c>
    </row>
    <row r="139" spans="1:27">
      <c r="A139" t="s">
        <v>6</v>
      </c>
      <c r="B139" s="1">
        <v>30</v>
      </c>
      <c r="C139">
        <v>91.520200000000003</v>
      </c>
      <c r="D139">
        <v>2.6257199999999998</v>
      </c>
      <c r="E139">
        <v>-167.31100000000001</v>
      </c>
      <c r="F139">
        <v>4.8439500000000004</v>
      </c>
      <c r="G139">
        <v>6.7911400000000004</v>
      </c>
      <c r="H139">
        <v>136.75</v>
      </c>
      <c r="I139">
        <v>20</v>
      </c>
      <c r="J139" s="17"/>
    </row>
    <row r="140" spans="1:27">
      <c r="A140" t="s">
        <v>6</v>
      </c>
      <c r="B140" s="1">
        <v>31</v>
      </c>
      <c r="C140">
        <v>91.759</v>
      </c>
      <c r="D140">
        <v>-6.1289199999999999</v>
      </c>
      <c r="E140">
        <v>-164.107</v>
      </c>
      <c r="F140">
        <v>4.6656300000000002</v>
      </c>
      <c r="G140">
        <v>7.3563700000000001</v>
      </c>
      <c r="H140">
        <v>146.13200000000001</v>
      </c>
      <c r="I140">
        <v>20</v>
      </c>
    </row>
    <row r="141" spans="1:27">
      <c r="A141" t="s">
        <v>6</v>
      </c>
      <c r="B141" s="1">
        <v>32</v>
      </c>
      <c r="C141">
        <v>92.057199999999995</v>
      </c>
      <c r="D141">
        <v>-7.3688700000000003</v>
      </c>
      <c r="E141">
        <v>-164.12700000000001</v>
      </c>
      <c r="F141">
        <v>4.6625100000000002</v>
      </c>
      <c r="G141">
        <v>7.3405199999999997</v>
      </c>
      <c r="H141">
        <v>145.816</v>
      </c>
      <c r="I141">
        <v>20</v>
      </c>
      <c r="R141" t="s">
        <v>27</v>
      </c>
    </row>
    <row r="142" spans="1:27">
      <c r="A142" t="s">
        <v>6</v>
      </c>
      <c r="B142" s="1">
        <v>33</v>
      </c>
      <c r="C142">
        <v>89.147300000000001</v>
      </c>
      <c r="D142">
        <v>9.3150200000000005</v>
      </c>
      <c r="E142">
        <v>-164.48400000000001</v>
      </c>
      <c r="F142">
        <v>5.5182700000000002</v>
      </c>
      <c r="G142">
        <v>7.39039</v>
      </c>
      <c r="H142">
        <v>153.83799999999999</v>
      </c>
      <c r="I142">
        <v>20</v>
      </c>
    </row>
    <row r="143" spans="1:27" ht="15" thickBot="1">
      <c r="A143" t="s">
        <v>6</v>
      </c>
      <c r="B143" s="1">
        <v>34</v>
      </c>
      <c r="C143">
        <v>89.59</v>
      </c>
      <c r="D143">
        <v>7.3890000000000002</v>
      </c>
      <c r="E143">
        <v>-165.358</v>
      </c>
      <c r="F143">
        <v>5.5556299999999998</v>
      </c>
      <c r="G143">
        <v>7.4419399999999998</v>
      </c>
      <c r="H143">
        <v>154.81100000000001</v>
      </c>
      <c r="I143">
        <v>20</v>
      </c>
      <c r="J143" s="13"/>
      <c r="W143" s="12" t="s">
        <v>23</v>
      </c>
      <c r="AA143" s="12" t="s">
        <v>25</v>
      </c>
    </row>
    <row r="144" spans="1:27">
      <c r="K144" s="3" t="s">
        <v>20</v>
      </c>
      <c r="L144" s="4"/>
      <c r="M144" s="5"/>
      <c r="N144" s="3" t="s">
        <v>21</v>
      </c>
      <c r="O144" s="4"/>
      <c r="P144" s="5"/>
      <c r="Q144" s="3" t="s">
        <v>9</v>
      </c>
      <c r="R144" s="4"/>
      <c r="S144" s="5"/>
      <c r="U144" t="s">
        <v>19</v>
      </c>
      <c r="Y144" s="12" t="s">
        <v>24</v>
      </c>
    </row>
    <row r="145" spans="2:27">
      <c r="B145" s="27" t="s">
        <v>8</v>
      </c>
      <c r="C145" s="20" t="s">
        <v>16</v>
      </c>
      <c r="D145" s="20" t="s">
        <v>17</v>
      </c>
      <c r="E145" s="20" t="s">
        <v>18</v>
      </c>
      <c r="F145" s="20"/>
      <c r="G145" s="20"/>
      <c r="H145" s="20"/>
      <c r="J145" s="12" t="s">
        <v>26</v>
      </c>
      <c r="K145" s="6" t="s">
        <v>13</v>
      </c>
      <c r="L145" s="7" t="s">
        <v>14</v>
      </c>
      <c r="M145" s="8" t="s">
        <v>15</v>
      </c>
      <c r="N145" s="6" t="s">
        <v>13</v>
      </c>
      <c r="O145" s="7" t="s">
        <v>14</v>
      </c>
      <c r="P145" s="8" t="s">
        <v>15</v>
      </c>
      <c r="Q145" s="6" t="s">
        <v>13</v>
      </c>
      <c r="R145" s="7" t="s">
        <v>14</v>
      </c>
      <c r="S145" s="8" t="s">
        <v>15</v>
      </c>
      <c r="U145" s="14" t="s">
        <v>13</v>
      </c>
      <c r="W145" t="s">
        <v>13</v>
      </c>
      <c r="Y145" t="s">
        <v>13</v>
      </c>
      <c r="AA145" t="s">
        <v>13</v>
      </c>
    </row>
    <row r="146" spans="2:27">
      <c r="B146" s="28">
        <v>1</v>
      </c>
      <c r="C146" s="20"/>
      <c r="D146" s="20"/>
      <c r="E146" s="20"/>
      <c r="F146" s="20"/>
      <c r="G146" s="20"/>
      <c r="H146" s="20"/>
      <c r="J146" s="12">
        <v>350</v>
      </c>
      <c r="K146" s="6"/>
      <c r="L146" s="7"/>
      <c r="M146" s="8"/>
      <c r="N146" s="6"/>
      <c r="O146" s="7"/>
      <c r="P146" s="8"/>
      <c r="Q146" s="6"/>
      <c r="R146" s="7"/>
      <c r="S146" s="8"/>
      <c r="W146">
        <f>ABS(J146-H110*10)</f>
        <v>18.183999999999969</v>
      </c>
      <c r="Y146">
        <f>ABS(J146-H2*10)</f>
        <v>11.619000000000028</v>
      </c>
      <c r="AA146" s="2">
        <f>ABS(J146-H74*10)</f>
        <v>18.322000000000003</v>
      </c>
    </row>
    <row r="147" spans="2:27">
      <c r="B147" s="28">
        <v>2</v>
      </c>
      <c r="C147" s="20"/>
      <c r="D147" s="20"/>
      <c r="E147" s="20"/>
      <c r="F147" s="20"/>
      <c r="G147" s="20"/>
      <c r="H147" s="20"/>
      <c r="J147" s="12">
        <v>350</v>
      </c>
      <c r="K147" s="6"/>
      <c r="L147" s="7"/>
      <c r="M147" s="8"/>
      <c r="N147" s="6"/>
      <c r="O147" s="7"/>
      <c r="P147" s="8"/>
      <c r="Q147" s="6"/>
      <c r="R147" s="7"/>
      <c r="S147" s="8"/>
      <c r="W147">
        <f t="shared" ref="W147:W179" si="0">ABS(J147-H111*10)</f>
        <v>18.01400000000001</v>
      </c>
      <c r="Y147">
        <f t="shared" ref="Y147:Y179" si="1">ABS(J147-H3*10)</f>
        <v>11.449000000000012</v>
      </c>
      <c r="AA147" s="2">
        <f t="shared" ref="AA147:AA179" si="2">ABS(J147-H75*10)</f>
        <v>18.129000000000019</v>
      </c>
    </row>
    <row r="148" spans="2:27">
      <c r="B148" s="28">
        <v>3</v>
      </c>
      <c r="C148" s="20">
        <v>569.81978000000004</v>
      </c>
      <c r="D148" s="20">
        <v>167.73877999999999</v>
      </c>
      <c r="E148" s="20">
        <v>326.08154000000002</v>
      </c>
      <c r="F148" s="20">
        <v>0.94311999999999996</v>
      </c>
      <c r="G148" s="20">
        <v>-0.11808</v>
      </c>
      <c r="H148" s="20">
        <v>1.08552</v>
      </c>
      <c r="J148" s="12">
        <v>350</v>
      </c>
      <c r="K148" s="6">
        <f t="shared" ref="K148:K175" si="3">ABS(E148-(H112*10))</f>
        <v>41.919459999999958</v>
      </c>
      <c r="L148" s="7">
        <f>ABS(575-C148-(F112*10))</f>
        <v>2.6939999999962438E-2</v>
      </c>
      <c r="M148" s="8">
        <f t="shared" ref="M148:M175" si="4">ABS(175-(D148-(G112*10)))</f>
        <v>8.5203099999999949</v>
      </c>
      <c r="N148" s="6">
        <f t="shared" ref="N148:N175" si="5">ABS(E148-(H2*10))</f>
        <v>35.53746000000001</v>
      </c>
      <c r="O148" s="7">
        <f>ABS(575-C148-(F4*10))</f>
        <v>8.8670000000037774E-2</v>
      </c>
      <c r="P148" s="8">
        <f t="shared" ref="P148:P175" si="6">ABS(175-(D148-G4*10))</f>
        <v>8.6982000000000141</v>
      </c>
      <c r="Q148" s="6">
        <f t="shared" ref="Q148:Q175" si="7">ABS(E148-(H74*10))</f>
        <v>42.240459999999985</v>
      </c>
      <c r="R148" s="7">
        <f>ABS(575-C148-(F76*10))</f>
        <v>6.3310699999999631</v>
      </c>
      <c r="S148" s="8">
        <f t="shared" ref="S148:S175" si="8">ABS(175-(D148-G76*10))</f>
        <v>3.1439699999999959</v>
      </c>
      <c r="U148">
        <f>ABS(E148-J148)</f>
        <v>23.918459999999982</v>
      </c>
      <c r="W148">
        <f t="shared" si="0"/>
        <v>18.000999999999976</v>
      </c>
      <c r="Y148">
        <f t="shared" si="1"/>
        <v>11.437999999999988</v>
      </c>
      <c r="AA148" s="2">
        <f t="shared" si="2"/>
        <v>18.10899999999998</v>
      </c>
    </row>
    <row r="149" spans="2:27">
      <c r="B149" s="28">
        <v>4</v>
      </c>
      <c r="C149" s="20">
        <v>565.69237999999996</v>
      </c>
      <c r="D149" s="20">
        <v>163.69943000000001</v>
      </c>
      <c r="E149" s="20">
        <v>411.68812000000003</v>
      </c>
      <c r="F149" s="20">
        <v>0.85097999999999996</v>
      </c>
      <c r="G149" s="20">
        <v>0.63055000000000005</v>
      </c>
      <c r="H149" s="20">
        <v>1.14425</v>
      </c>
      <c r="J149" s="12">
        <v>400</v>
      </c>
      <c r="K149" s="6">
        <f t="shared" si="3"/>
        <v>7.461879999999951</v>
      </c>
      <c r="L149" s="7">
        <f t="shared" ref="L149:L179" si="9">ABS(575-C149-(F113*10))</f>
        <v>5.4936799999999568</v>
      </c>
      <c r="M149" s="8">
        <f t="shared" si="4"/>
        <v>9.6243000000000052</v>
      </c>
      <c r="N149" s="6">
        <f t="shared" si="5"/>
        <v>50.239120000000014</v>
      </c>
      <c r="O149" s="7">
        <f t="shared" ref="O149:O179" si="10">ABS(575-C149-(F5*10))</f>
        <v>5.5233799999999587</v>
      </c>
      <c r="P149" s="8">
        <f t="shared" si="6"/>
        <v>9.8170900000000074</v>
      </c>
      <c r="Q149" s="6">
        <f t="shared" si="7"/>
        <v>43.559120000000007</v>
      </c>
      <c r="R149" s="7">
        <f t="shared" ref="R149:R179" si="11">ABS(575-C149-(F77*10))</f>
        <v>1.7416800000000432</v>
      </c>
      <c r="S149" s="8">
        <f t="shared" si="8"/>
        <v>3.4961099999999874</v>
      </c>
      <c r="U149">
        <f t="shared" ref="U149:U179" si="12">ABS(E149-J149)</f>
        <v>11.688120000000026</v>
      </c>
      <c r="W149">
        <f t="shared" si="0"/>
        <v>19.149999999999977</v>
      </c>
      <c r="Y149">
        <f t="shared" si="1"/>
        <v>10.87299999999999</v>
      </c>
      <c r="AA149" s="2">
        <f t="shared" si="2"/>
        <v>19.436000000000035</v>
      </c>
    </row>
    <row r="150" spans="2:27">
      <c r="B150" s="28">
        <v>5</v>
      </c>
      <c r="C150" s="20">
        <v>565.72277999999994</v>
      </c>
      <c r="D150" s="20">
        <v>163.75496999999999</v>
      </c>
      <c r="E150" s="20">
        <v>411.69394</v>
      </c>
      <c r="F150" s="20">
        <v>0.84277000000000002</v>
      </c>
      <c r="G150" s="20">
        <v>0.63519999999999999</v>
      </c>
      <c r="H150" s="20">
        <v>1.1446799999999999</v>
      </c>
      <c r="J150" s="12">
        <v>400</v>
      </c>
      <c r="K150" s="6">
        <f t="shared" si="3"/>
        <v>7.4800599999999804</v>
      </c>
      <c r="L150" s="7">
        <f t="shared" si="9"/>
        <v>5.552979999999943</v>
      </c>
      <c r="M150" s="8">
        <f t="shared" si="4"/>
        <v>9.5748900000000106</v>
      </c>
      <c r="N150" s="6">
        <f t="shared" si="5"/>
        <v>50.25594000000001</v>
      </c>
      <c r="O150" s="7">
        <f t="shared" si="10"/>
        <v>5.5741799999999415</v>
      </c>
      <c r="P150" s="8">
        <f t="shared" si="6"/>
        <v>9.7786500000000274</v>
      </c>
      <c r="Q150" s="6">
        <f t="shared" si="7"/>
        <v>43.584940000000017</v>
      </c>
      <c r="R150" s="7">
        <f t="shared" si="11"/>
        <v>1.6877900000000565</v>
      </c>
      <c r="S150" s="8">
        <f t="shared" si="8"/>
        <v>3.4600100000000111</v>
      </c>
      <c r="U150">
        <f t="shared" si="12"/>
        <v>11.693939999999998</v>
      </c>
      <c r="W150">
        <f t="shared" si="0"/>
        <v>19.173999999999978</v>
      </c>
      <c r="Y150">
        <f t="shared" si="1"/>
        <v>10.903999999999996</v>
      </c>
      <c r="AA150" s="2">
        <f t="shared" si="2"/>
        <v>19.454000000000008</v>
      </c>
    </row>
    <row r="151" spans="2:27">
      <c r="B151" s="28">
        <v>6</v>
      </c>
      <c r="C151" s="20">
        <v>565.75639999999999</v>
      </c>
      <c r="D151" s="20">
        <v>163.73405</v>
      </c>
      <c r="E151" s="20">
        <v>411.69691</v>
      </c>
      <c r="F151" s="20">
        <v>0.84597</v>
      </c>
      <c r="G151" s="20">
        <v>0.63941999999999999</v>
      </c>
      <c r="H151" s="20">
        <v>1.1424000000000001</v>
      </c>
      <c r="J151" s="12">
        <v>400</v>
      </c>
      <c r="K151" s="6">
        <f t="shared" si="3"/>
        <v>7.4520899999999983</v>
      </c>
      <c r="L151" s="7">
        <f t="shared" si="9"/>
        <v>5.573099999999986</v>
      </c>
      <c r="M151" s="8">
        <f t="shared" si="4"/>
        <v>9.5955399999999997</v>
      </c>
      <c r="N151" s="6">
        <f t="shared" si="5"/>
        <v>0.82391000000001213</v>
      </c>
      <c r="O151" s="7">
        <f t="shared" si="10"/>
        <v>5.5987999999999847</v>
      </c>
      <c r="P151" s="8">
        <f t="shared" si="6"/>
        <v>9.7960700000000145</v>
      </c>
      <c r="Q151" s="6">
        <f t="shared" si="7"/>
        <v>7.7390900000000329</v>
      </c>
      <c r="R151" s="7">
        <f t="shared" si="11"/>
        <v>1.6587600000000142</v>
      </c>
      <c r="S151" s="8">
        <f t="shared" si="8"/>
        <v>3.4713600000000042</v>
      </c>
      <c r="U151">
        <f t="shared" si="12"/>
        <v>11.696910000000003</v>
      </c>
      <c r="W151">
        <f t="shared" si="0"/>
        <v>19.149000000000001</v>
      </c>
      <c r="Y151">
        <f t="shared" si="1"/>
        <v>10.879999999999995</v>
      </c>
      <c r="AA151" s="2">
        <f t="shared" si="2"/>
        <v>19.43100000000004</v>
      </c>
    </row>
    <row r="152" spans="2:27">
      <c r="B152" s="28">
        <v>7</v>
      </c>
      <c r="C152" s="20">
        <v>563.99523999999997</v>
      </c>
      <c r="D152" s="20">
        <v>159.51625999999999</v>
      </c>
      <c r="E152" s="20">
        <v>464.21917000000002</v>
      </c>
      <c r="F152" s="20">
        <v>0.76075999999999999</v>
      </c>
      <c r="G152" s="20">
        <v>0.56237999999999999</v>
      </c>
      <c r="H152" s="20">
        <v>1.1167199999999999</v>
      </c>
      <c r="J152" s="12">
        <v>450</v>
      </c>
      <c r="K152" s="6">
        <f t="shared" si="3"/>
        <v>8.2428299999999695</v>
      </c>
      <c r="L152" s="7">
        <f t="shared" si="9"/>
        <v>5.1621399999999653</v>
      </c>
      <c r="M152" s="8">
        <f t="shared" si="4"/>
        <v>10.028370000000024</v>
      </c>
      <c r="N152" s="6">
        <f t="shared" si="5"/>
        <v>53.315170000000023</v>
      </c>
      <c r="O152" s="7">
        <f t="shared" si="10"/>
        <v>5.5014399999999668</v>
      </c>
      <c r="P152" s="8">
        <f t="shared" si="6"/>
        <v>10.311470000000014</v>
      </c>
      <c r="Q152" s="6">
        <f t="shared" si="7"/>
        <v>44.765170000000012</v>
      </c>
      <c r="R152" s="7">
        <f t="shared" si="11"/>
        <v>2.8499400000000321</v>
      </c>
      <c r="S152" s="8">
        <f t="shared" si="8"/>
        <v>3.0523400000000152</v>
      </c>
      <c r="U152">
        <f t="shared" si="12"/>
        <v>14.21917000000002</v>
      </c>
      <c r="W152">
        <f t="shared" si="0"/>
        <v>22.461999999999989</v>
      </c>
      <c r="Y152">
        <f t="shared" si="1"/>
        <v>13.117999999999995</v>
      </c>
      <c r="AA152" s="2">
        <f t="shared" si="2"/>
        <v>22.538999999999987</v>
      </c>
    </row>
    <row r="153" spans="2:27">
      <c r="B153" s="28">
        <v>8</v>
      </c>
      <c r="C153" s="20">
        <v>564.01621999999998</v>
      </c>
      <c r="D153" s="20">
        <v>159.49802</v>
      </c>
      <c r="E153" s="20">
        <v>464.22134999999997</v>
      </c>
      <c r="F153" s="20">
        <v>0.76382000000000005</v>
      </c>
      <c r="G153" s="20">
        <v>0.56511999999999996</v>
      </c>
      <c r="H153" s="20">
        <v>1.11602</v>
      </c>
      <c r="J153" s="12">
        <v>450</v>
      </c>
      <c r="K153" s="6">
        <f t="shared" si="3"/>
        <v>8.3166500000000383</v>
      </c>
      <c r="L153" s="7">
        <f t="shared" si="9"/>
        <v>5.2011199999999747</v>
      </c>
      <c r="M153" s="8">
        <f t="shared" si="4"/>
        <v>10.092550000000017</v>
      </c>
      <c r="N153" s="6">
        <f t="shared" si="5"/>
        <v>53.341349999999977</v>
      </c>
      <c r="O153" s="7">
        <f t="shared" si="10"/>
        <v>5.5504199999999742</v>
      </c>
      <c r="P153" s="8">
        <f t="shared" si="6"/>
        <v>10.389730000000014</v>
      </c>
      <c r="Q153" s="6">
        <f t="shared" si="7"/>
        <v>44.790349999999933</v>
      </c>
      <c r="R153" s="7">
        <f t="shared" si="11"/>
        <v>2.8059400000000245</v>
      </c>
      <c r="S153" s="8">
        <f t="shared" si="8"/>
        <v>3.112480000000005</v>
      </c>
      <c r="U153">
        <f t="shared" si="12"/>
        <v>14.221349999999973</v>
      </c>
      <c r="W153">
        <f t="shared" si="0"/>
        <v>22.538000000000011</v>
      </c>
      <c r="Y153">
        <f t="shared" si="1"/>
        <v>13.220000000000027</v>
      </c>
      <c r="AA153" s="2">
        <f t="shared" si="2"/>
        <v>22.605999999999995</v>
      </c>
    </row>
    <row r="154" spans="2:27">
      <c r="B154" s="28">
        <v>9</v>
      </c>
      <c r="C154" s="20">
        <v>564.03432999999995</v>
      </c>
      <c r="D154" s="20">
        <v>159.53394</v>
      </c>
      <c r="E154" s="20">
        <v>464.22807</v>
      </c>
      <c r="F154" s="20">
        <v>0.75783</v>
      </c>
      <c r="G154" s="20">
        <v>0.56737000000000004</v>
      </c>
      <c r="H154" s="20">
        <v>1.1161799999999999</v>
      </c>
      <c r="J154" s="12">
        <v>450</v>
      </c>
      <c r="K154" s="6">
        <f t="shared" si="3"/>
        <v>7.915930000000003</v>
      </c>
      <c r="L154" s="7">
        <f t="shared" si="9"/>
        <v>5.1980299999999566</v>
      </c>
      <c r="M154" s="8">
        <f t="shared" si="4"/>
        <v>10.019740000000013</v>
      </c>
      <c r="N154" s="6">
        <f t="shared" si="5"/>
        <v>1.1100700000000074</v>
      </c>
      <c r="O154" s="7">
        <f t="shared" si="10"/>
        <v>5.5324299999999553</v>
      </c>
      <c r="P154" s="8">
        <f t="shared" si="6"/>
        <v>10.302449999999993</v>
      </c>
      <c r="Q154" s="6">
        <f t="shared" si="7"/>
        <v>8.3109299999999848</v>
      </c>
      <c r="R154" s="7">
        <f t="shared" si="11"/>
        <v>2.8146600000000461</v>
      </c>
      <c r="S154" s="8">
        <f t="shared" si="8"/>
        <v>3.0552600000000041</v>
      </c>
      <c r="U154">
        <f t="shared" si="12"/>
        <v>14.228070000000002</v>
      </c>
      <c r="W154">
        <f t="shared" si="0"/>
        <v>22.144000000000005</v>
      </c>
      <c r="Y154">
        <f t="shared" si="1"/>
        <v>12.79400000000004</v>
      </c>
      <c r="AA154" s="2">
        <f t="shared" si="2"/>
        <v>22.262</v>
      </c>
    </row>
    <row r="155" spans="2:27">
      <c r="B155" s="28">
        <v>10</v>
      </c>
      <c r="C155" s="20">
        <v>559.86944000000005</v>
      </c>
      <c r="D155" s="20">
        <v>155.19503</v>
      </c>
      <c r="E155" s="20">
        <v>514.28661999999997</v>
      </c>
      <c r="F155" s="20">
        <v>0.77686999999999995</v>
      </c>
      <c r="G155" s="20">
        <v>0.74324000000000001</v>
      </c>
      <c r="H155" s="20">
        <v>1.1254999999999999</v>
      </c>
      <c r="J155" s="12">
        <v>500</v>
      </c>
      <c r="K155" s="6">
        <f t="shared" si="3"/>
        <v>11.15337999999997</v>
      </c>
      <c r="L155" s="7">
        <f t="shared" si="9"/>
        <v>7.6350400000000533</v>
      </c>
      <c r="M155" s="8">
        <f t="shared" si="4"/>
        <v>11.513810000000007</v>
      </c>
      <c r="N155" s="6">
        <f t="shared" si="5"/>
        <v>51.066619999999944</v>
      </c>
      <c r="O155" s="7">
        <f t="shared" si="10"/>
        <v>7.8347400000000569</v>
      </c>
      <c r="P155" s="8">
        <f t="shared" si="6"/>
        <v>11.847280000000012</v>
      </c>
      <c r="Q155" s="6">
        <f t="shared" si="7"/>
        <v>41.680619999999976</v>
      </c>
      <c r="R155" s="7">
        <f t="shared" si="11"/>
        <v>1.2072599999999447</v>
      </c>
      <c r="S155" s="8">
        <f t="shared" si="8"/>
        <v>3.6857699999999909</v>
      </c>
      <c r="U155">
        <f t="shared" si="12"/>
        <v>14.286619999999971</v>
      </c>
      <c r="W155">
        <f t="shared" si="0"/>
        <v>25.439999999999941</v>
      </c>
      <c r="Y155">
        <f t="shared" si="1"/>
        <v>14.273000000000025</v>
      </c>
      <c r="AA155" s="2">
        <f t="shared" si="2"/>
        <v>26.043000000000006</v>
      </c>
    </row>
    <row r="156" spans="2:27">
      <c r="B156" s="28">
        <v>11</v>
      </c>
      <c r="C156" s="20">
        <v>559.86186999999995</v>
      </c>
      <c r="D156" s="20">
        <v>155.21659</v>
      </c>
      <c r="E156" s="20">
        <v>514.28795000000002</v>
      </c>
      <c r="F156" s="20">
        <v>0.77544000000000002</v>
      </c>
      <c r="G156" s="20">
        <v>0.74226000000000003</v>
      </c>
      <c r="H156" s="20">
        <v>1.1258999999999999</v>
      </c>
      <c r="J156" s="12">
        <v>500</v>
      </c>
      <c r="K156" s="6">
        <f t="shared" si="3"/>
        <v>10.668049999999994</v>
      </c>
      <c r="L156" s="7">
        <f t="shared" si="9"/>
        <v>7.6250699999999547</v>
      </c>
      <c r="M156" s="8">
        <f t="shared" si="4"/>
        <v>11.492500000000007</v>
      </c>
      <c r="N156" s="6">
        <f t="shared" si="5"/>
        <v>51.493949999999984</v>
      </c>
      <c r="O156" s="7">
        <f t="shared" si="10"/>
        <v>7.8133699999999529</v>
      </c>
      <c r="P156" s="8">
        <f t="shared" si="6"/>
        <v>11.814889999999991</v>
      </c>
      <c r="Q156" s="6">
        <f t="shared" si="7"/>
        <v>42.025950000000023</v>
      </c>
      <c r="R156" s="7">
        <f t="shared" si="11"/>
        <v>1.2207300000000458</v>
      </c>
      <c r="S156" s="8">
        <f t="shared" si="8"/>
        <v>3.6598099999999931</v>
      </c>
      <c r="U156">
        <f t="shared" si="12"/>
        <v>14.287950000000023</v>
      </c>
      <c r="W156">
        <f t="shared" si="0"/>
        <v>24.956000000000017</v>
      </c>
      <c r="Y156">
        <f t="shared" si="1"/>
        <v>13.800000000000068</v>
      </c>
      <c r="AA156" s="2">
        <f t="shared" si="2"/>
        <v>25.555000000000064</v>
      </c>
    </row>
    <row r="157" spans="2:27">
      <c r="B157" s="28">
        <v>12</v>
      </c>
      <c r="C157" s="20">
        <v>559.91520000000003</v>
      </c>
      <c r="D157" s="20">
        <v>155.15099000000001</v>
      </c>
      <c r="E157" s="20">
        <v>514.28323</v>
      </c>
      <c r="F157" s="20">
        <v>0.78293000000000001</v>
      </c>
      <c r="G157" s="20">
        <v>0.74851000000000001</v>
      </c>
      <c r="H157" s="20">
        <v>1.1249899999999999</v>
      </c>
      <c r="J157" s="12">
        <v>500</v>
      </c>
      <c r="K157" s="6">
        <f t="shared" si="3"/>
        <v>10.79876999999999</v>
      </c>
      <c r="L157" s="7">
        <f t="shared" si="9"/>
        <v>7.6741000000000277</v>
      </c>
      <c r="M157" s="8">
        <f t="shared" si="4"/>
        <v>11.577669999999983</v>
      </c>
      <c r="N157" s="6">
        <f t="shared" si="5"/>
        <v>1.0229999999978645E-2</v>
      </c>
      <c r="O157" s="7">
        <f t="shared" si="10"/>
        <v>7.8690000000000282</v>
      </c>
      <c r="P157" s="8">
        <f t="shared" si="6"/>
        <v>11.89806999999999</v>
      </c>
      <c r="Q157" s="6">
        <f t="shared" si="7"/>
        <v>11.759770000000003</v>
      </c>
      <c r="R157" s="7">
        <f t="shared" si="11"/>
        <v>1.1720999999999719</v>
      </c>
      <c r="S157" s="8">
        <f t="shared" si="8"/>
        <v>3.7426099999999849</v>
      </c>
      <c r="U157">
        <f t="shared" si="12"/>
        <v>14.283230000000003</v>
      </c>
      <c r="W157">
        <f t="shared" si="0"/>
        <v>25.081999999999994</v>
      </c>
      <c r="Y157">
        <f t="shared" si="1"/>
        <v>13.902000000000044</v>
      </c>
      <c r="AA157" s="2">
        <f t="shared" si="2"/>
        <v>25.638000000000034</v>
      </c>
    </row>
    <row r="158" spans="2:27">
      <c r="B158" s="28">
        <v>13</v>
      </c>
      <c r="C158" s="20">
        <v>558.06349999999998</v>
      </c>
      <c r="D158" s="20">
        <v>150.31477000000001</v>
      </c>
      <c r="E158" s="20">
        <v>567.80384000000004</v>
      </c>
      <c r="F158" s="20">
        <v>1.1008199999999999</v>
      </c>
      <c r="G158" s="20">
        <v>2.13367</v>
      </c>
      <c r="H158" s="20">
        <v>1.1592499999999999</v>
      </c>
      <c r="J158" s="12">
        <v>550</v>
      </c>
      <c r="K158" s="6">
        <f t="shared" si="3"/>
        <v>10.907159999999976</v>
      </c>
      <c r="L158" s="7">
        <f t="shared" si="9"/>
        <v>22.204299999999975</v>
      </c>
      <c r="M158" s="8">
        <f t="shared" si="4"/>
        <v>16.817059999999998</v>
      </c>
      <c r="N158" s="6">
        <f t="shared" si="5"/>
        <v>54.003839999999968</v>
      </c>
      <c r="O158" s="7">
        <f t="shared" si="10"/>
        <v>22.513699999999979</v>
      </c>
      <c r="P158" s="8">
        <f t="shared" si="6"/>
        <v>16.921289999999999</v>
      </c>
      <c r="Q158" s="6">
        <f t="shared" si="7"/>
        <v>42.248839999999973</v>
      </c>
      <c r="R158" s="7">
        <f t="shared" si="11"/>
        <v>12.227499999999974</v>
      </c>
      <c r="S158" s="8">
        <f t="shared" si="8"/>
        <v>7.9694299999999885</v>
      </c>
      <c r="U158">
        <f t="shared" si="12"/>
        <v>17.803840000000037</v>
      </c>
      <c r="W158">
        <f t="shared" si="0"/>
        <v>28.711000000000013</v>
      </c>
      <c r="Y158">
        <f t="shared" si="1"/>
        <v>18.678999999999974</v>
      </c>
      <c r="AA158" s="2">
        <f t="shared" si="2"/>
        <v>31.953999999999951</v>
      </c>
    </row>
    <row r="159" spans="2:27">
      <c r="B159" s="28">
        <v>14</v>
      </c>
      <c r="C159" s="20">
        <v>558.10306000000003</v>
      </c>
      <c r="D159" s="20">
        <v>150.27423999999999</v>
      </c>
      <c r="E159" s="20">
        <v>567.78254000000004</v>
      </c>
      <c r="F159" s="20">
        <v>1.10483</v>
      </c>
      <c r="G159" s="20">
        <v>2.1377600000000001</v>
      </c>
      <c r="H159" s="20">
        <v>1.1572100000000001</v>
      </c>
      <c r="J159" s="12">
        <v>550</v>
      </c>
      <c r="K159" s="6">
        <f t="shared" si="3"/>
        <v>10.925460000000044</v>
      </c>
      <c r="L159" s="7">
        <f t="shared" si="9"/>
        <v>22.192660000000025</v>
      </c>
      <c r="M159" s="8">
        <f t="shared" si="4"/>
        <v>16.857830000000007</v>
      </c>
      <c r="N159" s="6">
        <f t="shared" si="5"/>
        <v>53.880539999999996</v>
      </c>
      <c r="O159" s="7">
        <f t="shared" si="10"/>
        <v>22.50596000000003</v>
      </c>
      <c r="P159" s="8">
        <f t="shared" si="6"/>
        <v>16.967620000000011</v>
      </c>
      <c r="Q159" s="6">
        <f t="shared" si="7"/>
        <v>42.144540000000006</v>
      </c>
      <c r="R159" s="7">
        <f t="shared" si="11"/>
        <v>12.19356000000003</v>
      </c>
      <c r="S159" s="8">
        <f t="shared" si="8"/>
        <v>7.9811600000000169</v>
      </c>
      <c r="U159">
        <f t="shared" si="12"/>
        <v>17.78254000000004</v>
      </c>
      <c r="W159">
        <f t="shared" si="0"/>
        <v>28.708000000000084</v>
      </c>
      <c r="Y159">
        <f t="shared" si="1"/>
        <v>18.672000000000025</v>
      </c>
      <c r="AA159" s="2">
        <f t="shared" si="2"/>
        <v>31.805000000000064</v>
      </c>
    </row>
    <row r="160" spans="2:27">
      <c r="B160" s="28">
        <v>15</v>
      </c>
      <c r="C160" s="20">
        <v>557.96865000000003</v>
      </c>
      <c r="D160" s="20">
        <v>146.22801999999999</v>
      </c>
      <c r="E160" s="20">
        <v>614.22050999999999</v>
      </c>
      <c r="F160" s="20">
        <v>0.91266000000000003</v>
      </c>
      <c r="G160" s="20">
        <v>0.12517</v>
      </c>
      <c r="H160" s="20">
        <v>0.99675999999999998</v>
      </c>
      <c r="J160" s="12">
        <v>600</v>
      </c>
      <c r="K160" s="6">
        <f t="shared" si="3"/>
        <v>14.282489999999939</v>
      </c>
      <c r="L160" s="7">
        <f t="shared" si="9"/>
        <v>2.3190500000000256</v>
      </c>
      <c r="M160" s="8">
        <f t="shared" si="4"/>
        <v>15.444580000000002</v>
      </c>
      <c r="N160" s="6">
        <f t="shared" si="5"/>
        <v>45.541510000000017</v>
      </c>
      <c r="O160" s="7">
        <f t="shared" si="10"/>
        <v>2.471750000000025</v>
      </c>
      <c r="P160" s="8">
        <f t="shared" si="6"/>
        <v>15.613980000000026</v>
      </c>
      <c r="Q160" s="6">
        <f t="shared" si="7"/>
        <v>32.266510000000039</v>
      </c>
      <c r="R160" s="7">
        <f t="shared" si="11"/>
        <v>8.6112999999999751</v>
      </c>
      <c r="S160" s="8">
        <f t="shared" si="8"/>
        <v>5.8160799999999995</v>
      </c>
      <c r="U160">
        <f t="shared" si="12"/>
        <v>14.22050999999999</v>
      </c>
      <c r="W160">
        <f t="shared" si="0"/>
        <v>28.502999999999929</v>
      </c>
      <c r="Y160">
        <f t="shared" si="1"/>
        <v>14.504000000000019</v>
      </c>
      <c r="AA160" s="2">
        <f t="shared" si="2"/>
        <v>32.283000000000015</v>
      </c>
    </row>
    <row r="161" spans="2:27">
      <c r="B161" s="28">
        <v>16</v>
      </c>
      <c r="C161" s="20">
        <v>557.89032999999995</v>
      </c>
      <c r="D161" s="20">
        <v>146.27085</v>
      </c>
      <c r="E161" s="20">
        <v>614.23617000000002</v>
      </c>
      <c r="F161" s="20">
        <v>0.90947</v>
      </c>
      <c r="G161" s="20">
        <v>0.11763999999999999</v>
      </c>
      <c r="H161" s="20">
        <v>0.99865000000000004</v>
      </c>
      <c r="J161" s="12">
        <v>600</v>
      </c>
      <c r="K161" s="6">
        <f t="shared" si="3"/>
        <v>14.328829999999925</v>
      </c>
      <c r="L161" s="7">
        <f t="shared" si="9"/>
        <v>2.2506299999999477</v>
      </c>
      <c r="M161" s="8">
        <f t="shared" si="4"/>
        <v>15.391750000000002</v>
      </c>
      <c r="N161" s="6">
        <f t="shared" si="5"/>
        <v>45.56416999999999</v>
      </c>
      <c r="O161" s="7">
        <f t="shared" si="10"/>
        <v>2.4027299999999485</v>
      </c>
      <c r="P161" s="8">
        <f t="shared" si="6"/>
        <v>15.566249999999997</v>
      </c>
      <c r="Q161" s="6">
        <f t="shared" si="7"/>
        <v>32.431169999999952</v>
      </c>
      <c r="R161" s="7">
        <f t="shared" si="11"/>
        <v>8.6877100000000524</v>
      </c>
      <c r="S161" s="8">
        <f t="shared" si="8"/>
        <v>5.761650000000003</v>
      </c>
      <c r="U161">
        <f t="shared" si="12"/>
        <v>14.236170000000016</v>
      </c>
      <c r="W161">
        <f t="shared" si="0"/>
        <v>28.564999999999941</v>
      </c>
      <c r="Y161">
        <f t="shared" si="1"/>
        <v>14.586999999999989</v>
      </c>
      <c r="AA161" s="2">
        <f t="shared" si="2"/>
        <v>32.268000000000029</v>
      </c>
    </row>
    <row r="162" spans="2:27">
      <c r="B162" s="28">
        <v>17</v>
      </c>
      <c r="C162" s="20">
        <v>564.68038999999999</v>
      </c>
      <c r="D162" s="20">
        <v>137.89952</v>
      </c>
      <c r="E162" s="20">
        <v>711.94403999999997</v>
      </c>
      <c r="F162" s="20">
        <v>0.92264000000000002</v>
      </c>
      <c r="G162" s="20">
        <v>0.80205000000000004</v>
      </c>
      <c r="H162" s="20">
        <v>1.06338</v>
      </c>
      <c r="J162" s="12">
        <v>700</v>
      </c>
      <c r="K162" s="6">
        <f t="shared" si="3"/>
        <v>21.089960000000019</v>
      </c>
      <c r="L162" s="7">
        <f t="shared" si="9"/>
        <v>10.58668999999999</v>
      </c>
      <c r="M162" s="8">
        <f t="shared" si="4"/>
        <v>18.416879999999992</v>
      </c>
      <c r="N162" s="6">
        <f t="shared" si="5"/>
        <v>97.440039999999954</v>
      </c>
      <c r="O162" s="7">
        <f t="shared" si="10"/>
        <v>11.223389999999988</v>
      </c>
      <c r="P162" s="8">
        <f t="shared" si="6"/>
        <v>18.585980000000006</v>
      </c>
      <c r="Q162" s="6">
        <f t="shared" si="7"/>
        <v>79.661039999999957</v>
      </c>
      <c r="R162" s="7">
        <f t="shared" si="11"/>
        <v>2.0390200000000114</v>
      </c>
      <c r="S162" s="8">
        <f t="shared" si="8"/>
        <v>7.9824800000000096</v>
      </c>
      <c r="U162">
        <f t="shared" si="12"/>
        <v>11.944039999999973</v>
      </c>
      <c r="W162">
        <f t="shared" si="0"/>
        <v>33.033999999999992</v>
      </c>
      <c r="Y162">
        <f t="shared" si="1"/>
        <v>15.948000000000093</v>
      </c>
      <c r="AA162" s="2">
        <f t="shared" si="2"/>
        <v>28.419999999999959</v>
      </c>
    </row>
    <row r="163" spans="2:27">
      <c r="B163" s="28">
        <v>18</v>
      </c>
      <c r="C163" s="20">
        <v>564.76451999999995</v>
      </c>
      <c r="D163" s="20">
        <v>137.95565999999999</v>
      </c>
      <c r="E163" s="20">
        <v>711.95928000000004</v>
      </c>
      <c r="F163" s="20">
        <v>0.91827000000000003</v>
      </c>
      <c r="G163" s="20">
        <v>0.80801000000000001</v>
      </c>
      <c r="H163" s="20">
        <v>1.0663400000000001</v>
      </c>
      <c r="J163" s="12">
        <v>700</v>
      </c>
      <c r="K163" s="6">
        <f t="shared" si="3"/>
        <v>21.196720000000028</v>
      </c>
      <c r="L163" s="7">
        <f t="shared" si="9"/>
        <v>10.662419999999948</v>
      </c>
      <c r="M163" s="8">
        <f t="shared" si="4"/>
        <v>18.352440000000001</v>
      </c>
      <c r="N163" s="6">
        <f t="shared" si="5"/>
        <v>97.372280000000046</v>
      </c>
      <c r="O163" s="7">
        <f t="shared" si="10"/>
        <v>11.241919999999951</v>
      </c>
      <c r="P163" s="8">
        <f t="shared" si="6"/>
        <v>18.633139999999997</v>
      </c>
      <c r="Q163" s="6">
        <f t="shared" si="7"/>
        <v>79.691280000000006</v>
      </c>
      <c r="R163" s="7">
        <f t="shared" si="11"/>
        <v>1.9631000000000522</v>
      </c>
      <c r="S163" s="8">
        <f t="shared" si="8"/>
        <v>7.9110400000000141</v>
      </c>
      <c r="U163">
        <f t="shared" si="12"/>
        <v>11.959280000000035</v>
      </c>
      <c r="W163">
        <f t="shared" si="0"/>
        <v>33.156000000000063</v>
      </c>
      <c r="Y163">
        <f t="shared" si="1"/>
        <v>16.513999999999896</v>
      </c>
      <c r="AA163" s="2">
        <f t="shared" si="2"/>
        <v>28.572999999999979</v>
      </c>
    </row>
    <row r="164" spans="2:27">
      <c r="B164" s="28">
        <v>19</v>
      </c>
      <c r="C164" s="20">
        <v>572.63926000000004</v>
      </c>
      <c r="D164" s="20">
        <v>128.87389999999999</v>
      </c>
      <c r="E164" s="20">
        <v>813.78921000000003</v>
      </c>
      <c r="F164" s="20">
        <v>0.99811000000000005</v>
      </c>
      <c r="G164" s="20">
        <v>0.73382999999999998</v>
      </c>
      <c r="H164" s="20">
        <v>1.07389</v>
      </c>
      <c r="J164" s="12">
        <v>800</v>
      </c>
      <c r="K164" s="6">
        <f t="shared" si="3"/>
        <v>24.728790000000004</v>
      </c>
      <c r="L164" s="7">
        <f t="shared" si="9"/>
        <v>11.850760000000035</v>
      </c>
      <c r="M164" s="8">
        <f t="shared" si="4"/>
        <v>21.902100000000019</v>
      </c>
      <c r="N164" s="6">
        <f t="shared" si="5"/>
        <v>97.841209999999933</v>
      </c>
      <c r="O164" s="7">
        <f t="shared" si="10"/>
        <v>11.866560000000035</v>
      </c>
      <c r="P164" s="8">
        <f t="shared" si="6"/>
        <v>22.352100000000007</v>
      </c>
      <c r="Q164" s="6">
        <f t="shared" si="7"/>
        <v>85.369210000000066</v>
      </c>
      <c r="R164" s="7">
        <f t="shared" si="11"/>
        <v>2.8134029999999646</v>
      </c>
      <c r="S164" s="8">
        <f t="shared" si="8"/>
        <v>9.4868999999999915</v>
      </c>
      <c r="U164">
        <f t="shared" si="12"/>
        <v>13.789210000000026</v>
      </c>
      <c r="W164">
        <f t="shared" si="0"/>
        <v>38.518000000000029</v>
      </c>
      <c r="Y164">
        <f t="shared" si="1"/>
        <v>18.854000000000042</v>
      </c>
      <c r="AA164" s="2">
        <f t="shared" si="2"/>
        <v>35.765999999999963</v>
      </c>
    </row>
    <row r="165" spans="2:27">
      <c r="B165" s="28">
        <v>20</v>
      </c>
      <c r="C165" s="20">
        <v>572.65305000000001</v>
      </c>
      <c r="D165" s="20">
        <v>128.87218999999999</v>
      </c>
      <c r="E165" s="20">
        <v>813.76302999999996</v>
      </c>
      <c r="F165" s="20">
        <v>0.999</v>
      </c>
      <c r="G165" s="20">
        <v>0.73362000000000005</v>
      </c>
      <c r="H165" s="20">
        <v>1.07372</v>
      </c>
      <c r="J165" s="12">
        <v>800</v>
      </c>
      <c r="K165" s="6">
        <f t="shared" si="3"/>
        <v>24.892969999999991</v>
      </c>
      <c r="L165" s="7">
        <f t="shared" si="9"/>
        <v>11.909750000000008</v>
      </c>
      <c r="M165" s="8">
        <f t="shared" si="4"/>
        <v>21.914210000000026</v>
      </c>
      <c r="N165" s="6">
        <f t="shared" si="5"/>
        <v>97.249030000000062</v>
      </c>
      <c r="O165" s="7">
        <f t="shared" si="10"/>
        <v>11.952850000000009</v>
      </c>
      <c r="P165" s="8">
        <f t="shared" si="6"/>
        <v>22.395510000000002</v>
      </c>
      <c r="Q165" s="6">
        <f t="shared" si="7"/>
        <v>85.190029999999979</v>
      </c>
      <c r="R165" s="7">
        <f t="shared" si="11"/>
        <v>2.7632249999999923</v>
      </c>
      <c r="S165" s="8">
        <f t="shared" si="8"/>
        <v>9.4795100000000048</v>
      </c>
      <c r="U165">
        <f t="shared" si="12"/>
        <v>13.763029999999958</v>
      </c>
      <c r="W165">
        <f t="shared" si="0"/>
        <v>38.655999999999949</v>
      </c>
      <c r="Y165">
        <f t="shared" si="1"/>
        <v>19.182999999999993</v>
      </c>
      <c r="AA165" s="2">
        <f t="shared" si="2"/>
        <v>36.675000000000068</v>
      </c>
    </row>
    <row r="166" spans="2:27">
      <c r="B166" s="28">
        <v>21</v>
      </c>
      <c r="C166" s="20">
        <v>573.21951999999999</v>
      </c>
      <c r="D166" s="20">
        <v>120.14617</v>
      </c>
      <c r="E166" s="20">
        <v>911.94108000000006</v>
      </c>
      <c r="F166" s="20">
        <v>0.95899000000000001</v>
      </c>
      <c r="G166" s="20">
        <v>0.32896999999999998</v>
      </c>
      <c r="H166" s="20">
        <v>1.04749</v>
      </c>
      <c r="J166" s="12">
        <v>900</v>
      </c>
      <c r="K166" s="6">
        <f t="shared" si="3"/>
        <v>33.353919999999903</v>
      </c>
      <c r="L166" s="7">
        <f t="shared" si="9"/>
        <v>6.1232099999999887</v>
      </c>
      <c r="M166" s="8">
        <f t="shared" si="4"/>
        <v>23.494130000000013</v>
      </c>
      <c r="N166" s="6">
        <f t="shared" si="5"/>
        <v>93.087080000000014</v>
      </c>
      <c r="O166" s="7">
        <f t="shared" si="10"/>
        <v>6.3319199999999878</v>
      </c>
      <c r="P166" s="8">
        <f t="shared" si="6"/>
        <v>24.332729999999998</v>
      </c>
      <c r="Q166" s="6">
        <f t="shared" si="7"/>
        <v>76.175080000000094</v>
      </c>
      <c r="R166" s="7">
        <f t="shared" si="11"/>
        <v>9.9590200000000113</v>
      </c>
      <c r="S166" s="8">
        <f t="shared" si="8"/>
        <v>9.9075300000000084</v>
      </c>
      <c r="U166">
        <f t="shared" si="12"/>
        <v>11.941080000000056</v>
      </c>
      <c r="W166">
        <f t="shared" si="0"/>
        <v>45.294999999999959</v>
      </c>
      <c r="Y166">
        <f t="shared" si="1"/>
        <v>16.395999999999958</v>
      </c>
      <c r="AA166" s="2">
        <f t="shared" si="2"/>
        <v>35.198000000000093</v>
      </c>
    </row>
    <row r="167" spans="2:27">
      <c r="B167" s="28">
        <v>22</v>
      </c>
      <c r="C167" s="20">
        <v>573.56780000000003</v>
      </c>
      <c r="D167" s="20">
        <v>119.91586</v>
      </c>
      <c r="E167" s="20">
        <v>911.85969</v>
      </c>
      <c r="F167" s="20">
        <v>0.97416999999999998</v>
      </c>
      <c r="G167" s="20">
        <v>0.35092000000000001</v>
      </c>
      <c r="H167" s="20">
        <v>1.04383</v>
      </c>
      <c r="J167" s="12">
        <v>900</v>
      </c>
      <c r="K167" s="6">
        <f t="shared" si="3"/>
        <v>31.54031000000009</v>
      </c>
      <c r="L167" s="7">
        <f t="shared" si="9"/>
        <v>6.2062900000000338</v>
      </c>
      <c r="M167" s="8">
        <f t="shared" si="4"/>
        <v>23.740640000000013</v>
      </c>
      <c r="N167" s="6">
        <f t="shared" si="5"/>
        <v>92.676690000000008</v>
      </c>
      <c r="O167" s="7">
        <f t="shared" si="10"/>
        <v>6.6643100000000342</v>
      </c>
      <c r="P167" s="8">
        <f t="shared" si="6"/>
        <v>24.547140000000013</v>
      </c>
      <c r="Q167" s="6">
        <f t="shared" si="7"/>
        <v>75.184689999999932</v>
      </c>
      <c r="R167" s="7">
        <f t="shared" si="11"/>
        <v>9.6018899999999654</v>
      </c>
      <c r="S167" s="8">
        <f t="shared" si="8"/>
        <v>10.135539999999992</v>
      </c>
      <c r="U167">
        <f t="shared" si="12"/>
        <v>11.859690000000001</v>
      </c>
      <c r="W167">
        <f t="shared" si="0"/>
        <v>43.400000000000091</v>
      </c>
      <c r="Y167">
        <f t="shared" si="1"/>
        <v>16.74899999999991</v>
      </c>
      <c r="AA167" s="2">
        <f t="shared" si="2"/>
        <v>34.911000000000058</v>
      </c>
    </row>
    <row r="168" spans="2:27">
      <c r="B168" s="28">
        <v>23</v>
      </c>
      <c r="C168" s="20">
        <v>581.25025000000005</v>
      </c>
      <c r="D168" s="20">
        <v>111.12083</v>
      </c>
      <c r="E168" s="20">
        <v>1014.86994</v>
      </c>
      <c r="F168" s="20">
        <v>1.04915</v>
      </c>
      <c r="G168" s="20">
        <v>0.89900999999999998</v>
      </c>
      <c r="H168" s="20">
        <v>1.09815</v>
      </c>
      <c r="J168" s="12">
        <v>1000</v>
      </c>
      <c r="K168" s="6">
        <f t="shared" si="3"/>
        <v>44.560060000000021</v>
      </c>
      <c r="L168" s="7">
        <f t="shared" si="9"/>
        <v>16.676450000000052</v>
      </c>
      <c r="M168" s="8">
        <f t="shared" si="4"/>
        <v>27.334069999999997</v>
      </c>
      <c r="N168" s="6">
        <f t="shared" si="5"/>
        <v>98.473940000000084</v>
      </c>
      <c r="O168" s="7">
        <f t="shared" si="10"/>
        <v>17.013750000000051</v>
      </c>
      <c r="P168" s="8">
        <f t="shared" si="6"/>
        <v>28.414370000000019</v>
      </c>
      <c r="Q168" s="6">
        <f t="shared" si="7"/>
        <v>79.67193999999995</v>
      </c>
      <c r="R168" s="7">
        <f t="shared" si="11"/>
        <v>1.4192499999999493</v>
      </c>
      <c r="S168" s="8">
        <f t="shared" si="8"/>
        <v>11.945570000000004</v>
      </c>
      <c r="U168">
        <f t="shared" si="12"/>
        <v>14.869940000000042</v>
      </c>
      <c r="W168">
        <f t="shared" si="0"/>
        <v>59.430000000000064</v>
      </c>
      <c r="Y168">
        <f t="shared" si="1"/>
        <v>25.779999999999973</v>
      </c>
      <c r="AA168" s="2">
        <f t="shared" si="2"/>
        <v>47.920000000000073</v>
      </c>
    </row>
    <row r="169" spans="2:27">
      <c r="B169" s="28">
        <v>24</v>
      </c>
      <c r="C169" s="20">
        <v>581.01409000000001</v>
      </c>
      <c r="D169" s="20">
        <v>111.12707</v>
      </c>
      <c r="E169" s="20">
        <v>1014.94195</v>
      </c>
      <c r="F169" s="20">
        <v>1.0479000000000001</v>
      </c>
      <c r="G169" s="20">
        <v>0.88597000000000004</v>
      </c>
      <c r="H169" s="20">
        <v>1.0964100000000001</v>
      </c>
      <c r="J169" s="12">
        <v>1000</v>
      </c>
      <c r="K169" s="6">
        <f t="shared" si="3"/>
        <v>43.788049999999998</v>
      </c>
      <c r="L169" s="7">
        <f t="shared" si="9"/>
        <v>16.44869000000001</v>
      </c>
      <c r="M169" s="8">
        <f t="shared" si="4"/>
        <v>27.360430000000008</v>
      </c>
      <c r="N169" s="6">
        <f t="shared" si="5"/>
        <v>98.19295000000011</v>
      </c>
      <c r="O169" s="7">
        <f t="shared" si="10"/>
        <v>16.77179000000001</v>
      </c>
      <c r="P169" s="8">
        <f t="shared" si="6"/>
        <v>28.44122999999999</v>
      </c>
      <c r="Q169" s="6">
        <f t="shared" si="7"/>
        <v>80.030949999999962</v>
      </c>
      <c r="R169" s="7">
        <f t="shared" si="11"/>
        <v>1.6277399999999895</v>
      </c>
      <c r="S169" s="8">
        <f t="shared" si="8"/>
        <v>11.973629999999986</v>
      </c>
      <c r="U169">
        <f t="shared" si="12"/>
        <v>14.94195000000002</v>
      </c>
      <c r="W169">
        <f t="shared" si="0"/>
        <v>58.730000000000018</v>
      </c>
      <c r="Y169">
        <f t="shared" si="1"/>
        <v>24.829999999999927</v>
      </c>
      <c r="AA169" s="2">
        <f t="shared" si="2"/>
        <v>47.570000000000164</v>
      </c>
    </row>
    <row r="170" spans="2:27">
      <c r="B170" s="28">
        <v>25</v>
      </c>
      <c r="C170" s="20">
        <v>582.44763999999998</v>
      </c>
      <c r="D170" s="20">
        <v>101.40769</v>
      </c>
      <c r="E170" s="20">
        <v>1114.6552200000001</v>
      </c>
      <c r="F170" s="20">
        <v>1.0618799999999999</v>
      </c>
      <c r="G170" s="20">
        <v>0.66854000000000002</v>
      </c>
      <c r="H170" s="20">
        <v>1.08924</v>
      </c>
      <c r="J170" s="12">
        <v>1100</v>
      </c>
      <c r="K170" s="6">
        <f t="shared" si="3"/>
        <v>53.984780000000001</v>
      </c>
      <c r="L170" s="7">
        <f t="shared" si="9"/>
        <v>14.368829999999978</v>
      </c>
      <c r="M170" s="8">
        <f t="shared" si="4"/>
        <v>30.201609999999988</v>
      </c>
      <c r="N170" s="6">
        <f t="shared" si="5"/>
        <v>88.875220000000127</v>
      </c>
      <c r="O170" s="7">
        <f t="shared" si="10"/>
        <v>14.740529999999978</v>
      </c>
      <c r="P170" s="8">
        <f t="shared" si="6"/>
        <v>31.642509999999987</v>
      </c>
      <c r="Q170" s="6">
        <f t="shared" si="7"/>
        <v>66.735220000000027</v>
      </c>
      <c r="R170" s="7">
        <f t="shared" si="11"/>
        <v>6.2093600000000215</v>
      </c>
      <c r="S170" s="8">
        <f t="shared" si="8"/>
        <v>13.973410000000001</v>
      </c>
      <c r="U170">
        <f t="shared" si="12"/>
        <v>14.655220000000099</v>
      </c>
      <c r="W170">
        <f t="shared" si="0"/>
        <v>68.6400000000001</v>
      </c>
      <c r="Y170">
        <f t="shared" si="1"/>
        <v>27.509999999999991</v>
      </c>
      <c r="AA170" s="2">
        <f t="shared" si="2"/>
        <v>51.350000000000136</v>
      </c>
    </row>
    <row r="171" spans="2:27">
      <c r="B171" s="28">
        <v>26</v>
      </c>
      <c r="C171" s="20">
        <v>582.58605999999997</v>
      </c>
      <c r="D171" s="20">
        <v>101.3668</v>
      </c>
      <c r="E171" s="20">
        <v>1114.5376200000001</v>
      </c>
      <c r="F171" s="20">
        <v>1.0655600000000001</v>
      </c>
      <c r="G171" s="20">
        <v>0.67552000000000001</v>
      </c>
      <c r="H171" s="20">
        <v>1.08639</v>
      </c>
      <c r="J171" s="12">
        <v>1100</v>
      </c>
      <c r="K171" s="6">
        <f t="shared" si="3"/>
        <v>55.402379999999994</v>
      </c>
      <c r="L171" s="7">
        <f t="shared" si="9"/>
        <v>14.491279999999975</v>
      </c>
      <c r="M171" s="8">
        <f t="shared" si="4"/>
        <v>30.242899999999992</v>
      </c>
      <c r="N171" s="6">
        <f t="shared" si="5"/>
        <v>89.707620000000134</v>
      </c>
      <c r="O171" s="7">
        <f t="shared" si="10"/>
        <v>14.855279999999976</v>
      </c>
      <c r="P171" s="8">
        <f t="shared" si="6"/>
        <v>31.685200000000009</v>
      </c>
      <c r="Q171" s="6">
        <f t="shared" si="7"/>
        <v>66.967619999999897</v>
      </c>
      <c r="R171" s="7">
        <f t="shared" si="11"/>
        <v>6.079040000000024</v>
      </c>
      <c r="S171" s="8">
        <f t="shared" si="8"/>
        <v>14.002900000000011</v>
      </c>
      <c r="U171">
        <f t="shared" si="12"/>
        <v>14.537620000000061</v>
      </c>
      <c r="W171">
        <f t="shared" si="0"/>
        <v>69.940000000000055</v>
      </c>
      <c r="Y171">
        <f t="shared" si="1"/>
        <v>28.759999999999991</v>
      </c>
      <c r="AA171" s="2">
        <f t="shared" si="2"/>
        <v>52.210000000000036</v>
      </c>
    </row>
    <row r="172" spans="2:27">
      <c r="B172" s="28">
        <v>27</v>
      </c>
      <c r="C172" s="20">
        <v>577.37516000000005</v>
      </c>
      <c r="D172" s="20">
        <v>92.796779999999998</v>
      </c>
      <c r="E172" s="20">
        <v>1212.7125599999999</v>
      </c>
      <c r="F172" s="20">
        <v>1.0221199999999999</v>
      </c>
      <c r="G172" s="20">
        <v>0.62524999999999997</v>
      </c>
      <c r="H172" s="20">
        <v>1.2840800000000001</v>
      </c>
      <c r="J172" s="12">
        <v>1200</v>
      </c>
      <c r="K172" s="6">
        <f t="shared" si="3"/>
        <v>41.077440000000024</v>
      </c>
      <c r="L172" s="7">
        <f t="shared" si="9"/>
        <v>13.46996000000005</v>
      </c>
      <c r="M172" s="8">
        <f t="shared" si="4"/>
        <v>33.251120000000014</v>
      </c>
      <c r="N172" s="6">
        <f t="shared" si="5"/>
        <v>85.202559999999949</v>
      </c>
      <c r="O172" s="7">
        <f t="shared" si="10"/>
        <v>14.784460000000053</v>
      </c>
      <c r="P172" s="8">
        <f t="shared" si="6"/>
        <v>33.426220000000001</v>
      </c>
      <c r="Q172" s="6">
        <f t="shared" si="7"/>
        <v>61.362559999999803</v>
      </c>
      <c r="R172" s="7">
        <f t="shared" si="11"/>
        <v>7.3652299999999489</v>
      </c>
      <c r="S172" s="8">
        <f t="shared" si="8"/>
        <v>13.442419999999998</v>
      </c>
      <c r="U172">
        <f t="shared" si="12"/>
        <v>12.712559999999939</v>
      </c>
      <c r="W172">
        <f t="shared" si="0"/>
        <v>53.789999999999964</v>
      </c>
      <c r="Y172">
        <f t="shared" si="1"/>
        <v>27.450000000000045</v>
      </c>
      <c r="AA172" s="2">
        <f t="shared" si="2"/>
        <v>54.150000000000091</v>
      </c>
    </row>
    <row r="173" spans="2:27">
      <c r="B173" s="28">
        <v>28</v>
      </c>
      <c r="C173" s="20">
        <v>577.51409000000001</v>
      </c>
      <c r="D173" s="20">
        <v>92.72551</v>
      </c>
      <c r="E173" s="20">
        <v>1212.7319299999999</v>
      </c>
      <c r="F173" s="20">
        <v>1.0258799999999999</v>
      </c>
      <c r="G173" s="20">
        <v>0.63219000000000003</v>
      </c>
      <c r="H173" s="20">
        <v>1.2817700000000001</v>
      </c>
      <c r="J173" s="12">
        <v>1200</v>
      </c>
      <c r="K173" s="6">
        <f t="shared" si="3"/>
        <v>37.198069999999916</v>
      </c>
      <c r="L173" s="7">
        <f t="shared" si="9"/>
        <v>13.64069000000001</v>
      </c>
      <c r="M173" s="8">
        <f t="shared" si="4"/>
        <v>33.401589999999999</v>
      </c>
      <c r="N173" s="6">
        <f t="shared" si="5"/>
        <v>83.971929999999929</v>
      </c>
      <c r="O173" s="7">
        <f t="shared" si="10"/>
        <v>14.935990000000009</v>
      </c>
      <c r="P173" s="8">
        <f t="shared" si="6"/>
        <v>33.601490000000013</v>
      </c>
      <c r="Q173" s="6">
        <f t="shared" si="7"/>
        <v>60.521929999999884</v>
      </c>
      <c r="R173" s="7">
        <f t="shared" si="11"/>
        <v>7.1216999999999899</v>
      </c>
      <c r="S173" s="8">
        <f t="shared" si="8"/>
        <v>13.656189999999981</v>
      </c>
      <c r="U173">
        <f t="shared" si="12"/>
        <v>12.73192999999992</v>
      </c>
      <c r="W173">
        <f t="shared" si="0"/>
        <v>49.929999999999836</v>
      </c>
      <c r="Y173">
        <f t="shared" si="1"/>
        <v>23.039999999999964</v>
      </c>
      <c r="AA173" s="2">
        <f t="shared" si="2"/>
        <v>50.170000000000073</v>
      </c>
    </row>
    <row r="174" spans="2:27">
      <c r="B174" s="28">
        <v>29</v>
      </c>
      <c r="C174" s="20">
        <v>576.28705000000002</v>
      </c>
      <c r="D174" s="20">
        <v>84.302099999999996</v>
      </c>
      <c r="E174" s="20">
        <v>1309.2041899999999</v>
      </c>
      <c r="F174" s="20">
        <v>6.2074699999999998</v>
      </c>
      <c r="G174" s="20">
        <v>2.18519</v>
      </c>
      <c r="H174" s="20">
        <v>1.22464</v>
      </c>
      <c r="J174" s="12">
        <v>1300</v>
      </c>
      <c r="K174" s="6">
        <f t="shared" si="3"/>
        <v>59.27419000000009</v>
      </c>
      <c r="L174" s="7">
        <f t="shared" si="9"/>
        <v>12.413650000000022</v>
      </c>
      <c r="M174" s="8">
        <f t="shared" si="4"/>
        <v>41.824999999999989</v>
      </c>
      <c r="N174" s="6">
        <f t="shared" si="5"/>
        <v>81.75418999999988</v>
      </c>
      <c r="O174" s="7">
        <f t="shared" si="10"/>
        <v>50.439950000000017</v>
      </c>
      <c r="P174" s="8">
        <f t="shared" si="6"/>
        <v>159.90899999999999</v>
      </c>
      <c r="Q174" s="6">
        <f t="shared" si="7"/>
        <v>55.054189999999835</v>
      </c>
      <c r="R174" s="7">
        <f t="shared" si="11"/>
        <v>26.880650000000021</v>
      </c>
      <c r="S174" s="8">
        <f t="shared" si="8"/>
        <v>138.79320000000001</v>
      </c>
      <c r="U174">
        <f t="shared" si="12"/>
        <v>9.2041899999999259</v>
      </c>
      <c r="W174">
        <f t="shared" si="0"/>
        <v>50.070000000000164</v>
      </c>
      <c r="Y174">
        <f t="shared" si="1"/>
        <v>40.360000000000127</v>
      </c>
      <c r="AA174" s="2">
        <f t="shared" si="2"/>
        <v>67.709999999999809</v>
      </c>
    </row>
    <row r="175" spans="2:27">
      <c r="B175" s="28">
        <v>30</v>
      </c>
      <c r="C175" s="20">
        <v>576.30537000000004</v>
      </c>
      <c r="D175" s="20">
        <v>84.186359999999993</v>
      </c>
      <c r="E175" s="20">
        <v>1309.1699699999999</v>
      </c>
      <c r="F175" s="20">
        <v>6.2139600000000002</v>
      </c>
      <c r="G175" s="20">
        <v>2.1865600000000001</v>
      </c>
      <c r="H175" s="20">
        <v>1.2254100000000001</v>
      </c>
      <c r="J175" s="12">
        <v>1300</v>
      </c>
      <c r="K175" s="6">
        <f t="shared" si="3"/>
        <v>58.330030000000079</v>
      </c>
      <c r="L175" s="7">
        <f t="shared" si="9"/>
        <v>49.744870000000041</v>
      </c>
      <c r="M175" s="8">
        <f t="shared" si="4"/>
        <v>158.72504000000001</v>
      </c>
      <c r="N175" s="6">
        <f t="shared" si="5"/>
        <v>86.129969999999958</v>
      </c>
      <c r="O175" s="7">
        <f t="shared" si="10"/>
        <v>50.410370000000036</v>
      </c>
      <c r="P175" s="8">
        <f t="shared" si="6"/>
        <v>159.94834000000003</v>
      </c>
      <c r="Q175" s="6">
        <f t="shared" si="7"/>
        <v>58.999969999999848</v>
      </c>
      <c r="R175" s="7">
        <f t="shared" si="11"/>
        <v>26.847870000000039</v>
      </c>
      <c r="S175" s="8">
        <f t="shared" si="8"/>
        <v>138.82854</v>
      </c>
      <c r="U175">
        <f t="shared" si="12"/>
        <v>9.1699699999999211</v>
      </c>
      <c r="W175">
        <f t="shared" si="0"/>
        <v>67.5</v>
      </c>
      <c r="Y175">
        <f t="shared" si="1"/>
        <v>38.9699999999998</v>
      </c>
      <c r="AA175" s="2">
        <f t="shared" si="2"/>
        <v>65</v>
      </c>
    </row>
    <row r="176" spans="2:27">
      <c r="B176" s="28">
        <v>31</v>
      </c>
      <c r="C176" s="20"/>
      <c r="D176" s="20"/>
      <c r="E176" s="20"/>
      <c r="F176" s="20"/>
      <c r="G176" s="20"/>
      <c r="H176" s="20"/>
      <c r="J176" s="12">
        <v>1400</v>
      </c>
      <c r="K176" s="6"/>
      <c r="L176" s="7"/>
      <c r="M176" s="8"/>
      <c r="N176" s="6"/>
      <c r="O176" s="7"/>
      <c r="P176" s="8"/>
      <c r="Q176" s="6"/>
      <c r="R176" s="7"/>
      <c r="S176" s="8"/>
      <c r="W176">
        <f t="shared" si="0"/>
        <v>61.320000000000164</v>
      </c>
      <c r="Y176">
        <f t="shared" si="1"/>
        <v>30.409999999999854</v>
      </c>
      <c r="AA176" s="2">
        <f t="shared" si="2"/>
        <v>61.309999999999945</v>
      </c>
    </row>
    <row r="177" spans="2:27">
      <c r="B177" s="28">
        <v>32</v>
      </c>
      <c r="C177" s="20">
        <v>569.17012</v>
      </c>
      <c r="D177" s="20">
        <v>74.117080000000001</v>
      </c>
      <c r="E177" s="20">
        <v>1414.73</v>
      </c>
      <c r="F177" s="20">
        <v>6.3788999999999998</v>
      </c>
      <c r="G177" s="20">
        <v>1.6979200000000001</v>
      </c>
      <c r="H177" s="20">
        <v>1.1773899999999999</v>
      </c>
      <c r="J177" s="12">
        <v>1400</v>
      </c>
      <c r="K177" s="6">
        <f>ABS(E177-(H141*10))</f>
        <v>43.430000000000064</v>
      </c>
      <c r="L177" s="7">
        <f t="shared" si="9"/>
        <v>40.79522</v>
      </c>
      <c r="M177" s="8">
        <f>ABS(175-(D177-(G141*10)))</f>
        <v>174.28811999999999</v>
      </c>
      <c r="N177" s="6">
        <f>ABS(E177-(H31*10))</f>
        <v>75.760000000000218</v>
      </c>
      <c r="O177" s="7">
        <f t="shared" si="10"/>
        <v>41.497820000000004</v>
      </c>
      <c r="P177" s="8">
        <f>ABS(175-(D177-G33*10))</f>
        <v>175.29022000000001</v>
      </c>
      <c r="Q177" s="6">
        <f>ABS(E177-(H103*10))</f>
        <v>49.730000000000018</v>
      </c>
      <c r="R177" s="7">
        <f t="shared" si="11"/>
        <v>16.488219999999995</v>
      </c>
      <c r="S177" s="8">
        <f>ABS(175-(D177-G105*10))</f>
        <v>153.03631999999999</v>
      </c>
      <c r="U177">
        <f t="shared" si="12"/>
        <v>14.730000000000018</v>
      </c>
      <c r="W177">
        <f t="shared" si="0"/>
        <v>58.160000000000082</v>
      </c>
      <c r="Y177">
        <f t="shared" si="1"/>
        <v>25.610000000000127</v>
      </c>
      <c r="AA177" s="2">
        <f t="shared" si="2"/>
        <v>57.329999999999927</v>
      </c>
    </row>
    <row r="178" spans="2:27">
      <c r="B178" s="28">
        <v>33</v>
      </c>
      <c r="C178" s="20"/>
      <c r="D178" s="20"/>
      <c r="E178" s="20"/>
      <c r="F178" s="20"/>
      <c r="G178" s="20"/>
      <c r="H178" s="20"/>
      <c r="J178" s="12">
        <v>1500</v>
      </c>
      <c r="K178" s="6"/>
      <c r="L178" s="7"/>
      <c r="M178" s="8"/>
      <c r="N178" s="6"/>
      <c r="O178" s="7"/>
      <c r="P178" s="8"/>
      <c r="Q178" s="6"/>
      <c r="R178" s="7"/>
      <c r="S178" s="8"/>
      <c r="W178">
        <f t="shared" si="0"/>
        <v>38.379999999999882</v>
      </c>
      <c r="Y178">
        <f t="shared" si="1"/>
        <v>25.539999999999964</v>
      </c>
      <c r="AA178" s="2">
        <f t="shared" si="2"/>
        <v>52.480000000000018</v>
      </c>
    </row>
    <row r="179" spans="2:27">
      <c r="B179" s="28">
        <v>34</v>
      </c>
      <c r="C179" s="20">
        <v>570.56452000000002</v>
      </c>
      <c r="D179" s="20">
        <v>65.31353</v>
      </c>
      <c r="E179" s="20">
        <v>1511.6733999999999</v>
      </c>
      <c r="F179" s="20">
        <v>6.2563399999999998</v>
      </c>
      <c r="G179" s="20">
        <v>1.99244</v>
      </c>
      <c r="H179" s="20">
        <v>1.1463000000000001</v>
      </c>
      <c r="J179" s="12">
        <v>1500</v>
      </c>
      <c r="K179" s="6">
        <f>ABS(E179-(H143*10))</f>
        <v>36.436600000000226</v>
      </c>
      <c r="L179" s="7">
        <f t="shared" si="9"/>
        <v>51.120820000000016</v>
      </c>
      <c r="M179" s="8">
        <f>ABS(175-(D179-(G143*10)))</f>
        <v>184.10586999999998</v>
      </c>
      <c r="N179" s="6">
        <f>ABS(E179-(H33*10))</f>
        <v>86.063399999999774</v>
      </c>
      <c r="O179" s="7">
        <f t="shared" si="10"/>
        <v>52.972320000000018</v>
      </c>
      <c r="P179" s="8">
        <f>ABS(175-(D179-G35*10))</f>
        <v>186.06117</v>
      </c>
      <c r="Q179" s="6">
        <f>ABS(E179-(H105*10))</f>
        <v>54.343399999999974</v>
      </c>
      <c r="R179" s="7">
        <f t="shared" si="11"/>
        <v>25.208620000000018</v>
      </c>
      <c r="S179" s="8">
        <f>ABS(175-(D179-G107*10))</f>
        <v>161.72246999999999</v>
      </c>
      <c r="U179">
        <f t="shared" si="12"/>
        <v>11.673399999999901</v>
      </c>
      <c r="W179">
        <f t="shared" si="0"/>
        <v>48.110000000000127</v>
      </c>
      <c r="Y179">
        <f t="shared" si="1"/>
        <v>34.690000000000055</v>
      </c>
      <c r="AA179" s="2">
        <f t="shared" si="2"/>
        <v>62.25</v>
      </c>
    </row>
    <row r="180" spans="2:27">
      <c r="K180" s="6"/>
      <c r="L180" s="7"/>
      <c r="M180" s="8"/>
      <c r="N180" s="6"/>
      <c r="O180" s="7"/>
      <c r="P180" s="8"/>
      <c r="Q180" s="6"/>
      <c r="R180" s="7"/>
      <c r="S180" s="8"/>
    </row>
    <row r="181" spans="2:27">
      <c r="J181" s="12" t="s">
        <v>10</v>
      </c>
      <c r="K181" s="6">
        <f t="shared" ref="K181:S181" si="13">MAX((K148:K179))</f>
        <v>59.27419000000009</v>
      </c>
      <c r="L181" s="7">
        <f t="shared" si="13"/>
        <v>51.120820000000016</v>
      </c>
      <c r="M181" s="8">
        <f t="shared" si="13"/>
        <v>184.10586999999998</v>
      </c>
      <c r="N181" s="6">
        <f t="shared" si="13"/>
        <v>98.473940000000084</v>
      </c>
      <c r="O181" s="7">
        <f t="shared" si="13"/>
        <v>52.972320000000018</v>
      </c>
      <c r="P181" s="8">
        <f t="shared" si="13"/>
        <v>186.06117</v>
      </c>
      <c r="Q181" s="6">
        <f t="shared" si="13"/>
        <v>85.369210000000066</v>
      </c>
      <c r="R181" s="7">
        <f t="shared" si="13"/>
        <v>26.880650000000021</v>
      </c>
      <c r="S181" s="8">
        <f t="shared" si="13"/>
        <v>161.72246999999999</v>
      </c>
      <c r="U181" s="8">
        <f t="shared" ref="U181:W181" si="14">MAX((U148:U179))</f>
        <v>23.918459999999982</v>
      </c>
      <c r="V181" s="8"/>
      <c r="W181" s="8">
        <f t="shared" si="14"/>
        <v>69.940000000000055</v>
      </c>
      <c r="X181" s="8"/>
      <c r="Y181" s="8">
        <f t="shared" ref="Y181" si="15">MAX((Y148:Y179))</f>
        <v>40.360000000000127</v>
      </c>
      <c r="Z181" s="8"/>
      <c r="AA181" s="8">
        <f t="shared" ref="AA181" si="16">MAX((AA148:AA179))</f>
        <v>67.709999999999809</v>
      </c>
    </row>
    <row r="182" spans="2:27">
      <c r="J182" s="12" t="s">
        <v>11</v>
      </c>
      <c r="K182" s="6">
        <f t="shared" ref="K182:S182" si="17">MIN(K148:K179)</f>
        <v>7.4520899999999983</v>
      </c>
      <c r="L182" s="7">
        <f t="shared" si="17"/>
        <v>2.6939999999962438E-2</v>
      </c>
      <c r="M182" s="8">
        <f t="shared" si="17"/>
        <v>8.5203099999999949</v>
      </c>
      <c r="N182" s="6">
        <f t="shared" si="17"/>
        <v>1.0229999999978645E-2</v>
      </c>
      <c r="O182" s="7">
        <f t="shared" si="17"/>
        <v>8.8670000000037774E-2</v>
      </c>
      <c r="P182" s="8">
        <f t="shared" si="17"/>
        <v>8.6982000000000141</v>
      </c>
      <c r="Q182" s="6">
        <f t="shared" si="17"/>
        <v>7.7390900000000329</v>
      </c>
      <c r="R182" s="7">
        <f t="shared" si="17"/>
        <v>1.1720999999999719</v>
      </c>
      <c r="S182" s="8">
        <f t="shared" si="17"/>
        <v>3.0523400000000152</v>
      </c>
      <c r="U182" s="8">
        <f t="shared" ref="U182:W182" si="18">MIN(U148:U179)</f>
        <v>9.1699699999999211</v>
      </c>
      <c r="V182" s="8"/>
      <c r="W182" s="8">
        <f t="shared" si="18"/>
        <v>18.000999999999976</v>
      </c>
      <c r="X182" s="8"/>
      <c r="Y182" s="8">
        <f t="shared" ref="Y182" si="19">MIN(Y148:Y179)</f>
        <v>10.87299999999999</v>
      </c>
      <c r="Z182" s="8"/>
      <c r="AA182" s="8">
        <f t="shared" ref="AA182" si="20">MIN(AA148:AA179)</f>
        <v>18.10899999999998</v>
      </c>
    </row>
    <row r="183" spans="2:27" ht="15" thickBot="1">
      <c r="J183" s="12" t="s">
        <v>12</v>
      </c>
      <c r="K183" s="9">
        <f t="shared" ref="K183:S183" si="21">AVERAGE(K148:K175,K177,K179)</f>
        <v>26.737910333333339</v>
      </c>
      <c r="L183" s="10">
        <f t="shared" si="21"/>
        <v>13.487280666666665</v>
      </c>
      <c r="M183" s="11">
        <f t="shared" si="21"/>
        <v>34.503568333333334</v>
      </c>
      <c r="N183" s="9">
        <f t="shared" si="21"/>
        <v>66.532732999999993</v>
      </c>
      <c r="O183" s="10">
        <f t="shared" si="21"/>
        <v>15.149459333333334</v>
      </c>
      <c r="P183" s="11">
        <f t="shared" si="21"/>
        <v>38.966313000000007</v>
      </c>
      <c r="Q183" s="9">
        <f t="shared" si="21"/>
        <v>53.141218999999971</v>
      </c>
      <c r="R183" s="10">
        <f t="shared" si="21"/>
        <v>7.3199112666666712</v>
      </c>
      <c r="S183" s="11">
        <f t="shared" si="21"/>
        <v>26.256189666666668</v>
      </c>
      <c r="U183" s="11">
        <f t="shared" ref="U183:W183" si="22">AVERAGE(U148:U175,U177,U179)</f>
        <v>13.768333</v>
      </c>
      <c r="V183" s="11"/>
      <c r="W183" s="11">
        <f t="shared" si="22"/>
        <v>38.298066666666678</v>
      </c>
      <c r="X183" s="11"/>
      <c r="Y183" s="11">
        <f t="shared" ref="Y183" si="23">AVERAGE(Y148:Y175,Y177,Y179)</f>
        <v>19.742933333333333</v>
      </c>
      <c r="Z183" s="11"/>
      <c r="AA183" s="11">
        <f t="shared" ref="AA183" si="24">AVERAGE(AA148:AA175,AA177,AA179)</f>
        <v>36.819533333333354</v>
      </c>
    </row>
    <row r="203" spans="1:16">
      <c r="O203" s="12" t="s">
        <v>33</v>
      </c>
    </row>
    <row r="204" spans="1:16">
      <c r="A204" t="s">
        <v>0</v>
      </c>
      <c r="B204" s="1" t="s">
        <v>1</v>
      </c>
      <c r="C204" t="s">
        <v>22</v>
      </c>
      <c r="D204" t="s">
        <v>3</v>
      </c>
      <c r="E204" t="s">
        <v>28</v>
      </c>
      <c r="F204" t="s">
        <v>29</v>
      </c>
      <c r="G204" t="s">
        <v>30</v>
      </c>
      <c r="K204" s="12" t="s">
        <v>32</v>
      </c>
      <c r="N204" t="s">
        <v>14</v>
      </c>
      <c r="O204" t="s">
        <v>15</v>
      </c>
      <c r="P204" t="s">
        <v>13</v>
      </c>
    </row>
    <row r="205" spans="1:16">
      <c r="A205" t="s">
        <v>6</v>
      </c>
      <c r="B205" s="1">
        <v>1</v>
      </c>
      <c r="C205">
        <v>91.180999999999997</v>
      </c>
      <c r="D205">
        <v>-2.65577</v>
      </c>
      <c r="E205">
        <v>179.351</v>
      </c>
      <c r="F205">
        <v>0.51915800000000001</v>
      </c>
      <c r="G205">
        <v>0.121184</v>
      </c>
      <c r="H205">
        <v>36.818399999999997</v>
      </c>
      <c r="I205">
        <v>20</v>
      </c>
      <c r="K205">
        <f>ABS(J146-H205*10)</f>
        <v>18.183999999999969</v>
      </c>
    </row>
    <row r="206" spans="1:16">
      <c r="A206" t="s">
        <v>6</v>
      </c>
      <c r="B206" s="1">
        <v>2</v>
      </c>
      <c r="C206">
        <v>91.188400000000001</v>
      </c>
      <c r="D206">
        <v>-2.3523999999999998</v>
      </c>
      <c r="E206">
        <v>179.56100000000001</v>
      </c>
      <c r="F206">
        <v>0.51714499999999997</v>
      </c>
      <c r="G206">
        <v>0.12359199999999999</v>
      </c>
      <c r="H206">
        <v>36.801400000000001</v>
      </c>
      <c r="I206">
        <v>20</v>
      </c>
      <c r="K206">
        <f t="shared" ref="K206:K238" si="25">ABS(J147-H206*10)</f>
        <v>18.01400000000001</v>
      </c>
    </row>
    <row r="207" spans="1:16">
      <c r="A207" t="s">
        <v>6</v>
      </c>
      <c r="B207" s="1">
        <v>3</v>
      </c>
      <c r="C207">
        <v>91.209500000000006</v>
      </c>
      <c r="D207">
        <v>-2.1804299999999999</v>
      </c>
      <c r="E207">
        <v>179.81899999999999</v>
      </c>
      <c r="F207">
        <v>0.51532800000000001</v>
      </c>
      <c r="G207">
        <v>0.12590899999999999</v>
      </c>
      <c r="H207">
        <v>36.8001</v>
      </c>
      <c r="I207">
        <v>20</v>
      </c>
      <c r="K207">
        <f t="shared" si="25"/>
        <v>18.000999999999976</v>
      </c>
      <c r="N207">
        <f>ABS(575-C148-(F207*10))</f>
        <v>2.6939999999962438E-2</v>
      </c>
      <c r="O207">
        <f>ABS(175-(D148-(G207*10)))</f>
        <v>8.5203099999999949</v>
      </c>
      <c r="P207">
        <f>ABS(E148-(H207*10))</f>
        <v>41.919459999999958</v>
      </c>
    </row>
    <row r="208" spans="1:16">
      <c r="A208" t="s">
        <v>6</v>
      </c>
      <c r="B208" s="1">
        <v>4</v>
      </c>
      <c r="C208">
        <v>91.321200000000005</v>
      </c>
      <c r="D208">
        <v>-0.53446000000000005</v>
      </c>
      <c r="E208">
        <v>179.47499999999999</v>
      </c>
      <c r="F208">
        <v>1.4801299999999999</v>
      </c>
      <c r="G208">
        <v>-0.167627</v>
      </c>
      <c r="H208">
        <v>41.914999999999999</v>
      </c>
      <c r="I208">
        <v>20</v>
      </c>
      <c r="K208">
        <f t="shared" si="25"/>
        <v>19.149999999999977</v>
      </c>
      <c r="N208">
        <f t="shared" ref="N208:N238" si="26">ABS(575-C149-(F208*10))</f>
        <v>5.4936799999999568</v>
      </c>
      <c r="O208">
        <f t="shared" ref="O208:O238" si="27">ABS(175-(D149-(G208*10)))</f>
        <v>9.6243000000000052</v>
      </c>
      <c r="P208">
        <f t="shared" ref="P208:P238" si="28">ABS(E149-(H208*10))</f>
        <v>7.461879999999951</v>
      </c>
    </row>
    <row r="209" spans="1:16">
      <c r="A209" t="s">
        <v>6</v>
      </c>
      <c r="B209" s="1">
        <v>5</v>
      </c>
      <c r="C209">
        <v>91.318799999999996</v>
      </c>
      <c r="D209">
        <v>-0.49859599999999998</v>
      </c>
      <c r="E209">
        <v>179.30600000000001</v>
      </c>
      <c r="F209">
        <v>1.48302</v>
      </c>
      <c r="G209">
        <v>-0.167014</v>
      </c>
      <c r="H209">
        <v>41.917400000000001</v>
      </c>
      <c r="I209">
        <v>20</v>
      </c>
      <c r="K209">
        <f t="shared" si="25"/>
        <v>19.173999999999978</v>
      </c>
      <c r="N209">
        <f t="shared" si="26"/>
        <v>5.552979999999943</v>
      </c>
      <c r="O209">
        <f t="shared" si="27"/>
        <v>9.5748900000000106</v>
      </c>
      <c r="P209">
        <f t="shared" si="28"/>
        <v>7.4800599999999804</v>
      </c>
    </row>
    <row r="210" spans="1:16">
      <c r="A210" t="s">
        <v>6</v>
      </c>
      <c r="B210" s="1">
        <v>6</v>
      </c>
      <c r="C210">
        <v>91.337900000000005</v>
      </c>
      <c r="D210">
        <v>-0.48453600000000002</v>
      </c>
      <c r="E210">
        <v>179.398</v>
      </c>
      <c r="F210">
        <v>1.48167</v>
      </c>
      <c r="G210">
        <v>-0.167041</v>
      </c>
      <c r="H210">
        <v>41.914900000000003</v>
      </c>
      <c r="I210">
        <v>20</v>
      </c>
      <c r="K210">
        <f t="shared" si="25"/>
        <v>19.149000000000001</v>
      </c>
      <c r="N210">
        <f t="shared" si="26"/>
        <v>5.573099999999986</v>
      </c>
      <c r="O210">
        <f t="shared" si="27"/>
        <v>9.5955399999999997</v>
      </c>
      <c r="P210">
        <f t="shared" si="28"/>
        <v>7.4520899999999983</v>
      </c>
    </row>
    <row r="211" spans="1:16">
      <c r="A211" t="s">
        <v>6</v>
      </c>
      <c r="B211" s="1">
        <v>7</v>
      </c>
      <c r="C211">
        <v>91.290599999999998</v>
      </c>
      <c r="D211">
        <v>-2.1823600000000001</v>
      </c>
      <c r="E211">
        <v>-178.828</v>
      </c>
      <c r="F211">
        <v>1.61669</v>
      </c>
      <c r="G211">
        <v>-0.54553700000000005</v>
      </c>
      <c r="H211">
        <v>47.246200000000002</v>
      </c>
      <c r="I211">
        <v>20</v>
      </c>
      <c r="K211">
        <f t="shared" si="25"/>
        <v>22.461999999999989</v>
      </c>
      <c r="N211">
        <f t="shared" si="26"/>
        <v>5.1621399999999653</v>
      </c>
      <c r="O211">
        <f t="shared" si="27"/>
        <v>10.028370000000024</v>
      </c>
      <c r="P211">
        <f t="shared" si="28"/>
        <v>8.2428299999999695</v>
      </c>
    </row>
    <row r="212" spans="1:16">
      <c r="A212" t="s">
        <v>6</v>
      </c>
      <c r="B212" s="1">
        <v>8</v>
      </c>
      <c r="C212">
        <v>91.304299999999998</v>
      </c>
      <c r="D212">
        <v>-1.74295</v>
      </c>
      <c r="E212">
        <v>-178.648</v>
      </c>
      <c r="F212">
        <v>1.61849</v>
      </c>
      <c r="G212">
        <v>-0.54094299999999995</v>
      </c>
      <c r="H212">
        <v>47.253799999999998</v>
      </c>
      <c r="I212">
        <v>20</v>
      </c>
      <c r="K212">
        <f t="shared" si="25"/>
        <v>22.538000000000011</v>
      </c>
      <c r="N212">
        <f t="shared" si="26"/>
        <v>5.2011199999999747</v>
      </c>
      <c r="O212">
        <f t="shared" si="27"/>
        <v>10.092550000000017</v>
      </c>
      <c r="P212">
        <f t="shared" si="28"/>
        <v>8.3166500000000383</v>
      </c>
    </row>
    <row r="213" spans="1:16">
      <c r="A213" t="s">
        <v>6</v>
      </c>
      <c r="B213" s="1">
        <v>9</v>
      </c>
      <c r="C213">
        <v>91.276899999999998</v>
      </c>
      <c r="D213">
        <v>-2.2103100000000002</v>
      </c>
      <c r="E213">
        <v>-178.89</v>
      </c>
      <c r="F213">
        <v>1.6163700000000001</v>
      </c>
      <c r="G213">
        <v>-0.54463200000000001</v>
      </c>
      <c r="H213">
        <v>47.214399999999998</v>
      </c>
      <c r="I213">
        <v>20</v>
      </c>
      <c r="K213">
        <f t="shared" si="25"/>
        <v>22.144000000000005</v>
      </c>
      <c r="N213">
        <f t="shared" si="26"/>
        <v>5.1980299999999566</v>
      </c>
      <c r="O213">
        <f t="shared" si="27"/>
        <v>10.019740000000013</v>
      </c>
      <c r="P213">
        <f t="shared" si="28"/>
        <v>7.915930000000003</v>
      </c>
    </row>
    <row r="214" spans="1:16">
      <c r="A214" t="s">
        <v>6</v>
      </c>
      <c r="B214" s="1">
        <v>10</v>
      </c>
      <c r="C214">
        <v>91.349800000000002</v>
      </c>
      <c r="D214">
        <v>-2.0155799999999999</v>
      </c>
      <c r="E214">
        <v>179.583</v>
      </c>
      <c r="F214">
        <v>2.2765599999999999</v>
      </c>
      <c r="G214">
        <v>-0.82911599999999996</v>
      </c>
      <c r="H214">
        <v>52.543999999999997</v>
      </c>
      <c r="I214">
        <v>20</v>
      </c>
      <c r="K214">
        <f t="shared" si="25"/>
        <v>25.439999999999941</v>
      </c>
      <c r="N214">
        <f t="shared" si="26"/>
        <v>7.6350400000000533</v>
      </c>
      <c r="O214">
        <f t="shared" si="27"/>
        <v>11.513810000000007</v>
      </c>
      <c r="P214">
        <f t="shared" si="28"/>
        <v>11.15337999999997</v>
      </c>
    </row>
    <row r="215" spans="1:16">
      <c r="A215" t="s">
        <v>6</v>
      </c>
      <c r="B215" s="1">
        <v>11</v>
      </c>
      <c r="C215">
        <v>91.340100000000007</v>
      </c>
      <c r="D215">
        <v>-2.2833399999999999</v>
      </c>
      <c r="E215">
        <v>179.483</v>
      </c>
      <c r="F215">
        <v>2.2763200000000001</v>
      </c>
      <c r="G215">
        <v>-0.82909100000000002</v>
      </c>
      <c r="H215">
        <v>52.495600000000003</v>
      </c>
      <c r="I215">
        <v>20</v>
      </c>
      <c r="K215">
        <f t="shared" si="25"/>
        <v>24.956000000000017</v>
      </c>
      <c r="N215">
        <f t="shared" si="26"/>
        <v>7.6250699999999547</v>
      </c>
      <c r="O215">
        <f t="shared" si="27"/>
        <v>11.492500000000007</v>
      </c>
      <c r="P215">
        <f t="shared" si="28"/>
        <v>10.668049999999994</v>
      </c>
    </row>
    <row r="216" spans="1:16">
      <c r="A216" t="s">
        <v>6</v>
      </c>
      <c r="B216" s="1">
        <v>12</v>
      </c>
      <c r="C216">
        <v>91.336600000000004</v>
      </c>
      <c r="D216">
        <v>-2.1638600000000001</v>
      </c>
      <c r="E216">
        <v>179.68199999999999</v>
      </c>
      <c r="F216">
        <v>2.27589</v>
      </c>
      <c r="G216">
        <v>-0.82713400000000004</v>
      </c>
      <c r="H216">
        <v>52.508200000000002</v>
      </c>
      <c r="I216">
        <v>20</v>
      </c>
      <c r="K216">
        <f t="shared" si="25"/>
        <v>25.081999999999994</v>
      </c>
      <c r="N216">
        <f t="shared" si="26"/>
        <v>7.6741000000000277</v>
      </c>
      <c r="O216">
        <f t="shared" si="27"/>
        <v>11.577669999999983</v>
      </c>
      <c r="P216">
        <f t="shared" si="28"/>
        <v>10.79876999999999</v>
      </c>
    </row>
    <row r="217" spans="1:16">
      <c r="A217" t="s">
        <v>6</v>
      </c>
      <c r="B217" s="1">
        <v>13</v>
      </c>
      <c r="C217">
        <v>91.039100000000005</v>
      </c>
      <c r="D217">
        <v>-0.28685699999999997</v>
      </c>
      <c r="E217">
        <v>179.32599999999999</v>
      </c>
      <c r="F217">
        <v>3.9140799999999998</v>
      </c>
      <c r="G217">
        <v>-0.78681699999999999</v>
      </c>
      <c r="H217">
        <v>57.871099999999998</v>
      </c>
      <c r="I217">
        <v>20</v>
      </c>
      <c r="K217">
        <f t="shared" si="25"/>
        <v>28.711000000000013</v>
      </c>
      <c r="N217">
        <f t="shared" si="26"/>
        <v>22.204299999999975</v>
      </c>
      <c r="O217">
        <f t="shared" si="27"/>
        <v>16.817059999999998</v>
      </c>
      <c r="P217">
        <f t="shared" si="28"/>
        <v>10.907159999999976</v>
      </c>
    </row>
    <row r="218" spans="1:16">
      <c r="A218" t="s">
        <v>6</v>
      </c>
      <c r="B218" s="1">
        <v>14</v>
      </c>
      <c r="C218">
        <v>91.017499999999998</v>
      </c>
      <c r="D218">
        <v>-3.4463500000000001E-2</v>
      </c>
      <c r="E218">
        <v>179.696</v>
      </c>
      <c r="F218">
        <v>3.90896</v>
      </c>
      <c r="G218">
        <v>-0.78679299999999996</v>
      </c>
      <c r="H218">
        <v>57.870800000000003</v>
      </c>
      <c r="I218">
        <v>20</v>
      </c>
      <c r="K218">
        <f t="shared" si="25"/>
        <v>28.708000000000084</v>
      </c>
      <c r="N218">
        <f t="shared" si="26"/>
        <v>22.192660000000025</v>
      </c>
      <c r="O218">
        <f t="shared" si="27"/>
        <v>16.857830000000007</v>
      </c>
      <c r="P218">
        <f t="shared" si="28"/>
        <v>10.925460000000044</v>
      </c>
    </row>
    <row r="219" spans="1:16">
      <c r="A219" t="s">
        <v>6</v>
      </c>
      <c r="B219" s="1">
        <v>15</v>
      </c>
      <c r="C219">
        <v>91.034300000000002</v>
      </c>
      <c r="D219">
        <v>-2.8102</v>
      </c>
      <c r="E219">
        <v>175.85400000000001</v>
      </c>
      <c r="F219">
        <v>1.9350400000000001</v>
      </c>
      <c r="G219">
        <v>-1.33274</v>
      </c>
      <c r="H219">
        <v>62.850299999999997</v>
      </c>
      <c r="I219">
        <v>20</v>
      </c>
      <c r="K219">
        <f t="shared" si="25"/>
        <v>28.502999999999929</v>
      </c>
      <c r="N219">
        <f t="shared" si="26"/>
        <v>2.3190500000000256</v>
      </c>
      <c r="O219">
        <f t="shared" si="27"/>
        <v>15.444580000000002</v>
      </c>
      <c r="P219">
        <f t="shared" si="28"/>
        <v>14.282489999999939</v>
      </c>
    </row>
    <row r="220" spans="1:16">
      <c r="A220" t="s">
        <v>6</v>
      </c>
      <c r="B220" s="1">
        <v>16</v>
      </c>
      <c r="C220">
        <v>91.070499999999996</v>
      </c>
      <c r="D220">
        <v>-2.63564</v>
      </c>
      <c r="E220">
        <v>175.839</v>
      </c>
      <c r="F220">
        <v>1.9360299999999999</v>
      </c>
      <c r="G220">
        <v>-1.3337399999999999</v>
      </c>
      <c r="H220">
        <v>62.856499999999997</v>
      </c>
      <c r="I220">
        <v>20</v>
      </c>
      <c r="K220">
        <f t="shared" si="25"/>
        <v>28.564999999999941</v>
      </c>
      <c r="N220">
        <f t="shared" si="26"/>
        <v>2.2506299999999477</v>
      </c>
      <c r="O220">
        <f t="shared" si="27"/>
        <v>15.391750000000002</v>
      </c>
      <c r="P220">
        <f t="shared" si="28"/>
        <v>14.328829999999925</v>
      </c>
    </row>
    <row r="221" spans="1:16">
      <c r="A221" t="s">
        <v>6</v>
      </c>
      <c r="B221" s="1">
        <v>17</v>
      </c>
      <c r="C221">
        <v>91.1691</v>
      </c>
      <c r="D221">
        <v>2.72254</v>
      </c>
      <c r="E221">
        <v>-171.53700000000001</v>
      </c>
      <c r="F221">
        <v>2.09063</v>
      </c>
      <c r="G221">
        <v>-1.86836</v>
      </c>
      <c r="H221">
        <v>73.303399999999996</v>
      </c>
      <c r="I221">
        <v>20</v>
      </c>
      <c r="K221">
        <f t="shared" si="25"/>
        <v>33.033999999999992</v>
      </c>
      <c r="N221">
        <f t="shared" si="26"/>
        <v>10.58668999999999</v>
      </c>
      <c r="O221">
        <f t="shared" si="27"/>
        <v>18.416879999999992</v>
      </c>
      <c r="P221">
        <f t="shared" si="28"/>
        <v>21.089960000000019</v>
      </c>
    </row>
    <row r="222" spans="1:16">
      <c r="A222" t="s">
        <v>6</v>
      </c>
      <c r="B222" s="1">
        <v>18</v>
      </c>
      <c r="C222">
        <v>91.1708</v>
      </c>
      <c r="D222">
        <v>2.7462800000000001</v>
      </c>
      <c r="E222">
        <v>-171.41300000000001</v>
      </c>
      <c r="F222">
        <v>2.0897899999999998</v>
      </c>
      <c r="G222">
        <v>-1.8691899999999999</v>
      </c>
      <c r="H222">
        <v>73.315600000000003</v>
      </c>
      <c r="I222">
        <v>20</v>
      </c>
      <c r="K222">
        <f t="shared" si="25"/>
        <v>33.156000000000063</v>
      </c>
      <c r="N222">
        <f t="shared" si="26"/>
        <v>10.662419999999948</v>
      </c>
      <c r="O222">
        <f t="shared" si="27"/>
        <v>18.352440000000001</v>
      </c>
      <c r="P222">
        <f t="shared" si="28"/>
        <v>21.196720000000028</v>
      </c>
    </row>
    <row r="223" spans="1:16">
      <c r="A223" t="s">
        <v>6</v>
      </c>
      <c r="B223" s="1">
        <v>19</v>
      </c>
      <c r="C223">
        <v>91.013599999999997</v>
      </c>
      <c r="D223">
        <v>0.83755500000000005</v>
      </c>
      <c r="E223">
        <v>173.548</v>
      </c>
      <c r="F223">
        <v>1.4211499999999999</v>
      </c>
      <c r="G223">
        <v>-2.4224000000000001</v>
      </c>
      <c r="H223">
        <v>83.851799999999997</v>
      </c>
      <c r="I223">
        <v>20</v>
      </c>
      <c r="K223">
        <f t="shared" si="25"/>
        <v>38.518000000000029</v>
      </c>
      <c r="N223">
        <f t="shared" si="26"/>
        <v>11.850760000000035</v>
      </c>
      <c r="O223">
        <f t="shared" si="27"/>
        <v>21.902100000000019</v>
      </c>
      <c r="P223">
        <f t="shared" si="28"/>
        <v>24.728790000000004</v>
      </c>
    </row>
    <row r="224" spans="1:16">
      <c r="A224" t="s">
        <v>6</v>
      </c>
      <c r="B224" s="1">
        <v>20</v>
      </c>
      <c r="C224">
        <v>91.020799999999994</v>
      </c>
      <c r="D224">
        <v>0.97402999999999995</v>
      </c>
      <c r="E224">
        <v>173.18199999999999</v>
      </c>
      <c r="F224">
        <v>1.42567</v>
      </c>
      <c r="G224">
        <v>-2.42136</v>
      </c>
      <c r="H224">
        <v>83.865600000000001</v>
      </c>
      <c r="I224">
        <v>20</v>
      </c>
      <c r="K224">
        <f t="shared" si="25"/>
        <v>38.655999999999949</v>
      </c>
      <c r="N224">
        <f t="shared" si="26"/>
        <v>11.909750000000008</v>
      </c>
      <c r="O224">
        <f t="shared" si="27"/>
        <v>21.914210000000026</v>
      </c>
      <c r="P224">
        <f t="shared" si="28"/>
        <v>24.892969999999991</v>
      </c>
    </row>
    <row r="225" spans="1:16">
      <c r="A225" t="s">
        <v>6</v>
      </c>
      <c r="B225" s="1">
        <v>21</v>
      </c>
      <c r="C225">
        <v>91.125699999999995</v>
      </c>
      <c r="D225">
        <v>-1.8977200000000001</v>
      </c>
      <c r="E225">
        <v>179.64699999999999</v>
      </c>
      <c r="F225">
        <v>0.79036899999999999</v>
      </c>
      <c r="G225">
        <v>-3.1359699999999999</v>
      </c>
      <c r="H225">
        <v>94.529499999999999</v>
      </c>
      <c r="I225">
        <v>20</v>
      </c>
      <c r="K225">
        <f t="shared" si="25"/>
        <v>45.294999999999959</v>
      </c>
      <c r="N225">
        <f t="shared" si="26"/>
        <v>6.1232099999999887</v>
      </c>
      <c r="O225">
        <f t="shared" si="27"/>
        <v>23.494130000000013</v>
      </c>
      <c r="P225">
        <f t="shared" si="28"/>
        <v>33.353919999999903</v>
      </c>
    </row>
    <row r="226" spans="1:16">
      <c r="A226" t="s">
        <v>6</v>
      </c>
      <c r="B226" s="1">
        <v>22</v>
      </c>
      <c r="C226">
        <v>91.401700000000005</v>
      </c>
      <c r="D226">
        <v>-2.4706800000000002</v>
      </c>
      <c r="E226">
        <v>-174.191</v>
      </c>
      <c r="F226">
        <v>0.763849</v>
      </c>
      <c r="G226">
        <v>-3.13435</v>
      </c>
      <c r="H226">
        <v>94.34</v>
      </c>
      <c r="I226">
        <v>20</v>
      </c>
      <c r="K226">
        <f t="shared" si="25"/>
        <v>43.400000000000091</v>
      </c>
      <c r="N226">
        <f t="shared" si="26"/>
        <v>6.2062900000000338</v>
      </c>
      <c r="O226">
        <f t="shared" si="27"/>
        <v>23.740640000000013</v>
      </c>
      <c r="P226">
        <f t="shared" si="28"/>
        <v>31.54031000000009</v>
      </c>
    </row>
    <row r="227" spans="1:16">
      <c r="A227" t="s">
        <v>6</v>
      </c>
      <c r="B227" s="1">
        <v>23</v>
      </c>
      <c r="C227">
        <v>91.4345</v>
      </c>
      <c r="D227">
        <v>-4.2632300000000001</v>
      </c>
      <c r="E227">
        <v>-171.18100000000001</v>
      </c>
      <c r="F227">
        <v>1.0426200000000001</v>
      </c>
      <c r="G227">
        <v>-3.6545100000000001</v>
      </c>
      <c r="H227">
        <v>105.943</v>
      </c>
      <c r="I227">
        <v>20</v>
      </c>
      <c r="K227">
        <f t="shared" si="25"/>
        <v>59.430000000000064</v>
      </c>
      <c r="N227">
        <f t="shared" si="26"/>
        <v>16.676450000000052</v>
      </c>
      <c r="O227">
        <f t="shared" si="27"/>
        <v>27.334069999999997</v>
      </c>
      <c r="P227">
        <f t="shared" si="28"/>
        <v>44.560060000000021</v>
      </c>
    </row>
    <row r="228" spans="1:16">
      <c r="A228" t="s">
        <v>6</v>
      </c>
      <c r="B228" s="1">
        <v>24</v>
      </c>
      <c r="C228">
        <v>91.538700000000006</v>
      </c>
      <c r="D228">
        <v>-4.4938399999999996</v>
      </c>
      <c r="E228">
        <v>-170.75399999999999</v>
      </c>
      <c r="F228">
        <v>1.0434600000000001</v>
      </c>
      <c r="G228">
        <v>-3.6512500000000001</v>
      </c>
      <c r="H228">
        <v>105.873</v>
      </c>
      <c r="I228">
        <v>20</v>
      </c>
      <c r="K228">
        <f t="shared" si="25"/>
        <v>58.730000000000018</v>
      </c>
      <c r="N228">
        <f t="shared" si="26"/>
        <v>16.44869000000001</v>
      </c>
      <c r="O228">
        <f t="shared" si="27"/>
        <v>27.360430000000008</v>
      </c>
      <c r="P228">
        <f t="shared" si="28"/>
        <v>43.788049999999998</v>
      </c>
    </row>
    <row r="229" spans="1:16">
      <c r="A229" t="s">
        <v>6</v>
      </c>
      <c r="B229" s="1">
        <v>25</v>
      </c>
      <c r="C229">
        <v>91.248500000000007</v>
      </c>
      <c r="D229">
        <v>-6.7237499999999999</v>
      </c>
      <c r="E229">
        <v>171.53399999999999</v>
      </c>
      <c r="F229">
        <v>0.69211900000000004</v>
      </c>
      <c r="G229">
        <v>-4.3390700000000004</v>
      </c>
      <c r="H229">
        <v>116.864</v>
      </c>
      <c r="I229">
        <v>20</v>
      </c>
      <c r="K229">
        <f t="shared" si="25"/>
        <v>68.6400000000001</v>
      </c>
      <c r="N229">
        <f t="shared" si="26"/>
        <v>14.368829999999978</v>
      </c>
      <c r="O229">
        <f t="shared" si="27"/>
        <v>30.201609999999988</v>
      </c>
      <c r="P229">
        <f t="shared" si="28"/>
        <v>53.984780000000001</v>
      </c>
    </row>
    <row r="230" spans="1:16">
      <c r="A230" t="s">
        <v>6</v>
      </c>
      <c r="B230" s="1">
        <v>26</v>
      </c>
      <c r="C230">
        <v>91.299400000000006</v>
      </c>
      <c r="D230">
        <v>-6.5686</v>
      </c>
      <c r="E230">
        <v>171.898</v>
      </c>
      <c r="F230">
        <v>0.69052199999999997</v>
      </c>
      <c r="G230">
        <v>-4.3390300000000002</v>
      </c>
      <c r="H230">
        <v>116.994</v>
      </c>
      <c r="I230">
        <v>20</v>
      </c>
      <c r="K230">
        <f t="shared" si="25"/>
        <v>69.940000000000055</v>
      </c>
      <c r="N230">
        <f t="shared" si="26"/>
        <v>14.491279999999975</v>
      </c>
      <c r="O230">
        <f t="shared" si="27"/>
        <v>30.242899999999992</v>
      </c>
      <c r="P230">
        <f t="shared" si="28"/>
        <v>55.402379999999994</v>
      </c>
    </row>
    <row r="231" spans="1:16">
      <c r="A231" t="s">
        <v>6</v>
      </c>
      <c r="B231" s="1">
        <v>27</v>
      </c>
      <c r="C231">
        <v>91.661000000000001</v>
      </c>
      <c r="D231">
        <v>-3.6235900000000001</v>
      </c>
      <c r="E231">
        <v>-168.98400000000001</v>
      </c>
      <c r="F231">
        <v>1.10948</v>
      </c>
      <c r="G231">
        <v>-4.8952099999999996</v>
      </c>
      <c r="H231">
        <v>125.379</v>
      </c>
      <c r="I231">
        <v>20</v>
      </c>
      <c r="K231">
        <f t="shared" si="25"/>
        <v>53.789999999999964</v>
      </c>
      <c r="N231">
        <f t="shared" si="26"/>
        <v>13.46996000000005</v>
      </c>
      <c r="O231">
        <f t="shared" si="27"/>
        <v>33.251120000000014</v>
      </c>
      <c r="P231">
        <f t="shared" si="28"/>
        <v>41.077440000000024</v>
      </c>
    </row>
    <row r="232" spans="1:16">
      <c r="A232" t="s">
        <v>6</v>
      </c>
      <c r="B232" s="1">
        <v>28</v>
      </c>
      <c r="C232">
        <v>92.029499999999999</v>
      </c>
      <c r="D232">
        <v>-5.2522900000000003</v>
      </c>
      <c r="E232">
        <v>-168.369</v>
      </c>
      <c r="F232">
        <v>1.11266</v>
      </c>
      <c r="G232">
        <v>-4.8872900000000001</v>
      </c>
      <c r="H232">
        <v>124.99299999999999</v>
      </c>
      <c r="I232">
        <v>20</v>
      </c>
      <c r="K232">
        <f t="shared" si="25"/>
        <v>49.929999999999836</v>
      </c>
      <c r="N232">
        <f t="shared" si="26"/>
        <v>13.64069000000001</v>
      </c>
      <c r="O232">
        <f t="shared" si="27"/>
        <v>33.401589999999999</v>
      </c>
      <c r="P232">
        <f t="shared" si="28"/>
        <v>37.198069999999916</v>
      </c>
    </row>
    <row r="233" spans="1:16">
      <c r="A233" t="s">
        <v>6</v>
      </c>
      <c r="B233" s="16">
        <v>29</v>
      </c>
      <c r="C233" s="15">
        <v>92.029499999999999</v>
      </c>
      <c r="D233" s="15">
        <v>-5.2522900000000003</v>
      </c>
      <c r="E233" s="15">
        <v>-168.369</v>
      </c>
      <c r="F233" s="15">
        <v>1.11266</v>
      </c>
      <c r="G233" s="15">
        <v>-4.8872900000000001</v>
      </c>
      <c r="H233" s="15">
        <v>124.99299999999999</v>
      </c>
      <c r="I233">
        <v>20</v>
      </c>
      <c r="K233">
        <f t="shared" si="25"/>
        <v>50.070000000000164</v>
      </c>
      <c r="N233">
        <f t="shared" si="26"/>
        <v>12.413650000000022</v>
      </c>
      <c r="O233">
        <f t="shared" si="27"/>
        <v>41.824999999999989</v>
      </c>
      <c r="P233">
        <f t="shared" si="28"/>
        <v>59.27419000000009</v>
      </c>
    </row>
    <row r="234" spans="1:16">
      <c r="A234" t="s">
        <v>6</v>
      </c>
      <c r="B234" s="1">
        <v>30</v>
      </c>
      <c r="C234">
        <v>91.520200000000003</v>
      </c>
      <c r="D234">
        <v>2.6257199999999998</v>
      </c>
      <c r="E234">
        <v>-167.31100000000001</v>
      </c>
      <c r="F234">
        <v>4.8439500000000004</v>
      </c>
      <c r="G234">
        <v>6.7911400000000004</v>
      </c>
      <c r="H234">
        <v>136.75</v>
      </c>
      <c r="I234">
        <v>20</v>
      </c>
      <c r="K234">
        <f t="shared" si="25"/>
        <v>67.5</v>
      </c>
      <c r="N234">
        <f t="shared" si="26"/>
        <v>49.744870000000041</v>
      </c>
      <c r="O234">
        <f t="shared" si="27"/>
        <v>158.72504000000001</v>
      </c>
      <c r="P234">
        <f t="shared" si="28"/>
        <v>58.330030000000079</v>
      </c>
    </row>
    <row r="235" spans="1:16">
      <c r="A235" t="s">
        <v>6</v>
      </c>
      <c r="B235" s="1">
        <v>31</v>
      </c>
      <c r="C235">
        <v>91.759</v>
      </c>
      <c r="D235">
        <v>-6.1289199999999999</v>
      </c>
      <c r="E235">
        <v>-164.107</v>
      </c>
      <c r="F235">
        <v>4.6656300000000002</v>
      </c>
      <c r="G235">
        <v>7.3563700000000001</v>
      </c>
      <c r="H235">
        <v>146.13200000000001</v>
      </c>
      <c r="I235">
        <v>20</v>
      </c>
      <c r="K235">
        <f t="shared" si="25"/>
        <v>61.320000000000164</v>
      </c>
    </row>
    <row r="236" spans="1:16">
      <c r="A236" t="s">
        <v>6</v>
      </c>
      <c r="B236" s="1">
        <v>32</v>
      </c>
      <c r="C236">
        <v>92.057199999999995</v>
      </c>
      <c r="D236">
        <v>-7.3688700000000003</v>
      </c>
      <c r="E236">
        <v>-164.12700000000001</v>
      </c>
      <c r="F236">
        <v>4.6625100000000002</v>
      </c>
      <c r="G236">
        <v>7.3405199999999997</v>
      </c>
      <c r="H236">
        <v>145.816</v>
      </c>
      <c r="I236">
        <v>20</v>
      </c>
      <c r="K236">
        <f t="shared" si="25"/>
        <v>58.160000000000082</v>
      </c>
      <c r="N236">
        <f t="shared" si="26"/>
        <v>40.79522</v>
      </c>
      <c r="O236">
        <f t="shared" si="27"/>
        <v>174.28811999999999</v>
      </c>
      <c r="P236">
        <f t="shared" si="28"/>
        <v>43.430000000000064</v>
      </c>
    </row>
    <row r="237" spans="1:16">
      <c r="A237" t="s">
        <v>6</v>
      </c>
      <c r="B237" s="1">
        <v>33</v>
      </c>
      <c r="C237">
        <v>89.147300000000001</v>
      </c>
      <c r="D237">
        <v>9.3150200000000005</v>
      </c>
      <c r="E237">
        <v>-164.48400000000001</v>
      </c>
      <c r="F237">
        <v>5.5182700000000002</v>
      </c>
      <c r="G237">
        <v>7.39039</v>
      </c>
      <c r="H237">
        <v>153.83799999999999</v>
      </c>
      <c r="I237">
        <v>20</v>
      </c>
      <c r="K237">
        <f t="shared" si="25"/>
        <v>38.379999999999882</v>
      </c>
    </row>
    <row r="238" spans="1:16">
      <c r="A238" t="s">
        <v>6</v>
      </c>
      <c r="B238" s="1">
        <v>34</v>
      </c>
      <c r="C238">
        <v>89.59</v>
      </c>
      <c r="D238">
        <v>7.3890000000000002</v>
      </c>
      <c r="E238">
        <v>-165.358</v>
      </c>
      <c r="F238">
        <v>5.5556299999999998</v>
      </c>
      <c r="G238">
        <v>7.4419399999999998</v>
      </c>
      <c r="H238">
        <v>154.81100000000001</v>
      </c>
      <c r="I238">
        <v>20</v>
      </c>
      <c r="K238">
        <f t="shared" si="25"/>
        <v>48.110000000000127</v>
      </c>
      <c r="N238">
        <f t="shared" si="26"/>
        <v>51.120820000000016</v>
      </c>
      <c r="O238">
        <f t="shared" si="27"/>
        <v>184.10586999999998</v>
      </c>
      <c r="P238">
        <f t="shared" si="28"/>
        <v>36.436600000000226</v>
      </c>
    </row>
    <row r="240" spans="1:16">
      <c r="A240" t="s">
        <v>0</v>
      </c>
      <c r="B240" s="1" t="s">
        <v>1</v>
      </c>
      <c r="C240" t="s">
        <v>31</v>
      </c>
      <c r="D240" t="s">
        <v>3</v>
      </c>
      <c r="E240" t="s">
        <v>28</v>
      </c>
      <c r="F240" t="s">
        <v>29</v>
      </c>
      <c r="G240" t="s">
        <v>30</v>
      </c>
    </row>
    <row r="241" spans="1:11">
      <c r="A241" t="s">
        <v>6</v>
      </c>
      <c r="B241" s="1">
        <v>1</v>
      </c>
      <c r="C241">
        <v>90.696299999999994</v>
      </c>
      <c r="D241">
        <v>-0.73819400000000002</v>
      </c>
      <c r="E241">
        <v>142.16800000000001</v>
      </c>
      <c r="F241">
        <v>0.80745199999999995</v>
      </c>
      <c r="G241">
        <v>-0.172986</v>
      </c>
      <c r="H241">
        <v>27.732700000000001</v>
      </c>
      <c r="I241">
        <v>20</v>
      </c>
      <c r="K241">
        <f>ABS(J146-H241*10)</f>
        <v>72.673000000000002</v>
      </c>
    </row>
    <row r="242" spans="1:11">
      <c r="A242" t="s">
        <v>6</v>
      </c>
      <c r="B242" s="1">
        <v>2</v>
      </c>
      <c r="C242">
        <v>90.709500000000006</v>
      </c>
      <c r="D242">
        <v>-0.70854200000000001</v>
      </c>
      <c r="E242">
        <v>142.208</v>
      </c>
      <c r="F242">
        <v>0.80770399999999998</v>
      </c>
      <c r="G242">
        <v>-0.173239</v>
      </c>
      <c r="H242">
        <v>27.7224</v>
      </c>
      <c r="I242">
        <v>20</v>
      </c>
      <c r="K242">
        <f t="shared" ref="K242:K274" si="29">ABS(J147-H242*10)</f>
        <v>72.77600000000001</v>
      </c>
    </row>
    <row r="243" spans="1:11">
      <c r="A243" t="s">
        <v>6</v>
      </c>
      <c r="B243" s="1">
        <v>3</v>
      </c>
      <c r="C243">
        <v>90.734999999999999</v>
      </c>
      <c r="D243">
        <v>-0.67874699999999999</v>
      </c>
      <c r="E243">
        <v>142.25800000000001</v>
      </c>
      <c r="F243">
        <v>0.80829099999999998</v>
      </c>
      <c r="G243">
        <v>-0.17252999999999999</v>
      </c>
      <c r="H243">
        <v>27.725300000000001</v>
      </c>
      <c r="I243">
        <v>20</v>
      </c>
      <c r="K243">
        <f t="shared" si="29"/>
        <v>72.747000000000014</v>
      </c>
    </row>
    <row r="244" spans="1:11">
      <c r="A244" t="s">
        <v>6</v>
      </c>
      <c r="B244" s="1">
        <v>4</v>
      </c>
      <c r="C244">
        <v>90.851799999999997</v>
      </c>
      <c r="D244">
        <v>0.334011</v>
      </c>
      <c r="E244">
        <v>142.59800000000001</v>
      </c>
      <c r="F244">
        <v>1.4869000000000001</v>
      </c>
      <c r="G244">
        <v>-0.520648</v>
      </c>
      <c r="H244">
        <v>31.451599999999999</v>
      </c>
      <c r="I244">
        <v>20</v>
      </c>
      <c r="K244">
        <f t="shared" si="29"/>
        <v>85.484000000000037</v>
      </c>
    </row>
    <row r="245" spans="1:11">
      <c r="A245" t="s">
        <v>6</v>
      </c>
      <c r="B245" s="1">
        <v>5</v>
      </c>
      <c r="C245">
        <v>90.846000000000004</v>
      </c>
      <c r="D245">
        <v>0.30693599999999999</v>
      </c>
      <c r="E245">
        <v>142.589</v>
      </c>
      <c r="F245">
        <v>1.4873499999999999</v>
      </c>
      <c r="G245">
        <v>-0.52071500000000004</v>
      </c>
      <c r="H245">
        <v>31.4526</v>
      </c>
      <c r="I245">
        <v>20</v>
      </c>
      <c r="K245">
        <f t="shared" si="29"/>
        <v>85.47399999999999</v>
      </c>
    </row>
    <row r="246" spans="1:11">
      <c r="A246" t="s">
        <v>6</v>
      </c>
      <c r="B246" s="1">
        <v>6</v>
      </c>
      <c r="C246">
        <v>90.877300000000005</v>
      </c>
      <c r="D246">
        <v>0.3483</v>
      </c>
      <c r="E246">
        <v>142.62</v>
      </c>
      <c r="F246">
        <v>1.48749</v>
      </c>
      <c r="G246">
        <v>-0.52042900000000003</v>
      </c>
      <c r="H246">
        <v>31.458100000000002</v>
      </c>
      <c r="I246">
        <v>20</v>
      </c>
      <c r="K246">
        <f t="shared" si="29"/>
        <v>85.418999999999983</v>
      </c>
    </row>
    <row r="247" spans="1:11">
      <c r="A247" t="s">
        <v>6</v>
      </c>
      <c r="B247" s="1">
        <v>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20</v>
      </c>
      <c r="K247">
        <f t="shared" si="29"/>
        <v>450</v>
      </c>
    </row>
    <row r="248" spans="1:11">
      <c r="A248" t="s">
        <v>6</v>
      </c>
      <c r="B248" s="1">
        <v>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20</v>
      </c>
      <c r="K248">
        <f t="shared" si="29"/>
        <v>450</v>
      </c>
    </row>
    <row r="249" spans="1:11">
      <c r="A249" t="s">
        <v>6</v>
      </c>
      <c r="B249" s="1">
        <v>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20</v>
      </c>
      <c r="K249">
        <f t="shared" si="29"/>
        <v>450</v>
      </c>
    </row>
    <row r="250" spans="1:11">
      <c r="A250" t="s">
        <v>6</v>
      </c>
      <c r="B250" s="1">
        <v>10</v>
      </c>
      <c r="C250">
        <v>90.701700000000002</v>
      </c>
      <c r="D250">
        <v>1.11551</v>
      </c>
      <c r="E250">
        <v>142.41</v>
      </c>
      <c r="F250">
        <v>2.0432700000000001</v>
      </c>
      <c r="G250">
        <v>-1.2720499999999999</v>
      </c>
      <c r="H250">
        <v>39.349899999999998</v>
      </c>
      <c r="I250">
        <v>20</v>
      </c>
      <c r="K250">
        <f t="shared" si="29"/>
        <v>106.50100000000003</v>
      </c>
    </row>
    <row r="251" spans="1:11">
      <c r="A251" t="s">
        <v>6</v>
      </c>
      <c r="B251" s="1">
        <v>11</v>
      </c>
      <c r="C251">
        <v>90.699100000000001</v>
      </c>
      <c r="D251">
        <v>1.1272200000000001</v>
      </c>
      <c r="E251">
        <v>142.45400000000001</v>
      </c>
      <c r="F251">
        <v>2.0432899999999998</v>
      </c>
      <c r="G251">
        <v>-1.27007</v>
      </c>
      <c r="H251">
        <v>39.333599999999997</v>
      </c>
      <c r="I251">
        <v>20</v>
      </c>
      <c r="K251">
        <f t="shared" si="29"/>
        <v>106.66400000000004</v>
      </c>
    </row>
    <row r="252" spans="1:11">
      <c r="A252" t="s">
        <v>6</v>
      </c>
      <c r="B252" s="1">
        <v>12</v>
      </c>
      <c r="C252">
        <v>90.695700000000002</v>
      </c>
      <c r="D252">
        <v>1.1369199999999999</v>
      </c>
      <c r="E252">
        <v>142.42500000000001</v>
      </c>
      <c r="F252">
        <v>2.0437400000000001</v>
      </c>
      <c r="G252">
        <v>-1.2686599999999999</v>
      </c>
      <c r="H252">
        <v>39.3294</v>
      </c>
      <c r="I252">
        <v>20</v>
      </c>
      <c r="K252">
        <f t="shared" si="29"/>
        <v>106.70600000000002</v>
      </c>
    </row>
    <row r="253" spans="1:11">
      <c r="A253" t="s">
        <v>6</v>
      </c>
      <c r="B253" s="1">
        <v>13</v>
      </c>
      <c r="C253">
        <v>90.763599999999997</v>
      </c>
      <c r="D253">
        <v>1.4348000000000001</v>
      </c>
      <c r="E253">
        <v>143.33000000000001</v>
      </c>
      <c r="F253">
        <v>3.23569</v>
      </c>
      <c r="G253">
        <v>-1.31986</v>
      </c>
      <c r="H253">
        <v>43.388599999999997</v>
      </c>
      <c r="I253">
        <v>20</v>
      </c>
      <c r="K253">
        <f t="shared" si="29"/>
        <v>116.11400000000003</v>
      </c>
    </row>
    <row r="254" spans="1:11">
      <c r="A254" t="s">
        <v>6</v>
      </c>
      <c r="B254" s="1">
        <v>14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20</v>
      </c>
      <c r="K254">
        <f t="shared" si="29"/>
        <v>550</v>
      </c>
    </row>
    <row r="255" spans="1:11">
      <c r="A255" t="s">
        <v>6</v>
      </c>
      <c r="B255" s="1">
        <v>15</v>
      </c>
      <c r="C255">
        <v>90.559200000000004</v>
      </c>
      <c r="D255">
        <v>3.3535900000000001</v>
      </c>
      <c r="E255">
        <v>-137.495</v>
      </c>
      <c r="F255">
        <v>1.22512</v>
      </c>
      <c r="G255">
        <v>-1.88897</v>
      </c>
      <c r="H255">
        <v>47.166699999999999</v>
      </c>
      <c r="I255">
        <v>20</v>
      </c>
      <c r="K255">
        <f t="shared" si="29"/>
        <v>128.33300000000003</v>
      </c>
    </row>
    <row r="256" spans="1:11">
      <c r="A256" t="s">
        <v>6</v>
      </c>
      <c r="B256" s="1">
        <v>16</v>
      </c>
      <c r="C256">
        <v>90.596299999999999</v>
      </c>
      <c r="D256">
        <v>3.33066</v>
      </c>
      <c r="E256">
        <v>-137.46299999999999</v>
      </c>
      <c r="F256">
        <v>1.2251099999999999</v>
      </c>
      <c r="G256">
        <v>-1.89052</v>
      </c>
      <c r="H256">
        <v>47.153700000000001</v>
      </c>
      <c r="I256">
        <v>20</v>
      </c>
      <c r="K256">
        <f t="shared" si="29"/>
        <v>128.46299999999997</v>
      </c>
    </row>
    <row r="257" spans="1:11">
      <c r="A257" t="s">
        <v>6</v>
      </c>
      <c r="B257" s="1">
        <v>17</v>
      </c>
      <c r="C257">
        <v>90.287800000000004</v>
      </c>
      <c r="D257">
        <v>3.7929300000000001</v>
      </c>
      <c r="E257">
        <v>-136.768</v>
      </c>
      <c r="F257">
        <v>1.40449</v>
      </c>
      <c r="G257">
        <v>-2.4872000000000001</v>
      </c>
      <c r="H257">
        <v>54.405000000000001</v>
      </c>
      <c r="I257">
        <v>20</v>
      </c>
      <c r="K257">
        <f t="shared" si="29"/>
        <v>155.95000000000005</v>
      </c>
    </row>
    <row r="258" spans="1:11">
      <c r="A258" t="s">
        <v>6</v>
      </c>
      <c r="B258" s="1">
        <v>18</v>
      </c>
      <c r="C258">
        <v>90.32</v>
      </c>
      <c r="D258">
        <v>3.7155200000000002</v>
      </c>
      <c r="E258">
        <v>-136.738</v>
      </c>
      <c r="F258">
        <v>1.4041699999999999</v>
      </c>
      <c r="G258">
        <v>-2.4881799999999998</v>
      </c>
      <c r="H258">
        <v>54.406999999999996</v>
      </c>
      <c r="I258">
        <v>20</v>
      </c>
      <c r="K258">
        <f t="shared" si="29"/>
        <v>155.93000000000006</v>
      </c>
    </row>
    <row r="259" spans="1:11">
      <c r="A259" t="s">
        <v>6</v>
      </c>
      <c r="B259" s="1">
        <v>19</v>
      </c>
      <c r="C259">
        <v>90.794799999999995</v>
      </c>
      <c r="D259">
        <v>3.02325</v>
      </c>
      <c r="E259">
        <v>139.33600000000001</v>
      </c>
      <c r="F259">
        <v>1.29423</v>
      </c>
      <c r="G259">
        <v>-3.1262500000000002</v>
      </c>
      <c r="H259">
        <v>62.245800000000003</v>
      </c>
      <c r="I259">
        <v>20</v>
      </c>
      <c r="K259">
        <f t="shared" si="29"/>
        <v>177.54199999999992</v>
      </c>
    </row>
    <row r="260" spans="1:11">
      <c r="A260" t="s">
        <v>6</v>
      </c>
      <c r="B260" s="1">
        <v>20</v>
      </c>
      <c r="C260">
        <v>90.781000000000006</v>
      </c>
      <c r="D260">
        <v>2.9862500000000001</v>
      </c>
      <c r="E260">
        <v>139.273</v>
      </c>
      <c r="F260">
        <v>1.29674</v>
      </c>
      <c r="G260">
        <v>-3.1261999999999999</v>
      </c>
      <c r="H260">
        <v>62.254899999999999</v>
      </c>
      <c r="I260">
        <v>20</v>
      </c>
      <c r="K260">
        <f t="shared" si="29"/>
        <v>177.45100000000002</v>
      </c>
    </row>
    <row r="261" spans="1:11">
      <c r="A261" t="s">
        <v>6</v>
      </c>
      <c r="B261" s="1">
        <v>21</v>
      </c>
      <c r="C261">
        <v>91.001300000000001</v>
      </c>
      <c r="D261">
        <v>2.9862299999999999</v>
      </c>
      <c r="E261">
        <v>-137.452</v>
      </c>
      <c r="F261">
        <v>0.47859200000000002</v>
      </c>
      <c r="G261">
        <v>-3.9087999999999998</v>
      </c>
      <c r="H261">
        <v>69.638300000000001</v>
      </c>
      <c r="I261">
        <v>20</v>
      </c>
      <c r="K261">
        <f t="shared" si="29"/>
        <v>203.61699999999996</v>
      </c>
    </row>
    <row r="262" spans="1:11">
      <c r="A262" t="s">
        <v>6</v>
      </c>
      <c r="B262" s="1">
        <v>22</v>
      </c>
      <c r="C262">
        <v>91.051100000000005</v>
      </c>
      <c r="D262">
        <v>2.9438900000000001</v>
      </c>
      <c r="E262">
        <v>-137.39500000000001</v>
      </c>
      <c r="F262">
        <v>0.48084300000000002</v>
      </c>
      <c r="G262">
        <v>-3.9108800000000001</v>
      </c>
      <c r="H262">
        <v>69.642799999999994</v>
      </c>
      <c r="I262">
        <v>20</v>
      </c>
      <c r="K262">
        <f t="shared" si="29"/>
        <v>203.57200000000012</v>
      </c>
    </row>
    <row r="263" spans="1:11">
      <c r="A263" t="s">
        <v>6</v>
      </c>
      <c r="B263" s="1">
        <v>23</v>
      </c>
      <c r="C263">
        <v>90.832999999999998</v>
      </c>
      <c r="D263">
        <v>3.0925600000000002</v>
      </c>
      <c r="E263">
        <v>-137.81</v>
      </c>
      <c r="F263">
        <v>0.68109500000000001</v>
      </c>
      <c r="G263">
        <v>-4.5548200000000003</v>
      </c>
      <c r="H263">
        <v>78.210300000000004</v>
      </c>
      <c r="I263">
        <v>20</v>
      </c>
      <c r="K263">
        <f t="shared" si="29"/>
        <v>217.89699999999993</v>
      </c>
    </row>
    <row r="264" spans="1:11">
      <c r="A264" t="s">
        <v>6</v>
      </c>
      <c r="B264" s="1">
        <v>24</v>
      </c>
      <c r="C264">
        <v>90.866600000000005</v>
      </c>
      <c r="D264">
        <v>3.11294</v>
      </c>
      <c r="E264">
        <v>-137.738</v>
      </c>
      <c r="F264">
        <v>0.68385499999999999</v>
      </c>
      <c r="G264">
        <v>-4.5514700000000001</v>
      </c>
      <c r="H264">
        <v>78.184899999999999</v>
      </c>
      <c r="I264">
        <v>20</v>
      </c>
      <c r="K264">
        <f t="shared" si="29"/>
        <v>218.15100000000007</v>
      </c>
    </row>
    <row r="265" spans="1:11">
      <c r="A265" t="s">
        <v>6</v>
      </c>
      <c r="B265" s="1">
        <v>25</v>
      </c>
      <c r="C265">
        <v>90.733800000000002</v>
      </c>
      <c r="D265">
        <v>6.6338699999999999</v>
      </c>
      <c r="E265">
        <v>-137.97399999999999</v>
      </c>
      <c r="F265">
        <v>0.38946700000000001</v>
      </c>
      <c r="G265">
        <v>-5.3259600000000002</v>
      </c>
      <c r="H265">
        <v>86.321799999999996</v>
      </c>
      <c r="I265">
        <v>20</v>
      </c>
      <c r="K265">
        <f t="shared" si="29"/>
        <v>236.78200000000004</v>
      </c>
    </row>
    <row r="266" spans="1:11">
      <c r="A266" t="s">
        <v>6</v>
      </c>
      <c r="B266" s="1">
        <v>26</v>
      </c>
      <c r="C266">
        <v>90.730599999999995</v>
      </c>
      <c r="D266">
        <v>6.5402899999999997</v>
      </c>
      <c r="E266">
        <v>-137.899</v>
      </c>
      <c r="F266">
        <v>0.39033299999999999</v>
      </c>
      <c r="G266">
        <v>-5.3225800000000003</v>
      </c>
      <c r="H266">
        <v>86.341300000000004</v>
      </c>
      <c r="I266">
        <v>20</v>
      </c>
      <c r="K266">
        <f t="shared" si="29"/>
        <v>236.58699999999999</v>
      </c>
    </row>
    <row r="267" spans="1:11">
      <c r="A267" t="s">
        <v>6</v>
      </c>
      <c r="B267" s="1">
        <v>27</v>
      </c>
      <c r="C267">
        <v>91.1935</v>
      </c>
      <c r="D267">
        <v>3.2593999999999999</v>
      </c>
      <c r="E267">
        <v>-137.471</v>
      </c>
      <c r="F267">
        <v>0.82825700000000002</v>
      </c>
      <c r="G267">
        <v>-6.1299799999999998</v>
      </c>
      <c r="H267">
        <v>93.740799999999993</v>
      </c>
      <c r="I267">
        <v>20</v>
      </c>
      <c r="K267">
        <f t="shared" si="29"/>
        <v>262.5920000000001</v>
      </c>
    </row>
    <row r="268" spans="1:11">
      <c r="A268" t="s">
        <v>6</v>
      </c>
      <c r="B268" s="1">
        <v>28</v>
      </c>
      <c r="C268">
        <v>91.486199999999997</v>
      </c>
      <c r="D268">
        <v>2.8887999999999998</v>
      </c>
      <c r="E268">
        <v>-137.53100000000001</v>
      </c>
      <c r="F268">
        <v>0.83556399999999997</v>
      </c>
      <c r="G268">
        <v>-6.1337999999999999</v>
      </c>
      <c r="H268">
        <v>93.750500000000002</v>
      </c>
      <c r="I268">
        <v>20</v>
      </c>
      <c r="K268">
        <f t="shared" si="29"/>
        <v>262.495</v>
      </c>
    </row>
    <row r="269" spans="1:11">
      <c r="A269" t="s">
        <v>6</v>
      </c>
      <c r="B269" s="1">
        <v>29</v>
      </c>
      <c r="C269">
        <v>91.033699999999996</v>
      </c>
      <c r="D269">
        <v>-0.69767699999999999</v>
      </c>
      <c r="E269">
        <v>-135.989</v>
      </c>
      <c r="F269">
        <v>3.6526800000000001</v>
      </c>
      <c r="G269">
        <v>5.6822800000000004</v>
      </c>
      <c r="H269">
        <v>102.309</v>
      </c>
      <c r="I269">
        <v>20</v>
      </c>
      <c r="K269">
        <f t="shared" si="29"/>
        <v>276.91000000000008</v>
      </c>
    </row>
    <row r="270" spans="1:11">
      <c r="A270" t="s">
        <v>6</v>
      </c>
      <c r="B270" s="1">
        <v>30</v>
      </c>
      <c r="C270">
        <v>91.031800000000004</v>
      </c>
      <c r="D270">
        <v>-0.49021199999999998</v>
      </c>
      <c r="E270">
        <v>-135.92099999999999</v>
      </c>
      <c r="F270">
        <v>3.64825</v>
      </c>
      <c r="G270">
        <v>5.6747399999999999</v>
      </c>
      <c r="H270">
        <v>102.164</v>
      </c>
      <c r="I270">
        <v>20</v>
      </c>
      <c r="K270">
        <f t="shared" si="29"/>
        <v>278.36</v>
      </c>
    </row>
    <row r="271" spans="1:11">
      <c r="A271" t="s">
        <v>6</v>
      </c>
      <c r="B271" s="1">
        <v>31</v>
      </c>
      <c r="C271">
        <v>91.312399999999997</v>
      </c>
      <c r="D271">
        <v>-3.7011799999999999</v>
      </c>
      <c r="E271">
        <v>-134.96700000000001</v>
      </c>
      <c r="F271">
        <v>3.52983</v>
      </c>
      <c r="G271">
        <v>6.16709</v>
      </c>
      <c r="H271">
        <v>108.90300000000001</v>
      </c>
      <c r="I271">
        <v>20</v>
      </c>
      <c r="K271">
        <f t="shared" si="29"/>
        <v>310.97000000000003</v>
      </c>
    </row>
    <row r="272" spans="1:11">
      <c r="A272" t="s">
        <v>6</v>
      </c>
      <c r="B272" s="1">
        <v>32</v>
      </c>
      <c r="C272">
        <v>91.537599999999998</v>
      </c>
      <c r="D272">
        <v>-4.0441099999999999</v>
      </c>
      <c r="E272">
        <v>-135.03299999999999</v>
      </c>
      <c r="F272">
        <v>3.5314800000000002</v>
      </c>
      <c r="G272">
        <v>6.16411</v>
      </c>
      <c r="H272">
        <v>108.80200000000001</v>
      </c>
      <c r="I272">
        <v>20</v>
      </c>
      <c r="K272">
        <f t="shared" si="29"/>
        <v>311.98</v>
      </c>
    </row>
    <row r="273" spans="1:16">
      <c r="A273" t="s">
        <v>6</v>
      </c>
      <c r="B273" s="1">
        <v>33</v>
      </c>
      <c r="C273">
        <v>90.278999999999996</v>
      </c>
      <c r="D273">
        <v>-1.04129</v>
      </c>
      <c r="E273">
        <v>-137.52500000000001</v>
      </c>
      <c r="F273">
        <v>4.2524600000000001</v>
      </c>
      <c r="G273">
        <v>6.2327899999999996</v>
      </c>
      <c r="H273">
        <v>117.774</v>
      </c>
      <c r="I273">
        <v>20</v>
      </c>
      <c r="K273">
        <f t="shared" si="29"/>
        <v>322.26</v>
      </c>
    </row>
    <row r="274" spans="1:16">
      <c r="A274" t="s">
        <v>6</v>
      </c>
      <c r="B274" s="1">
        <v>34</v>
      </c>
      <c r="C274">
        <v>90.6036</v>
      </c>
      <c r="D274">
        <v>-1.7775099999999999</v>
      </c>
      <c r="E274">
        <v>-137.33699999999999</v>
      </c>
      <c r="F274">
        <v>4.2524800000000003</v>
      </c>
      <c r="G274">
        <v>6.2419200000000004</v>
      </c>
      <c r="H274">
        <v>117.785</v>
      </c>
      <c r="I274">
        <v>20</v>
      </c>
      <c r="K274">
        <f t="shared" si="29"/>
        <v>322.15000000000009</v>
      </c>
    </row>
    <row r="276" spans="1:16">
      <c r="A276" t="s">
        <v>0</v>
      </c>
      <c r="B276" s="1" t="s">
        <v>7</v>
      </c>
      <c r="C276" t="s">
        <v>1</v>
      </c>
      <c r="D276" t="s">
        <v>3</v>
      </c>
      <c r="E276" t="s">
        <v>28</v>
      </c>
      <c r="F276" t="s">
        <v>29</v>
      </c>
      <c r="G276" t="s">
        <v>30</v>
      </c>
    </row>
    <row r="277" spans="1:16">
      <c r="A277" t="s">
        <v>6</v>
      </c>
      <c r="B277" s="1">
        <v>1</v>
      </c>
      <c r="C277">
        <v>91.042599999999993</v>
      </c>
      <c r="D277">
        <v>-1.68154</v>
      </c>
      <c r="E277">
        <v>179.40299999999999</v>
      </c>
      <c r="F277">
        <v>-0.113388</v>
      </c>
      <c r="G277">
        <v>-0.41615999999999997</v>
      </c>
      <c r="H277">
        <v>36.8322</v>
      </c>
      <c r="I277">
        <v>20</v>
      </c>
      <c r="K277">
        <f>ABS(J146-H277*10)</f>
        <v>18.322000000000003</v>
      </c>
    </row>
    <row r="278" spans="1:16">
      <c r="A278" t="s">
        <v>6</v>
      </c>
      <c r="B278" s="1">
        <v>2</v>
      </c>
      <c r="C278">
        <v>91.049099999999996</v>
      </c>
      <c r="D278">
        <v>-1.42076</v>
      </c>
      <c r="E278">
        <v>179.512</v>
      </c>
      <c r="F278">
        <v>-0.11403199999999999</v>
      </c>
      <c r="G278">
        <v>-0.41370299999999999</v>
      </c>
      <c r="H278">
        <v>36.812899999999999</v>
      </c>
      <c r="I278">
        <v>20</v>
      </c>
      <c r="K278">
        <f t="shared" ref="K278:K310" si="30">ABS(J147-H278*10)</f>
        <v>18.129000000000019</v>
      </c>
    </row>
    <row r="279" spans="1:16">
      <c r="A279" t="s">
        <v>6</v>
      </c>
      <c r="B279" s="1">
        <v>3</v>
      </c>
      <c r="C279">
        <v>91.069900000000004</v>
      </c>
      <c r="D279">
        <v>-1.2684800000000001</v>
      </c>
      <c r="E279">
        <v>179.71299999999999</v>
      </c>
      <c r="F279">
        <v>-0.11508500000000001</v>
      </c>
      <c r="G279">
        <v>-0.41172500000000001</v>
      </c>
      <c r="H279">
        <v>36.810899999999997</v>
      </c>
      <c r="I279">
        <v>20</v>
      </c>
      <c r="K279">
        <f t="shared" si="30"/>
        <v>18.10899999999998</v>
      </c>
      <c r="N279">
        <f>ABS(575-C148-(F279*10))</f>
        <v>6.3310699999999631</v>
      </c>
      <c r="O279">
        <f>ABS(175-(D148-(G279*10)))</f>
        <v>3.1439699999999959</v>
      </c>
      <c r="P279">
        <f>ABS(E148-(H279*10))</f>
        <v>42.027459999999962</v>
      </c>
    </row>
    <row r="280" spans="1:16">
      <c r="A280" t="s">
        <v>6</v>
      </c>
      <c r="B280" s="1">
        <v>4</v>
      </c>
      <c r="C280">
        <v>91.084999999999994</v>
      </c>
      <c r="D280">
        <v>0.581924</v>
      </c>
      <c r="E280">
        <v>179.93899999999999</v>
      </c>
      <c r="F280">
        <v>0.75659399999999999</v>
      </c>
      <c r="G280">
        <v>-0.78044599999999997</v>
      </c>
      <c r="H280">
        <v>41.943600000000004</v>
      </c>
      <c r="I280">
        <v>20</v>
      </c>
      <c r="K280">
        <f t="shared" si="30"/>
        <v>19.436000000000035</v>
      </c>
      <c r="N280">
        <f t="shared" ref="N280:N310" si="31">ABS(575-C149-(F280*10))</f>
        <v>1.7416800000000432</v>
      </c>
      <c r="O280">
        <f t="shared" ref="O280:O310" si="32">ABS(175-(D149-(G280*10)))</f>
        <v>3.4961099999999874</v>
      </c>
      <c r="P280">
        <f t="shared" ref="P280:P310" si="33">ABS(E149-(H280*10))</f>
        <v>7.7478800000000092</v>
      </c>
    </row>
    <row r="281" spans="1:16">
      <c r="A281" t="s">
        <v>6</v>
      </c>
      <c r="B281" s="1">
        <v>5</v>
      </c>
      <c r="C281">
        <v>91.082999999999998</v>
      </c>
      <c r="D281">
        <v>0.75165099999999996</v>
      </c>
      <c r="E281">
        <v>179.755</v>
      </c>
      <c r="F281">
        <v>0.75894300000000003</v>
      </c>
      <c r="G281">
        <v>-0.77850200000000003</v>
      </c>
      <c r="H281">
        <v>41.945399999999999</v>
      </c>
      <c r="I281">
        <v>20</v>
      </c>
      <c r="K281">
        <f t="shared" si="30"/>
        <v>19.454000000000008</v>
      </c>
      <c r="N281">
        <f t="shared" si="31"/>
        <v>1.6877900000000565</v>
      </c>
      <c r="O281">
        <f t="shared" si="32"/>
        <v>3.4600100000000111</v>
      </c>
      <c r="P281">
        <f t="shared" si="33"/>
        <v>7.7600600000000099</v>
      </c>
    </row>
    <row r="282" spans="1:16">
      <c r="A282" t="s">
        <v>6</v>
      </c>
      <c r="B282" s="1">
        <v>6</v>
      </c>
      <c r="C282">
        <v>91.106200000000001</v>
      </c>
      <c r="D282">
        <v>0.67154700000000001</v>
      </c>
      <c r="E282">
        <v>179.81</v>
      </c>
      <c r="F282">
        <v>0.75848400000000005</v>
      </c>
      <c r="G282">
        <v>-0.77945900000000001</v>
      </c>
      <c r="H282">
        <v>41.943100000000001</v>
      </c>
      <c r="I282">
        <v>20</v>
      </c>
      <c r="K282">
        <f t="shared" si="30"/>
        <v>19.43100000000004</v>
      </c>
      <c r="N282">
        <f t="shared" si="31"/>
        <v>1.6587600000000142</v>
      </c>
      <c r="O282">
        <f t="shared" si="32"/>
        <v>3.4713600000000042</v>
      </c>
      <c r="P282">
        <f t="shared" si="33"/>
        <v>7.7340900000000374</v>
      </c>
    </row>
    <row r="283" spans="1:16">
      <c r="A283" t="s">
        <v>6</v>
      </c>
      <c r="B283" s="1">
        <v>7</v>
      </c>
      <c r="C283">
        <v>91.07</v>
      </c>
      <c r="D283">
        <v>-1.6437200000000001</v>
      </c>
      <c r="E283">
        <v>-177.80699999999999</v>
      </c>
      <c r="F283">
        <v>0.81548200000000004</v>
      </c>
      <c r="G283">
        <v>-1.2431399999999999</v>
      </c>
      <c r="H283">
        <v>47.253900000000002</v>
      </c>
      <c r="I283">
        <v>20</v>
      </c>
      <c r="K283">
        <f t="shared" si="30"/>
        <v>22.538999999999987</v>
      </c>
      <c r="N283">
        <f t="shared" si="31"/>
        <v>2.8499400000000321</v>
      </c>
      <c r="O283">
        <f t="shared" si="32"/>
        <v>3.0523400000000152</v>
      </c>
      <c r="P283">
        <f t="shared" si="33"/>
        <v>8.3198299999999676</v>
      </c>
    </row>
    <row r="284" spans="1:16">
      <c r="A284" t="s">
        <v>6</v>
      </c>
      <c r="B284" s="1">
        <v>8</v>
      </c>
      <c r="C284">
        <v>91.083500000000001</v>
      </c>
      <c r="D284">
        <v>-1.26007</v>
      </c>
      <c r="E284">
        <v>-177.74</v>
      </c>
      <c r="F284">
        <v>0.81778399999999996</v>
      </c>
      <c r="G284">
        <v>-1.23895</v>
      </c>
      <c r="H284">
        <v>47.260599999999997</v>
      </c>
      <c r="I284">
        <v>20</v>
      </c>
      <c r="K284">
        <f t="shared" si="30"/>
        <v>22.605999999999995</v>
      </c>
      <c r="N284">
        <f t="shared" si="31"/>
        <v>2.8059400000000245</v>
      </c>
      <c r="O284">
        <f t="shared" si="32"/>
        <v>3.112480000000005</v>
      </c>
      <c r="P284">
        <f t="shared" si="33"/>
        <v>8.3846500000000219</v>
      </c>
    </row>
    <row r="285" spans="1:16">
      <c r="A285" t="s">
        <v>6</v>
      </c>
      <c r="B285" s="1">
        <v>9</v>
      </c>
      <c r="C285">
        <v>91.055599999999998</v>
      </c>
      <c r="D285">
        <v>-1.6052500000000001</v>
      </c>
      <c r="E285">
        <v>-177.898</v>
      </c>
      <c r="F285">
        <v>0.81510099999999996</v>
      </c>
      <c r="G285">
        <v>-1.24108</v>
      </c>
      <c r="H285">
        <v>47.226199999999999</v>
      </c>
      <c r="I285">
        <v>20</v>
      </c>
      <c r="K285">
        <f t="shared" si="30"/>
        <v>22.262</v>
      </c>
      <c r="N285">
        <f t="shared" si="31"/>
        <v>2.8146600000000461</v>
      </c>
      <c r="O285">
        <f t="shared" si="32"/>
        <v>3.0552600000000041</v>
      </c>
      <c r="P285">
        <f t="shared" si="33"/>
        <v>8.033929999999998</v>
      </c>
    </row>
    <row r="286" spans="1:16">
      <c r="A286" t="s">
        <v>6</v>
      </c>
      <c r="B286" s="1">
        <v>10</v>
      </c>
      <c r="C286">
        <v>91.039000000000001</v>
      </c>
      <c r="D286">
        <v>-0.97534500000000002</v>
      </c>
      <c r="E286">
        <v>-179.17599999999999</v>
      </c>
      <c r="F286">
        <v>1.3923300000000001</v>
      </c>
      <c r="G286">
        <v>-1.61192</v>
      </c>
      <c r="H286">
        <v>52.604300000000002</v>
      </c>
      <c r="I286">
        <v>20</v>
      </c>
      <c r="K286">
        <f t="shared" si="30"/>
        <v>26.043000000000006</v>
      </c>
      <c r="N286">
        <f t="shared" si="31"/>
        <v>1.2072599999999447</v>
      </c>
      <c r="O286">
        <f t="shared" si="32"/>
        <v>3.6857699999999909</v>
      </c>
      <c r="P286">
        <f t="shared" si="33"/>
        <v>11.756380000000036</v>
      </c>
    </row>
    <row r="287" spans="1:16">
      <c r="A287" t="s">
        <v>6</v>
      </c>
      <c r="B287" s="1">
        <v>11</v>
      </c>
      <c r="C287">
        <v>91.042900000000003</v>
      </c>
      <c r="D287">
        <v>-1.37904</v>
      </c>
      <c r="E287">
        <v>-179.136</v>
      </c>
      <c r="F287">
        <v>1.39174</v>
      </c>
      <c r="G287">
        <v>-1.61236</v>
      </c>
      <c r="H287">
        <v>52.555500000000002</v>
      </c>
      <c r="I287">
        <v>20</v>
      </c>
      <c r="K287">
        <f t="shared" si="30"/>
        <v>25.555000000000064</v>
      </c>
      <c r="N287">
        <f t="shared" si="31"/>
        <v>1.2207300000000458</v>
      </c>
      <c r="O287">
        <f t="shared" si="32"/>
        <v>3.6598099999999931</v>
      </c>
      <c r="P287">
        <f t="shared" si="33"/>
        <v>11.26705000000004</v>
      </c>
    </row>
    <row r="288" spans="1:16">
      <c r="A288" t="s">
        <v>6</v>
      </c>
      <c r="B288" s="1">
        <v>12</v>
      </c>
      <c r="C288">
        <v>91.038399999999996</v>
      </c>
      <c r="D288">
        <v>-1.2839499999999999</v>
      </c>
      <c r="E288">
        <v>-178.97399999999999</v>
      </c>
      <c r="F288">
        <v>1.39127</v>
      </c>
      <c r="G288">
        <v>-1.6106400000000001</v>
      </c>
      <c r="H288">
        <v>52.563800000000001</v>
      </c>
      <c r="I288">
        <v>20</v>
      </c>
      <c r="K288">
        <f t="shared" si="30"/>
        <v>25.638000000000034</v>
      </c>
      <c r="N288">
        <f t="shared" si="31"/>
        <v>1.1720999999999719</v>
      </c>
      <c r="O288">
        <f t="shared" si="32"/>
        <v>3.7426099999999849</v>
      </c>
      <c r="P288">
        <f t="shared" si="33"/>
        <v>11.35477000000003</v>
      </c>
    </row>
    <row r="289" spans="1:16">
      <c r="A289" t="s">
        <v>6</v>
      </c>
      <c r="B289" s="1">
        <v>13</v>
      </c>
      <c r="C289">
        <v>90.8827</v>
      </c>
      <c r="D289">
        <v>2.5507399999999998</v>
      </c>
      <c r="E289">
        <v>-177.24</v>
      </c>
      <c r="F289">
        <v>2.9163999999999999</v>
      </c>
      <c r="G289">
        <v>-1.6715800000000001</v>
      </c>
      <c r="H289">
        <v>58.195399999999999</v>
      </c>
      <c r="I289">
        <v>20</v>
      </c>
      <c r="K289">
        <f t="shared" si="30"/>
        <v>31.953999999999951</v>
      </c>
      <c r="N289">
        <f t="shared" si="31"/>
        <v>12.227499999999974</v>
      </c>
      <c r="O289">
        <f t="shared" si="32"/>
        <v>7.9694299999999885</v>
      </c>
      <c r="P289">
        <f t="shared" si="33"/>
        <v>14.150159999999914</v>
      </c>
    </row>
    <row r="290" spans="1:16">
      <c r="A290" t="s">
        <v>6</v>
      </c>
      <c r="B290" s="1">
        <v>14</v>
      </c>
      <c r="C290">
        <v>90.872</v>
      </c>
      <c r="D290">
        <v>2.35311</v>
      </c>
      <c r="E290">
        <v>-176.69800000000001</v>
      </c>
      <c r="F290">
        <v>2.9090500000000001</v>
      </c>
      <c r="G290">
        <v>-1.6744600000000001</v>
      </c>
      <c r="H290">
        <v>58.180500000000002</v>
      </c>
      <c r="I290">
        <v>20</v>
      </c>
      <c r="K290">
        <f t="shared" si="30"/>
        <v>31.805000000000064</v>
      </c>
      <c r="N290">
        <f t="shared" si="31"/>
        <v>12.19356000000003</v>
      </c>
      <c r="O290">
        <f t="shared" si="32"/>
        <v>7.9811600000000169</v>
      </c>
      <c r="P290">
        <f t="shared" si="33"/>
        <v>14.022460000000024</v>
      </c>
    </row>
    <row r="291" spans="1:16">
      <c r="A291" t="s">
        <v>6</v>
      </c>
      <c r="B291" s="1">
        <v>15</v>
      </c>
      <c r="C291">
        <v>91.063800000000001</v>
      </c>
      <c r="D291">
        <v>-0.59936199999999995</v>
      </c>
      <c r="E291">
        <v>-176.66399999999999</v>
      </c>
      <c r="F291">
        <v>0.842005</v>
      </c>
      <c r="G291">
        <v>-2.2955899999999998</v>
      </c>
      <c r="H291">
        <v>63.228299999999997</v>
      </c>
      <c r="I291">
        <v>20</v>
      </c>
      <c r="K291">
        <f t="shared" si="30"/>
        <v>32.283000000000015</v>
      </c>
      <c r="N291">
        <f t="shared" si="31"/>
        <v>8.6112999999999751</v>
      </c>
      <c r="O291">
        <f t="shared" si="32"/>
        <v>5.8160799999999995</v>
      </c>
      <c r="P291">
        <f t="shared" si="33"/>
        <v>18.062490000000025</v>
      </c>
    </row>
    <row r="292" spans="1:16">
      <c r="A292" t="s">
        <v>6</v>
      </c>
      <c r="B292" s="1">
        <v>16</v>
      </c>
      <c r="C292">
        <v>91.092699999999994</v>
      </c>
      <c r="D292">
        <v>-0.51465899999999998</v>
      </c>
      <c r="E292">
        <v>-176.59200000000001</v>
      </c>
      <c r="F292">
        <v>0.84219599999999994</v>
      </c>
      <c r="G292">
        <v>-2.2967499999999998</v>
      </c>
      <c r="H292">
        <v>63.226799999999997</v>
      </c>
      <c r="I292">
        <v>20</v>
      </c>
      <c r="K292">
        <f t="shared" si="30"/>
        <v>32.268000000000029</v>
      </c>
      <c r="N292">
        <f t="shared" si="31"/>
        <v>8.6877100000000524</v>
      </c>
      <c r="O292">
        <f t="shared" si="32"/>
        <v>5.761650000000003</v>
      </c>
      <c r="P292">
        <f t="shared" si="33"/>
        <v>18.031830000000014</v>
      </c>
    </row>
    <row r="293" spans="1:16">
      <c r="A293" t="s">
        <v>6</v>
      </c>
      <c r="B293" s="1">
        <v>17</v>
      </c>
      <c r="C293">
        <v>90.475499999999997</v>
      </c>
      <c r="D293">
        <v>5.3752199999999997</v>
      </c>
      <c r="E293">
        <v>-170.09899999999999</v>
      </c>
      <c r="F293">
        <v>0.82805899999999999</v>
      </c>
      <c r="G293">
        <v>-2.9117999999999999</v>
      </c>
      <c r="H293">
        <v>72.841999999999999</v>
      </c>
      <c r="I293">
        <v>20</v>
      </c>
      <c r="K293">
        <f t="shared" si="30"/>
        <v>28.419999999999959</v>
      </c>
      <c r="N293">
        <f t="shared" si="31"/>
        <v>2.0390200000000114</v>
      </c>
      <c r="O293">
        <f t="shared" si="32"/>
        <v>7.9824800000000096</v>
      </c>
      <c r="P293">
        <f t="shared" si="33"/>
        <v>16.475959999999986</v>
      </c>
    </row>
    <row r="294" spans="1:16">
      <c r="A294" t="s">
        <v>6</v>
      </c>
      <c r="B294" s="1">
        <v>18</v>
      </c>
      <c r="C294">
        <v>90.489099999999993</v>
      </c>
      <c r="D294">
        <v>5.2869299999999999</v>
      </c>
      <c r="E294">
        <v>-170.01</v>
      </c>
      <c r="F294">
        <v>0.82723800000000003</v>
      </c>
      <c r="G294">
        <v>-2.9133300000000002</v>
      </c>
      <c r="H294">
        <v>72.857299999999995</v>
      </c>
      <c r="I294">
        <v>20</v>
      </c>
      <c r="K294">
        <f t="shared" si="30"/>
        <v>28.572999999999979</v>
      </c>
      <c r="N294">
        <f t="shared" si="31"/>
        <v>1.9631000000000522</v>
      </c>
      <c r="O294">
        <f t="shared" si="32"/>
        <v>7.9110400000000141</v>
      </c>
      <c r="P294">
        <f t="shared" si="33"/>
        <v>16.613719999999944</v>
      </c>
    </row>
    <row r="295" spans="1:16">
      <c r="A295" t="s">
        <v>6</v>
      </c>
      <c r="B295" s="1">
        <v>19</v>
      </c>
      <c r="C295">
        <v>91.1417</v>
      </c>
      <c r="D295">
        <v>-2.55044</v>
      </c>
      <c r="E295">
        <v>-173.047</v>
      </c>
      <c r="F295">
        <v>-4.5266300000000002E-2</v>
      </c>
      <c r="G295">
        <v>-3.6639200000000001</v>
      </c>
      <c r="H295">
        <v>83.576599999999999</v>
      </c>
      <c r="I295">
        <v>20</v>
      </c>
      <c r="K295">
        <f t="shared" si="30"/>
        <v>35.765999999999963</v>
      </c>
      <c r="N295">
        <f t="shared" si="31"/>
        <v>2.8134029999999646</v>
      </c>
      <c r="O295">
        <f t="shared" si="32"/>
        <v>9.4868999999999915</v>
      </c>
      <c r="P295">
        <f t="shared" si="33"/>
        <v>21.976789999999937</v>
      </c>
    </row>
    <row r="296" spans="1:16">
      <c r="A296" t="s">
        <v>6</v>
      </c>
      <c r="B296" s="1">
        <v>20</v>
      </c>
      <c r="C296">
        <v>91.104900000000001</v>
      </c>
      <c r="D296">
        <v>-2.0940699999999999</v>
      </c>
      <c r="E296">
        <v>-173.166</v>
      </c>
      <c r="F296">
        <v>-4.1627499999999998E-2</v>
      </c>
      <c r="G296">
        <v>-3.6648299999999998</v>
      </c>
      <c r="H296">
        <v>83.667500000000004</v>
      </c>
      <c r="I296">
        <v>20</v>
      </c>
      <c r="K296">
        <f t="shared" si="30"/>
        <v>36.675000000000068</v>
      </c>
      <c r="N296">
        <f t="shared" si="31"/>
        <v>2.7632249999999923</v>
      </c>
      <c r="O296">
        <f t="shared" si="32"/>
        <v>9.4795100000000048</v>
      </c>
      <c r="P296">
        <f t="shared" si="33"/>
        <v>22.91197000000011</v>
      </c>
    </row>
    <row r="297" spans="1:16">
      <c r="A297" t="s">
        <v>6</v>
      </c>
      <c r="B297" s="1">
        <v>21</v>
      </c>
      <c r="C297">
        <v>91.340199999999996</v>
      </c>
      <c r="D297">
        <v>-2.1741899999999998</v>
      </c>
      <c r="E297">
        <v>-171.10499999999999</v>
      </c>
      <c r="F297">
        <v>-0.81785399999999997</v>
      </c>
      <c r="G297">
        <v>-4.4946299999999999</v>
      </c>
      <c r="H297">
        <v>93.519800000000004</v>
      </c>
      <c r="I297">
        <v>20</v>
      </c>
      <c r="K297">
        <f t="shared" si="30"/>
        <v>35.198000000000093</v>
      </c>
      <c r="N297">
        <f t="shared" si="31"/>
        <v>9.9590200000000113</v>
      </c>
      <c r="O297">
        <f t="shared" si="32"/>
        <v>9.9075300000000084</v>
      </c>
      <c r="P297">
        <f t="shared" si="33"/>
        <v>23.256920000000036</v>
      </c>
    </row>
    <row r="298" spans="1:16">
      <c r="A298" t="s">
        <v>6</v>
      </c>
      <c r="B298" s="1">
        <v>22</v>
      </c>
      <c r="C298">
        <v>91.401600000000002</v>
      </c>
      <c r="D298">
        <v>-2.1781199999999998</v>
      </c>
      <c r="E298">
        <v>-170.571</v>
      </c>
      <c r="F298">
        <v>-0.81696899999999995</v>
      </c>
      <c r="G298">
        <v>-4.4948600000000001</v>
      </c>
      <c r="H298">
        <v>93.491100000000003</v>
      </c>
      <c r="I298">
        <v>20</v>
      </c>
      <c r="K298">
        <f t="shared" si="30"/>
        <v>34.911000000000058</v>
      </c>
      <c r="N298">
        <f t="shared" si="31"/>
        <v>9.6018899999999654</v>
      </c>
      <c r="O298">
        <f t="shared" si="32"/>
        <v>10.135539999999992</v>
      </c>
      <c r="P298">
        <f t="shared" si="33"/>
        <v>23.051310000000058</v>
      </c>
    </row>
    <row r="299" spans="1:16">
      <c r="A299" t="s">
        <v>6</v>
      </c>
      <c r="B299" s="1">
        <v>23</v>
      </c>
      <c r="C299">
        <v>91.109300000000005</v>
      </c>
      <c r="D299">
        <v>-1.75535</v>
      </c>
      <c r="E299">
        <v>-172.178</v>
      </c>
      <c r="F299">
        <v>-0.76695000000000002</v>
      </c>
      <c r="G299">
        <v>-5.1933600000000002</v>
      </c>
      <c r="H299">
        <v>104.792</v>
      </c>
      <c r="I299">
        <v>20</v>
      </c>
      <c r="K299">
        <f t="shared" si="30"/>
        <v>47.920000000000073</v>
      </c>
      <c r="N299">
        <f t="shared" si="31"/>
        <v>1.4192499999999493</v>
      </c>
      <c r="O299">
        <f t="shared" si="32"/>
        <v>11.945570000000004</v>
      </c>
      <c r="P299">
        <f t="shared" si="33"/>
        <v>33.05006000000003</v>
      </c>
    </row>
    <row r="300" spans="1:16">
      <c r="A300" t="s">
        <v>6</v>
      </c>
      <c r="B300" s="1">
        <v>24</v>
      </c>
      <c r="C300">
        <v>91.169700000000006</v>
      </c>
      <c r="D300">
        <v>-1.7958400000000001</v>
      </c>
      <c r="E300">
        <v>-171.76499999999999</v>
      </c>
      <c r="F300">
        <v>-0.76418299999999995</v>
      </c>
      <c r="G300">
        <v>-5.1899300000000004</v>
      </c>
      <c r="H300">
        <v>104.75700000000001</v>
      </c>
      <c r="I300">
        <v>20</v>
      </c>
      <c r="K300">
        <f t="shared" si="30"/>
        <v>47.570000000000164</v>
      </c>
      <c r="N300">
        <f t="shared" si="31"/>
        <v>1.6277399999999895</v>
      </c>
      <c r="O300">
        <f t="shared" si="32"/>
        <v>11.973629999999986</v>
      </c>
      <c r="P300">
        <f t="shared" si="33"/>
        <v>32.628050000000144</v>
      </c>
    </row>
    <row r="301" spans="1:16">
      <c r="A301" t="s">
        <v>6</v>
      </c>
      <c r="B301" s="1">
        <v>25</v>
      </c>
      <c r="C301">
        <v>91.229299999999995</v>
      </c>
      <c r="D301">
        <v>10.772600000000001</v>
      </c>
      <c r="E301">
        <v>-170.411</v>
      </c>
      <c r="F301">
        <v>-1.3656999999999999</v>
      </c>
      <c r="G301">
        <v>-5.9618900000000004</v>
      </c>
      <c r="H301">
        <v>115.13500000000001</v>
      </c>
      <c r="I301">
        <v>20</v>
      </c>
      <c r="K301">
        <f t="shared" si="30"/>
        <v>51.350000000000136</v>
      </c>
      <c r="N301">
        <f t="shared" si="31"/>
        <v>6.2093600000000215</v>
      </c>
      <c r="O301">
        <f t="shared" si="32"/>
        <v>13.973410000000001</v>
      </c>
      <c r="P301">
        <f t="shared" si="33"/>
        <v>36.694780000000037</v>
      </c>
    </row>
    <row r="302" spans="1:16">
      <c r="A302" t="s">
        <v>6</v>
      </c>
      <c r="B302" s="1">
        <v>26</v>
      </c>
      <c r="C302">
        <v>91.211200000000005</v>
      </c>
      <c r="D302">
        <v>10.366899999999999</v>
      </c>
      <c r="E302">
        <v>-170.15899999999999</v>
      </c>
      <c r="F302">
        <v>-1.3665099999999999</v>
      </c>
      <c r="G302">
        <v>-5.9630299999999998</v>
      </c>
      <c r="H302">
        <v>115.221</v>
      </c>
      <c r="I302">
        <v>20</v>
      </c>
      <c r="K302">
        <f t="shared" si="30"/>
        <v>52.210000000000036</v>
      </c>
      <c r="N302">
        <f t="shared" si="31"/>
        <v>6.079040000000024</v>
      </c>
      <c r="O302">
        <f t="shared" si="32"/>
        <v>14.002900000000011</v>
      </c>
      <c r="P302">
        <f t="shared" si="33"/>
        <v>37.672379999999976</v>
      </c>
    </row>
    <row r="303" spans="1:16">
      <c r="A303" t="s">
        <v>6</v>
      </c>
      <c r="B303" s="1">
        <v>27</v>
      </c>
      <c r="C303">
        <v>91.596400000000003</v>
      </c>
      <c r="D303">
        <v>-2.7304599999999999</v>
      </c>
      <c r="E303">
        <v>-169.989</v>
      </c>
      <c r="F303">
        <v>-0.97403899999999999</v>
      </c>
      <c r="G303">
        <v>-6.87608</v>
      </c>
      <c r="H303">
        <v>125.41500000000001</v>
      </c>
      <c r="I303">
        <v>20</v>
      </c>
      <c r="K303">
        <f t="shared" si="30"/>
        <v>54.150000000000091</v>
      </c>
      <c r="N303">
        <f t="shared" si="31"/>
        <v>7.3652299999999489</v>
      </c>
      <c r="O303">
        <f t="shared" si="32"/>
        <v>13.442419999999998</v>
      </c>
      <c r="P303">
        <f t="shared" si="33"/>
        <v>41.437440000000151</v>
      </c>
    </row>
    <row r="304" spans="1:16">
      <c r="A304" t="s">
        <v>6</v>
      </c>
      <c r="B304" s="1">
        <v>28</v>
      </c>
      <c r="C304">
        <v>91.962199999999996</v>
      </c>
      <c r="D304">
        <v>-4.4636800000000001</v>
      </c>
      <c r="E304">
        <v>-169.28100000000001</v>
      </c>
      <c r="F304">
        <v>-0.96357899999999996</v>
      </c>
      <c r="G304">
        <v>-6.8618300000000003</v>
      </c>
      <c r="H304">
        <v>125.017</v>
      </c>
      <c r="I304">
        <v>20</v>
      </c>
      <c r="K304">
        <f t="shared" si="30"/>
        <v>50.170000000000073</v>
      </c>
      <c r="N304">
        <f t="shared" si="31"/>
        <v>7.1216999999999899</v>
      </c>
      <c r="O304">
        <f t="shared" si="32"/>
        <v>13.656189999999981</v>
      </c>
      <c r="P304">
        <f t="shared" si="33"/>
        <v>37.438070000000153</v>
      </c>
    </row>
    <row r="305" spans="1:16">
      <c r="A305" t="s">
        <v>6</v>
      </c>
      <c r="B305" s="1">
        <v>29</v>
      </c>
      <c r="C305">
        <v>91.265199999999993</v>
      </c>
      <c r="D305">
        <v>4.3262299999999998</v>
      </c>
      <c r="E305">
        <v>-169.09700000000001</v>
      </c>
      <c r="F305">
        <v>2.5593599999999999</v>
      </c>
      <c r="G305">
        <v>4.8095299999999996</v>
      </c>
      <c r="H305">
        <v>136.77099999999999</v>
      </c>
      <c r="I305">
        <v>20</v>
      </c>
      <c r="K305">
        <f t="shared" si="30"/>
        <v>67.709999999999809</v>
      </c>
      <c r="N305">
        <f t="shared" si="31"/>
        <v>26.880650000000021</v>
      </c>
      <c r="O305">
        <f t="shared" si="32"/>
        <v>138.79320000000001</v>
      </c>
      <c r="P305">
        <f t="shared" si="33"/>
        <v>58.505809999999883</v>
      </c>
    </row>
    <row r="306" spans="1:16">
      <c r="A306" t="s">
        <v>6</v>
      </c>
      <c r="B306" s="1">
        <v>30</v>
      </c>
      <c r="C306">
        <v>91.264600000000002</v>
      </c>
      <c r="D306">
        <v>4.8077100000000002</v>
      </c>
      <c r="E306">
        <v>-168.63</v>
      </c>
      <c r="F306">
        <v>2.5542500000000001</v>
      </c>
      <c r="G306">
        <v>4.8014900000000003</v>
      </c>
      <c r="H306">
        <v>136.5</v>
      </c>
      <c r="I306">
        <v>20</v>
      </c>
      <c r="K306">
        <f t="shared" si="30"/>
        <v>65</v>
      </c>
      <c r="N306">
        <f t="shared" si="31"/>
        <v>26.847870000000039</v>
      </c>
      <c r="O306">
        <f t="shared" si="32"/>
        <v>138.82854</v>
      </c>
      <c r="P306">
        <f t="shared" si="33"/>
        <v>55.830030000000079</v>
      </c>
    </row>
    <row r="307" spans="1:16">
      <c r="A307" t="s">
        <v>6</v>
      </c>
      <c r="B307" s="1">
        <v>31</v>
      </c>
      <c r="C307">
        <v>91.736199999999997</v>
      </c>
      <c r="D307">
        <v>-6.5828499999999996</v>
      </c>
      <c r="E307">
        <v>-165.411</v>
      </c>
      <c r="F307">
        <v>2.2315900000000002</v>
      </c>
      <c r="G307">
        <v>5.2292199999999998</v>
      </c>
      <c r="H307">
        <v>146.131</v>
      </c>
      <c r="I307">
        <v>20</v>
      </c>
      <c r="K307">
        <f t="shared" si="30"/>
        <v>61.309999999999945</v>
      </c>
    </row>
    <row r="308" spans="1:16">
      <c r="A308" t="s">
        <v>6</v>
      </c>
      <c r="B308" s="1">
        <v>32</v>
      </c>
      <c r="C308">
        <v>92.011200000000002</v>
      </c>
      <c r="D308">
        <v>-7.7502700000000004</v>
      </c>
      <c r="E308">
        <v>-165.24799999999999</v>
      </c>
      <c r="F308">
        <v>2.2318099999999998</v>
      </c>
      <c r="G308">
        <v>5.2153400000000003</v>
      </c>
      <c r="H308">
        <v>145.733</v>
      </c>
      <c r="I308">
        <v>20</v>
      </c>
      <c r="K308">
        <f t="shared" si="30"/>
        <v>57.329999999999927</v>
      </c>
      <c r="N308">
        <f t="shared" si="31"/>
        <v>16.488219999999995</v>
      </c>
      <c r="O308">
        <f t="shared" si="32"/>
        <v>153.03631999999999</v>
      </c>
      <c r="P308">
        <f t="shared" si="33"/>
        <v>42.599999999999909</v>
      </c>
    </row>
    <row r="309" spans="1:16">
      <c r="A309" t="s">
        <v>6</v>
      </c>
      <c r="B309" s="1">
        <v>33</v>
      </c>
      <c r="C309">
        <v>90.129900000000006</v>
      </c>
      <c r="D309">
        <v>9.7915600000000005</v>
      </c>
      <c r="E309">
        <v>-173.137</v>
      </c>
      <c r="F309">
        <v>2.9401600000000001</v>
      </c>
      <c r="G309">
        <v>5.1663100000000002</v>
      </c>
      <c r="H309">
        <v>155.24799999999999</v>
      </c>
      <c r="I309">
        <v>20</v>
      </c>
      <c r="K309">
        <f t="shared" si="30"/>
        <v>52.480000000000018</v>
      </c>
    </row>
    <row r="310" spans="1:16">
      <c r="A310" t="s">
        <v>6</v>
      </c>
      <c r="B310" s="1">
        <v>34</v>
      </c>
      <c r="C310">
        <v>90.5428</v>
      </c>
      <c r="D310">
        <v>7.6856799999999996</v>
      </c>
      <c r="E310">
        <v>-175.44399999999999</v>
      </c>
      <c r="F310">
        <v>2.96441</v>
      </c>
      <c r="G310">
        <v>5.2035999999999998</v>
      </c>
      <c r="H310">
        <v>156.22499999999999</v>
      </c>
      <c r="I310">
        <v>20</v>
      </c>
      <c r="K310">
        <f t="shared" si="30"/>
        <v>62.25</v>
      </c>
      <c r="N310">
        <f t="shared" si="31"/>
        <v>25.208620000000018</v>
      </c>
      <c r="O310">
        <f t="shared" si="32"/>
        <v>161.72246999999999</v>
      </c>
      <c r="P310">
        <f t="shared" si="33"/>
        <v>50.576600000000099</v>
      </c>
    </row>
    <row r="312" spans="1:16">
      <c r="A312" t="s">
        <v>0</v>
      </c>
      <c r="B312" s="1" t="s">
        <v>7</v>
      </c>
      <c r="C312" t="s">
        <v>1</v>
      </c>
      <c r="D312" t="s">
        <v>3</v>
      </c>
      <c r="E312" t="s">
        <v>28</v>
      </c>
      <c r="F312" s="15" t="s">
        <v>36</v>
      </c>
      <c r="M312" s="15" t="s">
        <v>72</v>
      </c>
    </row>
    <row r="313" spans="1:16">
      <c r="A313" t="s">
        <v>6</v>
      </c>
      <c r="B313" s="1">
        <v>1</v>
      </c>
      <c r="C313">
        <v>91.715699999999998</v>
      </c>
      <c r="D313">
        <v>-22.226199999999999</v>
      </c>
      <c r="E313">
        <v>-178.62899999999999</v>
      </c>
      <c r="F313">
        <v>1.1604000000000001</v>
      </c>
      <c r="G313">
        <v>0.17257500000000001</v>
      </c>
      <c r="H313">
        <v>36.232599999999998</v>
      </c>
      <c r="I313">
        <v>20</v>
      </c>
      <c r="K313">
        <f>ABS(J146-H313*10)</f>
        <v>12.325999999999965</v>
      </c>
    </row>
    <row r="314" spans="1:16">
      <c r="A314" t="s">
        <v>6</v>
      </c>
      <c r="B314" s="1">
        <v>2</v>
      </c>
      <c r="C314">
        <v>91.722099999999998</v>
      </c>
      <c r="D314">
        <v>-22.112400000000001</v>
      </c>
      <c r="E314">
        <v>-178.59700000000001</v>
      </c>
      <c r="F314">
        <v>1.16018</v>
      </c>
      <c r="G314">
        <v>0.17271900000000001</v>
      </c>
      <c r="H314">
        <v>36.2211</v>
      </c>
      <c r="I314">
        <v>20</v>
      </c>
      <c r="K314">
        <f t="shared" ref="K314:K346" si="34">ABS(J147-H314*10)</f>
        <v>12.211000000000013</v>
      </c>
    </row>
    <row r="315" spans="1:16">
      <c r="A315" t="s">
        <v>6</v>
      </c>
      <c r="B315" s="1">
        <v>3</v>
      </c>
      <c r="C315">
        <v>90.508799999999994</v>
      </c>
      <c r="D315">
        <v>20.443300000000001</v>
      </c>
      <c r="E315">
        <v>-178.55500000000001</v>
      </c>
      <c r="F315">
        <v>1.15333</v>
      </c>
      <c r="G315">
        <v>0.61831000000000003</v>
      </c>
      <c r="H315">
        <v>36.257199999999997</v>
      </c>
      <c r="I315">
        <v>20</v>
      </c>
      <c r="K315">
        <f t="shared" si="34"/>
        <v>12.572000000000003</v>
      </c>
      <c r="N315">
        <f>ABS(575-C148-(F315*10))</f>
        <v>6.3530800000000376</v>
      </c>
      <c r="O315">
        <f>ABS(175-(D148-(G315*10)))</f>
        <v>13.444320000000005</v>
      </c>
      <c r="P315">
        <f>ABS(E148-(H315*10))</f>
        <v>36.490459999999985</v>
      </c>
    </row>
    <row r="316" spans="1:16">
      <c r="A316" t="s">
        <v>6</v>
      </c>
      <c r="B316" s="1">
        <v>4</v>
      </c>
      <c r="C316">
        <v>91.222099999999998</v>
      </c>
      <c r="D316">
        <v>2.39615E-2</v>
      </c>
      <c r="E316">
        <v>-177.893</v>
      </c>
      <c r="F316">
        <v>2.2807499999999998</v>
      </c>
      <c r="G316">
        <v>0.165302</v>
      </c>
      <c r="H316">
        <v>42.591099999999997</v>
      </c>
      <c r="I316">
        <v>20</v>
      </c>
      <c r="K316">
        <f t="shared" si="34"/>
        <v>25.910999999999945</v>
      </c>
      <c r="N316">
        <f t="shared" ref="N316:N346" si="35">ABS(575-C149-(F316*10))</f>
        <v>13.499879999999955</v>
      </c>
      <c r="O316">
        <f t="shared" ref="O316:O346" si="36">ABS(175-(D149-(G316*10)))</f>
        <v>12.953589999999991</v>
      </c>
      <c r="P316">
        <f t="shared" ref="P316:P346" si="37">ABS(E149-(H316*10))</f>
        <v>14.222879999999918</v>
      </c>
    </row>
    <row r="317" spans="1:16">
      <c r="A317" t="s">
        <v>6</v>
      </c>
      <c r="B317" s="1">
        <v>5</v>
      </c>
      <c r="C317">
        <v>92.476200000000006</v>
      </c>
      <c r="D317">
        <v>-22.629799999999999</v>
      </c>
      <c r="E317">
        <v>-176.81100000000001</v>
      </c>
      <c r="F317">
        <v>2.1963900000000001</v>
      </c>
      <c r="G317">
        <v>-4.9310899999999998E-2</v>
      </c>
      <c r="H317">
        <v>41.064599999999999</v>
      </c>
      <c r="I317">
        <v>20</v>
      </c>
      <c r="K317">
        <f t="shared" si="34"/>
        <v>10.645999999999958</v>
      </c>
      <c r="N317">
        <f t="shared" si="35"/>
        <v>12.686679999999946</v>
      </c>
      <c r="O317">
        <f t="shared" si="36"/>
        <v>10.75192100000001</v>
      </c>
      <c r="P317">
        <f t="shared" si="37"/>
        <v>1.0479400000000396</v>
      </c>
    </row>
    <row r="318" spans="1:16">
      <c r="A318" t="s">
        <v>6</v>
      </c>
      <c r="B318" s="1">
        <v>6</v>
      </c>
      <c r="C318">
        <v>92.524500000000003</v>
      </c>
      <c r="D318">
        <v>-22.7056</v>
      </c>
      <c r="E318">
        <v>-176.69900000000001</v>
      </c>
      <c r="F318">
        <v>2.19455</v>
      </c>
      <c r="G318">
        <v>-5.0146099999999999E-2</v>
      </c>
      <c r="H318">
        <v>41.049700000000001</v>
      </c>
      <c r="I318">
        <v>20</v>
      </c>
      <c r="K318">
        <f t="shared" si="34"/>
        <v>10.497000000000014</v>
      </c>
      <c r="N318">
        <f t="shared" si="35"/>
        <v>12.701899999999984</v>
      </c>
      <c r="O318">
        <f t="shared" si="36"/>
        <v>10.764488999999998</v>
      </c>
      <c r="P318">
        <f t="shared" si="37"/>
        <v>1.1999099999999885</v>
      </c>
    </row>
    <row r="319" spans="1:16">
      <c r="A319" t="s">
        <v>6</v>
      </c>
      <c r="B319" s="1">
        <v>7</v>
      </c>
      <c r="C319">
        <v>92.366200000000006</v>
      </c>
      <c r="D319">
        <v>-23.229399999999998</v>
      </c>
      <c r="E319">
        <v>-176.83199999999999</v>
      </c>
      <c r="F319">
        <v>2.46454</v>
      </c>
      <c r="G319">
        <v>-0.31561699999999998</v>
      </c>
      <c r="H319">
        <v>46.15</v>
      </c>
      <c r="I319">
        <v>20</v>
      </c>
      <c r="K319">
        <f t="shared" si="34"/>
        <v>11.5</v>
      </c>
      <c r="N319">
        <f t="shared" si="35"/>
        <v>13.640639999999966</v>
      </c>
      <c r="O319">
        <f t="shared" si="36"/>
        <v>12.327570000000009</v>
      </c>
      <c r="P319">
        <f t="shared" si="37"/>
        <v>2.7191700000000196</v>
      </c>
    </row>
    <row r="320" spans="1:16">
      <c r="A320" t="s">
        <v>6</v>
      </c>
      <c r="B320" s="1">
        <v>8</v>
      </c>
      <c r="C320">
        <v>92.407200000000003</v>
      </c>
      <c r="D320">
        <v>-23.193300000000001</v>
      </c>
      <c r="E320">
        <v>-176.73</v>
      </c>
      <c r="F320">
        <v>2.4670000000000001</v>
      </c>
      <c r="G320">
        <v>-0.31456600000000001</v>
      </c>
      <c r="H320">
        <v>46.1511</v>
      </c>
      <c r="I320">
        <v>20</v>
      </c>
      <c r="K320">
        <f t="shared" si="34"/>
        <v>11.510999999999967</v>
      </c>
      <c r="N320">
        <f t="shared" si="35"/>
        <v>13.686219999999977</v>
      </c>
      <c r="O320">
        <f t="shared" si="36"/>
        <v>12.356320000000011</v>
      </c>
      <c r="P320">
        <f t="shared" si="37"/>
        <v>2.7103500000000054</v>
      </c>
    </row>
    <row r="321" spans="1:16">
      <c r="A321" t="s">
        <v>6</v>
      </c>
      <c r="B321" s="1">
        <v>9</v>
      </c>
      <c r="C321">
        <v>92.357299999999995</v>
      </c>
      <c r="D321">
        <v>-23.359100000000002</v>
      </c>
      <c r="E321">
        <v>-176.846</v>
      </c>
      <c r="F321">
        <v>2.46184</v>
      </c>
      <c r="G321">
        <v>-0.31567600000000001</v>
      </c>
      <c r="H321">
        <v>46.097000000000001</v>
      </c>
      <c r="I321">
        <v>20</v>
      </c>
      <c r="K321">
        <f t="shared" si="34"/>
        <v>10.970000000000027</v>
      </c>
      <c r="N321">
        <f t="shared" si="35"/>
        <v>13.652729999999956</v>
      </c>
      <c r="O321">
        <f t="shared" si="36"/>
        <v>12.309300000000007</v>
      </c>
      <c r="P321">
        <f t="shared" si="37"/>
        <v>3.2580699999999752</v>
      </c>
    </row>
    <row r="322" spans="1:16">
      <c r="A322" t="s">
        <v>6</v>
      </c>
      <c r="B322" s="1">
        <v>10</v>
      </c>
      <c r="C322">
        <v>92.594300000000004</v>
      </c>
      <c r="D322">
        <v>-23.396000000000001</v>
      </c>
      <c r="E322">
        <v>-176.565</v>
      </c>
      <c r="F322">
        <v>3.1924800000000002</v>
      </c>
      <c r="G322">
        <v>-0.52099300000000004</v>
      </c>
      <c r="H322">
        <v>51.206600000000002</v>
      </c>
      <c r="I322">
        <v>20</v>
      </c>
      <c r="K322">
        <f t="shared" si="34"/>
        <v>12.066000000000031</v>
      </c>
      <c r="N322">
        <f t="shared" si="35"/>
        <v>16.794240000000055</v>
      </c>
      <c r="O322">
        <f t="shared" si="36"/>
        <v>14.595039999999983</v>
      </c>
      <c r="P322">
        <f t="shared" si="37"/>
        <v>2.2206199999999399</v>
      </c>
    </row>
    <row r="323" spans="1:16">
      <c r="A323" t="s">
        <v>6</v>
      </c>
      <c r="B323" s="1">
        <v>11</v>
      </c>
      <c r="C323">
        <v>92.599199999999996</v>
      </c>
      <c r="D323">
        <v>-23.442799999999998</v>
      </c>
      <c r="E323">
        <v>-176.529</v>
      </c>
      <c r="F323">
        <v>3.1902300000000001</v>
      </c>
      <c r="G323">
        <v>-0.51966400000000001</v>
      </c>
      <c r="H323">
        <v>51.1599</v>
      </c>
      <c r="I323">
        <v>20</v>
      </c>
      <c r="K323">
        <f t="shared" si="34"/>
        <v>11.59899999999999</v>
      </c>
      <c r="N323">
        <f t="shared" si="35"/>
        <v>16.764169999999954</v>
      </c>
      <c r="O323">
        <f t="shared" si="36"/>
        <v>14.586770000000001</v>
      </c>
      <c r="P323">
        <f t="shared" si="37"/>
        <v>2.6889500000000339</v>
      </c>
    </row>
    <row r="324" spans="1:16">
      <c r="A324" t="s">
        <v>6</v>
      </c>
      <c r="B324" s="1">
        <v>12</v>
      </c>
      <c r="C324">
        <v>92.595699999999994</v>
      </c>
      <c r="D324">
        <v>-23.425699999999999</v>
      </c>
      <c r="E324">
        <v>-176.51</v>
      </c>
      <c r="F324">
        <v>3.19123</v>
      </c>
      <c r="G324">
        <v>-0.51854900000000004</v>
      </c>
      <c r="H324">
        <v>51.168300000000002</v>
      </c>
      <c r="I324">
        <v>20</v>
      </c>
      <c r="K324">
        <f t="shared" si="34"/>
        <v>11.682999999999993</v>
      </c>
      <c r="N324">
        <f t="shared" si="35"/>
        <v>16.827500000000029</v>
      </c>
      <c r="O324">
        <f t="shared" si="36"/>
        <v>14.663520000000005</v>
      </c>
      <c r="P324">
        <f t="shared" si="37"/>
        <v>2.6002300000000105</v>
      </c>
    </row>
    <row r="325" spans="1:16">
      <c r="A325" t="s">
        <v>6</v>
      </c>
      <c r="B325" s="1">
        <v>13</v>
      </c>
      <c r="C325">
        <v>93.1126</v>
      </c>
      <c r="D325">
        <v>-23.3551</v>
      </c>
      <c r="E325">
        <v>-175.03700000000001</v>
      </c>
      <c r="F325">
        <v>4.9458900000000003</v>
      </c>
      <c r="G325">
        <v>-0.46038299999999999</v>
      </c>
      <c r="H325">
        <v>56.636099999999999</v>
      </c>
      <c r="I325">
        <v>20</v>
      </c>
      <c r="K325">
        <f t="shared" si="34"/>
        <v>16.36099999999999</v>
      </c>
      <c r="N325">
        <f t="shared" si="35"/>
        <v>32.522399999999976</v>
      </c>
      <c r="O325">
        <f t="shared" si="36"/>
        <v>20.081400000000002</v>
      </c>
      <c r="P325">
        <f t="shared" si="37"/>
        <v>1.4428400000000465</v>
      </c>
    </row>
    <row r="326" spans="1:16">
      <c r="A326" t="s">
        <v>6</v>
      </c>
      <c r="B326" s="1">
        <v>14</v>
      </c>
      <c r="C326">
        <v>93.128299999999996</v>
      </c>
      <c r="D326">
        <v>-23.335699999999999</v>
      </c>
      <c r="E326">
        <v>-174.881</v>
      </c>
      <c r="F326">
        <v>4.9416000000000002</v>
      </c>
      <c r="G326">
        <v>-0.46183800000000003</v>
      </c>
      <c r="H326">
        <v>56.624699999999997</v>
      </c>
      <c r="I326">
        <v>20</v>
      </c>
      <c r="K326">
        <f t="shared" si="34"/>
        <v>16.246999999999957</v>
      </c>
      <c r="N326">
        <f t="shared" si="35"/>
        <v>32.519060000000032</v>
      </c>
      <c r="O326">
        <f t="shared" si="36"/>
        <v>20.107380000000006</v>
      </c>
      <c r="P326">
        <f t="shared" si="37"/>
        <v>1.5355400000000827</v>
      </c>
    </row>
    <row r="327" spans="1:16">
      <c r="A327" t="s">
        <v>6</v>
      </c>
      <c r="B327" s="1">
        <v>15</v>
      </c>
      <c r="C327">
        <v>92.12</v>
      </c>
      <c r="D327">
        <v>-23.770399999999999</v>
      </c>
      <c r="E327">
        <v>-178.02799999999999</v>
      </c>
      <c r="F327">
        <v>3.0330300000000001</v>
      </c>
      <c r="G327">
        <v>-0.88441000000000003</v>
      </c>
      <c r="H327">
        <v>61.139800000000001</v>
      </c>
      <c r="I327">
        <v>20</v>
      </c>
      <c r="K327">
        <f t="shared" si="34"/>
        <v>11.398000000000025</v>
      </c>
      <c r="N327">
        <f t="shared" si="35"/>
        <v>13.298950000000026</v>
      </c>
      <c r="O327">
        <f t="shared" si="36"/>
        <v>19.927880000000016</v>
      </c>
      <c r="P327">
        <f t="shared" si="37"/>
        <v>2.8225099999999657</v>
      </c>
    </row>
    <row r="328" spans="1:16">
      <c r="A328" t="s">
        <v>6</v>
      </c>
      <c r="B328" s="1">
        <v>16</v>
      </c>
      <c r="C328">
        <v>92.162599999999998</v>
      </c>
      <c r="D328">
        <v>-23.680399999999999</v>
      </c>
      <c r="E328">
        <v>-177.95099999999999</v>
      </c>
      <c r="F328">
        <v>3.0342500000000001</v>
      </c>
      <c r="G328">
        <v>-0.88564100000000001</v>
      </c>
      <c r="H328">
        <v>61.158700000000003</v>
      </c>
      <c r="I328">
        <v>20</v>
      </c>
      <c r="K328">
        <f t="shared" si="34"/>
        <v>11.586999999999989</v>
      </c>
      <c r="N328">
        <f t="shared" si="35"/>
        <v>13.23282999999995</v>
      </c>
      <c r="O328">
        <f t="shared" si="36"/>
        <v>19.872739999999993</v>
      </c>
      <c r="P328">
        <f t="shared" si="37"/>
        <v>2.6491700000000264</v>
      </c>
    </row>
    <row r="329" spans="1:16">
      <c r="A329" t="s">
        <v>6</v>
      </c>
      <c r="B329" s="1">
        <v>17</v>
      </c>
      <c r="C329">
        <v>92.287999999999997</v>
      </c>
      <c r="D329">
        <v>-23.890599999999999</v>
      </c>
      <c r="E329">
        <v>-177.40199999999999</v>
      </c>
      <c r="F329">
        <v>3.4319099999999998</v>
      </c>
      <c r="G329">
        <v>-1.29186</v>
      </c>
      <c r="H329">
        <v>70.959299999999999</v>
      </c>
      <c r="I329">
        <v>20</v>
      </c>
      <c r="K329">
        <f t="shared" si="34"/>
        <v>9.5929999999999609</v>
      </c>
      <c r="N329">
        <f t="shared" si="35"/>
        <v>23.999489999999987</v>
      </c>
      <c r="O329">
        <f t="shared" si="36"/>
        <v>24.181880000000007</v>
      </c>
      <c r="P329">
        <f t="shared" si="37"/>
        <v>2.3510400000000118</v>
      </c>
    </row>
    <row r="330" spans="1:16">
      <c r="A330" t="s">
        <v>6</v>
      </c>
      <c r="B330" s="1">
        <v>18</v>
      </c>
      <c r="C330">
        <v>92.325400000000002</v>
      </c>
      <c r="D330">
        <v>-23.768599999999999</v>
      </c>
      <c r="E330">
        <v>-177.24199999999999</v>
      </c>
      <c r="F330">
        <v>3.4335</v>
      </c>
      <c r="G330">
        <v>-1.2927200000000001</v>
      </c>
      <c r="H330">
        <v>71.012</v>
      </c>
      <c r="I330">
        <v>20</v>
      </c>
      <c r="K330">
        <f t="shared" si="34"/>
        <v>10.120000000000005</v>
      </c>
      <c r="N330">
        <f t="shared" si="35"/>
        <v>24.099519999999949</v>
      </c>
      <c r="O330">
        <f t="shared" si="36"/>
        <v>24.117140000000006</v>
      </c>
      <c r="P330">
        <f t="shared" si="37"/>
        <v>1.8392800000000307</v>
      </c>
    </row>
    <row r="331" spans="1:16">
      <c r="A331" t="s">
        <v>6</v>
      </c>
      <c r="B331" s="1">
        <v>19</v>
      </c>
      <c r="C331">
        <v>92.0929</v>
      </c>
      <c r="D331">
        <v>-23.714300000000001</v>
      </c>
      <c r="E331">
        <v>-177.24100000000001</v>
      </c>
      <c r="F331">
        <v>2.85643</v>
      </c>
      <c r="G331">
        <v>-1.68519</v>
      </c>
      <c r="H331">
        <v>81.267899999999997</v>
      </c>
      <c r="I331">
        <v>20</v>
      </c>
      <c r="K331">
        <f t="shared" si="34"/>
        <v>12.678999999999974</v>
      </c>
      <c r="N331">
        <f t="shared" si="35"/>
        <v>26.203560000000035</v>
      </c>
      <c r="O331">
        <f t="shared" si="36"/>
        <v>29.274200000000008</v>
      </c>
      <c r="P331">
        <f t="shared" si="37"/>
        <v>1.1102100000000519</v>
      </c>
    </row>
    <row r="332" spans="1:16">
      <c r="A332" t="s">
        <v>6</v>
      </c>
      <c r="B332" s="1">
        <v>20</v>
      </c>
      <c r="C332">
        <v>92.057599999999994</v>
      </c>
      <c r="D332">
        <v>-23.573699999999999</v>
      </c>
      <c r="E332">
        <v>-177.352</v>
      </c>
      <c r="F332">
        <v>2.86313</v>
      </c>
      <c r="G332">
        <v>-1.68577</v>
      </c>
      <c r="H332">
        <v>81.361800000000002</v>
      </c>
      <c r="I332">
        <v>20</v>
      </c>
      <c r="K332">
        <f t="shared" si="34"/>
        <v>13.618000000000052</v>
      </c>
      <c r="N332">
        <f t="shared" si="35"/>
        <v>26.284350000000007</v>
      </c>
      <c r="O332">
        <f t="shared" si="36"/>
        <v>29.270110000000017</v>
      </c>
      <c r="P332">
        <f t="shared" si="37"/>
        <v>0.14502999999990607</v>
      </c>
    </row>
    <row r="333" spans="1:16">
      <c r="A333" t="s">
        <v>6</v>
      </c>
      <c r="B333" s="1">
        <v>21</v>
      </c>
      <c r="C333">
        <v>92.046199999999999</v>
      </c>
      <c r="D333">
        <v>-23.678799999999999</v>
      </c>
      <c r="E333">
        <v>-177.17500000000001</v>
      </c>
      <c r="F333">
        <v>2.4479099999999998</v>
      </c>
      <c r="G333">
        <v>-2.2033100000000001</v>
      </c>
      <c r="H333">
        <v>90.977800000000002</v>
      </c>
      <c r="I333">
        <v>20</v>
      </c>
      <c r="K333">
        <f t="shared" si="34"/>
        <v>9.77800000000002</v>
      </c>
      <c r="N333">
        <f t="shared" si="35"/>
        <v>22.698619999999988</v>
      </c>
      <c r="O333">
        <f t="shared" si="36"/>
        <v>32.820729999999998</v>
      </c>
      <c r="P333">
        <f t="shared" si="37"/>
        <v>2.1630800000000363</v>
      </c>
    </row>
    <row r="334" spans="1:16">
      <c r="A334" t="s">
        <v>6</v>
      </c>
      <c r="B334" s="1">
        <v>22</v>
      </c>
      <c r="C334">
        <v>92.125799999999998</v>
      </c>
      <c r="D334">
        <v>-23.549299999999999</v>
      </c>
      <c r="E334">
        <v>-176.96899999999999</v>
      </c>
      <c r="F334">
        <v>2.4523199999999998</v>
      </c>
      <c r="G334">
        <v>-2.20607</v>
      </c>
      <c r="H334">
        <v>91.061499999999995</v>
      </c>
      <c r="I334">
        <v>20</v>
      </c>
      <c r="K334">
        <f t="shared" si="34"/>
        <v>10.615000000000009</v>
      </c>
      <c r="N334">
        <f t="shared" si="35"/>
        <v>23.091000000000033</v>
      </c>
      <c r="O334">
        <f t="shared" si="36"/>
        <v>33.023439999999994</v>
      </c>
      <c r="P334">
        <f t="shared" si="37"/>
        <v>1.2446899999999914</v>
      </c>
    </row>
    <row r="335" spans="1:16">
      <c r="A335" t="s">
        <v>6</v>
      </c>
      <c r="B335" s="1">
        <v>23</v>
      </c>
      <c r="C335">
        <v>92.239699999999999</v>
      </c>
      <c r="D335">
        <v>-24.275300000000001</v>
      </c>
      <c r="E335">
        <v>-175.74700000000001</v>
      </c>
      <c r="F335">
        <v>2.9284599999999998</v>
      </c>
      <c r="G335">
        <v>-2.5646599999999999</v>
      </c>
      <c r="H335">
        <v>101.98699999999999</v>
      </c>
      <c r="I335">
        <v>20</v>
      </c>
      <c r="K335">
        <f t="shared" si="34"/>
        <v>19.869999999999891</v>
      </c>
      <c r="N335">
        <f t="shared" si="35"/>
        <v>35.534850000000048</v>
      </c>
      <c r="O335">
        <f t="shared" si="36"/>
        <v>38.23257000000001</v>
      </c>
      <c r="P335">
        <f t="shared" si="37"/>
        <v>5.0000599999998485</v>
      </c>
    </row>
    <row r="336" spans="1:16">
      <c r="A336" t="s">
        <v>6</v>
      </c>
      <c r="B336" s="1">
        <v>24</v>
      </c>
      <c r="C336">
        <v>92.372100000000003</v>
      </c>
      <c r="D336">
        <v>-24.214400000000001</v>
      </c>
      <c r="E336">
        <v>-175.50200000000001</v>
      </c>
      <c r="F336">
        <v>2.9309599999999998</v>
      </c>
      <c r="G336">
        <v>-2.5636299999999999</v>
      </c>
      <c r="H336">
        <v>102.014</v>
      </c>
      <c r="I336">
        <v>20</v>
      </c>
      <c r="K336">
        <f t="shared" si="34"/>
        <v>20.139999999999986</v>
      </c>
      <c r="N336">
        <f t="shared" si="35"/>
        <v>35.323690000000006</v>
      </c>
      <c r="O336">
        <f t="shared" si="36"/>
        <v>38.236629999999991</v>
      </c>
      <c r="P336">
        <f t="shared" si="37"/>
        <v>5.1980499999999665</v>
      </c>
    </row>
    <row r="337" spans="1:16">
      <c r="A337" t="s">
        <v>6</v>
      </c>
      <c r="B337" s="1">
        <v>25</v>
      </c>
      <c r="C337">
        <v>91.9452</v>
      </c>
      <c r="D337">
        <v>-24.546800000000001</v>
      </c>
      <c r="E337">
        <v>179.31700000000001</v>
      </c>
      <c r="F337">
        <v>2.7343000000000002</v>
      </c>
      <c r="G337">
        <v>-3.0753499999999998</v>
      </c>
      <c r="H337">
        <v>112.34399999999999</v>
      </c>
      <c r="I337">
        <v>20</v>
      </c>
      <c r="K337">
        <f t="shared" si="34"/>
        <v>23.440000000000055</v>
      </c>
      <c r="N337">
        <f t="shared" si="35"/>
        <v>34.790639999999982</v>
      </c>
      <c r="O337">
        <f t="shared" si="36"/>
        <v>42.838809999999995</v>
      </c>
      <c r="P337">
        <f t="shared" si="37"/>
        <v>8.7847799999999552</v>
      </c>
    </row>
    <row r="338" spans="1:16">
      <c r="A338" t="s">
        <v>6</v>
      </c>
      <c r="B338" s="1">
        <v>26</v>
      </c>
      <c r="C338">
        <v>92.007599999999996</v>
      </c>
      <c r="D338">
        <v>-24.512699999999999</v>
      </c>
      <c r="E338">
        <v>179.583</v>
      </c>
      <c r="F338">
        <v>2.7342</v>
      </c>
      <c r="G338">
        <v>-3.07335</v>
      </c>
      <c r="H338">
        <v>112.42400000000001</v>
      </c>
      <c r="I338">
        <v>20</v>
      </c>
      <c r="K338">
        <f t="shared" si="34"/>
        <v>24.240000000000009</v>
      </c>
      <c r="N338">
        <f t="shared" si="35"/>
        <v>34.928059999999974</v>
      </c>
      <c r="O338">
        <f t="shared" si="36"/>
        <v>42.899699999999996</v>
      </c>
      <c r="P338">
        <f t="shared" si="37"/>
        <v>9.7023799999999483</v>
      </c>
    </row>
    <row r="339" spans="1:16">
      <c r="A339" t="s">
        <v>6</v>
      </c>
      <c r="B339" s="1">
        <v>27</v>
      </c>
      <c r="C339">
        <v>92.495000000000005</v>
      </c>
      <c r="D339">
        <v>-23.712599999999998</v>
      </c>
      <c r="E339">
        <v>-175.3</v>
      </c>
      <c r="F339">
        <v>3.46252</v>
      </c>
      <c r="G339">
        <v>-3.62622</v>
      </c>
      <c r="H339">
        <v>122.28</v>
      </c>
      <c r="I339">
        <v>20</v>
      </c>
      <c r="K339">
        <f t="shared" si="34"/>
        <v>22.799999999999955</v>
      </c>
      <c r="N339">
        <f t="shared" si="35"/>
        <v>37.00036000000005</v>
      </c>
      <c r="O339">
        <f t="shared" si="36"/>
        <v>45.941020000000009</v>
      </c>
      <c r="P339">
        <f t="shared" si="37"/>
        <v>10.087440000000015</v>
      </c>
    </row>
    <row r="340" spans="1:16">
      <c r="A340" t="s">
        <v>6</v>
      </c>
      <c r="B340" s="1">
        <v>28</v>
      </c>
      <c r="C340">
        <v>92.8934</v>
      </c>
      <c r="D340">
        <v>-23.885000000000002</v>
      </c>
      <c r="E340">
        <v>-174.369</v>
      </c>
      <c r="F340">
        <v>3.4644200000000001</v>
      </c>
      <c r="G340">
        <v>-3.6230899999999999</v>
      </c>
      <c r="H340">
        <v>122.11</v>
      </c>
      <c r="I340">
        <v>20</v>
      </c>
      <c r="K340">
        <f t="shared" si="34"/>
        <v>21.099999999999909</v>
      </c>
      <c r="N340">
        <f t="shared" si="35"/>
        <v>37.158290000000008</v>
      </c>
      <c r="O340">
        <f t="shared" si="36"/>
        <v>46.043589999999995</v>
      </c>
      <c r="P340">
        <f t="shared" si="37"/>
        <v>8.3680699999999888</v>
      </c>
    </row>
    <row r="341" spans="1:16">
      <c r="A341" t="s">
        <v>6</v>
      </c>
      <c r="B341" s="1">
        <v>29</v>
      </c>
      <c r="C341">
        <v>93.527100000000004</v>
      </c>
      <c r="D341">
        <v>-28.9648</v>
      </c>
      <c r="E341">
        <v>-176.77699999999999</v>
      </c>
      <c r="F341">
        <v>7.3336199999999998</v>
      </c>
      <c r="G341">
        <v>7.0890300000000002</v>
      </c>
      <c r="H341">
        <v>133.05799999999999</v>
      </c>
      <c r="I341">
        <v>20</v>
      </c>
      <c r="K341">
        <f t="shared" si="34"/>
        <v>30.579999999999927</v>
      </c>
      <c r="N341">
        <f t="shared" si="35"/>
        <v>74.623250000000013</v>
      </c>
      <c r="O341">
        <f t="shared" si="36"/>
        <v>161.5882</v>
      </c>
      <c r="P341">
        <f t="shared" si="37"/>
        <v>21.375810000000001</v>
      </c>
    </row>
    <row r="342" spans="1:16">
      <c r="A342" t="s">
        <v>6</v>
      </c>
      <c r="B342" s="1">
        <v>30</v>
      </c>
      <c r="C342">
        <v>93.590699999999998</v>
      </c>
      <c r="D342">
        <v>-28.8551</v>
      </c>
      <c r="E342">
        <v>-176.91900000000001</v>
      </c>
      <c r="F342">
        <v>7.3335100000000004</v>
      </c>
      <c r="G342">
        <v>7.0869</v>
      </c>
      <c r="H342">
        <v>133.017</v>
      </c>
      <c r="I342">
        <v>20</v>
      </c>
      <c r="K342">
        <f t="shared" si="34"/>
        <v>30.170000000000073</v>
      </c>
      <c r="N342">
        <f t="shared" si="35"/>
        <v>74.64047000000005</v>
      </c>
      <c r="O342">
        <f t="shared" si="36"/>
        <v>161.68263999999999</v>
      </c>
      <c r="P342">
        <f t="shared" si="37"/>
        <v>21.000030000000152</v>
      </c>
    </row>
    <row r="343" spans="1:16">
      <c r="A343" t="s">
        <v>6</v>
      </c>
      <c r="B343" s="1">
        <v>31</v>
      </c>
      <c r="C343">
        <v>93.253299999999996</v>
      </c>
      <c r="D343">
        <v>-27.320399999999999</v>
      </c>
      <c r="E343">
        <v>-173.423</v>
      </c>
      <c r="F343">
        <v>7.3983400000000001</v>
      </c>
      <c r="G343">
        <v>7.7705700000000002</v>
      </c>
      <c r="H343">
        <v>143.47999999999999</v>
      </c>
      <c r="I343">
        <v>20</v>
      </c>
      <c r="K343">
        <f t="shared" si="34"/>
        <v>34.799999999999955</v>
      </c>
    </row>
    <row r="344" spans="1:16">
      <c r="A344" t="s">
        <v>6</v>
      </c>
      <c r="B344" s="1">
        <v>32</v>
      </c>
      <c r="C344">
        <v>93.582400000000007</v>
      </c>
      <c r="D344">
        <v>-27.4712</v>
      </c>
      <c r="E344">
        <v>-172.524</v>
      </c>
      <c r="F344">
        <v>7.3833599999999997</v>
      </c>
      <c r="G344">
        <v>7.75284</v>
      </c>
      <c r="H344">
        <v>143.10300000000001</v>
      </c>
      <c r="I344">
        <v>20</v>
      </c>
      <c r="K344">
        <f t="shared" si="34"/>
        <v>31.0300000000002</v>
      </c>
      <c r="N344">
        <f t="shared" si="35"/>
        <v>68.003719999999987</v>
      </c>
      <c r="O344">
        <f t="shared" si="36"/>
        <v>178.41131999999999</v>
      </c>
      <c r="P344">
        <f t="shared" si="37"/>
        <v>16.300000000000182</v>
      </c>
    </row>
    <row r="345" spans="1:16">
      <c r="A345" t="s">
        <v>6</v>
      </c>
      <c r="B345" s="1">
        <v>33</v>
      </c>
      <c r="C345">
        <v>88.900199999999998</v>
      </c>
      <c r="D345">
        <v>24.026900000000001</v>
      </c>
      <c r="E345">
        <v>-174.64400000000001</v>
      </c>
      <c r="F345">
        <v>8.4390099999999997</v>
      </c>
      <c r="G345">
        <v>7.9526700000000003</v>
      </c>
      <c r="H345">
        <v>151.46600000000001</v>
      </c>
      <c r="I345">
        <v>20</v>
      </c>
      <c r="K345">
        <f t="shared" si="34"/>
        <v>14.660000000000082</v>
      </c>
    </row>
    <row r="346" spans="1:16">
      <c r="A346" t="s">
        <v>6</v>
      </c>
      <c r="B346" s="1">
        <v>34</v>
      </c>
      <c r="C346">
        <v>89.329599999999999</v>
      </c>
      <c r="D346">
        <v>23.648599999999998</v>
      </c>
      <c r="E346">
        <v>-175.99199999999999</v>
      </c>
      <c r="F346">
        <v>8.4681300000000004</v>
      </c>
      <c r="G346">
        <v>7.9858000000000002</v>
      </c>
      <c r="H346">
        <v>151.94200000000001</v>
      </c>
      <c r="I346">
        <v>20</v>
      </c>
      <c r="K346">
        <f t="shared" si="34"/>
        <v>19.420000000000073</v>
      </c>
      <c r="N346">
        <f t="shared" si="35"/>
        <v>80.245820000000023</v>
      </c>
      <c r="O346">
        <f t="shared" si="36"/>
        <v>189.54446999999999</v>
      </c>
      <c r="P346">
        <f t="shared" si="37"/>
        <v>7.7466000000001713</v>
      </c>
    </row>
    <row r="348" spans="1:16">
      <c r="A348" s="15" t="s">
        <v>0</v>
      </c>
      <c r="B348" s="16" t="s">
        <v>1</v>
      </c>
      <c r="C348" s="15" t="s">
        <v>22</v>
      </c>
      <c r="D348" s="15" t="s">
        <v>3</v>
      </c>
      <c r="E348" s="15" t="s">
        <v>28</v>
      </c>
      <c r="F348" s="15" t="s">
        <v>36</v>
      </c>
    </row>
    <row r="349" spans="1:16">
      <c r="A349" t="s">
        <v>6</v>
      </c>
      <c r="B349" s="1">
        <v>1</v>
      </c>
      <c r="C349">
        <v>91.111800000000002</v>
      </c>
      <c r="D349">
        <v>-2.5</v>
      </c>
      <c r="E349">
        <v>178.95099999999999</v>
      </c>
      <c r="F349">
        <v>1.1725000000000001</v>
      </c>
      <c r="G349">
        <v>-0.101045</v>
      </c>
      <c r="H349">
        <v>36.150700000000001</v>
      </c>
      <c r="I349">
        <v>20</v>
      </c>
      <c r="K349">
        <f>ABS(J146-H349*10)</f>
        <v>11.507000000000005</v>
      </c>
    </row>
    <row r="350" spans="1:16">
      <c r="A350" t="s">
        <v>6</v>
      </c>
      <c r="B350" s="1">
        <v>2</v>
      </c>
      <c r="C350">
        <v>91.115099999999998</v>
      </c>
      <c r="D350">
        <v>-2.1052200000000001</v>
      </c>
      <c r="E350">
        <v>179.07900000000001</v>
      </c>
      <c r="F350">
        <v>1.1709499999999999</v>
      </c>
      <c r="G350">
        <v>-9.7244300000000006E-2</v>
      </c>
      <c r="H350">
        <v>36.135800000000003</v>
      </c>
      <c r="I350">
        <v>20</v>
      </c>
      <c r="K350">
        <f t="shared" ref="K350:K382" si="38">ABS(J147-H350*10)</f>
        <v>11.358000000000061</v>
      </c>
    </row>
    <row r="351" spans="1:16">
      <c r="A351" t="s">
        <v>6</v>
      </c>
      <c r="B351" s="1">
        <v>3</v>
      </c>
      <c r="C351">
        <v>91.134</v>
      </c>
      <c r="D351">
        <v>-1.97438</v>
      </c>
      <c r="E351">
        <v>179.19399999999999</v>
      </c>
      <c r="F351">
        <v>1.17065</v>
      </c>
      <c r="G351">
        <v>-9.5502799999999999E-2</v>
      </c>
      <c r="H351">
        <v>36.135300000000001</v>
      </c>
      <c r="I351">
        <v>20</v>
      </c>
      <c r="K351">
        <f t="shared" si="38"/>
        <v>11.353000000000009</v>
      </c>
      <c r="N351">
        <f>ABS(575-C148-(F351*10))</f>
        <v>6.5262800000000372</v>
      </c>
      <c r="O351">
        <f>ABS(175-(D148-(G351*10)))</f>
        <v>6.30619200000001</v>
      </c>
      <c r="P351">
        <f>ABS(E148-(H351*10))</f>
        <v>35.27145999999999</v>
      </c>
    </row>
    <row r="352" spans="1:16">
      <c r="A352" t="s">
        <v>6</v>
      </c>
      <c r="B352" s="1">
        <v>4</v>
      </c>
      <c r="C352">
        <v>91.238</v>
      </c>
      <c r="D352">
        <v>-0.87160899999999997</v>
      </c>
      <c r="E352">
        <v>179.137</v>
      </c>
      <c r="F352">
        <v>2.21441</v>
      </c>
      <c r="G352">
        <v>-0.41924800000000001</v>
      </c>
      <c r="H352">
        <v>41.082999999999998</v>
      </c>
      <c r="I352">
        <v>20</v>
      </c>
      <c r="K352">
        <f t="shared" si="38"/>
        <v>10.829999999999984</v>
      </c>
      <c r="N352">
        <f t="shared" ref="N352:N376" si="39">ABS(575-C149-(F352*10))</f>
        <v>12.836479999999959</v>
      </c>
      <c r="O352">
        <f t="shared" ref="O352:O376" si="40">ABS(175-(D149-(G352*10)))</f>
        <v>7.1080900000000042</v>
      </c>
      <c r="P352">
        <f t="shared" ref="P352:P376" si="41">ABS(E149-(H352*10))</f>
        <v>0.85812000000004218</v>
      </c>
    </row>
    <row r="353" spans="1:16">
      <c r="A353" t="s">
        <v>6</v>
      </c>
      <c r="B353" s="1">
        <v>5</v>
      </c>
      <c r="C353">
        <v>91.2316</v>
      </c>
      <c r="D353">
        <v>-0.78986599999999996</v>
      </c>
      <c r="E353">
        <v>179.012</v>
      </c>
      <c r="F353">
        <v>2.2166899999999998</v>
      </c>
      <c r="G353">
        <v>-0.41820099999999999</v>
      </c>
      <c r="H353">
        <v>41.084899999999998</v>
      </c>
      <c r="I353">
        <v>20</v>
      </c>
      <c r="K353">
        <f t="shared" si="38"/>
        <v>10.84899999999999</v>
      </c>
      <c r="N353">
        <f t="shared" si="39"/>
        <v>12.889679999999942</v>
      </c>
      <c r="O353">
        <f t="shared" si="40"/>
        <v>7.0630200000000229</v>
      </c>
      <c r="P353">
        <f t="shared" si="41"/>
        <v>0.84494000000000824</v>
      </c>
    </row>
    <row r="354" spans="1:16">
      <c r="A354" t="s">
        <v>6</v>
      </c>
      <c r="B354" s="1">
        <v>6</v>
      </c>
      <c r="C354">
        <v>91.253200000000007</v>
      </c>
      <c r="D354">
        <v>-0.79664999999999997</v>
      </c>
      <c r="E354">
        <v>179.09</v>
      </c>
      <c r="F354">
        <v>2.21563</v>
      </c>
      <c r="G354">
        <v>-0.41840899999999998</v>
      </c>
      <c r="H354">
        <v>41.083199999999998</v>
      </c>
      <c r="I354">
        <v>20</v>
      </c>
      <c r="K354">
        <f t="shared" si="38"/>
        <v>10.831999999999994</v>
      </c>
      <c r="N354">
        <f t="shared" si="39"/>
        <v>12.912699999999987</v>
      </c>
      <c r="O354">
        <f t="shared" si="40"/>
        <v>7.081860000000006</v>
      </c>
      <c r="P354">
        <f t="shared" si="41"/>
        <v>0.86491000000000895</v>
      </c>
    </row>
    <row r="355" spans="1:16">
      <c r="A355" t="s">
        <v>6</v>
      </c>
      <c r="B355" s="1">
        <v>7</v>
      </c>
      <c r="C355">
        <v>91.153999999999996</v>
      </c>
      <c r="D355">
        <v>-2.5628000000000002</v>
      </c>
      <c r="E355">
        <v>-179.83099999999999</v>
      </c>
      <c r="F355">
        <v>2.4757400000000001</v>
      </c>
      <c r="G355">
        <v>-0.82182299999999997</v>
      </c>
      <c r="H355">
        <v>46.309699999999999</v>
      </c>
      <c r="I355">
        <v>20</v>
      </c>
      <c r="K355">
        <f t="shared" si="38"/>
        <v>13.09699999999998</v>
      </c>
      <c r="N355">
        <f t="shared" si="39"/>
        <v>13.752639999999968</v>
      </c>
      <c r="O355">
        <f t="shared" si="40"/>
        <v>7.2655100000000061</v>
      </c>
      <c r="P355">
        <f t="shared" si="41"/>
        <v>1.1221700000000396</v>
      </c>
    </row>
    <row r="356" spans="1:16">
      <c r="A356" t="s">
        <v>6</v>
      </c>
      <c r="B356" s="1">
        <v>8</v>
      </c>
      <c r="C356">
        <v>91.160700000000006</v>
      </c>
      <c r="D356">
        <v>-2.0236000000000001</v>
      </c>
      <c r="E356">
        <v>-179.76400000000001</v>
      </c>
      <c r="F356">
        <v>2.4787699999999999</v>
      </c>
      <c r="G356">
        <v>-0.81616599999999995</v>
      </c>
      <c r="H356">
        <v>46.321100000000001</v>
      </c>
      <c r="I356">
        <v>20</v>
      </c>
      <c r="K356">
        <f t="shared" si="38"/>
        <v>13.211000000000013</v>
      </c>
      <c r="N356">
        <f t="shared" si="39"/>
        <v>13.803919999999977</v>
      </c>
      <c r="O356">
        <f t="shared" si="40"/>
        <v>7.3403199999999913</v>
      </c>
      <c r="P356">
        <f t="shared" si="41"/>
        <v>1.0103499999999599</v>
      </c>
    </row>
    <row r="357" spans="1:16">
      <c r="A357" t="s">
        <v>6</v>
      </c>
      <c r="B357" s="1">
        <v>9</v>
      </c>
      <c r="C357">
        <v>91.1404</v>
      </c>
      <c r="D357">
        <v>-2.5707399999999998</v>
      </c>
      <c r="E357">
        <v>-179.84800000000001</v>
      </c>
      <c r="F357">
        <v>2.4742700000000002</v>
      </c>
      <c r="G357">
        <v>-0.82042199999999998</v>
      </c>
      <c r="H357">
        <v>46.278199999999998</v>
      </c>
      <c r="I357">
        <v>20</v>
      </c>
      <c r="K357">
        <f t="shared" si="38"/>
        <v>12.781999999999982</v>
      </c>
      <c r="N357">
        <f t="shared" si="39"/>
        <v>13.777029999999957</v>
      </c>
      <c r="O357">
        <f t="shared" si="40"/>
        <v>7.2618400000000065</v>
      </c>
      <c r="P357">
        <f t="shared" si="41"/>
        <v>1.4460700000000202</v>
      </c>
    </row>
    <row r="358" spans="1:16">
      <c r="A358" t="s">
        <v>6</v>
      </c>
      <c r="B358" s="1">
        <v>10</v>
      </c>
      <c r="C358">
        <v>91.168599999999998</v>
      </c>
      <c r="D358">
        <v>-2.1745399999999999</v>
      </c>
      <c r="E358">
        <v>178.99600000000001</v>
      </c>
      <c r="F358">
        <v>3.2120600000000001</v>
      </c>
      <c r="G358">
        <v>-1.1347700000000001</v>
      </c>
      <c r="H358">
        <v>51.4191</v>
      </c>
      <c r="I358">
        <v>20</v>
      </c>
      <c r="K358">
        <f t="shared" si="38"/>
        <v>14.191000000000031</v>
      </c>
      <c r="N358">
        <f t="shared" si="39"/>
        <v>16.990040000000057</v>
      </c>
      <c r="O358">
        <f t="shared" si="40"/>
        <v>8.4572699999999941</v>
      </c>
      <c r="P358">
        <f t="shared" si="41"/>
        <v>9.5619999999939864E-2</v>
      </c>
    </row>
    <row r="359" spans="1:16">
      <c r="A359" t="s">
        <v>6</v>
      </c>
      <c r="B359" s="1">
        <v>11</v>
      </c>
      <c r="C359">
        <v>91.169799999999995</v>
      </c>
      <c r="D359">
        <v>-2.4567199999999998</v>
      </c>
      <c r="E359">
        <v>179.04900000000001</v>
      </c>
      <c r="F359">
        <v>3.2098499999999999</v>
      </c>
      <c r="G359">
        <v>-1.13462</v>
      </c>
      <c r="H359">
        <v>51.374699999999997</v>
      </c>
      <c r="I359">
        <v>20</v>
      </c>
      <c r="K359">
        <f t="shared" si="38"/>
        <v>13.746999999999957</v>
      </c>
      <c r="N359">
        <f t="shared" si="39"/>
        <v>16.960369999999955</v>
      </c>
      <c r="O359">
        <f t="shared" si="40"/>
        <v>8.4372099999999932</v>
      </c>
      <c r="P359">
        <f t="shared" si="41"/>
        <v>0.54095000000006621</v>
      </c>
    </row>
    <row r="360" spans="1:16">
      <c r="A360" t="s">
        <v>6</v>
      </c>
      <c r="B360" s="1">
        <v>12</v>
      </c>
      <c r="C360">
        <v>91.164400000000001</v>
      </c>
      <c r="D360">
        <v>-2.3727800000000001</v>
      </c>
      <c r="E360">
        <v>179.14</v>
      </c>
      <c r="F360">
        <v>3.2103600000000001</v>
      </c>
      <c r="G360">
        <v>-1.1330100000000001</v>
      </c>
      <c r="H360">
        <v>51.385199999999998</v>
      </c>
      <c r="I360">
        <v>20</v>
      </c>
      <c r="K360">
        <f t="shared" si="38"/>
        <v>13.851999999999975</v>
      </c>
      <c r="N360">
        <f t="shared" si="39"/>
        <v>17.018800000000027</v>
      </c>
      <c r="O360">
        <f t="shared" si="40"/>
        <v>8.5189100000000053</v>
      </c>
      <c r="P360">
        <f t="shared" si="41"/>
        <v>0.43123000000002776</v>
      </c>
    </row>
    <row r="361" spans="1:16">
      <c r="A361" t="s">
        <v>6</v>
      </c>
      <c r="B361" s="1">
        <v>13</v>
      </c>
      <c r="C361">
        <v>91.072999999999993</v>
      </c>
      <c r="D361">
        <v>-0.87842500000000001</v>
      </c>
      <c r="E361">
        <v>179.904</v>
      </c>
      <c r="F361">
        <v>4.9592000000000001</v>
      </c>
      <c r="G361">
        <v>-1.15208</v>
      </c>
      <c r="H361">
        <v>56.867400000000004</v>
      </c>
      <c r="I361">
        <v>20</v>
      </c>
      <c r="K361">
        <f t="shared" si="38"/>
        <v>18.673999999999978</v>
      </c>
      <c r="N361">
        <f t="shared" si="39"/>
        <v>32.655499999999975</v>
      </c>
      <c r="O361">
        <f t="shared" si="40"/>
        <v>13.164429999999982</v>
      </c>
      <c r="P361">
        <f t="shared" si="41"/>
        <v>0.87015999999994165</v>
      </c>
    </row>
    <row r="362" spans="1:16">
      <c r="A362" t="s">
        <v>6</v>
      </c>
      <c r="B362" s="1">
        <v>14</v>
      </c>
      <c r="C362">
        <v>91.048299999999998</v>
      </c>
      <c r="D362">
        <v>-0.572322</v>
      </c>
      <c r="E362">
        <v>-179.79400000000001</v>
      </c>
      <c r="F362">
        <v>4.9548500000000004</v>
      </c>
      <c r="G362">
        <v>-1.1515899999999999</v>
      </c>
      <c r="H362">
        <v>56.869700000000002</v>
      </c>
      <c r="I362">
        <v>20</v>
      </c>
      <c r="K362">
        <f t="shared" si="38"/>
        <v>18.697000000000003</v>
      </c>
      <c r="N362">
        <f t="shared" si="39"/>
        <v>32.651560000000032</v>
      </c>
      <c r="O362">
        <f t="shared" si="40"/>
        <v>13.20986000000002</v>
      </c>
      <c r="P362">
        <f t="shared" si="41"/>
        <v>0.91445999999996275</v>
      </c>
    </row>
    <row r="363" spans="1:16">
      <c r="A363" t="s">
        <v>6</v>
      </c>
      <c r="B363" s="1">
        <v>15</v>
      </c>
      <c r="C363">
        <v>91.140100000000004</v>
      </c>
      <c r="D363">
        <v>-4.3819999999999997</v>
      </c>
      <c r="E363">
        <v>178.47200000000001</v>
      </c>
      <c r="F363">
        <v>3.04474</v>
      </c>
      <c r="G363">
        <v>-1.71993</v>
      </c>
      <c r="H363">
        <v>61.430199999999999</v>
      </c>
      <c r="I363">
        <v>20</v>
      </c>
      <c r="K363">
        <f t="shared" si="38"/>
        <v>14.302000000000021</v>
      </c>
      <c r="N363">
        <f t="shared" si="39"/>
        <v>13.416050000000027</v>
      </c>
      <c r="O363">
        <f t="shared" si="40"/>
        <v>11.57268000000002</v>
      </c>
      <c r="P363">
        <f t="shared" si="41"/>
        <v>8.1490000000030705E-2</v>
      </c>
    </row>
    <row r="364" spans="1:16">
      <c r="A364" t="s">
        <v>6</v>
      </c>
      <c r="B364" s="1">
        <v>16</v>
      </c>
      <c r="C364">
        <v>91.169399999999996</v>
      </c>
      <c r="D364">
        <v>-4.1213600000000001</v>
      </c>
      <c r="E364">
        <v>178.541</v>
      </c>
      <c r="F364">
        <v>3.0456799999999999</v>
      </c>
      <c r="G364">
        <v>-1.7201900000000001</v>
      </c>
      <c r="H364">
        <v>61.445700000000002</v>
      </c>
      <c r="I364">
        <v>20</v>
      </c>
      <c r="K364">
        <f t="shared" si="38"/>
        <v>14.456999999999994</v>
      </c>
      <c r="N364">
        <f t="shared" si="39"/>
        <v>13.34712999999995</v>
      </c>
      <c r="O364">
        <f t="shared" si="40"/>
        <v>11.527250000000009</v>
      </c>
      <c r="P364">
        <f t="shared" si="41"/>
        <v>0.2208299999999781</v>
      </c>
    </row>
    <row r="365" spans="1:16">
      <c r="A365" t="s">
        <v>6</v>
      </c>
      <c r="B365" s="1">
        <v>17</v>
      </c>
      <c r="C365">
        <v>91.292299999999997</v>
      </c>
      <c r="D365">
        <v>-2.7867000000000002</v>
      </c>
      <c r="E365">
        <v>-178.077</v>
      </c>
      <c r="F365">
        <v>3.4346299999999998</v>
      </c>
      <c r="G365">
        <v>-2.3276400000000002</v>
      </c>
      <c r="H365">
        <v>71.571100000000001</v>
      </c>
      <c r="I365">
        <v>20</v>
      </c>
      <c r="K365">
        <f t="shared" si="38"/>
        <v>15.711000000000013</v>
      </c>
      <c r="N365">
        <f t="shared" si="39"/>
        <v>24.026689999999988</v>
      </c>
      <c r="O365">
        <f t="shared" si="40"/>
        <v>13.824080000000009</v>
      </c>
      <c r="P365">
        <f t="shared" si="41"/>
        <v>3.7669600000000401</v>
      </c>
    </row>
    <row r="366" spans="1:16">
      <c r="A366" t="s">
        <v>6</v>
      </c>
      <c r="B366" s="1">
        <v>18</v>
      </c>
      <c r="C366">
        <v>91.260999999999996</v>
      </c>
      <c r="D366">
        <v>-1.12649</v>
      </c>
      <c r="E366">
        <v>-176.971</v>
      </c>
      <c r="F366">
        <v>3.4321299999999999</v>
      </c>
      <c r="G366">
        <v>-2.3214600000000001</v>
      </c>
      <c r="H366">
        <v>71.665300000000002</v>
      </c>
      <c r="I366">
        <v>20</v>
      </c>
      <c r="K366">
        <f t="shared" si="38"/>
        <v>16.65300000000002</v>
      </c>
      <c r="N366">
        <f t="shared" si="39"/>
        <v>24.085819999999948</v>
      </c>
      <c r="O366">
        <f t="shared" si="40"/>
        <v>13.829740000000015</v>
      </c>
      <c r="P366">
        <f t="shared" si="41"/>
        <v>4.6937199999999848</v>
      </c>
    </row>
    <row r="367" spans="1:16">
      <c r="A367" t="s">
        <v>6</v>
      </c>
      <c r="B367" s="1">
        <v>19</v>
      </c>
      <c r="C367">
        <v>90.994200000000006</v>
      </c>
      <c r="D367">
        <v>-1.10808</v>
      </c>
      <c r="E367">
        <v>177.01599999999999</v>
      </c>
      <c r="F367">
        <v>2.88165</v>
      </c>
      <c r="G367">
        <v>-2.9154399999999998</v>
      </c>
      <c r="H367">
        <v>81.877899999999997</v>
      </c>
      <c r="I367">
        <v>20</v>
      </c>
      <c r="K367">
        <f t="shared" si="38"/>
        <v>18.778999999999996</v>
      </c>
      <c r="N367">
        <f t="shared" si="39"/>
        <v>26.455760000000037</v>
      </c>
      <c r="O367">
        <f t="shared" si="40"/>
        <v>16.971699999999998</v>
      </c>
      <c r="P367">
        <f t="shared" si="41"/>
        <v>4.9897899999999709</v>
      </c>
    </row>
    <row r="368" spans="1:16">
      <c r="A368" t="s">
        <v>6</v>
      </c>
      <c r="B368" s="1">
        <v>20</v>
      </c>
      <c r="C368">
        <v>90.981999999999999</v>
      </c>
      <c r="D368">
        <v>-0.42702800000000002</v>
      </c>
      <c r="E368">
        <v>176.38200000000001</v>
      </c>
      <c r="F368">
        <v>2.8889499999999999</v>
      </c>
      <c r="G368">
        <v>-2.9122699999999999</v>
      </c>
      <c r="H368">
        <v>81.91</v>
      </c>
      <c r="I368">
        <v>20</v>
      </c>
      <c r="K368">
        <f t="shared" si="38"/>
        <v>19.099999999999909</v>
      </c>
      <c r="N368">
        <f t="shared" si="39"/>
        <v>26.542550000000006</v>
      </c>
      <c r="O368">
        <f t="shared" si="40"/>
        <v>17.005110000000002</v>
      </c>
      <c r="P368">
        <f t="shared" si="41"/>
        <v>5.3369699999999511</v>
      </c>
    </row>
    <row r="369" spans="1:16">
      <c r="A369" t="s">
        <v>6</v>
      </c>
      <c r="B369" s="1">
        <v>21</v>
      </c>
      <c r="C369">
        <v>91.250399999999999</v>
      </c>
      <c r="D369">
        <v>-3.9170099999999999</v>
      </c>
      <c r="E369">
        <v>-178.02099999999999</v>
      </c>
      <c r="F369">
        <v>2.4480900000000001</v>
      </c>
      <c r="G369">
        <v>-3.6555900000000001</v>
      </c>
      <c r="H369">
        <v>91.685199999999995</v>
      </c>
      <c r="I369">
        <v>20</v>
      </c>
      <c r="K369">
        <f t="shared" si="38"/>
        <v>16.851999999999975</v>
      </c>
      <c r="N369">
        <f t="shared" si="39"/>
        <v>22.70041999999999</v>
      </c>
      <c r="O369">
        <f t="shared" si="40"/>
        <v>18.297930000000008</v>
      </c>
      <c r="P369">
        <f t="shared" si="41"/>
        <v>4.9109199999999191</v>
      </c>
    </row>
    <row r="370" spans="1:16">
      <c r="A370" t="s">
        <v>6</v>
      </c>
      <c r="B370" s="1">
        <v>22</v>
      </c>
      <c r="C370">
        <v>91.315299999999993</v>
      </c>
      <c r="D370">
        <v>-3.55294</v>
      </c>
      <c r="E370">
        <v>-177.27099999999999</v>
      </c>
      <c r="F370">
        <v>2.4491800000000001</v>
      </c>
      <c r="G370">
        <v>-3.6579199999999998</v>
      </c>
      <c r="H370">
        <v>91.749099999999999</v>
      </c>
      <c r="I370">
        <v>20</v>
      </c>
      <c r="K370">
        <f t="shared" si="38"/>
        <v>17.490999999999985</v>
      </c>
      <c r="N370">
        <f t="shared" si="39"/>
        <v>23.059600000000035</v>
      </c>
      <c r="O370">
        <f t="shared" si="40"/>
        <v>18.504940000000005</v>
      </c>
      <c r="P370">
        <f t="shared" si="41"/>
        <v>5.6313099999999849</v>
      </c>
    </row>
    <row r="371" spans="1:16">
      <c r="A371" t="s">
        <v>6</v>
      </c>
      <c r="B371" s="1">
        <v>23</v>
      </c>
      <c r="C371">
        <v>91.505200000000002</v>
      </c>
      <c r="D371">
        <v>-5.53294</v>
      </c>
      <c r="E371">
        <v>-172.40600000000001</v>
      </c>
      <c r="F371">
        <v>2.9066800000000002</v>
      </c>
      <c r="G371">
        <v>-4.2234600000000002</v>
      </c>
      <c r="H371">
        <v>102.651</v>
      </c>
      <c r="I371">
        <v>20</v>
      </c>
      <c r="K371">
        <f t="shared" si="38"/>
        <v>26.509999999999991</v>
      </c>
      <c r="N371">
        <f t="shared" si="39"/>
        <v>35.317050000000052</v>
      </c>
      <c r="O371">
        <f t="shared" si="40"/>
        <v>21.644569999999987</v>
      </c>
      <c r="P371">
        <f t="shared" si="41"/>
        <v>11.640059999999949</v>
      </c>
    </row>
    <row r="372" spans="1:16">
      <c r="A372" t="s">
        <v>6</v>
      </c>
      <c r="B372" s="1">
        <v>24</v>
      </c>
      <c r="C372">
        <v>91.654200000000003</v>
      </c>
      <c r="D372">
        <v>-5.9270100000000001</v>
      </c>
      <c r="E372">
        <v>-171.86799999999999</v>
      </c>
      <c r="F372">
        <v>2.90428</v>
      </c>
      <c r="G372">
        <v>-4.2195200000000002</v>
      </c>
      <c r="H372">
        <v>102.55500000000001</v>
      </c>
      <c r="I372">
        <v>20</v>
      </c>
      <c r="K372">
        <f t="shared" si="38"/>
        <v>25.550000000000182</v>
      </c>
      <c r="N372">
        <f t="shared" si="39"/>
        <v>35.05689000000001</v>
      </c>
      <c r="O372">
        <f t="shared" si="40"/>
        <v>21.677729999999997</v>
      </c>
      <c r="P372">
        <f t="shared" si="41"/>
        <v>10.608050000000162</v>
      </c>
    </row>
    <row r="373" spans="1:16">
      <c r="A373" t="s">
        <v>6</v>
      </c>
      <c r="B373" s="1">
        <v>25</v>
      </c>
      <c r="C373">
        <v>91.438299999999998</v>
      </c>
      <c r="D373">
        <v>-7.98841</v>
      </c>
      <c r="E373">
        <v>174.56700000000001</v>
      </c>
      <c r="F373">
        <v>2.73882</v>
      </c>
      <c r="G373">
        <v>-4.9365600000000001</v>
      </c>
      <c r="H373">
        <v>112.736</v>
      </c>
      <c r="I373">
        <v>20</v>
      </c>
      <c r="K373">
        <f t="shared" si="38"/>
        <v>27.360000000000127</v>
      </c>
      <c r="N373">
        <f t="shared" si="39"/>
        <v>34.835839999999976</v>
      </c>
      <c r="O373">
        <f t="shared" si="40"/>
        <v>24.226709999999997</v>
      </c>
      <c r="P373">
        <f t="shared" si="41"/>
        <v>12.704780000000028</v>
      </c>
    </row>
    <row r="374" spans="1:16">
      <c r="A374" t="s">
        <v>6</v>
      </c>
      <c r="B374" s="1">
        <v>26</v>
      </c>
      <c r="C374">
        <v>91.488900000000001</v>
      </c>
      <c r="D374">
        <v>-7.8703599999999998</v>
      </c>
      <c r="E374">
        <v>175.09</v>
      </c>
      <c r="F374">
        <v>2.7387600000000001</v>
      </c>
      <c r="G374">
        <v>-4.9373199999999997</v>
      </c>
      <c r="H374">
        <v>112.864</v>
      </c>
      <c r="I374">
        <v>20</v>
      </c>
      <c r="K374">
        <f t="shared" si="38"/>
        <v>28.6400000000001</v>
      </c>
      <c r="N374">
        <f t="shared" si="39"/>
        <v>34.973659999999974</v>
      </c>
      <c r="O374">
        <f t="shared" si="40"/>
        <v>24.259999999999991</v>
      </c>
      <c r="P374">
        <f t="shared" si="41"/>
        <v>14.102380000000039</v>
      </c>
    </row>
    <row r="375" spans="1:16">
      <c r="A375" t="s">
        <v>6</v>
      </c>
      <c r="B375" s="1">
        <v>27</v>
      </c>
      <c r="C375">
        <v>91.739000000000004</v>
      </c>
      <c r="D375">
        <v>-4.8139700000000003</v>
      </c>
      <c r="E375">
        <v>-170.96</v>
      </c>
      <c r="F375">
        <v>3.4320900000000001</v>
      </c>
      <c r="G375">
        <v>-5.6890700000000001</v>
      </c>
      <c r="H375">
        <v>122.83499999999999</v>
      </c>
      <c r="I375">
        <v>20</v>
      </c>
      <c r="K375">
        <f t="shared" si="38"/>
        <v>28.349999999999909</v>
      </c>
      <c r="N375">
        <f t="shared" si="39"/>
        <v>36.696060000000053</v>
      </c>
      <c r="O375">
        <f t="shared" si="40"/>
        <v>25.312520000000006</v>
      </c>
      <c r="P375">
        <f t="shared" si="41"/>
        <v>15.63743999999997</v>
      </c>
    </row>
    <row r="376" spans="1:16">
      <c r="A376" t="s">
        <v>6</v>
      </c>
      <c r="B376" s="1">
        <v>28</v>
      </c>
      <c r="C376">
        <v>92.1404</v>
      </c>
      <c r="D376">
        <v>-6.3965199999999998</v>
      </c>
      <c r="E376">
        <v>-169.87299999999999</v>
      </c>
      <c r="F376">
        <v>3.4255900000000001</v>
      </c>
      <c r="G376">
        <v>-5.6760200000000003</v>
      </c>
      <c r="H376">
        <v>122.4</v>
      </c>
      <c r="I376">
        <v>20</v>
      </c>
      <c r="K376">
        <f t="shared" si="38"/>
        <v>24</v>
      </c>
      <c r="N376">
        <f t="shared" si="39"/>
        <v>36.769990000000014</v>
      </c>
      <c r="O376">
        <f t="shared" si="40"/>
        <v>25.514289999999988</v>
      </c>
      <c r="P376">
        <f t="shared" si="41"/>
        <v>11.26807000000008</v>
      </c>
    </row>
    <row r="377" spans="1:16">
      <c r="A377" t="s">
        <v>6</v>
      </c>
      <c r="B377" s="1">
        <v>29</v>
      </c>
      <c r="C377">
        <v>91.305700000000002</v>
      </c>
      <c r="D377">
        <v>4.1444099999999997</v>
      </c>
      <c r="E377">
        <v>-170.768</v>
      </c>
      <c r="F377">
        <v>7.31081</v>
      </c>
      <c r="G377">
        <v>6.0419400000000003</v>
      </c>
      <c r="H377">
        <v>134.142</v>
      </c>
      <c r="I377">
        <v>20</v>
      </c>
      <c r="K377">
        <f t="shared" si="38"/>
        <v>41.420000000000073</v>
      </c>
      <c r="N377">
        <f t="shared" ref="N377:N382" si="42">ABS(575-C174-(F377*10))</f>
        <v>74.395150000000029</v>
      </c>
      <c r="O377">
        <f t="shared" ref="O377:O382" si="43">ABS(175-(D174-(G377*10)))</f>
        <v>151.1173</v>
      </c>
      <c r="P377">
        <f t="shared" ref="P377:P382" si="44">ABS(E174-(H377*10))</f>
        <v>32.215810000000147</v>
      </c>
    </row>
    <row r="378" spans="1:16">
      <c r="A378" t="s">
        <v>6</v>
      </c>
      <c r="B378" s="1">
        <v>30</v>
      </c>
      <c r="C378">
        <v>91.372600000000006</v>
      </c>
      <c r="D378">
        <v>4.2594200000000004</v>
      </c>
      <c r="E378">
        <v>-170.351</v>
      </c>
      <c r="F378">
        <v>7.3019400000000001</v>
      </c>
      <c r="G378">
        <v>6.0345300000000002</v>
      </c>
      <c r="H378">
        <v>133.97499999999999</v>
      </c>
      <c r="I378">
        <v>20</v>
      </c>
      <c r="K378">
        <f t="shared" si="38"/>
        <v>39.75</v>
      </c>
      <c r="N378">
        <f t="shared" si="42"/>
        <v>74.324770000000044</v>
      </c>
      <c r="O378">
        <f t="shared" si="43"/>
        <v>151.15894</v>
      </c>
      <c r="P378">
        <f t="shared" si="44"/>
        <v>30.580030000000079</v>
      </c>
    </row>
    <row r="379" spans="1:16">
      <c r="A379" t="s">
        <v>6</v>
      </c>
      <c r="B379" s="1">
        <v>31</v>
      </c>
      <c r="C379">
        <v>92.034499999999994</v>
      </c>
      <c r="D379">
        <v>-8.8625100000000003</v>
      </c>
      <c r="E379">
        <v>-166.726</v>
      </c>
      <c r="F379">
        <v>7.2929700000000004</v>
      </c>
      <c r="G379">
        <v>6.5236799999999997</v>
      </c>
      <c r="H379">
        <v>143.029</v>
      </c>
      <c r="I379">
        <v>20</v>
      </c>
      <c r="K379">
        <f t="shared" si="38"/>
        <v>30.289999999999964</v>
      </c>
    </row>
    <row r="380" spans="1:16">
      <c r="A380" t="s">
        <v>6</v>
      </c>
      <c r="B380" s="1">
        <v>32</v>
      </c>
      <c r="C380">
        <v>92.339100000000002</v>
      </c>
      <c r="D380">
        <v>-10.0075</v>
      </c>
      <c r="E380">
        <v>-166.22</v>
      </c>
      <c r="F380">
        <v>7.2731700000000004</v>
      </c>
      <c r="G380">
        <v>6.5014900000000004</v>
      </c>
      <c r="H380">
        <v>142.541</v>
      </c>
      <c r="I380">
        <v>20</v>
      </c>
      <c r="K380">
        <f t="shared" si="38"/>
        <v>25.409999999999854</v>
      </c>
      <c r="N380">
        <f t="shared" si="42"/>
        <v>66.901820000000001</v>
      </c>
      <c r="O380">
        <f t="shared" si="43"/>
        <v>165.89782000000002</v>
      </c>
      <c r="P380">
        <f t="shared" si="44"/>
        <v>10.679999999999836</v>
      </c>
    </row>
    <row r="381" spans="1:16">
      <c r="A381" t="s">
        <v>6</v>
      </c>
      <c r="B381" s="1">
        <v>33</v>
      </c>
      <c r="C381">
        <v>89.855999999999995</v>
      </c>
      <c r="D381">
        <v>8.1908100000000008</v>
      </c>
      <c r="E381">
        <v>-171.315</v>
      </c>
      <c r="F381">
        <v>8.4281000000000006</v>
      </c>
      <c r="G381">
        <v>6.5876799999999998</v>
      </c>
      <c r="H381">
        <v>152.67699999999999</v>
      </c>
      <c r="I381">
        <v>20</v>
      </c>
      <c r="K381">
        <f t="shared" si="38"/>
        <v>26.769999999999982</v>
      </c>
    </row>
    <row r="382" spans="1:16">
      <c r="A382" t="s">
        <v>6</v>
      </c>
      <c r="B382" s="1">
        <v>34</v>
      </c>
      <c r="C382">
        <v>90.335800000000006</v>
      </c>
      <c r="D382">
        <v>5.9566999999999997</v>
      </c>
      <c r="E382">
        <v>-173.74199999999999</v>
      </c>
      <c r="F382">
        <v>8.4853000000000005</v>
      </c>
      <c r="G382">
        <v>6.6314399999999996</v>
      </c>
      <c r="H382">
        <v>153.6</v>
      </c>
      <c r="I382">
        <v>20</v>
      </c>
      <c r="K382">
        <f t="shared" si="38"/>
        <v>36</v>
      </c>
      <c r="N382">
        <f t="shared" si="42"/>
        <v>80.417520000000025</v>
      </c>
      <c r="O382">
        <f t="shared" si="43"/>
        <v>176.00086999999999</v>
      </c>
      <c r="P382">
        <f t="shared" si="44"/>
        <v>24.326600000000099</v>
      </c>
    </row>
    <row r="384" spans="1:16">
      <c r="A384" t="s">
        <v>0</v>
      </c>
      <c r="B384" s="1" t="s">
        <v>1</v>
      </c>
      <c r="C384" t="s">
        <v>31</v>
      </c>
      <c r="D384" t="s">
        <v>3</v>
      </c>
      <c r="E384" t="s">
        <v>28</v>
      </c>
      <c r="F384" s="2" t="s">
        <v>36</v>
      </c>
    </row>
    <row r="385" spans="1:16">
      <c r="A385" t="s">
        <v>6</v>
      </c>
      <c r="B385" s="1">
        <v>1</v>
      </c>
      <c r="C385">
        <v>90.781700000000001</v>
      </c>
      <c r="D385">
        <v>-1.44407</v>
      </c>
      <c r="E385">
        <v>144.869</v>
      </c>
      <c r="F385">
        <v>1.76328</v>
      </c>
      <c r="G385">
        <v>0.14255300000000001</v>
      </c>
      <c r="H385">
        <v>27.394300000000001</v>
      </c>
      <c r="I385">
        <v>20</v>
      </c>
      <c r="K385">
        <f>ABS(J146-H385*10)</f>
        <v>76.057000000000016</v>
      </c>
    </row>
    <row r="386" spans="1:16">
      <c r="A386" t="s">
        <v>6</v>
      </c>
      <c r="B386" s="1">
        <v>2</v>
      </c>
      <c r="C386">
        <v>90.794600000000003</v>
      </c>
      <c r="D386">
        <v>-1.41269</v>
      </c>
      <c r="E386">
        <v>144.90600000000001</v>
      </c>
      <c r="F386">
        <v>1.76309</v>
      </c>
      <c r="G386">
        <v>0.14211799999999999</v>
      </c>
      <c r="H386">
        <v>27.383900000000001</v>
      </c>
      <c r="I386">
        <v>20</v>
      </c>
      <c r="K386">
        <f t="shared" ref="K386:K418" si="45">ABS(J147-H386*10)</f>
        <v>76.161000000000001</v>
      </c>
    </row>
    <row r="387" spans="1:16">
      <c r="A387" t="s">
        <v>6</v>
      </c>
      <c r="B387" s="1">
        <v>3</v>
      </c>
      <c r="C387">
        <v>90.818100000000001</v>
      </c>
      <c r="D387">
        <v>-1.38565</v>
      </c>
      <c r="E387">
        <v>144.87700000000001</v>
      </c>
      <c r="F387">
        <v>1.7638100000000001</v>
      </c>
      <c r="G387">
        <v>0.14277500000000001</v>
      </c>
      <c r="H387">
        <v>27.375900000000001</v>
      </c>
      <c r="I387">
        <v>20</v>
      </c>
      <c r="K387">
        <f t="shared" si="45"/>
        <v>76.240999999999985</v>
      </c>
      <c r="N387">
        <f>ABS(575-C148-(F387*10))</f>
        <v>12.457880000000038</v>
      </c>
      <c r="O387">
        <f>ABS(175-(D148-(G387*10)))</f>
        <v>8.6889700000000119</v>
      </c>
      <c r="P387">
        <f>ABS(E148-(H387*10))</f>
        <v>52.322540000000004</v>
      </c>
    </row>
    <row r="388" spans="1:16">
      <c r="A388" t="s">
        <v>6</v>
      </c>
      <c r="B388" s="1">
        <v>4</v>
      </c>
      <c r="C388">
        <v>90.959199999999996</v>
      </c>
      <c r="D388">
        <v>-0.54301500000000003</v>
      </c>
      <c r="E388">
        <v>145.17699999999999</v>
      </c>
      <c r="F388">
        <v>2.5724300000000002</v>
      </c>
      <c r="G388">
        <v>-0.15765799999999999</v>
      </c>
      <c r="H388">
        <v>30.997499999999999</v>
      </c>
      <c r="I388">
        <v>20</v>
      </c>
      <c r="K388">
        <f t="shared" si="45"/>
        <v>90.025000000000034</v>
      </c>
      <c r="N388">
        <f t="shared" ref="N388:N418" si="46">ABS(575-C149-(F388*10))</f>
        <v>16.41667999999996</v>
      </c>
      <c r="O388">
        <f t="shared" ref="O388:O418" si="47">ABS(175-(D149-(G388*10)))</f>
        <v>9.7239899999999864</v>
      </c>
      <c r="P388">
        <f t="shared" ref="P388:P414" si="48">ABS(E149-(H388*10))</f>
        <v>101.71312000000006</v>
      </c>
    </row>
    <row r="389" spans="1:16">
      <c r="A389" t="s">
        <v>6</v>
      </c>
      <c r="B389" s="1">
        <v>5</v>
      </c>
      <c r="C389">
        <v>90.948899999999995</v>
      </c>
      <c r="D389">
        <v>-0.57948200000000005</v>
      </c>
      <c r="E389">
        <v>145.131</v>
      </c>
      <c r="F389">
        <v>2.5731299999999999</v>
      </c>
      <c r="G389">
        <v>-0.157832</v>
      </c>
      <c r="H389">
        <v>30.992999999999999</v>
      </c>
      <c r="I389">
        <v>20</v>
      </c>
      <c r="K389">
        <f t="shared" si="45"/>
        <v>90.07</v>
      </c>
      <c r="N389">
        <f t="shared" si="46"/>
        <v>16.454079999999941</v>
      </c>
      <c r="O389">
        <f t="shared" si="47"/>
        <v>9.6667100000000232</v>
      </c>
      <c r="P389">
        <f t="shared" si="48"/>
        <v>101.76393999999999</v>
      </c>
    </row>
    <row r="390" spans="1:16">
      <c r="A390" t="s">
        <v>6</v>
      </c>
      <c r="B390" s="1">
        <v>6</v>
      </c>
      <c r="C390">
        <v>90.976500000000001</v>
      </c>
      <c r="D390">
        <v>-0.53934000000000004</v>
      </c>
      <c r="E390">
        <v>145.16499999999999</v>
      </c>
      <c r="F390">
        <v>2.57321</v>
      </c>
      <c r="G390">
        <v>-0.157468</v>
      </c>
      <c r="H390">
        <v>30.9983</v>
      </c>
      <c r="I390">
        <v>20</v>
      </c>
      <c r="K390">
        <f t="shared" si="45"/>
        <v>90.016999999999996</v>
      </c>
      <c r="N390">
        <f t="shared" si="46"/>
        <v>16.488499999999984</v>
      </c>
      <c r="O390">
        <f t="shared" si="47"/>
        <v>9.6912700000000029</v>
      </c>
      <c r="P390">
        <f t="shared" si="48"/>
        <v>101.71391</v>
      </c>
    </row>
    <row r="391" spans="1:16">
      <c r="A391" t="s">
        <v>6</v>
      </c>
      <c r="B391" s="1">
        <v>7</v>
      </c>
      <c r="C391">
        <v>90.744799999999998</v>
      </c>
      <c r="D391">
        <v>-0.17558699999999999</v>
      </c>
      <c r="E391">
        <v>144.63399999999999</v>
      </c>
      <c r="F391">
        <v>2.8088099999999998</v>
      </c>
      <c r="G391">
        <v>-0.51388599999999995</v>
      </c>
      <c r="H391">
        <v>34.838999999999999</v>
      </c>
      <c r="I391">
        <v>20</v>
      </c>
      <c r="K391">
        <f t="shared" si="45"/>
        <v>101.61000000000001</v>
      </c>
      <c r="N391">
        <f t="shared" si="46"/>
        <v>17.083339999999964</v>
      </c>
      <c r="O391">
        <f t="shared" si="47"/>
        <v>10.344880000000018</v>
      </c>
      <c r="P391">
        <f t="shared" si="48"/>
        <v>115.82917000000003</v>
      </c>
    </row>
    <row r="392" spans="1:16">
      <c r="A392" t="s">
        <v>6</v>
      </c>
      <c r="B392" s="1">
        <v>8</v>
      </c>
      <c r="C392">
        <v>90.778999999999996</v>
      </c>
      <c r="D392">
        <v>-0.116701</v>
      </c>
      <c r="E392">
        <v>144.64599999999999</v>
      </c>
      <c r="F392">
        <v>2.8111999999999999</v>
      </c>
      <c r="G392">
        <v>-0.51230500000000001</v>
      </c>
      <c r="H392">
        <v>34.8401</v>
      </c>
      <c r="I392">
        <v>20</v>
      </c>
      <c r="K392">
        <f t="shared" si="45"/>
        <v>101.59899999999999</v>
      </c>
      <c r="N392">
        <f t="shared" si="46"/>
        <v>17.128219999999974</v>
      </c>
      <c r="O392">
        <f t="shared" si="47"/>
        <v>10.378929999999997</v>
      </c>
      <c r="P392">
        <f t="shared" si="48"/>
        <v>115.82034999999996</v>
      </c>
    </row>
    <row r="393" spans="1:16">
      <c r="A393" t="s">
        <v>6</v>
      </c>
      <c r="B393" s="1">
        <v>9</v>
      </c>
      <c r="C393">
        <v>90.734700000000004</v>
      </c>
      <c r="D393">
        <v>-0.17083799999999999</v>
      </c>
      <c r="E393">
        <v>144.708</v>
      </c>
      <c r="F393">
        <v>2.8081999999999998</v>
      </c>
      <c r="G393">
        <v>-0.51287499999999997</v>
      </c>
      <c r="H393">
        <v>34.833300000000001</v>
      </c>
      <c r="I393">
        <v>20</v>
      </c>
      <c r="K393">
        <f t="shared" si="45"/>
        <v>101.66699999999997</v>
      </c>
      <c r="N393">
        <f t="shared" si="46"/>
        <v>17.116329999999952</v>
      </c>
      <c r="O393">
        <f t="shared" si="47"/>
        <v>10.337310000000002</v>
      </c>
      <c r="P393">
        <f t="shared" si="48"/>
        <v>115.89506999999998</v>
      </c>
    </row>
    <row r="394" spans="1:16">
      <c r="A394" t="s">
        <v>6</v>
      </c>
      <c r="B394" s="1">
        <v>10</v>
      </c>
      <c r="C394">
        <v>90.755300000000005</v>
      </c>
      <c r="D394">
        <v>6.8408300000000005E-2</v>
      </c>
      <c r="E394">
        <v>144.66499999999999</v>
      </c>
      <c r="F394">
        <v>3.39385</v>
      </c>
      <c r="G394">
        <v>-0.80154599999999998</v>
      </c>
      <c r="H394">
        <v>38.629899999999999</v>
      </c>
      <c r="I394">
        <v>20</v>
      </c>
      <c r="K394">
        <f t="shared" si="45"/>
        <v>113.70100000000002</v>
      </c>
      <c r="N394">
        <f t="shared" si="46"/>
        <v>18.807940000000052</v>
      </c>
      <c r="O394">
        <f t="shared" si="47"/>
        <v>11.789510000000007</v>
      </c>
      <c r="P394">
        <f t="shared" si="48"/>
        <v>127.98761999999999</v>
      </c>
    </row>
    <row r="395" spans="1:16">
      <c r="A395" t="s">
        <v>6</v>
      </c>
      <c r="B395" s="1">
        <v>11</v>
      </c>
      <c r="C395">
        <v>90.752600000000001</v>
      </c>
      <c r="D395">
        <v>8.6823300000000006E-2</v>
      </c>
      <c r="E395">
        <v>144.70400000000001</v>
      </c>
      <c r="F395">
        <v>3.39323</v>
      </c>
      <c r="G395">
        <v>-0.79951499999999998</v>
      </c>
      <c r="H395">
        <v>38.612900000000003</v>
      </c>
      <c r="I395">
        <v>20</v>
      </c>
      <c r="K395">
        <f t="shared" si="45"/>
        <v>113.87099999999998</v>
      </c>
      <c r="N395">
        <f t="shared" si="46"/>
        <v>18.794169999999951</v>
      </c>
      <c r="O395">
        <f t="shared" si="47"/>
        <v>11.788260000000008</v>
      </c>
      <c r="P395">
        <f t="shared" si="48"/>
        <v>128.15895</v>
      </c>
    </row>
    <row r="396" spans="1:16">
      <c r="A396" t="s">
        <v>6</v>
      </c>
      <c r="B396" s="1">
        <v>12</v>
      </c>
      <c r="C396">
        <v>90.748599999999996</v>
      </c>
      <c r="D396">
        <v>9.4338199999999997E-2</v>
      </c>
      <c r="E396">
        <v>144.67500000000001</v>
      </c>
      <c r="F396">
        <v>3.3935399999999998</v>
      </c>
      <c r="G396">
        <v>-0.79823</v>
      </c>
      <c r="H396">
        <v>38.609000000000002</v>
      </c>
      <c r="I396">
        <v>20</v>
      </c>
      <c r="K396">
        <f t="shared" si="45"/>
        <v>113.90999999999997</v>
      </c>
      <c r="N396">
        <f t="shared" si="46"/>
        <v>18.850600000000028</v>
      </c>
      <c r="O396">
        <f t="shared" si="47"/>
        <v>11.866709999999983</v>
      </c>
      <c r="P396">
        <f t="shared" si="48"/>
        <v>128.19322999999997</v>
      </c>
    </row>
    <row r="397" spans="1:16">
      <c r="A397" t="s">
        <v>6</v>
      </c>
      <c r="B397" s="1">
        <v>13</v>
      </c>
      <c r="C397">
        <v>90.701499999999996</v>
      </c>
      <c r="D397">
        <v>6.1460800000000003E-2</v>
      </c>
      <c r="E397">
        <v>145.57599999999999</v>
      </c>
      <c r="F397">
        <v>4.7493699999999999</v>
      </c>
      <c r="G397">
        <v>-0.79542599999999997</v>
      </c>
      <c r="H397">
        <v>42.580500000000001</v>
      </c>
      <c r="I397">
        <v>20</v>
      </c>
      <c r="K397">
        <f t="shared" si="45"/>
        <v>124.19499999999999</v>
      </c>
      <c r="N397">
        <f t="shared" si="46"/>
        <v>30.557199999999973</v>
      </c>
      <c r="O397">
        <f t="shared" si="47"/>
        <v>16.730969999999985</v>
      </c>
      <c r="P397">
        <f t="shared" si="48"/>
        <v>141.99884000000003</v>
      </c>
    </row>
    <row r="398" spans="1:16">
      <c r="A398" t="s">
        <v>6</v>
      </c>
      <c r="B398" s="1">
        <v>14</v>
      </c>
      <c r="C398">
        <v>90.702100000000002</v>
      </c>
      <c r="D398">
        <v>0.14787800000000001</v>
      </c>
      <c r="E398">
        <v>145.57499999999999</v>
      </c>
      <c r="F398">
        <v>4.7462900000000001</v>
      </c>
      <c r="G398">
        <v>-0.79632599999999998</v>
      </c>
      <c r="H398">
        <v>42.566899999999997</v>
      </c>
      <c r="I398">
        <v>20</v>
      </c>
      <c r="K398">
        <f t="shared" si="45"/>
        <v>124.33100000000002</v>
      </c>
      <c r="N398">
        <f t="shared" si="46"/>
        <v>30.565960000000032</v>
      </c>
      <c r="O398">
        <f t="shared" si="47"/>
        <v>16.762500000000017</v>
      </c>
      <c r="P398">
        <f t="shared" si="48"/>
        <v>142.11354000000006</v>
      </c>
    </row>
    <row r="399" spans="1:16">
      <c r="A399" t="s">
        <v>6</v>
      </c>
      <c r="B399" s="1">
        <v>15</v>
      </c>
      <c r="C399">
        <v>90.573099999999997</v>
      </c>
      <c r="D399">
        <v>-6.63995E-2</v>
      </c>
      <c r="E399">
        <v>143.46299999999999</v>
      </c>
      <c r="F399">
        <v>3.3559000000000001</v>
      </c>
      <c r="G399">
        <v>-1.3185800000000001</v>
      </c>
      <c r="H399">
        <v>46.076799999999999</v>
      </c>
      <c r="I399">
        <v>20</v>
      </c>
      <c r="K399">
        <f t="shared" si="45"/>
        <v>139.23200000000003</v>
      </c>
      <c r="N399">
        <f t="shared" si="46"/>
        <v>16.527650000000023</v>
      </c>
      <c r="O399">
        <f t="shared" si="47"/>
        <v>15.586180000000013</v>
      </c>
      <c r="P399">
        <f t="shared" si="48"/>
        <v>153.45251000000002</v>
      </c>
    </row>
    <row r="400" spans="1:16">
      <c r="A400" t="s">
        <v>6</v>
      </c>
      <c r="B400" s="1">
        <v>16</v>
      </c>
      <c r="C400">
        <v>90.606300000000005</v>
      </c>
      <c r="D400">
        <v>-3.6184099999999997E-2</v>
      </c>
      <c r="E400">
        <v>143.42099999999999</v>
      </c>
      <c r="F400">
        <v>3.3557700000000001</v>
      </c>
      <c r="G400">
        <v>-1.3195399999999999</v>
      </c>
      <c r="H400">
        <v>46.064599999999999</v>
      </c>
      <c r="I400">
        <v>20</v>
      </c>
      <c r="K400">
        <f t="shared" si="45"/>
        <v>139.35400000000004</v>
      </c>
      <c r="N400">
        <f t="shared" si="46"/>
        <v>16.448029999999953</v>
      </c>
      <c r="O400">
        <f t="shared" si="47"/>
        <v>15.533749999999998</v>
      </c>
      <c r="P400">
        <f t="shared" si="48"/>
        <v>153.59017000000006</v>
      </c>
    </row>
    <row r="401" spans="1:16">
      <c r="A401" t="s">
        <v>6</v>
      </c>
      <c r="B401" s="1">
        <v>17</v>
      </c>
      <c r="C401">
        <v>90.509500000000003</v>
      </c>
      <c r="D401">
        <v>3.4196800000000001</v>
      </c>
      <c r="E401">
        <v>-135.63499999999999</v>
      </c>
      <c r="F401">
        <v>3.3069799999999998</v>
      </c>
      <c r="G401">
        <v>-1.86511</v>
      </c>
      <c r="H401">
        <v>53.518799999999999</v>
      </c>
      <c r="I401">
        <v>20</v>
      </c>
      <c r="K401">
        <f t="shared" si="45"/>
        <v>164.81200000000001</v>
      </c>
      <c r="N401">
        <f t="shared" si="46"/>
        <v>22.750189999999989</v>
      </c>
      <c r="O401">
        <f t="shared" si="47"/>
        <v>18.449380000000019</v>
      </c>
      <c r="P401">
        <f t="shared" si="48"/>
        <v>176.75603999999998</v>
      </c>
    </row>
    <row r="402" spans="1:16">
      <c r="A402" t="s">
        <v>6</v>
      </c>
      <c r="B402" s="1">
        <v>18</v>
      </c>
      <c r="C402">
        <v>90.538700000000006</v>
      </c>
      <c r="D402">
        <v>3.3532899999999999</v>
      </c>
      <c r="E402">
        <v>-135.59</v>
      </c>
      <c r="F402">
        <v>3.3066599999999999</v>
      </c>
      <c r="G402">
        <v>-1.8660699999999999</v>
      </c>
      <c r="H402">
        <v>53.5169</v>
      </c>
      <c r="I402">
        <v>20</v>
      </c>
      <c r="K402">
        <f t="shared" si="45"/>
        <v>164.83100000000002</v>
      </c>
      <c r="N402">
        <f t="shared" si="46"/>
        <v>22.831119999999949</v>
      </c>
      <c r="O402">
        <f t="shared" si="47"/>
        <v>18.383640000000014</v>
      </c>
      <c r="P402">
        <f t="shared" si="48"/>
        <v>176.79028000000005</v>
      </c>
    </row>
    <row r="403" spans="1:16">
      <c r="A403" t="s">
        <v>6</v>
      </c>
      <c r="B403" s="1">
        <v>19</v>
      </c>
      <c r="C403">
        <v>90.758600000000001</v>
      </c>
      <c r="D403">
        <v>1.6478600000000001</v>
      </c>
      <c r="E403">
        <v>141.98500000000001</v>
      </c>
      <c r="F403">
        <v>3.4340799999999998</v>
      </c>
      <c r="G403">
        <v>-2.4062399999999999</v>
      </c>
      <c r="H403">
        <v>61.133000000000003</v>
      </c>
      <c r="I403">
        <v>20</v>
      </c>
      <c r="K403">
        <f t="shared" si="45"/>
        <v>188.66999999999996</v>
      </c>
      <c r="N403">
        <f t="shared" si="46"/>
        <v>31.980060000000037</v>
      </c>
      <c r="O403">
        <f t="shared" si="47"/>
        <v>22.063700000000011</v>
      </c>
      <c r="P403">
        <f t="shared" si="48"/>
        <v>202.45920999999998</v>
      </c>
    </row>
    <row r="404" spans="1:16">
      <c r="A404" t="s">
        <v>6</v>
      </c>
      <c r="B404" s="1">
        <v>20</v>
      </c>
      <c r="C404">
        <v>90.745800000000003</v>
      </c>
      <c r="D404">
        <v>1.6102399999999999</v>
      </c>
      <c r="E404">
        <v>141.923</v>
      </c>
      <c r="F404">
        <v>3.43675</v>
      </c>
      <c r="G404">
        <v>-2.4060700000000002</v>
      </c>
      <c r="H404">
        <v>61.140500000000003</v>
      </c>
      <c r="I404">
        <v>20</v>
      </c>
      <c r="K404">
        <f t="shared" si="45"/>
        <v>188.59500000000003</v>
      </c>
      <c r="N404">
        <f t="shared" si="46"/>
        <v>32.020550000000007</v>
      </c>
      <c r="O404">
        <f t="shared" si="47"/>
        <v>22.067110000000014</v>
      </c>
      <c r="P404">
        <f t="shared" si="48"/>
        <v>202.35802999999999</v>
      </c>
    </row>
    <row r="405" spans="1:16">
      <c r="A405" t="s">
        <v>6</v>
      </c>
      <c r="B405" s="1">
        <v>21</v>
      </c>
      <c r="C405">
        <v>90.817300000000003</v>
      </c>
      <c r="D405">
        <v>2.0866899999999999</v>
      </c>
      <c r="E405">
        <v>141.376</v>
      </c>
      <c r="F405">
        <v>3.2363400000000002</v>
      </c>
      <c r="G405">
        <v>-3.0740400000000001</v>
      </c>
      <c r="H405">
        <v>68.397099999999995</v>
      </c>
      <c r="I405">
        <v>20</v>
      </c>
      <c r="K405">
        <f t="shared" si="45"/>
        <v>216.029</v>
      </c>
      <c r="N405">
        <f t="shared" si="46"/>
        <v>30.582919999999987</v>
      </c>
      <c r="O405">
        <f t="shared" si="47"/>
        <v>24.113429999999994</v>
      </c>
      <c r="P405">
        <f t="shared" si="48"/>
        <v>227.97008000000005</v>
      </c>
    </row>
    <row r="406" spans="1:16">
      <c r="A406" t="s">
        <v>6</v>
      </c>
      <c r="B406" s="1">
        <v>22</v>
      </c>
      <c r="C406">
        <v>90.872500000000002</v>
      </c>
      <c r="D406">
        <v>2.1587000000000001</v>
      </c>
      <c r="E406">
        <v>141.33199999999999</v>
      </c>
      <c r="F406">
        <v>3.23874</v>
      </c>
      <c r="G406">
        <v>-3.0752799999999998</v>
      </c>
      <c r="H406">
        <v>68.402299999999997</v>
      </c>
      <c r="I406">
        <v>20</v>
      </c>
      <c r="K406">
        <f t="shared" si="45"/>
        <v>215.97700000000009</v>
      </c>
      <c r="N406">
        <f t="shared" si="46"/>
        <v>30.955200000000033</v>
      </c>
      <c r="O406">
        <f t="shared" si="47"/>
        <v>24.331340000000012</v>
      </c>
      <c r="P406">
        <f t="shared" si="48"/>
        <v>227.83669000000009</v>
      </c>
    </row>
    <row r="407" spans="1:16">
      <c r="A407" t="s">
        <v>6</v>
      </c>
      <c r="B407" s="1">
        <v>23</v>
      </c>
      <c r="C407">
        <v>90.918499999999995</v>
      </c>
      <c r="D407">
        <v>2.36869</v>
      </c>
      <c r="E407">
        <v>-136.47</v>
      </c>
      <c r="F407">
        <v>3.4303900000000001</v>
      </c>
      <c r="G407">
        <v>-3.6023499999999999</v>
      </c>
      <c r="H407">
        <v>77.099299999999999</v>
      </c>
      <c r="I407">
        <v>20</v>
      </c>
      <c r="K407">
        <f t="shared" si="45"/>
        <v>229.00700000000006</v>
      </c>
      <c r="N407">
        <f t="shared" si="46"/>
        <v>40.55415000000005</v>
      </c>
      <c r="O407">
        <f t="shared" si="47"/>
        <v>27.855670000000003</v>
      </c>
      <c r="P407">
        <f t="shared" si="48"/>
        <v>243.8769400000001</v>
      </c>
    </row>
    <row r="408" spans="1:16">
      <c r="A408" t="s">
        <v>6</v>
      </c>
      <c r="B408" s="1">
        <v>24</v>
      </c>
      <c r="C408">
        <v>91.020899999999997</v>
      </c>
      <c r="D408">
        <v>2.3035100000000002</v>
      </c>
      <c r="E408">
        <v>-136.411</v>
      </c>
      <c r="F408">
        <v>3.4307300000000001</v>
      </c>
      <c r="G408">
        <v>-3.5997499999999998</v>
      </c>
      <c r="H408">
        <v>77.069400000000002</v>
      </c>
      <c r="I408">
        <v>20</v>
      </c>
      <c r="K408">
        <f t="shared" si="45"/>
        <v>229.30600000000004</v>
      </c>
      <c r="N408">
        <f t="shared" si="46"/>
        <v>40.321390000000008</v>
      </c>
      <c r="O408">
        <f t="shared" si="47"/>
        <v>27.875429999999994</v>
      </c>
      <c r="P408">
        <f t="shared" si="48"/>
        <v>244.24795000000006</v>
      </c>
    </row>
    <row r="409" spans="1:16">
      <c r="A409" t="s">
        <v>6</v>
      </c>
      <c r="B409" s="1">
        <v>25</v>
      </c>
      <c r="C409">
        <v>90.674099999999996</v>
      </c>
      <c r="D409">
        <v>5.8306899999999997</v>
      </c>
      <c r="E409">
        <v>-136.71100000000001</v>
      </c>
      <c r="F409">
        <v>3.4285199999999998</v>
      </c>
      <c r="G409">
        <v>-4.2624399999999998</v>
      </c>
      <c r="H409">
        <v>84.991399999999999</v>
      </c>
      <c r="I409">
        <v>20</v>
      </c>
      <c r="K409">
        <f t="shared" si="45"/>
        <v>250.08600000000001</v>
      </c>
      <c r="N409">
        <f t="shared" si="46"/>
        <v>41.732839999999975</v>
      </c>
      <c r="O409">
        <f t="shared" si="47"/>
        <v>30.967910000000018</v>
      </c>
      <c r="P409">
        <f t="shared" si="48"/>
        <v>264.74122000000011</v>
      </c>
    </row>
    <row r="410" spans="1:16">
      <c r="A410" t="s">
        <v>6</v>
      </c>
      <c r="B410" s="1">
        <v>26</v>
      </c>
      <c r="C410">
        <v>90.728200000000001</v>
      </c>
      <c r="D410">
        <v>5.6806200000000002</v>
      </c>
      <c r="E410">
        <v>-136.679</v>
      </c>
      <c r="F410">
        <v>3.4286400000000001</v>
      </c>
      <c r="G410">
        <v>-4.2597500000000004</v>
      </c>
      <c r="H410">
        <v>85.016599999999997</v>
      </c>
      <c r="I410">
        <v>20</v>
      </c>
      <c r="K410">
        <f t="shared" si="45"/>
        <v>249.83400000000006</v>
      </c>
      <c r="N410">
        <f t="shared" si="46"/>
        <v>41.872459999999975</v>
      </c>
      <c r="O410">
        <f t="shared" si="47"/>
        <v>31.035699999999991</v>
      </c>
      <c r="P410">
        <f t="shared" si="48"/>
        <v>264.37162000000012</v>
      </c>
    </row>
    <row r="411" spans="1:16">
      <c r="A411" t="s">
        <v>6</v>
      </c>
      <c r="B411" s="1">
        <v>27</v>
      </c>
      <c r="C411">
        <v>91.083200000000005</v>
      </c>
      <c r="D411">
        <v>2.7601399999999998</v>
      </c>
      <c r="E411">
        <v>-136.166</v>
      </c>
      <c r="F411">
        <v>4.1200299999999999</v>
      </c>
      <c r="G411">
        <v>-4.9619499999999999</v>
      </c>
      <c r="H411">
        <v>92.148600000000002</v>
      </c>
      <c r="I411">
        <v>20</v>
      </c>
      <c r="K411">
        <f t="shared" si="45"/>
        <v>278.51400000000001</v>
      </c>
      <c r="N411">
        <f t="shared" si="46"/>
        <v>43.575460000000049</v>
      </c>
      <c r="O411">
        <f t="shared" si="47"/>
        <v>32.58372</v>
      </c>
      <c r="P411">
        <f t="shared" si="48"/>
        <v>291.22655999999995</v>
      </c>
    </row>
    <row r="412" spans="1:16">
      <c r="A412" t="s">
        <v>6</v>
      </c>
      <c r="B412" s="1">
        <v>28</v>
      </c>
      <c r="C412">
        <v>91.377099999999999</v>
      </c>
      <c r="D412">
        <v>2.4077099999999998</v>
      </c>
      <c r="E412">
        <v>-136.22399999999999</v>
      </c>
      <c r="F412">
        <v>4.1274899999999999</v>
      </c>
      <c r="G412">
        <v>-4.9656099999999999</v>
      </c>
      <c r="H412">
        <v>92.159700000000001</v>
      </c>
      <c r="I412">
        <v>20</v>
      </c>
      <c r="K412">
        <f t="shared" si="45"/>
        <v>278.40300000000002</v>
      </c>
      <c r="N412">
        <f t="shared" si="46"/>
        <v>43.788990000000013</v>
      </c>
      <c r="O412">
        <f t="shared" si="47"/>
        <v>32.618390000000005</v>
      </c>
      <c r="P412">
        <f t="shared" si="48"/>
        <v>291.13492999999994</v>
      </c>
    </row>
    <row r="413" spans="1:16">
      <c r="A413" t="s">
        <v>6</v>
      </c>
      <c r="B413" s="1">
        <v>29</v>
      </c>
      <c r="C413">
        <v>91.290499999999994</v>
      </c>
      <c r="D413">
        <v>-1.84219</v>
      </c>
      <c r="E413">
        <v>-134.70699999999999</v>
      </c>
      <c r="F413">
        <v>7.21021</v>
      </c>
      <c r="G413">
        <v>6.9229799999999999</v>
      </c>
      <c r="H413">
        <v>100.61</v>
      </c>
      <c r="I413">
        <v>20</v>
      </c>
      <c r="K413">
        <f t="shared" si="45"/>
        <v>293.89999999999998</v>
      </c>
      <c r="N413">
        <f t="shared" si="46"/>
        <v>73.389150000000029</v>
      </c>
      <c r="O413">
        <f t="shared" si="47"/>
        <v>159.92770000000002</v>
      </c>
      <c r="P413">
        <f t="shared" si="48"/>
        <v>303.1041899999999</v>
      </c>
    </row>
    <row r="414" spans="1:16">
      <c r="A414" t="s">
        <v>6</v>
      </c>
      <c r="B414" s="1">
        <v>30</v>
      </c>
      <c r="C414">
        <v>91.3262</v>
      </c>
      <c r="D414">
        <v>-1.67763</v>
      </c>
      <c r="E414">
        <v>-134.63999999999999</v>
      </c>
      <c r="F414">
        <v>7.2017499999999997</v>
      </c>
      <c r="G414">
        <v>6.91411</v>
      </c>
      <c r="H414">
        <v>100.48</v>
      </c>
      <c r="I414">
        <v>20</v>
      </c>
      <c r="K414">
        <f t="shared" si="45"/>
        <v>295.19999999999993</v>
      </c>
      <c r="N414">
        <f t="shared" si="46"/>
        <v>73.322870000000037</v>
      </c>
      <c r="O414">
        <f t="shared" si="47"/>
        <v>159.95474000000002</v>
      </c>
      <c r="P414">
        <f t="shared" si="48"/>
        <v>304.36996999999985</v>
      </c>
    </row>
    <row r="415" spans="1:16">
      <c r="A415" t="s">
        <v>6</v>
      </c>
      <c r="B415" s="1">
        <v>31</v>
      </c>
      <c r="C415">
        <v>91.463099999999997</v>
      </c>
      <c r="D415">
        <v>-4.5596500000000004</v>
      </c>
      <c r="E415">
        <v>-133.84299999999999</v>
      </c>
      <c r="F415">
        <v>7.3076299999999996</v>
      </c>
      <c r="G415">
        <v>7.4778200000000004</v>
      </c>
      <c r="H415">
        <v>106.95</v>
      </c>
      <c r="I415">
        <v>20</v>
      </c>
      <c r="K415">
        <f t="shared" si="45"/>
        <v>330.5</v>
      </c>
    </row>
    <row r="416" spans="1:16">
      <c r="A416" t="s">
        <v>6</v>
      </c>
      <c r="B416" s="1">
        <v>32</v>
      </c>
      <c r="C416">
        <v>91.691500000000005</v>
      </c>
      <c r="D416">
        <v>-4.8816600000000001</v>
      </c>
      <c r="E416">
        <v>-133.905</v>
      </c>
      <c r="F416">
        <v>7.3059399999999997</v>
      </c>
      <c r="G416">
        <v>7.4737400000000003</v>
      </c>
      <c r="H416">
        <v>106.85599999999999</v>
      </c>
      <c r="I416">
        <v>20</v>
      </c>
      <c r="K416">
        <f t="shared" si="45"/>
        <v>331.44000000000005</v>
      </c>
      <c r="N416">
        <f t="shared" si="46"/>
        <v>67.229519999999994</v>
      </c>
      <c r="O416">
        <f t="shared" si="47"/>
        <v>175.62031999999999</v>
      </c>
      <c r="P416">
        <f t="shared" ref="P416:P418" si="49">ABS(E177-(H416*10))</f>
        <v>346.17000000000007</v>
      </c>
    </row>
    <row r="417" spans="1:18">
      <c r="A417" t="s">
        <v>6</v>
      </c>
      <c r="B417" s="1">
        <v>33</v>
      </c>
      <c r="C417">
        <v>90.382599999999996</v>
      </c>
      <c r="D417">
        <v>-2.0606599999999999</v>
      </c>
      <c r="E417">
        <v>-135.221</v>
      </c>
      <c r="F417">
        <v>8.38626</v>
      </c>
      <c r="G417">
        <v>7.6479900000000001</v>
      </c>
      <c r="H417">
        <v>115.473</v>
      </c>
      <c r="I417">
        <v>20</v>
      </c>
      <c r="K417">
        <f t="shared" si="45"/>
        <v>345.27</v>
      </c>
    </row>
    <row r="418" spans="1:18">
      <c r="A418" t="s">
        <v>6</v>
      </c>
      <c r="B418" s="1">
        <v>34</v>
      </c>
      <c r="C418">
        <v>90.716700000000003</v>
      </c>
      <c r="D418">
        <v>-2.74627</v>
      </c>
      <c r="E418">
        <v>-135.024</v>
      </c>
      <c r="F418">
        <v>8.3857499999999998</v>
      </c>
      <c r="G418">
        <v>7.6561199999999996</v>
      </c>
      <c r="H418">
        <v>115.471</v>
      </c>
      <c r="I418">
        <v>20</v>
      </c>
      <c r="K418">
        <f t="shared" si="45"/>
        <v>345.28999999999996</v>
      </c>
      <c r="N418">
        <f t="shared" si="46"/>
        <v>79.422020000000018</v>
      </c>
      <c r="O418">
        <f t="shared" si="47"/>
        <v>186.24767</v>
      </c>
      <c r="P418">
        <f t="shared" si="49"/>
        <v>356.96339999999987</v>
      </c>
    </row>
    <row r="420" spans="1:18">
      <c r="A420" t="s">
        <v>35</v>
      </c>
    </row>
    <row r="421" spans="1:18">
      <c r="F421" t="s">
        <v>16</v>
      </c>
      <c r="G421" t="s">
        <v>17</v>
      </c>
      <c r="H421" t="s">
        <v>18</v>
      </c>
    </row>
    <row r="422" spans="1:18">
      <c r="B422" s="1">
        <v>1</v>
      </c>
      <c r="C422">
        <v>91.111800000000002</v>
      </c>
      <c r="D422">
        <v>-2.5</v>
      </c>
      <c r="E422">
        <v>178.95099999999999</v>
      </c>
      <c r="F422">
        <v>1.1725000000000001</v>
      </c>
      <c r="G422">
        <v>-0.101045</v>
      </c>
      <c r="H422">
        <v>36.150700000000001</v>
      </c>
      <c r="K422">
        <f>ABS(J146-H422*10)</f>
        <v>11.507000000000005</v>
      </c>
    </row>
    <row r="423" spans="1:18">
      <c r="B423" s="1">
        <v>2</v>
      </c>
      <c r="C423">
        <v>91.115099999999998</v>
      </c>
      <c r="D423">
        <v>-2.1052200000000001</v>
      </c>
      <c r="E423">
        <v>179.07900000000001</v>
      </c>
      <c r="F423">
        <v>1.1709499999999999</v>
      </c>
      <c r="G423">
        <v>-9.7244300000000006E-2</v>
      </c>
      <c r="H423">
        <v>36.135800000000003</v>
      </c>
      <c r="K423">
        <f t="shared" ref="K423:K455" si="50">ABS(J147-H423*10)</f>
        <v>11.358000000000061</v>
      </c>
    </row>
    <row r="424" spans="1:18">
      <c r="B424" s="1">
        <v>3</v>
      </c>
      <c r="C424">
        <v>91.134</v>
      </c>
      <c r="D424">
        <v>-1.97438</v>
      </c>
      <c r="E424">
        <v>179.19399999999999</v>
      </c>
      <c r="F424">
        <v>1.17065</v>
      </c>
      <c r="G424">
        <v>-9.5502799999999999E-2</v>
      </c>
      <c r="H424">
        <v>36.135300000000001</v>
      </c>
      <c r="K424">
        <f t="shared" si="50"/>
        <v>11.353000000000009</v>
      </c>
      <c r="N424">
        <f>ABS(575-C148-(F424*10))</f>
        <v>6.5262800000000372</v>
      </c>
      <c r="O424">
        <f>ABS(175-(D148-(G424*10)))</f>
        <v>6.30619200000001</v>
      </c>
      <c r="P424">
        <f>ABS(E148-(H424*10))</f>
        <v>35.27145999999999</v>
      </c>
      <c r="R424" t="s">
        <v>37</v>
      </c>
    </row>
    <row r="425" spans="1:18">
      <c r="B425" s="1">
        <v>4</v>
      </c>
      <c r="C425">
        <v>91.238</v>
      </c>
      <c r="D425">
        <v>-0.87160899999999997</v>
      </c>
      <c r="E425">
        <v>179.137</v>
      </c>
      <c r="F425">
        <v>2.21441</v>
      </c>
      <c r="G425">
        <v>-0.41924800000000001</v>
      </c>
      <c r="H425">
        <v>41.082999999999998</v>
      </c>
      <c r="K425">
        <f t="shared" si="50"/>
        <v>10.829999999999984</v>
      </c>
      <c r="N425">
        <f t="shared" ref="N425:N455" si="51">ABS(575-C149-(F425*10))</f>
        <v>12.836479999999959</v>
      </c>
      <c r="O425">
        <f t="shared" ref="O425:O455" si="52">ABS(175-(D149-(G425*10)))</f>
        <v>7.1080900000000042</v>
      </c>
      <c r="P425">
        <f t="shared" ref="P425:P455" si="53">ABS(E149-(H425*10))</f>
        <v>0.85812000000004218</v>
      </c>
    </row>
    <row r="426" spans="1:18">
      <c r="B426" s="1">
        <v>5</v>
      </c>
      <c r="C426">
        <v>91.2316</v>
      </c>
      <c r="D426">
        <v>-0.78986599999999996</v>
      </c>
      <c r="E426">
        <v>179.012</v>
      </c>
      <c r="F426">
        <v>2.2166899999999998</v>
      </c>
      <c r="G426">
        <v>-0.41820099999999999</v>
      </c>
      <c r="H426">
        <v>41.084899999999998</v>
      </c>
      <c r="K426">
        <f t="shared" si="50"/>
        <v>10.84899999999999</v>
      </c>
      <c r="N426">
        <f t="shared" si="51"/>
        <v>12.889679999999942</v>
      </c>
      <c r="O426">
        <f t="shared" si="52"/>
        <v>7.0630200000000229</v>
      </c>
      <c r="P426">
        <f t="shared" si="53"/>
        <v>0.84494000000000824</v>
      </c>
    </row>
    <row r="427" spans="1:18">
      <c r="B427" s="1">
        <v>6</v>
      </c>
      <c r="C427">
        <v>91.253200000000007</v>
      </c>
      <c r="D427">
        <v>-0.79664999999999997</v>
      </c>
      <c r="E427">
        <v>179.09</v>
      </c>
      <c r="F427">
        <v>2.21563</v>
      </c>
      <c r="G427">
        <v>-0.41840899999999998</v>
      </c>
      <c r="H427">
        <v>41.083199999999998</v>
      </c>
      <c r="K427">
        <f t="shared" si="50"/>
        <v>10.831999999999994</v>
      </c>
      <c r="N427">
        <f t="shared" si="51"/>
        <v>12.912699999999987</v>
      </c>
      <c r="O427">
        <f t="shared" si="52"/>
        <v>7.081860000000006</v>
      </c>
      <c r="P427">
        <f t="shared" si="53"/>
        <v>0.86491000000000895</v>
      </c>
    </row>
    <row r="428" spans="1:18">
      <c r="B428" s="1">
        <v>7</v>
      </c>
      <c r="C428">
        <v>91.153999999999996</v>
      </c>
      <c r="D428">
        <v>-2.5628000000000002</v>
      </c>
      <c r="E428">
        <v>-179.83099999999999</v>
      </c>
      <c r="F428">
        <v>2.4757400000000001</v>
      </c>
      <c r="G428">
        <v>-0.82182299999999997</v>
      </c>
      <c r="H428">
        <v>46.309699999999999</v>
      </c>
      <c r="K428">
        <f t="shared" si="50"/>
        <v>13.09699999999998</v>
      </c>
      <c r="N428">
        <f t="shared" si="51"/>
        <v>13.752639999999968</v>
      </c>
      <c r="O428">
        <f t="shared" si="52"/>
        <v>7.2655100000000061</v>
      </c>
      <c r="P428">
        <f t="shared" si="53"/>
        <v>1.1221700000000396</v>
      </c>
    </row>
    <row r="429" spans="1:18">
      <c r="B429" s="1">
        <v>8</v>
      </c>
      <c r="C429">
        <v>91.160700000000006</v>
      </c>
      <c r="D429">
        <v>-2.0236000000000001</v>
      </c>
      <c r="E429">
        <v>-179.76400000000001</v>
      </c>
      <c r="F429">
        <v>2.4787699999999999</v>
      </c>
      <c r="G429">
        <v>-0.81616599999999995</v>
      </c>
      <c r="H429">
        <v>46.321100000000001</v>
      </c>
      <c r="K429">
        <f t="shared" si="50"/>
        <v>13.211000000000013</v>
      </c>
      <c r="N429">
        <f t="shared" si="51"/>
        <v>13.803919999999977</v>
      </c>
      <c r="O429">
        <f t="shared" si="52"/>
        <v>7.3403199999999913</v>
      </c>
      <c r="P429">
        <f t="shared" si="53"/>
        <v>1.0103499999999599</v>
      </c>
    </row>
    <row r="430" spans="1:18">
      <c r="B430" s="1">
        <v>9</v>
      </c>
      <c r="C430">
        <v>91.1404</v>
      </c>
      <c r="D430">
        <v>-2.5707399999999998</v>
      </c>
      <c r="E430">
        <v>-179.84800000000001</v>
      </c>
      <c r="F430">
        <v>2.4742700000000002</v>
      </c>
      <c r="G430">
        <v>-0.82042199999999998</v>
      </c>
      <c r="H430">
        <v>46.278199999999998</v>
      </c>
      <c r="K430">
        <f t="shared" si="50"/>
        <v>12.781999999999982</v>
      </c>
      <c r="N430">
        <f t="shared" si="51"/>
        <v>13.777029999999957</v>
      </c>
      <c r="O430">
        <f t="shared" si="52"/>
        <v>7.2618400000000065</v>
      </c>
      <c r="P430">
        <f t="shared" si="53"/>
        <v>1.4460700000000202</v>
      </c>
    </row>
    <row r="431" spans="1:18">
      <c r="B431" s="1">
        <v>10</v>
      </c>
      <c r="C431">
        <v>91.168599999999998</v>
      </c>
      <c r="D431">
        <v>-2.1745399999999999</v>
      </c>
      <c r="E431">
        <v>178.99600000000001</v>
      </c>
      <c r="F431">
        <v>3.2120600000000001</v>
      </c>
      <c r="G431">
        <v>-1.1347700000000001</v>
      </c>
      <c r="H431">
        <v>51.4191</v>
      </c>
      <c r="K431">
        <f t="shared" si="50"/>
        <v>14.191000000000031</v>
      </c>
      <c r="N431">
        <f t="shared" si="51"/>
        <v>16.990040000000057</v>
      </c>
      <c r="O431">
        <f t="shared" si="52"/>
        <v>8.4572699999999941</v>
      </c>
      <c r="P431">
        <f t="shared" si="53"/>
        <v>9.5619999999939864E-2</v>
      </c>
    </row>
    <row r="432" spans="1:18">
      <c r="B432" s="1">
        <v>11</v>
      </c>
      <c r="C432">
        <v>91.169799999999995</v>
      </c>
      <c r="D432">
        <v>-2.4567199999999998</v>
      </c>
      <c r="E432">
        <v>179.04900000000001</v>
      </c>
      <c r="F432">
        <v>3.2098499999999999</v>
      </c>
      <c r="G432">
        <v>-1.13462</v>
      </c>
      <c r="H432">
        <v>51.374699999999997</v>
      </c>
      <c r="K432">
        <f t="shared" si="50"/>
        <v>13.746999999999957</v>
      </c>
      <c r="N432">
        <f t="shared" si="51"/>
        <v>16.960369999999955</v>
      </c>
      <c r="O432">
        <f t="shared" si="52"/>
        <v>8.4372099999999932</v>
      </c>
      <c r="P432">
        <f t="shared" si="53"/>
        <v>0.54095000000006621</v>
      </c>
    </row>
    <row r="433" spans="2:16">
      <c r="B433" s="1">
        <v>12</v>
      </c>
      <c r="C433">
        <v>91.164400000000001</v>
      </c>
      <c r="D433">
        <v>-2.3727800000000001</v>
      </c>
      <c r="E433">
        <v>179.14</v>
      </c>
      <c r="F433">
        <v>3.2103600000000001</v>
      </c>
      <c r="G433">
        <v>-1.1330100000000001</v>
      </c>
      <c r="H433">
        <v>51.385199999999998</v>
      </c>
      <c r="K433">
        <f t="shared" si="50"/>
        <v>13.851999999999975</v>
      </c>
      <c r="N433">
        <f t="shared" si="51"/>
        <v>17.018800000000027</v>
      </c>
      <c r="O433">
        <f t="shared" si="52"/>
        <v>8.5189100000000053</v>
      </c>
      <c r="P433">
        <f t="shared" si="53"/>
        <v>0.43123000000002776</v>
      </c>
    </row>
    <row r="434" spans="2:16">
      <c r="B434" s="1">
        <v>13</v>
      </c>
      <c r="C434">
        <v>91.072999999999993</v>
      </c>
      <c r="D434">
        <v>-0.87842500000000001</v>
      </c>
      <c r="E434">
        <v>179.904</v>
      </c>
      <c r="F434">
        <v>4.9592000000000001</v>
      </c>
      <c r="G434">
        <v>-1.15208</v>
      </c>
      <c r="H434">
        <v>56.867400000000004</v>
      </c>
      <c r="K434">
        <f t="shared" si="50"/>
        <v>18.673999999999978</v>
      </c>
      <c r="N434">
        <f t="shared" si="51"/>
        <v>32.655499999999975</v>
      </c>
      <c r="O434">
        <f t="shared" si="52"/>
        <v>13.164429999999982</v>
      </c>
      <c r="P434">
        <f t="shared" si="53"/>
        <v>0.87015999999994165</v>
      </c>
    </row>
    <row r="435" spans="2:16">
      <c r="B435" s="1">
        <v>14</v>
      </c>
      <c r="C435">
        <v>91.048299999999998</v>
      </c>
      <c r="D435">
        <v>-0.572322</v>
      </c>
      <c r="E435">
        <v>-179.79400000000001</v>
      </c>
      <c r="F435">
        <v>4.9548500000000004</v>
      </c>
      <c r="G435">
        <v>-1.1515899999999999</v>
      </c>
      <c r="H435">
        <v>56.869700000000002</v>
      </c>
      <c r="K435">
        <f t="shared" si="50"/>
        <v>18.697000000000003</v>
      </c>
      <c r="N435">
        <f t="shared" si="51"/>
        <v>32.651560000000032</v>
      </c>
      <c r="O435">
        <f t="shared" si="52"/>
        <v>13.20986000000002</v>
      </c>
      <c r="P435">
        <f t="shared" si="53"/>
        <v>0.91445999999996275</v>
      </c>
    </row>
    <row r="436" spans="2:16">
      <c r="B436" s="1">
        <v>15</v>
      </c>
      <c r="C436">
        <v>91.140100000000004</v>
      </c>
      <c r="D436">
        <v>-4.3819999999999997</v>
      </c>
      <c r="E436">
        <v>178.47200000000001</v>
      </c>
      <c r="F436">
        <v>3.04474</v>
      </c>
      <c r="G436">
        <v>-1.71993</v>
      </c>
      <c r="H436">
        <v>61.430199999999999</v>
      </c>
      <c r="K436">
        <f t="shared" si="50"/>
        <v>14.302000000000021</v>
      </c>
      <c r="N436">
        <f t="shared" si="51"/>
        <v>13.416050000000027</v>
      </c>
      <c r="O436">
        <f t="shared" si="52"/>
        <v>11.57268000000002</v>
      </c>
      <c r="P436">
        <f t="shared" si="53"/>
        <v>8.1490000000030705E-2</v>
      </c>
    </row>
    <row r="437" spans="2:16">
      <c r="B437" s="1">
        <v>16</v>
      </c>
      <c r="C437">
        <v>91.169399999999996</v>
      </c>
      <c r="D437">
        <v>-4.1213600000000001</v>
      </c>
      <c r="E437">
        <v>178.541</v>
      </c>
      <c r="F437">
        <v>3.0456799999999999</v>
      </c>
      <c r="G437">
        <v>-1.7201900000000001</v>
      </c>
      <c r="H437">
        <v>61.445700000000002</v>
      </c>
      <c r="K437">
        <f t="shared" si="50"/>
        <v>14.456999999999994</v>
      </c>
      <c r="N437">
        <f t="shared" si="51"/>
        <v>13.34712999999995</v>
      </c>
      <c r="O437">
        <f t="shared" si="52"/>
        <v>11.527250000000009</v>
      </c>
      <c r="P437">
        <f t="shared" si="53"/>
        <v>0.2208299999999781</v>
      </c>
    </row>
    <row r="438" spans="2:16">
      <c r="B438" s="1">
        <v>17</v>
      </c>
      <c r="C438">
        <v>91.292299999999997</v>
      </c>
      <c r="D438">
        <v>-2.7867000000000002</v>
      </c>
      <c r="E438">
        <v>-178.077</v>
      </c>
      <c r="F438">
        <v>3.4346299999999998</v>
      </c>
      <c r="G438">
        <v>-2.3276400000000002</v>
      </c>
      <c r="H438">
        <v>71.571100000000001</v>
      </c>
      <c r="K438">
        <f t="shared" si="50"/>
        <v>15.711000000000013</v>
      </c>
      <c r="N438">
        <f t="shared" si="51"/>
        <v>24.026689999999988</v>
      </c>
      <c r="O438">
        <f t="shared" si="52"/>
        <v>13.824080000000009</v>
      </c>
      <c r="P438">
        <f t="shared" si="53"/>
        <v>3.7669600000000401</v>
      </c>
    </row>
    <row r="439" spans="2:16">
      <c r="B439" s="1">
        <v>18</v>
      </c>
      <c r="C439">
        <v>91.260999999999996</v>
      </c>
      <c r="D439">
        <v>-1.12649</v>
      </c>
      <c r="E439">
        <v>-176.971</v>
      </c>
      <c r="F439">
        <v>3.4321299999999999</v>
      </c>
      <c r="G439">
        <v>-2.3214600000000001</v>
      </c>
      <c r="H439">
        <v>71.665300000000002</v>
      </c>
      <c r="K439">
        <f t="shared" si="50"/>
        <v>16.65300000000002</v>
      </c>
      <c r="N439">
        <f t="shared" si="51"/>
        <v>24.085819999999948</v>
      </c>
      <c r="O439">
        <f t="shared" si="52"/>
        <v>13.829740000000015</v>
      </c>
      <c r="P439">
        <f t="shared" si="53"/>
        <v>4.6937199999999848</v>
      </c>
    </row>
    <row r="440" spans="2:16">
      <c r="B440" s="1">
        <v>19</v>
      </c>
      <c r="C440">
        <v>90.994200000000006</v>
      </c>
      <c r="D440">
        <v>-1.10808</v>
      </c>
      <c r="E440">
        <v>177.01599999999999</v>
      </c>
      <c r="F440">
        <v>2.88165</v>
      </c>
      <c r="G440">
        <v>-2.9154399999999998</v>
      </c>
      <c r="H440">
        <v>81.877899999999997</v>
      </c>
      <c r="K440">
        <f t="shared" si="50"/>
        <v>18.778999999999996</v>
      </c>
      <c r="N440">
        <f t="shared" si="51"/>
        <v>26.455760000000037</v>
      </c>
      <c r="O440">
        <f t="shared" si="52"/>
        <v>16.971699999999998</v>
      </c>
      <c r="P440">
        <f t="shared" si="53"/>
        <v>4.9897899999999709</v>
      </c>
    </row>
    <row r="441" spans="2:16">
      <c r="B441" s="1">
        <v>20</v>
      </c>
      <c r="C441">
        <v>90.981999999999999</v>
      </c>
      <c r="D441">
        <v>-0.42702800000000002</v>
      </c>
      <c r="E441">
        <v>176.38200000000001</v>
      </c>
      <c r="F441">
        <v>2.8889499999999999</v>
      </c>
      <c r="G441">
        <v>-2.9122699999999999</v>
      </c>
      <c r="H441">
        <v>81.91</v>
      </c>
      <c r="K441">
        <f t="shared" si="50"/>
        <v>19.099999999999909</v>
      </c>
      <c r="N441">
        <f t="shared" si="51"/>
        <v>26.542550000000006</v>
      </c>
      <c r="O441">
        <f t="shared" si="52"/>
        <v>17.005110000000002</v>
      </c>
      <c r="P441">
        <f t="shared" si="53"/>
        <v>5.3369699999999511</v>
      </c>
    </row>
    <row r="442" spans="2:16">
      <c r="B442" s="1">
        <v>21</v>
      </c>
      <c r="C442">
        <v>91.250399999999999</v>
      </c>
      <c r="D442">
        <v>-3.9170099999999999</v>
      </c>
      <c r="E442">
        <v>-178.02099999999999</v>
      </c>
      <c r="F442">
        <v>2.4480900000000001</v>
      </c>
      <c r="G442">
        <v>-3.6555900000000001</v>
      </c>
      <c r="H442">
        <v>91.685199999999995</v>
      </c>
      <c r="K442">
        <f t="shared" si="50"/>
        <v>16.851999999999975</v>
      </c>
      <c r="N442">
        <f t="shared" si="51"/>
        <v>22.70041999999999</v>
      </c>
      <c r="O442">
        <f t="shared" si="52"/>
        <v>18.297930000000008</v>
      </c>
      <c r="P442">
        <f t="shared" si="53"/>
        <v>4.9109199999999191</v>
      </c>
    </row>
    <row r="443" spans="2:16">
      <c r="B443" s="1">
        <v>22</v>
      </c>
      <c r="C443">
        <v>91.315299999999993</v>
      </c>
      <c r="D443">
        <v>-3.55294</v>
      </c>
      <c r="E443">
        <v>-177.27099999999999</v>
      </c>
      <c r="F443">
        <v>2.4491800000000001</v>
      </c>
      <c r="G443">
        <v>-3.6579199999999998</v>
      </c>
      <c r="H443">
        <v>91.749099999999999</v>
      </c>
      <c r="K443">
        <f t="shared" si="50"/>
        <v>17.490999999999985</v>
      </c>
      <c r="N443">
        <f t="shared" si="51"/>
        <v>23.059600000000035</v>
      </c>
      <c r="O443">
        <f t="shared" si="52"/>
        <v>18.504940000000005</v>
      </c>
      <c r="P443">
        <f t="shared" si="53"/>
        <v>5.6313099999999849</v>
      </c>
    </row>
    <row r="444" spans="2:16">
      <c r="B444" s="1">
        <v>23</v>
      </c>
      <c r="C444">
        <v>91.505200000000002</v>
      </c>
      <c r="D444">
        <v>-5.53294</v>
      </c>
      <c r="E444">
        <v>-172.40600000000001</v>
      </c>
      <c r="F444">
        <v>2.9066800000000002</v>
      </c>
      <c r="G444">
        <v>-4.2234600000000002</v>
      </c>
      <c r="H444">
        <v>102.651</v>
      </c>
      <c r="K444">
        <f t="shared" si="50"/>
        <v>26.509999999999991</v>
      </c>
      <c r="N444">
        <f t="shared" si="51"/>
        <v>35.317050000000052</v>
      </c>
      <c r="O444">
        <f t="shared" si="52"/>
        <v>21.644569999999987</v>
      </c>
      <c r="P444">
        <f t="shared" si="53"/>
        <v>11.640059999999949</v>
      </c>
    </row>
    <row r="445" spans="2:16">
      <c r="B445" s="1">
        <v>24</v>
      </c>
      <c r="C445">
        <v>91.654200000000003</v>
      </c>
      <c r="D445">
        <v>-5.9270100000000001</v>
      </c>
      <c r="E445">
        <v>-171.86799999999999</v>
      </c>
      <c r="F445">
        <v>2.90428</v>
      </c>
      <c r="G445">
        <v>-4.2195200000000002</v>
      </c>
      <c r="H445">
        <v>102.55500000000001</v>
      </c>
      <c r="K445">
        <f t="shared" si="50"/>
        <v>25.550000000000182</v>
      </c>
      <c r="N445">
        <f t="shared" si="51"/>
        <v>35.05689000000001</v>
      </c>
      <c r="O445">
        <f t="shared" si="52"/>
        <v>21.677729999999997</v>
      </c>
      <c r="P445">
        <f t="shared" si="53"/>
        <v>10.608050000000162</v>
      </c>
    </row>
    <row r="446" spans="2:16">
      <c r="B446" s="1">
        <v>25</v>
      </c>
      <c r="C446">
        <v>91.438299999999998</v>
      </c>
      <c r="D446">
        <v>-7.98841</v>
      </c>
      <c r="E446">
        <v>174.56700000000001</v>
      </c>
      <c r="F446">
        <v>2.73882</v>
      </c>
      <c r="G446">
        <v>-4.9365600000000001</v>
      </c>
      <c r="H446">
        <v>112.736</v>
      </c>
      <c r="K446">
        <f t="shared" si="50"/>
        <v>27.360000000000127</v>
      </c>
      <c r="N446">
        <f t="shared" si="51"/>
        <v>34.835839999999976</v>
      </c>
      <c r="O446">
        <f t="shared" si="52"/>
        <v>24.226709999999997</v>
      </c>
      <c r="P446">
        <f t="shared" si="53"/>
        <v>12.704780000000028</v>
      </c>
    </row>
    <row r="447" spans="2:16">
      <c r="B447" s="1">
        <v>26</v>
      </c>
      <c r="C447">
        <v>91.488900000000001</v>
      </c>
      <c r="D447">
        <v>-7.8703599999999998</v>
      </c>
      <c r="E447">
        <v>175.09</v>
      </c>
      <c r="F447">
        <v>2.7387600000000001</v>
      </c>
      <c r="G447">
        <v>-4.9373199999999997</v>
      </c>
      <c r="H447">
        <v>112.864</v>
      </c>
      <c r="K447">
        <f t="shared" si="50"/>
        <v>28.6400000000001</v>
      </c>
      <c r="N447">
        <f t="shared" si="51"/>
        <v>34.973659999999974</v>
      </c>
      <c r="O447">
        <f t="shared" si="52"/>
        <v>24.259999999999991</v>
      </c>
      <c r="P447">
        <f t="shared" si="53"/>
        <v>14.102380000000039</v>
      </c>
    </row>
    <row r="448" spans="2:16">
      <c r="B448" s="1">
        <v>27</v>
      </c>
      <c r="C448">
        <v>91.739000000000004</v>
      </c>
      <c r="D448">
        <v>-4.8139700000000003</v>
      </c>
      <c r="E448">
        <v>-170.96</v>
      </c>
      <c r="F448">
        <v>3.4320900000000001</v>
      </c>
      <c r="G448">
        <v>-5.6890700000000001</v>
      </c>
      <c r="H448">
        <v>122.83499999999999</v>
      </c>
      <c r="K448">
        <f t="shared" si="50"/>
        <v>28.349999999999909</v>
      </c>
      <c r="N448">
        <f t="shared" si="51"/>
        <v>36.696060000000053</v>
      </c>
      <c r="O448">
        <f t="shared" si="52"/>
        <v>25.312520000000006</v>
      </c>
      <c r="P448">
        <f t="shared" si="53"/>
        <v>15.63743999999997</v>
      </c>
    </row>
    <row r="449" spans="1:16">
      <c r="B449" s="1">
        <v>28</v>
      </c>
      <c r="C449">
        <v>92.1404</v>
      </c>
      <c r="D449">
        <v>-6.3965199999999998</v>
      </c>
      <c r="E449">
        <v>-169.87299999999999</v>
      </c>
      <c r="F449">
        <v>3.4255900000000001</v>
      </c>
      <c r="G449">
        <v>-5.6760200000000003</v>
      </c>
      <c r="H449">
        <v>122.4</v>
      </c>
      <c r="K449">
        <f t="shared" si="50"/>
        <v>24</v>
      </c>
      <c r="N449">
        <f t="shared" si="51"/>
        <v>36.769990000000014</v>
      </c>
      <c r="O449">
        <f t="shared" si="52"/>
        <v>25.514289999999988</v>
      </c>
      <c r="P449">
        <f t="shared" si="53"/>
        <v>11.26807000000008</v>
      </c>
    </row>
    <row r="450" spans="1:16">
      <c r="B450" s="1">
        <v>29</v>
      </c>
      <c r="C450">
        <v>91.305700000000002</v>
      </c>
      <c r="D450">
        <v>4.1444099999999997</v>
      </c>
      <c r="E450">
        <v>-170.768</v>
      </c>
      <c r="F450">
        <v>7.31081</v>
      </c>
      <c r="G450">
        <v>6.0419400000000003</v>
      </c>
      <c r="H450">
        <v>134.142</v>
      </c>
      <c r="K450">
        <f t="shared" si="50"/>
        <v>41.420000000000073</v>
      </c>
      <c r="N450">
        <f t="shared" si="51"/>
        <v>74.395150000000029</v>
      </c>
      <c r="O450">
        <f t="shared" si="52"/>
        <v>151.1173</v>
      </c>
      <c r="P450">
        <f t="shared" si="53"/>
        <v>32.215810000000147</v>
      </c>
    </row>
    <row r="451" spans="1:16">
      <c r="B451" s="1">
        <v>30</v>
      </c>
      <c r="C451">
        <v>91.372600000000006</v>
      </c>
      <c r="D451">
        <v>4.2594200000000004</v>
      </c>
      <c r="E451">
        <v>-170.351</v>
      </c>
      <c r="F451">
        <v>7.3019400000000001</v>
      </c>
      <c r="G451">
        <v>6.0345300000000002</v>
      </c>
      <c r="H451">
        <v>133.97499999999999</v>
      </c>
      <c r="K451">
        <f t="shared" si="50"/>
        <v>39.75</v>
      </c>
      <c r="N451">
        <f t="shared" si="51"/>
        <v>74.324770000000044</v>
      </c>
      <c r="O451">
        <f t="shared" si="52"/>
        <v>151.15894</v>
      </c>
      <c r="P451">
        <f t="shared" si="53"/>
        <v>30.580030000000079</v>
      </c>
    </row>
    <row r="452" spans="1:16">
      <c r="B452" s="1">
        <v>31</v>
      </c>
      <c r="C452">
        <v>92.034499999999994</v>
      </c>
      <c r="D452">
        <v>-8.8625100000000003</v>
      </c>
      <c r="E452">
        <v>-166.726</v>
      </c>
      <c r="F452">
        <v>7.2929700000000004</v>
      </c>
      <c r="G452">
        <v>6.5236799999999997</v>
      </c>
      <c r="H452">
        <v>143.029</v>
      </c>
      <c r="K452">
        <f t="shared" si="50"/>
        <v>30.289999999999964</v>
      </c>
    </row>
    <row r="453" spans="1:16">
      <c r="B453" s="1">
        <v>32</v>
      </c>
      <c r="C453">
        <v>92.339100000000002</v>
      </c>
      <c r="D453">
        <v>-10.0075</v>
      </c>
      <c r="E453">
        <v>-166.22</v>
      </c>
      <c r="F453">
        <v>7.2731700000000004</v>
      </c>
      <c r="G453">
        <v>6.5014900000000004</v>
      </c>
      <c r="H453">
        <v>142.541</v>
      </c>
      <c r="K453">
        <f t="shared" si="50"/>
        <v>25.409999999999854</v>
      </c>
      <c r="N453">
        <f t="shared" si="51"/>
        <v>66.901820000000001</v>
      </c>
      <c r="O453">
        <f t="shared" si="52"/>
        <v>165.89782000000002</v>
      </c>
      <c r="P453">
        <f t="shared" si="53"/>
        <v>10.679999999999836</v>
      </c>
    </row>
    <row r="454" spans="1:16">
      <c r="B454" s="1">
        <v>33</v>
      </c>
      <c r="C454">
        <v>89.855999999999995</v>
      </c>
      <c r="D454">
        <v>8.1908100000000008</v>
      </c>
      <c r="E454">
        <v>-171.315</v>
      </c>
      <c r="F454">
        <v>8.4281000000000006</v>
      </c>
      <c r="G454">
        <v>6.5876799999999998</v>
      </c>
      <c r="H454">
        <v>152.67699999999999</v>
      </c>
      <c r="K454">
        <f t="shared" si="50"/>
        <v>26.769999999999982</v>
      </c>
    </row>
    <row r="455" spans="1:16">
      <c r="B455" s="1">
        <v>34</v>
      </c>
      <c r="C455">
        <v>90.335800000000006</v>
      </c>
      <c r="D455">
        <v>5.9566999999999997</v>
      </c>
      <c r="E455">
        <v>-173.74199999999999</v>
      </c>
      <c r="F455">
        <v>8.4853000000000005</v>
      </c>
      <c r="G455">
        <v>6.6314399999999996</v>
      </c>
      <c r="H455">
        <v>153.6</v>
      </c>
      <c r="K455">
        <f t="shared" si="50"/>
        <v>36</v>
      </c>
      <c r="N455">
        <f t="shared" si="51"/>
        <v>80.417520000000025</v>
      </c>
      <c r="O455">
        <f t="shared" si="52"/>
        <v>176.00086999999999</v>
      </c>
      <c r="P455">
        <f t="shared" si="53"/>
        <v>24.326600000000099</v>
      </c>
    </row>
    <row r="458" spans="1:16">
      <c r="A458" t="s">
        <v>38</v>
      </c>
    </row>
    <row r="459" spans="1:16">
      <c r="F459" t="s">
        <v>16</v>
      </c>
      <c r="G459" t="s">
        <v>17</v>
      </c>
      <c r="H459" t="s">
        <v>18</v>
      </c>
    </row>
    <row r="460" spans="1:16">
      <c r="B460" s="1">
        <v>1</v>
      </c>
      <c r="C460">
        <v>90.728700000000003</v>
      </c>
      <c r="D460">
        <v>-1.0630900000000001</v>
      </c>
      <c r="E460">
        <v>143.97499999999999</v>
      </c>
      <c r="F460">
        <v>1.2836399999999999</v>
      </c>
      <c r="G460">
        <v>-7.9009899999999994E-2</v>
      </c>
      <c r="H460">
        <v>27.4009</v>
      </c>
      <c r="K460">
        <f>ABS(J146-H460*10)</f>
        <v>75.990999999999985</v>
      </c>
    </row>
    <row r="461" spans="1:16">
      <c r="B461" s="1">
        <v>2</v>
      </c>
      <c r="C461">
        <v>90.7423</v>
      </c>
      <c r="D461">
        <v>-1.03159</v>
      </c>
      <c r="E461">
        <v>144.01300000000001</v>
      </c>
      <c r="F461">
        <v>1.2836399999999999</v>
      </c>
      <c r="G461">
        <v>-7.9352199999999998E-2</v>
      </c>
      <c r="H461">
        <v>27.390499999999999</v>
      </c>
      <c r="K461">
        <f t="shared" ref="K461:K493" si="54">ABS(J147-H461*10)</f>
        <v>76.095000000000027</v>
      </c>
    </row>
    <row r="462" spans="1:16">
      <c r="B462" s="1">
        <v>3</v>
      </c>
      <c r="C462">
        <v>90.767600000000002</v>
      </c>
      <c r="D462">
        <v>-1.0015099999999999</v>
      </c>
      <c r="E462">
        <v>144.02000000000001</v>
      </c>
      <c r="F462">
        <v>1.28433</v>
      </c>
      <c r="G462">
        <v>-7.8602599999999995E-2</v>
      </c>
      <c r="H462">
        <v>27.387499999999999</v>
      </c>
      <c r="K462">
        <f t="shared" si="54"/>
        <v>76.125</v>
      </c>
      <c r="N462">
        <f>ABS(575-C148-(F462*10))</f>
        <v>7.6630800000000363</v>
      </c>
      <c r="O462">
        <f>ABS(175-(D148-(G462*10)))</f>
        <v>6.4751940000000161</v>
      </c>
      <c r="P462">
        <f>ABS(E148-(H462*10))</f>
        <v>52.206540000000018</v>
      </c>
    </row>
    <row r="463" spans="1:16">
      <c r="B463" s="1">
        <v>4</v>
      </c>
      <c r="C463">
        <v>90.916799999999995</v>
      </c>
      <c r="D463">
        <v>-0.14963599999999999</v>
      </c>
      <c r="E463">
        <v>144.298</v>
      </c>
      <c r="F463">
        <v>2.02786</v>
      </c>
      <c r="G463">
        <v>-0.40991499999999997</v>
      </c>
      <c r="H463">
        <v>31.006399999999999</v>
      </c>
      <c r="K463">
        <f t="shared" si="54"/>
        <v>89.936000000000035</v>
      </c>
      <c r="N463">
        <f t="shared" ref="N463:N487" si="55">ABS(575-C149-(F463*10))</f>
        <v>10.970979999999958</v>
      </c>
      <c r="O463">
        <f t="shared" ref="O463:O487" si="56">ABS(175-(D149-(G463*10)))</f>
        <v>7.2014199999999846</v>
      </c>
      <c r="P463">
        <f t="shared" ref="P463:P493" si="57">ABS(E149-(H463*10))</f>
        <v>101.62412000000006</v>
      </c>
    </row>
    <row r="464" spans="1:16">
      <c r="B464" s="1">
        <v>5</v>
      </c>
      <c r="C464">
        <v>90.905900000000003</v>
      </c>
      <c r="D464">
        <v>-0.185475</v>
      </c>
      <c r="E464">
        <v>144.25</v>
      </c>
      <c r="F464">
        <v>2.0286499999999998</v>
      </c>
      <c r="G464">
        <v>-0.41004099999999999</v>
      </c>
      <c r="H464">
        <v>31.001899999999999</v>
      </c>
      <c r="K464">
        <f t="shared" si="54"/>
        <v>89.980999999999995</v>
      </c>
      <c r="N464">
        <f t="shared" si="55"/>
        <v>11.00927999999994</v>
      </c>
      <c r="O464">
        <f t="shared" si="56"/>
        <v>7.1446200000000033</v>
      </c>
      <c r="P464">
        <f t="shared" si="57"/>
        <v>101.67493999999999</v>
      </c>
    </row>
    <row r="465" spans="2:16">
      <c r="B465" s="1">
        <v>6</v>
      </c>
      <c r="C465">
        <v>90.934899999999999</v>
      </c>
      <c r="D465">
        <v>-0.14394799999999999</v>
      </c>
      <c r="E465">
        <v>144.31700000000001</v>
      </c>
      <c r="F465">
        <v>2.0286499999999998</v>
      </c>
      <c r="G465">
        <v>-0.40977799999999998</v>
      </c>
      <c r="H465">
        <v>31.0123</v>
      </c>
      <c r="K465">
        <f t="shared" si="54"/>
        <v>89.87700000000001</v>
      </c>
      <c r="N465">
        <f t="shared" si="55"/>
        <v>11.042899999999982</v>
      </c>
      <c r="O465">
        <f t="shared" si="56"/>
        <v>7.1681700000000035</v>
      </c>
      <c r="P465">
        <f t="shared" si="57"/>
        <v>101.57391000000001</v>
      </c>
    </row>
    <row r="466" spans="2:16">
      <c r="B466" s="1">
        <v>7</v>
      </c>
      <c r="C466">
        <v>90.709199999999996</v>
      </c>
      <c r="D466">
        <v>0.239061</v>
      </c>
      <c r="E466">
        <v>143.74299999999999</v>
      </c>
      <c r="F466">
        <v>2.1951499999999999</v>
      </c>
      <c r="G466">
        <v>-0.79863700000000004</v>
      </c>
      <c r="H466">
        <v>34.849200000000003</v>
      </c>
      <c r="K466">
        <f t="shared" si="54"/>
        <v>101.50799999999998</v>
      </c>
      <c r="N466">
        <f t="shared" si="55"/>
        <v>10.946739999999966</v>
      </c>
      <c r="O466">
        <f t="shared" si="56"/>
        <v>7.4973700000000179</v>
      </c>
      <c r="P466">
        <f t="shared" si="57"/>
        <v>115.72717</v>
      </c>
    </row>
    <row r="467" spans="2:16">
      <c r="B467" s="1">
        <v>8</v>
      </c>
      <c r="C467">
        <v>90.745099999999994</v>
      </c>
      <c r="D467">
        <v>0.29883300000000002</v>
      </c>
      <c r="E467">
        <v>143.785</v>
      </c>
      <c r="F467">
        <v>2.1976</v>
      </c>
      <c r="G467">
        <v>-0.79718500000000003</v>
      </c>
      <c r="H467">
        <v>34.855800000000002</v>
      </c>
      <c r="K467">
        <f t="shared" si="54"/>
        <v>101.44200000000001</v>
      </c>
      <c r="N467">
        <f t="shared" si="55"/>
        <v>10.992219999999975</v>
      </c>
      <c r="O467">
        <f t="shared" si="56"/>
        <v>7.530130000000014</v>
      </c>
      <c r="P467">
        <f t="shared" si="57"/>
        <v>115.66334999999998</v>
      </c>
    </row>
    <row r="468" spans="2:16">
      <c r="B468" s="1">
        <v>9</v>
      </c>
      <c r="C468">
        <v>90.699200000000005</v>
      </c>
      <c r="D468">
        <v>0.24362800000000001</v>
      </c>
      <c r="E468">
        <v>143.81800000000001</v>
      </c>
      <c r="F468">
        <v>2.1946599999999998</v>
      </c>
      <c r="G468">
        <v>-0.79758399999999996</v>
      </c>
      <c r="H468">
        <v>34.843699999999998</v>
      </c>
      <c r="K468">
        <f t="shared" si="54"/>
        <v>101.56299999999999</v>
      </c>
      <c r="N468">
        <f t="shared" si="55"/>
        <v>10.980929999999951</v>
      </c>
      <c r="O468">
        <f t="shared" si="56"/>
        <v>7.4902199999999937</v>
      </c>
      <c r="P468">
        <f t="shared" si="57"/>
        <v>115.79106999999999</v>
      </c>
    </row>
    <row r="469" spans="2:16">
      <c r="B469" s="1">
        <v>10</v>
      </c>
      <c r="C469">
        <v>90.721299999999999</v>
      </c>
      <c r="D469">
        <v>0.49167100000000002</v>
      </c>
      <c r="E469">
        <v>143.75299999999999</v>
      </c>
      <c r="F469">
        <v>2.7121</v>
      </c>
      <c r="G469">
        <v>-1.11825</v>
      </c>
      <c r="H469">
        <v>38.6372</v>
      </c>
      <c r="K469">
        <f t="shared" si="54"/>
        <v>113.62799999999999</v>
      </c>
      <c r="N469">
        <f t="shared" si="55"/>
        <v>11.990440000000053</v>
      </c>
      <c r="O469">
        <f t="shared" si="56"/>
        <v>8.6224699999999928</v>
      </c>
      <c r="P469">
        <f t="shared" si="57"/>
        <v>127.91461999999996</v>
      </c>
    </row>
    <row r="470" spans="2:16">
      <c r="B470" s="1">
        <v>11</v>
      </c>
      <c r="C470">
        <v>90.719399999999993</v>
      </c>
      <c r="D470">
        <v>0.51058099999999995</v>
      </c>
      <c r="E470">
        <v>143.81899999999999</v>
      </c>
      <c r="F470">
        <v>2.7119499999999999</v>
      </c>
      <c r="G470">
        <v>-1.1162399999999999</v>
      </c>
      <c r="H470">
        <v>38.625799999999998</v>
      </c>
      <c r="K470">
        <f t="shared" si="54"/>
        <v>113.74200000000002</v>
      </c>
      <c r="N470">
        <f t="shared" si="55"/>
        <v>11.981369999999952</v>
      </c>
      <c r="O470">
        <f t="shared" si="56"/>
        <v>8.6210100000000125</v>
      </c>
      <c r="P470">
        <f t="shared" si="57"/>
        <v>128.02995000000004</v>
      </c>
    </row>
    <row r="471" spans="2:16">
      <c r="B471" s="1">
        <v>12</v>
      </c>
      <c r="C471">
        <v>90.715500000000006</v>
      </c>
      <c r="D471">
        <v>0.51846999999999999</v>
      </c>
      <c r="E471">
        <v>143.79</v>
      </c>
      <c r="F471">
        <v>2.7123200000000001</v>
      </c>
      <c r="G471">
        <v>-1.1149199999999999</v>
      </c>
      <c r="H471">
        <v>38.621699999999997</v>
      </c>
      <c r="K471">
        <f t="shared" si="54"/>
        <v>113.78300000000002</v>
      </c>
      <c r="N471">
        <f t="shared" si="55"/>
        <v>12.038400000000028</v>
      </c>
      <c r="O471">
        <f t="shared" si="56"/>
        <v>8.6998099999999852</v>
      </c>
      <c r="P471">
        <f t="shared" si="57"/>
        <v>128.06623000000002</v>
      </c>
    </row>
    <row r="472" spans="2:16">
      <c r="B472" s="1">
        <v>13</v>
      </c>
      <c r="C472">
        <v>90.659899999999993</v>
      </c>
      <c r="D472">
        <v>0.47560999999999998</v>
      </c>
      <c r="E472">
        <v>144.697</v>
      </c>
      <c r="F472">
        <v>3.9968300000000001</v>
      </c>
      <c r="G472">
        <v>-1.14561</v>
      </c>
      <c r="H472">
        <v>42.588999999999999</v>
      </c>
      <c r="K472">
        <f t="shared" si="54"/>
        <v>124.11000000000001</v>
      </c>
      <c r="N472">
        <f t="shared" si="55"/>
        <v>23.031799999999976</v>
      </c>
      <c r="O472">
        <f t="shared" si="56"/>
        <v>13.229129999999998</v>
      </c>
      <c r="P472">
        <f t="shared" si="57"/>
        <v>141.91384000000005</v>
      </c>
    </row>
    <row r="473" spans="2:16">
      <c r="B473" s="1">
        <v>14</v>
      </c>
      <c r="C473">
        <v>90.661900000000003</v>
      </c>
      <c r="D473">
        <v>0.56203000000000003</v>
      </c>
      <c r="E473">
        <v>144.69</v>
      </c>
      <c r="F473">
        <v>3.9938899999999999</v>
      </c>
      <c r="G473">
        <v>-1.14635</v>
      </c>
      <c r="H473">
        <v>42.573799999999999</v>
      </c>
      <c r="K473">
        <f t="shared" si="54"/>
        <v>124.262</v>
      </c>
      <c r="N473">
        <f t="shared" si="55"/>
        <v>23.041960000000024</v>
      </c>
      <c r="O473">
        <f t="shared" si="56"/>
        <v>13.262259999999998</v>
      </c>
      <c r="P473">
        <f t="shared" si="57"/>
        <v>142.04454000000004</v>
      </c>
    </row>
    <row r="474" spans="2:16">
      <c r="B474" s="1">
        <v>15</v>
      </c>
      <c r="C474">
        <v>90.543199999999999</v>
      </c>
      <c r="D474">
        <v>0.38270700000000002</v>
      </c>
      <c r="E474">
        <v>142.55199999999999</v>
      </c>
      <c r="F474">
        <v>2.54074</v>
      </c>
      <c r="G474">
        <v>-1.69817</v>
      </c>
      <c r="H474">
        <v>46.092199999999998</v>
      </c>
      <c r="K474">
        <f t="shared" si="54"/>
        <v>139.07800000000003</v>
      </c>
      <c r="N474">
        <f t="shared" si="55"/>
        <v>8.3760500000000242</v>
      </c>
      <c r="O474">
        <f t="shared" si="56"/>
        <v>11.790280000000024</v>
      </c>
      <c r="P474">
        <f t="shared" si="57"/>
        <v>153.29851000000002</v>
      </c>
    </row>
    <row r="475" spans="2:16">
      <c r="B475" s="1">
        <v>16</v>
      </c>
      <c r="C475">
        <v>90.577399999999997</v>
      </c>
      <c r="D475">
        <v>0.41304099999999999</v>
      </c>
      <c r="E475">
        <v>142.52799999999999</v>
      </c>
      <c r="F475">
        <v>2.5409600000000001</v>
      </c>
      <c r="G475">
        <v>-1.69919</v>
      </c>
      <c r="H475">
        <v>46.084600000000002</v>
      </c>
      <c r="K475">
        <f t="shared" si="54"/>
        <v>139.154</v>
      </c>
      <c r="N475">
        <f t="shared" si="55"/>
        <v>8.2999299999999501</v>
      </c>
      <c r="O475">
        <f t="shared" si="56"/>
        <v>11.737250000000017</v>
      </c>
      <c r="P475">
        <f t="shared" si="57"/>
        <v>153.39017000000001</v>
      </c>
    </row>
    <row r="476" spans="2:16">
      <c r="B476" s="1">
        <v>17</v>
      </c>
      <c r="C476">
        <v>90.552800000000005</v>
      </c>
      <c r="D476">
        <v>3.86198</v>
      </c>
      <c r="E476">
        <v>-136.73500000000001</v>
      </c>
      <c r="F476">
        <v>2.35907</v>
      </c>
      <c r="G476">
        <v>-2.3074400000000002</v>
      </c>
      <c r="H476">
        <v>53.534700000000001</v>
      </c>
      <c r="K476">
        <f t="shared" si="54"/>
        <v>164.65300000000002</v>
      </c>
      <c r="N476">
        <f t="shared" si="55"/>
        <v>13.271089999999987</v>
      </c>
      <c r="O476">
        <f t="shared" si="56"/>
        <v>14.026080000000007</v>
      </c>
      <c r="P476">
        <f t="shared" si="57"/>
        <v>176.59703999999999</v>
      </c>
    </row>
    <row r="477" spans="2:16">
      <c r="B477" s="1">
        <v>18</v>
      </c>
      <c r="C477">
        <v>90.5822</v>
      </c>
      <c r="D477">
        <v>3.7916599999999998</v>
      </c>
      <c r="E477">
        <v>-136.69499999999999</v>
      </c>
      <c r="F477">
        <v>2.35887</v>
      </c>
      <c r="G477">
        <v>-2.3084799999999999</v>
      </c>
      <c r="H477">
        <v>53.534300000000002</v>
      </c>
      <c r="K477">
        <f t="shared" si="54"/>
        <v>164.65699999999993</v>
      </c>
      <c r="N477">
        <f t="shared" si="55"/>
        <v>13.353219999999947</v>
      </c>
      <c r="O477">
        <f t="shared" si="56"/>
        <v>13.959540000000004</v>
      </c>
      <c r="P477">
        <f t="shared" si="57"/>
        <v>176.61627999999996</v>
      </c>
    </row>
    <row r="478" spans="2:16">
      <c r="B478" s="1">
        <v>19</v>
      </c>
      <c r="C478">
        <v>90.767799999999994</v>
      </c>
      <c r="D478">
        <v>2.1279699999999999</v>
      </c>
      <c r="E478">
        <v>141.036</v>
      </c>
      <c r="F478">
        <v>2.34945</v>
      </c>
      <c r="G478">
        <v>-2.9125100000000002</v>
      </c>
      <c r="H478">
        <v>61.154299999999999</v>
      </c>
      <c r="K478">
        <f t="shared" si="54"/>
        <v>188.45699999999999</v>
      </c>
      <c r="N478">
        <f t="shared" si="55"/>
        <v>21.133760000000038</v>
      </c>
      <c r="O478">
        <f t="shared" si="56"/>
        <v>17.001000000000005</v>
      </c>
      <c r="P478">
        <f t="shared" si="57"/>
        <v>202.24621000000002</v>
      </c>
    </row>
    <row r="479" spans="2:16">
      <c r="B479" s="1">
        <v>20</v>
      </c>
      <c r="C479">
        <v>90.754300000000001</v>
      </c>
      <c r="D479">
        <v>2.0905999999999998</v>
      </c>
      <c r="E479">
        <v>140.97399999999999</v>
      </c>
      <c r="F479">
        <v>2.3519800000000002</v>
      </c>
      <c r="G479">
        <v>-2.9124099999999999</v>
      </c>
      <c r="H479">
        <v>61.161999999999999</v>
      </c>
      <c r="K479">
        <f t="shared" si="54"/>
        <v>188.38</v>
      </c>
      <c r="N479">
        <f t="shared" si="55"/>
        <v>21.172850000000011</v>
      </c>
      <c r="O479">
        <f t="shared" si="56"/>
        <v>17.003710000000012</v>
      </c>
      <c r="P479">
        <f t="shared" si="57"/>
        <v>202.14302999999995</v>
      </c>
    </row>
    <row r="480" spans="2:16">
      <c r="B480" s="1">
        <v>21</v>
      </c>
      <c r="C480">
        <v>90.838200000000001</v>
      </c>
      <c r="D480">
        <v>2.5767799999999998</v>
      </c>
      <c r="E480">
        <v>140.42500000000001</v>
      </c>
      <c r="F480">
        <v>2.0218699999999998</v>
      </c>
      <c r="G480">
        <v>-3.6416300000000001</v>
      </c>
      <c r="H480">
        <v>68.426400000000001</v>
      </c>
      <c r="K480">
        <f t="shared" si="54"/>
        <v>215.73599999999999</v>
      </c>
      <c r="N480">
        <f t="shared" si="55"/>
        <v>18.438219999999987</v>
      </c>
      <c r="O480">
        <f t="shared" si="56"/>
        <v>18.43753000000001</v>
      </c>
      <c r="P480">
        <f t="shared" si="57"/>
        <v>227.67708000000005</v>
      </c>
    </row>
    <row r="481" spans="1:16">
      <c r="B481" s="1">
        <v>22</v>
      </c>
      <c r="C481">
        <v>90.894800000000004</v>
      </c>
      <c r="D481">
        <v>2.6482199999999998</v>
      </c>
      <c r="E481">
        <v>140.381</v>
      </c>
      <c r="F481">
        <v>2.0241699999999998</v>
      </c>
      <c r="G481">
        <v>-3.6429100000000001</v>
      </c>
      <c r="H481">
        <v>68.431399999999996</v>
      </c>
      <c r="K481">
        <f t="shared" si="54"/>
        <v>215.68600000000004</v>
      </c>
      <c r="N481">
        <f t="shared" si="55"/>
        <v>18.809500000000032</v>
      </c>
      <c r="O481">
        <f t="shared" si="56"/>
        <v>18.655040000000014</v>
      </c>
      <c r="P481">
        <f t="shared" si="57"/>
        <v>227.54569000000004</v>
      </c>
    </row>
    <row r="482" spans="1:16">
      <c r="B482" s="1">
        <v>23</v>
      </c>
      <c r="C482">
        <v>90.948899999999995</v>
      </c>
      <c r="D482">
        <v>2.7881300000000002</v>
      </c>
      <c r="E482">
        <v>-137.57</v>
      </c>
      <c r="F482">
        <v>2.06108</v>
      </c>
      <c r="G482">
        <v>-4.2434000000000003</v>
      </c>
      <c r="H482">
        <v>77.132300000000001</v>
      </c>
      <c r="K482">
        <f t="shared" si="54"/>
        <v>228.67700000000002</v>
      </c>
      <c r="N482">
        <f t="shared" si="55"/>
        <v>26.861050000000052</v>
      </c>
      <c r="O482">
        <f t="shared" si="56"/>
        <v>21.44516999999999</v>
      </c>
      <c r="P482">
        <f t="shared" si="57"/>
        <v>243.54694000000006</v>
      </c>
    </row>
    <row r="483" spans="1:16">
      <c r="B483" s="1">
        <v>24</v>
      </c>
      <c r="C483">
        <v>91.052800000000005</v>
      </c>
      <c r="D483">
        <v>2.7135600000000002</v>
      </c>
      <c r="E483">
        <v>-137.505</v>
      </c>
      <c r="F483">
        <v>2.0618300000000001</v>
      </c>
      <c r="G483">
        <v>-4.2404200000000003</v>
      </c>
      <c r="H483">
        <v>77.099100000000007</v>
      </c>
      <c r="K483">
        <f t="shared" si="54"/>
        <v>229.0089999999999</v>
      </c>
      <c r="N483">
        <f t="shared" si="55"/>
        <v>26.632390000000012</v>
      </c>
      <c r="O483">
        <f t="shared" si="56"/>
        <v>21.468729999999994</v>
      </c>
      <c r="P483">
        <f t="shared" si="57"/>
        <v>243.95094999999992</v>
      </c>
    </row>
    <row r="484" spans="1:16">
      <c r="B484" s="1">
        <v>25</v>
      </c>
      <c r="C484">
        <v>90.769499999999994</v>
      </c>
      <c r="D484">
        <v>6.2495799999999999</v>
      </c>
      <c r="E484">
        <v>-137.81299999999999</v>
      </c>
      <c r="F484">
        <v>1.91842</v>
      </c>
      <c r="G484">
        <v>-4.9699</v>
      </c>
      <c r="H484">
        <v>85.0334</v>
      </c>
      <c r="K484">
        <f t="shared" si="54"/>
        <v>249.66599999999994</v>
      </c>
      <c r="N484">
        <f t="shared" si="55"/>
        <v>26.631839999999979</v>
      </c>
      <c r="O484">
        <f t="shared" si="56"/>
        <v>23.893309999999985</v>
      </c>
      <c r="P484">
        <f t="shared" si="57"/>
        <v>264.32122000000004</v>
      </c>
    </row>
    <row r="485" spans="1:16">
      <c r="B485" s="1">
        <v>26</v>
      </c>
      <c r="C485">
        <v>90.821600000000004</v>
      </c>
      <c r="D485">
        <v>6.0961999999999996</v>
      </c>
      <c r="E485">
        <v>-137.78</v>
      </c>
      <c r="F485">
        <v>1.9180600000000001</v>
      </c>
      <c r="G485">
        <v>-4.9673999999999996</v>
      </c>
      <c r="H485">
        <v>85.0578</v>
      </c>
      <c r="K485">
        <f t="shared" si="54"/>
        <v>249.42200000000003</v>
      </c>
      <c r="N485">
        <f t="shared" si="55"/>
        <v>26.766659999999977</v>
      </c>
      <c r="O485">
        <f t="shared" si="56"/>
        <v>23.95920000000001</v>
      </c>
      <c r="P485">
        <f t="shared" si="57"/>
        <v>263.95962000000009</v>
      </c>
    </row>
    <row r="486" spans="1:16">
      <c r="B486" s="1">
        <v>27</v>
      </c>
      <c r="C486">
        <v>91.120699999999999</v>
      </c>
      <c r="D486">
        <v>3.1700400000000002</v>
      </c>
      <c r="E486">
        <v>-137.27099999999999</v>
      </c>
      <c r="F486">
        <v>2.4823200000000001</v>
      </c>
      <c r="G486">
        <v>-5.7296100000000001</v>
      </c>
      <c r="H486">
        <v>92.192800000000005</v>
      </c>
      <c r="K486">
        <f t="shared" si="54"/>
        <v>278.07199999999989</v>
      </c>
      <c r="N486">
        <f t="shared" si="55"/>
        <v>27.198360000000051</v>
      </c>
      <c r="O486">
        <f t="shared" si="56"/>
        <v>24.907119999999992</v>
      </c>
      <c r="P486">
        <f t="shared" si="57"/>
        <v>290.78455999999983</v>
      </c>
    </row>
    <row r="487" spans="1:16">
      <c r="B487" s="1">
        <v>28</v>
      </c>
      <c r="C487">
        <v>91.408500000000004</v>
      </c>
      <c r="D487">
        <v>2.8113100000000002</v>
      </c>
      <c r="E487">
        <v>-137.33099999999999</v>
      </c>
      <c r="F487">
        <v>2.48956</v>
      </c>
      <c r="G487">
        <v>-5.7333499999999997</v>
      </c>
      <c r="H487">
        <v>92.203100000000006</v>
      </c>
      <c r="K487">
        <f t="shared" si="54"/>
        <v>277.96899999999994</v>
      </c>
      <c r="N487">
        <f t="shared" si="55"/>
        <v>27.409690000000012</v>
      </c>
      <c r="O487">
        <f t="shared" si="56"/>
        <v>24.940989999999999</v>
      </c>
      <c r="P487">
        <f t="shared" si="57"/>
        <v>290.70092999999986</v>
      </c>
    </row>
    <row r="488" spans="1:16">
      <c r="B488" s="1">
        <v>29</v>
      </c>
      <c r="C488">
        <v>91.227199999999996</v>
      </c>
      <c r="D488">
        <v>-1.2894600000000001</v>
      </c>
      <c r="E488">
        <v>-135.76900000000001</v>
      </c>
      <c r="F488">
        <v>5.4167399999999999</v>
      </c>
      <c r="G488">
        <v>6.0846099999999996</v>
      </c>
      <c r="H488">
        <v>100.551</v>
      </c>
      <c r="K488">
        <f t="shared" si="54"/>
        <v>294.49</v>
      </c>
      <c r="N488">
        <f t="shared" ref="N488:N493" si="58">ABS(575-C174-(F488*10))</f>
        <v>55.454450000000023</v>
      </c>
      <c r="O488">
        <f t="shared" ref="O488:O493" si="59">ABS(175-(D174-(G488*10)))</f>
        <v>151.54399999999998</v>
      </c>
      <c r="P488">
        <f t="shared" si="57"/>
        <v>303.69418999999994</v>
      </c>
    </row>
    <row r="489" spans="1:16">
      <c r="B489" s="1">
        <v>30</v>
      </c>
      <c r="C489">
        <v>91.265900000000002</v>
      </c>
      <c r="D489">
        <v>-1.12582</v>
      </c>
      <c r="E489">
        <v>-135.702</v>
      </c>
      <c r="F489">
        <v>5.41059</v>
      </c>
      <c r="G489">
        <v>6.0768199999999997</v>
      </c>
      <c r="H489">
        <v>100.42</v>
      </c>
      <c r="K489">
        <f t="shared" si="54"/>
        <v>295.79999999999995</v>
      </c>
      <c r="N489">
        <f t="shared" si="58"/>
        <v>55.411270000000037</v>
      </c>
      <c r="O489">
        <f t="shared" si="59"/>
        <v>151.58184</v>
      </c>
      <c r="P489">
        <f t="shared" si="57"/>
        <v>304.96996999999988</v>
      </c>
    </row>
    <row r="490" spans="1:16">
      <c r="B490" s="1">
        <v>31</v>
      </c>
      <c r="C490">
        <v>91.352500000000006</v>
      </c>
      <c r="D490">
        <v>-4.01417</v>
      </c>
      <c r="E490">
        <v>-134.911</v>
      </c>
      <c r="F490">
        <v>5.4013900000000001</v>
      </c>
      <c r="G490">
        <v>6.5866300000000004</v>
      </c>
      <c r="H490">
        <v>106.896</v>
      </c>
      <c r="K490">
        <f t="shared" si="54"/>
        <v>331.03999999999996</v>
      </c>
    </row>
    <row r="491" spans="1:16">
      <c r="B491" s="1">
        <v>32</v>
      </c>
      <c r="C491">
        <v>91.573300000000003</v>
      </c>
      <c r="D491">
        <v>-4.3358699999999999</v>
      </c>
      <c r="E491">
        <v>-134.98400000000001</v>
      </c>
      <c r="F491">
        <v>5.4017200000000001</v>
      </c>
      <c r="G491">
        <v>6.5837300000000001</v>
      </c>
      <c r="H491">
        <v>106.80800000000001</v>
      </c>
      <c r="K491">
        <f t="shared" si="54"/>
        <v>331.91999999999985</v>
      </c>
      <c r="N491">
        <f t="shared" si="58"/>
        <v>48.18732</v>
      </c>
      <c r="O491">
        <f t="shared" si="59"/>
        <v>166.72021999999998</v>
      </c>
      <c r="P491">
        <f t="shared" si="57"/>
        <v>346.64999999999986</v>
      </c>
    </row>
    <row r="492" spans="1:16">
      <c r="B492" s="1">
        <v>33</v>
      </c>
      <c r="C492">
        <v>90.311599999999999</v>
      </c>
      <c r="D492">
        <v>-1.4825200000000001</v>
      </c>
      <c r="E492">
        <v>-136.27099999999999</v>
      </c>
      <c r="F492">
        <v>6.32707</v>
      </c>
      <c r="G492">
        <v>6.6851799999999999</v>
      </c>
      <c r="H492">
        <v>115.40300000000001</v>
      </c>
      <c r="K492">
        <f t="shared" si="54"/>
        <v>345.97</v>
      </c>
    </row>
    <row r="493" spans="1:16">
      <c r="B493" s="1">
        <v>34</v>
      </c>
      <c r="C493">
        <v>90.633700000000005</v>
      </c>
      <c r="D493">
        <v>-2.1758000000000002</v>
      </c>
      <c r="E493">
        <v>-136.08099999999999</v>
      </c>
      <c r="F493">
        <v>6.3267699999999998</v>
      </c>
      <c r="G493">
        <v>6.6934899999999997</v>
      </c>
      <c r="H493">
        <v>115.405</v>
      </c>
      <c r="K493">
        <f t="shared" si="54"/>
        <v>345.95000000000005</v>
      </c>
      <c r="N493">
        <f t="shared" si="58"/>
        <v>58.832220000000014</v>
      </c>
      <c r="O493">
        <f t="shared" si="59"/>
        <v>176.62137000000001</v>
      </c>
      <c r="P493">
        <f t="shared" si="57"/>
        <v>357.62339999999995</v>
      </c>
    </row>
    <row r="495" spans="1:16">
      <c r="A495" t="s">
        <v>39</v>
      </c>
      <c r="B495"/>
      <c r="J495"/>
    </row>
    <row r="497" spans="2:16">
      <c r="B497">
        <v>1</v>
      </c>
      <c r="C497">
        <v>90.732299999999995</v>
      </c>
      <c r="D497">
        <v>-1.07501</v>
      </c>
      <c r="E497">
        <v>144.01</v>
      </c>
      <c r="F497">
        <v>1.2965599999999999</v>
      </c>
      <c r="G497">
        <v>-7.9636799999999994E-2</v>
      </c>
      <c r="H497">
        <v>27.139700000000001</v>
      </c>
      <c r="K497">
        <f>ABS(J146-H497*10)</f>
        <v>78.603000000000009</v>
      </c>
    </row>
    <row r="498" spans="2:16">
      <c r="B498">
        <v>2</v>
      </c>
      <c r="C498">
        <v>90.742500000000007</v>
      </c>
      <c r="D498">
        <v>-1.04959</v>
      </c>
      <c r="E498">
        <v>144</v>
      </c>
      <c r="F498">
        <v>1.29688</v>
      </c>
      <c r="G498">
        <v>-8.0058900000000002E-2</v>
      </c>
      <c r="H498">
        <v>27.122399999999999</v>
      </c>
      <c r="K498">
        <f t="shared" ref="K498:K530" si="60">ABS(J147-H498*10)</f>
        <v>78.77600000000001</v>
      </c>
    </row>
    <row r="499" spans="2:16">
      <c r="B499">
        <v>3</v>
      </c>
      <c r="C499">
        <v>90.764899999999997</v>
      </c>
      <c r="D499">
        <v>-1.02142</v>
      </c>
      <c r="E499">
        <v>144.05699999999999</v>
      </c>
      <c r="F499">
        <v>1.2973300000000001</v>
      </c>
      <c r="G499">
        <v>-7.94155E-2</v>
      </c>
      <c r="H499">
        <v>27.126200000000001</v>
      </c>
      <c r="K499">
        <f t="shared" si="60"/>
        <v>78.738</v>
      </c>
      <c r="N499">
        <f>ABS(575-C148-(F499*10))</f>
        <v>7.7930800000000389</v>
      </c>
      <c r="O499">
        <f>ABS(175-(D148-(G499*10)))</f>
        <v>6.4670650000000194</v>
      </c>
      <c r="P499">
        <f>ABS(E148-(H499*10))</f>
        <v>54.819540000000018</v>
      </c>
    </row>
    <row r="500" spans="2:16">
      <c r="B500">
        <v>4</v>
      </c>
      <c r="C500">
        <v>90.941400000000002</v>
      </c>
      <c r="D500">
        <v>-8.5830100000000006E-2</v>
      </c>
      <c r="E500">
        <v>144.40299999999999</v>
      </c>
      <c r="F500">
        <v>2.0419999999999998</v>
      </c>
      <c r="G500">
        <v>-0.41351399999999999</v>
      </c>
      <c r="H500">
        <v>30.7453</v>
      </c>
      <c r="K500">
        <f t="shared" si="60"/>
        <v>92.547000000000025</v>
      </c>
      <c r="N500">
        <f t="shared" ref="N500:N524" si="61">ABS(575-C149-(F500*10))</f>
        <v>11.112379999999956</v>
      </c>
      <c r="O500">
        <f t="shared" ref="O500:O524" si="62">ABS(175-(D149-(G500*10)))</f>
        <v>7.1654299999999864</v>
      </c>
      <c r="P500">
        <f t="shared" ref="P500:P530" si="63">ABS(E149-(H500*10))</f>
        <v>104.23512000000005</v>
      </c>
    </row>
    <row r="501" spans="2:16">
      <c r="B501">
        <v>5</v>
      </c>
      <c r="C501">
        <v>90.932100000000005</v>
      </c>
      <c r="D501">
        <v>-0.118314</v>
      </c>
      <c r="E501">
        <v>144.42099999999999</v>
      </c>
      <c r="F501">
        <v>2.0428099999999998</v>
      </c>
      <c r="G501">
        <v>-0.41373799999999999</v>
      </c>
      <c r="H501">
        <v>30.751100000000001</v>
      </c>
      <c r="K501">
        <f t="shared" si="60"/>
        <v>92.488999999999976</v>
      </c>
      <c r="N501">
        <f t="shared" si="61"/>
        <v>11.15087999999994</v>
      </c>
      <c r="O501">
        <f t="shared" si="62"/>
        <v>7.1076500000000067</v>
      </c>
      <c r="P501">
        <f t="shared" si="63"/>
        <v>104.18293999999997</v>
      </c>
    </row>
    <row r="502" spans="2:16">
      <c r="B502">
        <v>6</v>
      </c>
      <c r="C502">
        <v>90.960499999999996</v>
      </c>
      <c r="D502">
        <v>-7.8383599999999998E-2</v>
      </c>
      <c r="E502">
        <v>144.45599999999999</v>
      </c>
      <c r="F502">
        <v>2.0428099999999998</v>
      </c>
      <c r="G502">
        <v>-0.41343299999999999</v>
      </c>
      <c r="H502">
        <v>30.756499999999999</v>
      </c>
      <c r="K502">
        <f t="shared" si="60"/>
        <v>92.435000000000002</v>
      </c>
      <c r="N502">
        <f t="shared" si="61"/>
        <v>11.184499999999982</v>
      </c>
      <c r="O502">
        <f t="shared" si="62"/>
        <v>7.1316199999999981</v>
      </c>
      <c r="P502">
        <f t="shared" si="63"/>
        <v>104.13191</v>
      </c>
    </row>
    <row r="503" spans="2:16">
      <c r="B503">
        <v>7</v>
      </c>
      <c r="C503">
        <v>90.751400000000004</v>
      </c>
      <c r="D503">
        <v>0.35773899999999997</v>
      </c>
      <c r="E503">
        <v>143.858</v>
      </c>
      <c r="F503">
        <v>2.2073700000000001</v>
      </c>
      <c r="G503">
        <v>-0.80442800000000003</v>
      </c>
      <c r="H503">
        <v>34.603299999999997</v>
      </c>
      <c r="K503">
        <f t="shared" si="60"/>
        <v>103.96700000000004</v>
      </c>
      <c r="N503">
        <f t="shared" si="61"/>
        <v>11.068939999999969</v>
      </c>
      <c r="O503">
        <f t="shared" si="62"/>
        <v>7.4394599999999969</v>
      </c>
      <c r="P503">
        <f t="shared" si="63"/>
        <v>118.18617000000006</v>
      </c>
    </row>
    <row r="504" spans="2:16">
      <c r="B504">
        <v>8</v>
      </c>
      <c r="C504">
        <v>90.787300000000002</v>
      </c>
      <c r="D504">
        <v>0.41806399999999999</v>
      </c>
      <c r="E504">
        <v>143.87</v>
      </c>
      <c r="F504">
        <v>2.2097500000000001</v>
      </c>
      <c r="G504">
        <v>-0.80283800000000005</v>
      </c>
      <c r="H504">
        <v>34.604300000000002</v>
      </c>
      <c r="K504">
        <f t="shared" si="60"/>
        <v>103.95699999999999</v>
      </c>
      <c r="N504">
        <f t="shared" si="61"/>
        <v>11.113719999999976</v>
      </c>
      <c r="O504">
        <f t="shared" si="62"/>
        <v>7.4736000000000047</v>
      </c>
      <c r="P504">
        <f t="shared" si="63"/>
        <v>118.17834999999997</v>
      </c>
    </row>
    <row r="505" spans="2:16">
      <c r="B505">
        <v>9</v>
      </c>
      <c r="C505">
        <v>90.738600000000005</v>
      </c>
      <c r="D505">
        <v>0.35820600000000002</v>
      </c>
      <c r="E505">
        <v>143.905</v>
      </c>
      <c r="F505">
        <v>2.2068699999999999</v>
      </c>
      <c r="G505">
        <v>-0.80328999999999995</v>
      </c>
      <c r="H505">
        <v>34.592399999999998</v>
      </c>
      <c r="K505">
        <f t="shared" si="60"/>
        <v>104.07600000000002</v>
      </c>
      <c r="N505">
        <f t="shared" si="61"/>
        <v>11.103029999999954</v>
      </c>
      <c r="O505">
        <f t="shared" si="62"/>
        <v>7.4331599999999867</v>
      </c>
      <c r="P505">
        <f t="shared" si="63"/>
        <v>118.30407000000002</v>
      </c>
    </row>
    <row r="506" spans="2:16">
      <c r="B506">
        <v>10</v>
      </c>
      <c r="C506">
        <v>90.775499999999994</v>
      </c>
      <c r="D506">
        <v>0.65252500000000002</v>
      </c>
      <c r="E506">
        <v>143.93299999999999</v>
      </c>
      <c r="F506">
        <v>2.7239499999999999</v>
      </c>
      <c r="G506">
        <v>-1.1249800000000001</v>
      </c>
      <c r="H506">
        <v>38.3919</v>
      </c>
      <c r="K506">
        <f t="shared" si="60"/>
        <v>116.08100000000002</v>
      </c>
      <c r="N506">
        <f t="shared" si="61"/>
        <v>12.108940000000054</v>
      </c>
      <c r="O506">
        <f t="shared" si="62"/>
        <v>8.5551700000000039</v>
      </c>
      <c r="P506">
        <f t="shared" si="63"/>
        <v>130.36761999999999</v>
      </c>
    </row>
    <row r="507" spans="2:16">
      <c r="B507">
        <v>11</v>
      </c>
      <c r="C507">
        <v>90.772900000000007</v>
      </c>
      <c r="D507">
        <v>0.66976800000000003</v>
      </c>
      <c r="E507">
        <v>143.97300000000001</v>
      </c>
      <c r="F507">
        <v>2.7236699999999998</v>
      </c>
      <c r="G507">
        <v>-1.1227799999999999</v>
      </c>
      <c r="H507">
        <v>38.375100000000003</v>
      </c>
      <c r="K507">
        <f t="shared" si="60"/>
        <v>116.24899999999997</v>
      </c>
      <c r="N507">
        <f t="shared" si="61"/>
        <v>12.098569999999953</v>
      </c>
      <c r="O507">
        <f t="shared" si="62"/>
        <v>8.5556100000000015</v>
      </c>
      <c r="P507">
        <f t="shared" si="63"/>
        <v>130.53694999999999</v>
      </c>
    </row>
    <row r="508" spans="2:16">
      <c r="B508">
        <v>12</v>
      </c>
      <c r="C508">
        <v>90.767700000000005</v>
      </c>
      <c r="D508">
        <v>0.67550900000000003</v>
      </c>
      <c r="E508">
        <v>143.97200000000001</v>
      </c>
      <c r="F508">
        <v>2.7242700000000002</v>
      </c>
      <c r="G508">
        <v>-1.1216299999999999</v>
      </c>
      <c r="H508">
        <v>38.3765</v>
      </c>
      <c r="K508">
        <f t="shared" si="60"/>
        <v>116.23500000000001</v>
      </c>
      <c r="N508">
        <f t="shared" si="61"/>
        <v>12.15790000000003</v>
      </c>
      <c r="O508">
        <f t="shared" si="62"/>
        <v>8.632710000000003</v>
      </c>
      <c r="P508">
        <f t="shared" si="63"/>
        <v>130.51823000000002</v>
      </c>
    </row>
    <row r="509" spans="2:16">
      <c r="B509">
        <v>13</v>
      </c>
      <c r="C509">
        <v>90.718500000000006</v>
      </c>
      <c r="D509">
        <v>0.658578</v>
      </c>
      <c r="E509">
        <v>145.03100000000001</v>
      </c>
      <c r="F509">
        <v>4.0100100000000003</v>
      </c>
      <c r="G509">
        <v>-1.15089</v>
      </c>
      <c r="H509">
        <v>42.311799999999998</v>
      </c>
      <c r="K509">
        <f t="shared" si="60"/>
        <v>126.88200000000001</v>
      </c>
      <c r="N509">
        <f t="shared" si="61"/>
        <v>23.163599999999981</v>
      </c>
      <c r="O509">
        <f t="shared" si="62"/>
        <v>13.176329999999979</v>
      </c>
      <c r="P509">
        <f t="shared" si="63"/>
        <v>144.68584000000004</v>
      </c>
    </row>
    <row r="510" spans="2:16">
      <c r="B510">
        <v>14</v>
      </c>
      <c r="C510">
        <v>90.720200000000006</v>
      </c>
      <c r="D510">
        <v>0.74685800000000002</v>
      </c>
      <c r="E510">
        <v>145.00299999999999</v>
      </c>
      <c r="F510">
        <v>4.0067500000000003</v>
      </c>
      <c r="G510">
        <v>-1.15151</v>
      </c>
      <c r="H510">
        <v>42.291699999999999</v>
      </c>
      <c r="K510">
        <f t="shared" si="60"/>
        <v>127.08300000000003</v>
      </c>
      <c r="N510">
        <f t="shared" si="61"/>
        <v>23.17056000000003</v>
      </c>
      <c r="O510">
        <f t="shared" si="62"/>
        <v>13.210660000000018</v>
      </c>
      <c r="P510">
        <f t="shared" si="63"/>
        <v>144.86554000000007</v>
      </c>
    </row>
    <row r="511" spans="2:16">
      <c r="B511">
        <v>15</v>
      </c>
      <c r="C511">
        <v>90.602800000000002</v>
      </c>
      <c r="D511">
        <v>0.55198100000000005</v>
      </c>
      <c r="E511">
        <v>142.59200000000001</v>
      </c>
      <c r="F511">
        <v>2.54853</v>
      </c>
      <c r="G511">
        <v>-1.7047300000000001</v>
      </c>
      <c r="H511">
        <v>45.851700000000001</v>
      </c>
      <c r="K511">
        <f t="shared" si="60"/>
        <v>141.483</v>
      </c>
      <c r="N511">
        <f t="shared" si="61"/>
        <v>8.4539500000000238</v>
      </c>
      <c r="O511">
        <f t="shared" si="62"/>
        <v>11.724680000000006</v>
      </c>
      <c r="P511">
        <f t="shared" si="63"/>
        <v>155.70350999999999</v>
      </c>
    </row>
    <row r="512" spans="2:16">
      <c r="B512">
        <v>16</v>
      </c>
      <c r="C512">
        <v>90.637200000000007</v>
      </c>
      <c r="D512">
        <v>0.58227899999999999</v>
      </c>
      <c r="E512">
        <v>142.56800000000001</v>
      </c>
      <c r="F512">
        <v>2.5487299999999999</v>
      </c>
      <c r="G512">
        <v>-1.70577</v>
      </c>
      <c r="H512">
        <v>45.843899999999998</v>
      </c>
      <c r="K512">
        <f t="shared" si="60"/>
        <v>141.56100000000004</v>
      </c>
      <c r="N512">
        <f t="shared" si="61"/>
        <v>8.3776299999999466</v>
      </c>
      <c r="O512">
        <f t="shared" si="62"/>
        <v>11.671449999999993</v>
      </c>
      <c r="P512">
        <f t="shared" si="63"/>
        <v>155.79717000000005</v>
      </c>
    </row>
    <row r="513" spans="2:16">
      <c r="B513">
        <v>17</v>
      </c>
      <c r="C513">
        <v>90.609800000000007</v>
      </c>
      <c r="D513">
        <v>3.76959</v>
      </c>
      <c r="E513">
        <v>-136.732</v>
      </c>
      <c r="F513">
        <v>2.3635600000000001</v>
      </c>
      <c r="G513">
        <v>-2.3158099999999999</v>
      </c>
      <c r="H513">
        <v>53.298699999999997</v>
      </c>
      <c r="K513">
        <f t="shared" si="60"/>
        <v>167.01300000000003</v>
      </c>
      <c r="N513">
        <f t="shared" si="61"/>
        <v>13.315989999999989</v>
      </c>
      <c r="O513">
        <f t="shared" si="62"/>
        <v>13.942380000000014</v>
      </c>
      <c r="P513">
        <f t="shared" si="63"/>
        <v>178.95704000000001</v>
      </c>
    </row>
    <row r="514" spans="2:16">
      <c r="B514">
        <v>18</v>
      </c>
      <c r="C514">
        <v>90.643799999999999</v>
      </c>
      <c r="D514">
        <v>3.68919</v>
      </c>
      <c r="E514">
        <v>-136.673</v>
      </c>
      <c r="F514">
        <v>2.36294</v>
      </c>
      <c r="G514">
        <v>-2.31671</v>
      </c>
      <c r="H514">
        <v>53.2926</v>
      </c>
      <c r="K514">
        <f t="shared" si="60"/>
        <v>167.07399999999996</v>
      </c>
      <c r="N514">
        <f t="shared" si="61"/>
        <v>13.393919999999948</v>
      </c>
      <c r="O514">
        <f t="shared" si="62"/>
        <v>13.87724</v>
      </c>
      <c r="P514">
        <f t="shared" si="63"/>
        <v>179.03327999999999</v>
      </c>
    </row>
    <row r="515" spans="2:16">
      <c r="B515">
        <v>19</v>
      </c>
      <c r="C515">
        <v>90.828500000000005</v>
      </c>
      <c r="D515">
        <v>2.2883</v>
      </c>
      <c r="E515">
        <v>141.024</v>
      </c>
      <c r="F515">
        <v>2.35338</v>
      </c>
      <c r="G515">
        <v>-2.9179599999999999</v>
      </c>
      <c r="H515">
        <v>60.914700000000003</v>
      </c>
      <c r="K515">
        <f t="shared" si="60"/>
        <v>190.85299999999995</v>
      </c>
      <c r="N515">
        <f t="shared" si="61"/>
        <v>21.173060000000035</v>
      </c>
      <c r="O515">
        <f t="shared" si="62"/>
        <v>16.946500000000015</v>
      </c>
      <c r="P515">
        <f t="shared" si="63"/>
        <v>204.64220999999998</v>
      </c>
    </row>
    <row r="516" spans="2:16">
      <c r="B516">
        <v>20</v>
      </c>
      <c r="C516">
        <v>90.815100000000001</v>
      </c>
      <c r="D516">
        <v>2.2507899999999998</v>
      </c>
      <c r="E516">
        <v>140.96199999999999</v>
      </c>
      <c r="F516">
        <v>2.3559000000000001</v>
      </c>
      <c r="G516">
        <v>-2.9178500000000001</v>
      </c>
      <c r="H516">
        <v>60.922400000000003</v>
      </c>
      <c r="K516">
        <f t="shared" si="60"/>
        <v>190.77599999999995</v>
      </c>
      <c r="N516">
        <f t="shared" si="61"/>
        <v>21.212050000000009</v>
      </c>
      <c r="O516">
        <f t="shared" si="62"/>
        <v>16.949310000000025</v>
      </c>
      <c r="P516">
        <f t="shared" si="63"/>
        <v>204.53902999999991</v>
      </c>
    </row>
    <row r="517" spans="2:16">
      <c r="B517">
        <v>21</v>
      </c>
      <c r="C517">
        <v>90.896600000000007</v>
      </c>
      <c r="D517">
        <v>2.7301199999999999</v>
      </c>
      <c r="E517">
        <v>140.35599999999999</v>
      </c>
      <c r="F517">
        <v>2.0244300000000002</v>
      </c>
      <c r="G517">
        <v>-3.64513</v>
      </c>
      <c r="H517">
        <v>68.160799999999995</v>
      </c>
      <c r="K517">
        <f t="shared" si="60"/>
        <v>218.39200000000005</v>
      </c>
      <c r="N517">
        <f t="shared" si="61"/>
        <v>18.463819999999991</v>
      </c>
      <c r="O517">
        <f t="shared" si="62"/>
        <v>18.402530000000013</v>
      </c>
      <c r="P517">
        <f t="shared" si="63"/>
        <v>230.33308000000011</v>
      </c>
    </row>
    <row r="518" spans="2:16">
      <c r="B518">
        <v>22</v>
      </c>
      <c r="C518">
        <v>90.953500000000005</v>
      </c>
      <c r="D518">
        <v>2.8027099999999998</v>
      </c>
      <c r="E518">
        <v>140.30000000000001</v>
      </c>
      <c r="F518">
        <v>2.0266299999999999</v>
      </c>
      <c r="G518">
        <v>-3.64615</v>
      </c>
      <c r="H518">
        <v>68.160799999999995</v>
      </c>
      <c r="K518">
        <f t="shared" si="60"/>
        <v>218.39200000000005</v>
      </c>
      <c r="N518">
        <f t="shared" si="61"/>
        <v>18.834100000000035</v>
      </c>
      <c r="O518">
        <f t="shared" si="62"/>
        <v>18.62263999999999</v>
      </c>
      <c r="P518">
        <f t="shared" si="63"/>
        <v>230.25169000000005</v>
      </c>
    </row>
    <row r="519" spans="2:16">
      <c r="B519">
        <v>23</v>
      </c>
      <c r="C519">
        <v>91.005499999999998</v>
      </c>
      <c r="D519">
        <v>2.6796799999999998</v>
      </c>
      <c r="E519">
        <v>-137.47999999999999</v>
      </c>
      <c r="F519">
        <v>2.0614300000000001</v>
      </c>
      <c r="G519">
        <v>-4.2460399999999998</v>
      </c>
      <c r="H519">
        <v>76.840699999999998</v>
      </c>
      <c r="K519">
        <f t="shared" si="60"/>
        <v>231.59300000000007</v>
      </c>
      <c r="N519">
        <f t="shared" si="61"/>
        <v>26.864550000000051</v>
      </c>
      <c r="O519">
        <f t="shared" si="62"/>
        <v>21.418769999999995</v>
      </c>
      <c r="P519">
        <f t="shared" si="63"/>
        <v>246.46294000000012</v>
      </c>
    </row>
    <row r="520" spans="2:16">
      <c r="B520">
        <v>24</v>
      </c>
      <c r="C520">
        <v>91.1053</v>
      </c>
      <c r="D520">
        <v>2.61951</v>
      </c>
      <c r="E520">
        <v>-137.43</v>
      </c>
      <c r="F520">
        <v>2.0623999999999998</v>
      </c>
      <c r="G520">
        <v>-4.24336</v>
      </c>
      <c r="H520">
        <v>76.813900000000004</v>
      </c>
      <c r="K520">
        <f t="shared" si="60"/>
        <v>231.86099999999999</v>
      </c>
      <c r="N520">
        <f t="shared" si="61"/>
        <v>26.638090000000009</v>
      </c>
      <c r="O520">
        <f t="shared" si="62"/>
        <v>21.439329999999984</v>
      </c>
      <c r="P520">
        <f t="shared" si="63"/>
        <v>246.80295000000001</v>
      </c>
    </row>
    <row r="521" spans="2:16">
      <c r="B521">
        <v>25</v>
      </c>
      <c r="C521">
        <v>90.821799999999996</v>
      </c>
      <c r="D521">
        <v>6.1465899999999998</v>
      </c>
      <c r="E521">
        <v>-137.71700000000001</v>
      </c>
      <c r="F521">
        <v>1.9182399999999999</v>
      </c>
      <c r="G521">
        <v>-4.9706700000000001</v>
      </c>
      <c r="H521">
        <v>84.723600000000005</v>
      </c>
      <c r="K521">
        <f t="shared" si="60"/>
        <v>252.7639999999999</v>
      </c>
      <c r="N521">
        <f t="shared" si="61"/>
        <v>26.63003999999998</v>
      </c>
      <c r="O521">
        <f t="shared" si="62"/>
        <v>23.885609999999986</v>
      </c>
      <c r="P521">
        <f t="shared" si="63"/>
        <v>267.41922</v>
      </c>
    </row>
    <row r="522" spans="2:16">
      <c r="B522">
        <v>26</v>
      </c>
      <c r="C522">
        <v>90.872699999999995</v>
      </c>
      <c r="D522">
        <v>5.9964599999999999</v>
      </c>
      <c r="E522">
        <v>-137.691</v>
      </c>
      <c r="F522">
        <v>1.9179600000000001</v>
      </c>
      <c r="G522">
        <v>-4.9683400000000004</v>
      </c>
      <c r="H522">
        <v>84.751599999999996</v>
      </c>
      <c r="K522">
        <f t="shared" si="60"/>
        <v>252.48400000000004</v>
      </c>
      <c r="N522">
        <f t="shared" si="61"/>
        <v>26.765659999999976</v>
      </c>
      <c r="O522">
        <f t="shared" si="62"/>
        <v>23.949799999999982</v>
      </c>
      <c r="P522">
        <f t="shared" si="63"/>
        <v>267.0216200000001</v>
      </c>
    </row>
    <row r="523" spans="2:16">
      <c r="B523">
        <v>27</v>
      </c>
      <c r="C523">
        <v>91.1845</v>
      </c>
      <c r="D523">
        <v>3.0491199999999998</v>
      </c>
      <c r="E523">
        <v>-137.16999999999999</v>
      </c>
      <c r="F523">
        <v>2.4808699999999999</v>
      </c>
      <c r="G523">
        <v>-5.7272600000000002</v>
      </c>
      <c r="H523">
        <v>91.822999999999993</v>
      </c>
      <c r="K523">
        <f t="shared" si="60"/>
        <v>281.7700000000001</v>
      </c>
      <c r="N523">
        <f t="shared" si="61"/>
        <v>27.183860000000049</v>
      </c>
      <c r="O523">
        <f t="shared" si="62"/>
        <v>24.930620000000005</v>
      </c>
      <c r="P523">
        <f t="shared" si="63"/>
        <v>294.48256000000003</v>
      </c>
    </row>
    <row r="524" spans="2:16">
      <c r="B524">
        <v>28</v>
      </c>
      <c r="C524">
        <v>91.472399999999993</v>
      </c>
      <c r="D524">
        <v>2.6892200000000002</v>
      </c>
      <c r="E524">
        <v>-137.226</v>
      </c>
      <c r="F524">
        <v>2.4880599999999999</v>
      </c>
      <c r="G524">
        <v>-5.7309000000000001</v>
      </c>
      <c r="H524">
        <v>91.830699999999993</v>
      </c>
      <c r="K524">
        <f t="shared" si="60"/>
        <v>281.6930000000001</v>
      </c>
      <c r="N524">
        <f t="shared" si="61"/>
        <v>27.394690000000011</v>
      </c>
      <c r="O524">
        <f t="shared" si="62"/>
        <v>24.965489999999988</v>
      </c>
      <c r="P524">
        <f t="shared" si="63"/>
        <v>294.42493000000002</v>
      </c>
    </row>
    <row r="525" spans="2:16">
      <c r="B525">
        <v>29</v>
      </c>
      <c r="C525">
        <v>91.106700000000004</v>
      </c>
      <c r="D525">
        <v>-1.0576399999999999</v>
      </c>
      <c r="E525">
        <v>-135.75800000000001</v>
      </c>
      <c r="F525">
        <v>5.4110699999999996</v>
      </c>
      <c r="G525">
        <v>6.0812299999999997</v>
      </c>
      <c r="H525">
        <v>100.087</v>
      </c>
      <c r="K525">
        <f t="shared" si="60"/>
        <v>299.13</v>
      </c>
      <c r="N525">
        <f t="shared" ref="N525:N530" si="64">ABS(575-C174-(F525*10))</f>
        <v>55.397750000000016</v>
      </c>
      <c r="O525">
        <f t="shared" ref="O525:O530" si="65">ABS(175-(D174-(G525*10)))</f>
        <v>151.5102</v>
      </c>
      <c r="P525">
        <f t="shared" si="63"/>
        <v>308.33418999999992</v>
      </c>
    </row>
    <row r="526" spans="2:16">
      <c r="B526">
        <v>30</v>
      </c>
      <c r="C526">
        <v>91.143799999999999</v>
      </c>
      <c r="D526">
        <v>-0.89015599999999995</v>
      </c>
      <c r="E526">
        <v>-135.697</v>
      </c>
      <c r="F526">
        <v>5.4050900000000004</v>
      </c>
      <c r="G526">
        <v>6.0736499999999998</v>
      </c>
      <c r="H526">
        <v>99.959699999999998</v>
      </c>
      <c r="K526">
        <f t="shared" si="60"/>
        <v>300.40300000000002</v>
      </c>
      <c r="N526">
        <f t="shared" si="64"/>
        <v>55.356270000000045</v>
      </c>
      <c r="O526">
        <f t="shared" si="65"/>
        <v>151.55014</v>
      </c>
      <c r="P526">
        <f t="shared" si="63"/>
        <v>309.57296999999994</v>
      </c>
    </row>
    <row r="527" spans="2:16">
      <c r="B527">
        <v>31</v>
      </c>
      <c r="C527">
        <v>91.236800000000002</v>
      </c>
      <c r="D527">
        <v>-3.7987600000000001</v>
      </c>
      <c r="E527">
        <v>-134.899</v>
      </c>
      <c r="F527">
        <v>5.3957800000000002</v>
      </c>
      <c r="G527">
        <v>6.5825399999999998</v>
      </c>
      <c r="H527">
        <v>106.43300000000001</v>
      </c>
      <c r="K527">
        <f t="shared" si="60"/>
        <v>335.66999999999985</v>
      </c>
    </row>
    <row r="528" spans="2:16">
      <c r="B528">
        <v>32</v>
      </c>
      <c r="C528">
        <v>91.460499999999996</v>
      </c>
      <c r="D528">
        <v>-4.1273400000000002</v>
      </c>
      <c r="E528">
        <v>-134.971</v>
      </c>
      <c r="F528">
        <v>5.3961899999999998</v>
      </c>
      <c r="G528">
        <v>6.57972</v>
      </c>
      <c r="H528">
        <v>106.34699999999999</v>
      </c>
      <c r="K528">
        <f t="shared" si="60"/>
        <v>336.53</v>
      </c>
      <c r="N528">
        <f t="shared" si="64"/>
        <v>48.132019999999997</v>
      </c>
      <c r="O528">
        <f t="shared" si="65"/>
        <v>166.68011999999999</v>
      </c>
      <c r="P528">
        <f t="shared" si="63"/>
        <v>351.26</v>
      </c>
    </row>
    <row r="529" spans="1:16">
      <c r="B529">
        <v>33</v>
      </c>
      <c r="C529">
        <v>90.195800000000006</v>
      </c>
      <c r="D529">
        <v>-1.25684</v>
      </c>
      <c r="E529">
        <v>-136.273</v>
      </c>
      <c r="F529">
        <v>6.3204900000000004</v>
      </c>
      <c r="G529">
        <v>6.6802900000000003</v>
      </c>
      <c r="H529">
        <v>114.91200000000001</v>
      </c>
      <c r="K529">
        <f t="shared" si="60"/>
        <v>350.87999999999988</v>
      </c>
    </row>
    <row r="530" spans="1:16">
      <c r="B530">
        <v>34</v>
      </c>
      <c r="C530">
        <v>90.517899999999997</v>
      </c>
      <c r="D530">
        <v>-1.9513</v>
      </c>
      <c r="E530">
        <v>-136.089</v>
      </c>
      <c r="F530">
        <v>6.3205499999999999</v>
      </c>
      <c r="G530">
        <v>6.6889799999999999</v>
      </c>
      <c r="H530">
        <v>114.92100000000001</v>
      </c>
      <c r="K530">
        <f t="shared" si="60"/>
        <v>350.78999999999996</v>
      </c>
      <c r="N530">
        <f t="shared" si="64"/>
        <v>58.770020000000017</v>
      </c>
      <c r="O530">
        <f t="shared" si="65"/>
        <v>176.57626999999999</v>
      </c>
      <c r="P530">
        <f t="shared" si="63"/>
        <v>362.46339999999987</v>
      </c>
    </row>
    <row r="531" spans="1:16">
      <c r="B531"/>
    </row>
    <row r="532" spans="1:16">
      <c r="A532" t="s">
        <v>40</v>
      </c>
      <c r="B532"/>
    </row>
    <row r="533" spans="1:16">
      <c r="B533"/>
    </row>
    <row r="534" spans="1:16">
      <c r="B534">
        <v>1</v>
      </c>
      <c r="C534">
        <v>90.732399999999998</v>
      </c>
      <c r="D534">
        <v>-1.07545</v>
      </c>
      <c r="E534">
        <v>144.012</v>
      </c>
      <c r="F534">
        <v>1.29688</v>
      </c>
      <c r="G534">
        <v>-7.9657900000000004E-2</v>
      </c>
      <c r="H534">
        <v>27.134499999999999</v>
      </c>
      <c r="K534">
        <f>ABS(J146-H534*10)</f>
        <v>78.65500000000003</v>
      </c>
    </row>
    <row r="535" spans="1:16">
      <c r="B535">
        <v>2</v>
      </c>
      <c r="C535">
        <v>90.744100000000003</v>
      </c>
      <c r="D535">
        <v>-1.04677</v>
      </c>
      <c r="E535">
        <v>144.05199999999999</v>
      </c>
      <c r="F535">
        <v>1.2969599999999999</v>
      </c>
      <c r="G535">
        <v>-8.0058799999999999E-2</v>
      </c>
      <c r="H535">
        <v>27.124099999999999</v>
      </c>
      <c r="K535">
        <f t="shared" ref="K535:K567" si="66">ABS(J147-H535*10)</f>
        <v>78.759000000000015</v>
      </c>
    </row>
    <row r="536" spans="1:16">
      <c r="B536">
        <v>3</v>
      </c>
      <c r="C536">
        <v>90.763300000000001</v>
      </c>
      <c r="D536">
        <v>-1.0255399999999999</v>
      </c>
      <c r="E536">
        <v>144.00800000000001</v>
      </c>
      <c r="F536">
        <v>1.2979000000000001</v>
      </c>
      <c r="G536">
        <v>-7.9465099999999997E-2</v>
      </c>
      <c r="H536">
        <v>27.1142</v>
      </c>
      <c r="K536">
        <f t="shared" si="66"/>
        <v>78.858000000000004</v>
      </c>
      <c r="N536">
        <f>ABS(575-C148-(F536*10))</f>
        <v>7.798780000000038</v>
      </c>
      <c r="O536">
        <f>ABS(175-(D148-(G536*10)))</f>
        <v>6.4665690000000211</v>
      </c>
      <c r="P536">
        <f>ABS(E148-(H536*10))</f>
        <v>54.939540000000022</v>
      </c>
    </row>
    <row r="537" spans="1:16">
      <c r="B537">
        <v>4</v>
      </c>
      <c r="C537">
        <v>90.942599999999999</v>
      </c>
      <c r="D537">
        <v>-8.1993700000000003E-2</v>
      </c>
      <c r="E537">
        <v>144.40799999999999</v>
      </c>
      <c r="F537">
        <v>2.0423499999999999</v>
      </c>
      <c r="G537">
        <v>-0.41361199999999998</v>
      </c>
      <c r="H537">
        <v>30.7408</v>
      </c>
      <c r="K537">
        <f t="shared" si="66"/>
        <v>92.591999999999985</v>
      </c>
      <c r="N537">
        <f t="shared" ref="N537:N561" si="67">ABS(575-C149-(F537*10))</f>
        <v>11.115879999999954</v>
      </c>
      <c r="O537">
        <f t="shared" ref="O537:O561" si="68">ABS(175-(D149-(G537*10)))</f>
        <v>7.164449999999988</v>
      </c>
      <c r="P537">
        <f t="shared" ref="P537:P567" si="69">ABS(E149-(H537*10))</f>
        <v>104.28012000000001</v>
      </c>
    </row>
    <row r="538" spans="1:16">
      <c r="B538">
        <v>5</v>
      </c>
      <c r="C538">
        <v>90.932599999999994</v>
      </c>
      <c r="D538">
        <v>-0.116213</v>
      </c>
      <c r="E538">
        <v>144.393</v>
      </c>
      <c r="F538">
        <v>2.0431400000000002</v>
      </c>
      <c r="G538">
        <v>-0.41378100000000001</v>
      </c>
      <c r="H538">
        <v>30.741399999999999</v>
      </c>
      <c r="K538">
        <f t="shared" si="66"/>
        <v>92.586000000000013</v>
      </c>
      <c r="N538">
        <f t="shared" si="67"/>
        <v>11.154179999999947</v>
      </c>
      <c r="O538">
        <f t="shared" si="68"/>
        <v>7.1072200000000123</v>
      </c>
      <c r="P538">
        <f t="shared" si="69"/>
        <v>104.27994000000001</v>
      </c>
    </row>
    <row r="539" spans="1:16">
      <c r="B539">
        <v>6</v>
      </c>
      <c r="C539">
        <v>90.960999999999999</v>
      </c>
      <c r="D539">
        <v>-7.6181700000000005E-2</v>
      </c>
      <c r="E539">
        <v>144.428</v>
      </c>
      <c r="F539">
        <v>2.0431499999999998</v>
      </c>
      <c r="G539">
        <v>-0.41347499999999998</v>
      </c>
      <c r="H539">
        <v>30.746700000000001</v>
      </c>
      <c r="K539">
        <f t="shared" si="66"/>
        <v>92.533000000000015</v>
      </c>
      <c r="N539">
        <f t="shared" si="67"/>
        <v>11.187899999999985</v>
      </c>
      <c r="O539">
        <f t="shared" si="68"/>
        <v>7.1312000000000069</v>
      </c>
      <c r="P539">
        <f t="shared" si="69"/>
        <v>104.22991000000002</v>
      </c>
    </row>
    <row r="540" spans="1:16">
      <c r="B540">
        <v>7</v>
      </c>
      <c r="C540">
        <v>90.753600000000006</v>
      </c>
      <c r="D540">
        <v>0.36425800000000003</v>
      </c>
      <c r="E540">
        <v>143.892</v>
      </c>
      <c r="F540">
        <v>2.2077</v>
      </c>
      <c r="G540">
        <v>-0.80467500000000003</v>
      </c>
      <c r="H540">
        <v>34.604999999999997</v>
      </c>
      <c r="K540">
        <f t="shared" si="66"/>
        <v>103.95000000000005</v>
      </c>
      <c r="N540">
        <f t="shared" si="67"/>
        <v>11.072239999999965</v>
      </c>
      <c r="O540">
        <f t="shared" si="68"/>
        <v>7.4369900000000086</v>
      </c>
      <c r="P540">
        <f t="shared" si="69"/>
        <v>118.16917000000007</v>
      </c>
    </row>
    <row r="541" spans="1:16">
      <c r="B541">
        <v>8</v>
      </c>
      <c r="C541">
        <v>90.789100000000005</v>
      </c>
      <c r="D541">
        <v>0.423931</v>
      </c>
      <c r="E541">
        <v>143.874</v>
      </c>
      <c r="F541">
        <v>2.21</v>
      </c>
      <c r="G541">
        <v>-0.80295700000000003</v>
      </c>
      <c r="H541">
        <v>34.6004</v>
      </c>
      <c r="K541">
        <f t="shared" si="66"/>
        <v>103.99599999999998</v>
      </c>
      <c r="N541">
        <f t="shared" si="67"/>
        <v>11.116219999999977</v>
      </c>
      <c r="O541">
        <f t="shared" si="68"/>
        <v>7.4724099999999964</v>
      </c>
      <c r="P541">
        <f t="shared" si="69"/>
        <v>118.21734999999995</v>
      </c>
    </row>
    <row r="542" spans="1:16">
      <c r="B542">
        <v>9</v>
      </c>
      <c r="C542">
        <v>90.740799999999993</v>
      </c>
      <c r="D542">
        <v>0.364622</v>
      </c>
      <c r="E542">
        <v>143.93899999999999</v>
      </c>
      <c r="F542">
        <v>2.2072099999999999</v>
      </c>
      <c r="G542">
        <v>-0.80353600000000003</v>
      </c>
      <c r="H542">
        <v>34.594099999999997</v>
      </c>
      <c r="K542">
        <f t="shared" si="66"/>
        <v>104.05900000000003</v>
      </c>
      <c r="N542">
        <f t="shared" si="67"/>
        <v>11.106429999999953</v>
      </c>
      <c r="O542">
        <f t="shared" si="68"/>
        <v>7.4307000000000016</v>
      </c>
      <c r="P542">
        <f t="shared" si="69"/>
        <v>118.28707000000003</v>
      </c>
    </row>
    <row r="543" spans="1:16">
      <c r="B543">
        <v>10</v>
      </c>
      <c r="C543">
        <v>90.777100000000004</v>
      </c>
      <c r="D543">
        <v>0.65905400000000003</v>
      </c>
      <c r="E543">
        <v>143.90899999999999</v>
      </c>
      <c r="F543">
        <v>2.7240099999999998</v>
      </c>
      <c r="G543">
        <v>-1.1249400000000001</v>
      </c>
      <c r="H543">
        <v>38.382399999999997</v>
      </c>
      <c r="K543">
        <f t="shared" si="66"/>
        <v>116.17600000000004</v>
      </c>
      <c r="N543">
        <f t="shared" si="67"/>
        <v>12.109540000000052</v>
      </c>
      <c r="O543">
        <f t="shared" si="68"/>
        <v>8.5555699999999888</v>
      </c>
      <c r="P543">
        <f t="shared" si="69"/>
        <v>130.46262000000002</v>
      </c>
    </row>
    <row r="544" spans="1:16">
      <c r="B544">
        <v>11</v>
      </c>
      <c r="C544">
        <v>90.7744</v>
      </c>
      <c r="D544">
        <v>0.67628600000000005</v>
      </c>
      <c r="E544">
        <v>143.94800000000001</v>
      </c>
      <c r="F544">
        <v>2.7237399999999998</v>
      </c>
      <c r="G544">
        <v>-1.1227400000000001</v>
      </c>
      <c r="H544">
        <v>38.365600000000001</v>
      </c>
      <c r="K544">
        <f t="shared" si="66"/>
        <v>116.34399999999999</v>
      </c>
      <c r="N544">
        <f t="shared" si="67"/>
        <v>12.099269999999951</v>
      </c>
      <c r="O544">
        <f t="shared" si="68"/>
        <v>8.5560100000000148</v>
      </c>
      <c r="P544">
        <f t="shared" si="69"/>
        <v>130.63195000000002</v>
      </c>
    </row>
    <row r="545" spans="2:16">
      <c r="B545">
        <v>12</v>
      </c>
      <c r="C545">
        <v>90.7697</v>
      </c>
      <c r="D545">
        <v>0.68249800000000005</v>
      </c>
      <c r="E545">
        <v>143.976</v>
      </c>
      <c r="F545">
        <v>2.72451</v>
      </c>
      <c r="G545">
        <v>-1.1217600000000001</v>
      </c>
      <c r="H545">
        <v>38.372700000000002</v>
      </c>
      <c r="K545">
        <f t="shared" si="66"/>
        <v>116.27299999999997</v>
      </c>
      <c r="N545">
        <f t="shared" si="67"/>
        <v>12.160300000000028</v>
      </c>
      <c r="O545">
        <f t="shared" si="68"/>
        <v>8.6314099999999883</v>
      </c>
      <c r="P545">
        <f t="shared" si="69"/>
        <v>130.55622999999997</v>
      </c>
    </row>
    <row r="546" spans="2:16">
      <c r="B546">
        <v>13</v>
      </c>
      <c r="C546">
        <v>90.720600000000005</v>
      </c>
      <c r="D546">
        <v>0.66652699999999998</v>
      </c>
      <c r="E546">
        <v>145.03899999999999</v>
      </c>
      <c r="F546">
        <v>4.0103299999999997</v>
      </c>
      <c r="G546">
        <v>-1.15099</v>
      </c>
      <c r="H546">
        <v>42.307499999999997</v>
      </c>
      <c r="K546">
        <f t="shared" si="66"/>
        <v>126.92500000000001</v>
      </c>
      <c r="N546">
        <f t="shared" si="67"/>
        <v>23.166799999999974</v>
      </c>
      <c r="O546">
        <f t="shared" si="68"/>
        <v>13.175330000000002</v>
      </c>
      <c r="P546">
        <f t="shared" si="69"/>
        <v>144.72884000000005</v>
      </c>
    </row>
    <row r="547" spans="2:16">
      <c r="B547">
        <v>14</v>
      </c>
      <c r="C547">
        <v>90.722300000000004</v>
      </c>
      <c r="D547">
        <v>0.75487400000000004</v>
      </c>
      <c r="E547">
        <v>145.011</v>
      </c>
      <c r="F547">
        <v>4.0070699999999997</v>
      </c>
      <c r="G547">
        <v>-1.15161</v>
      </c>
      <c r="H547">
        <v>42.287399999999998</v>
      </c>
      <c r="K547">
        <f t="shared" si="66"/>
        <v>127.12600000000003</v>
      </c>
      <c r="N547">
        <f t="shared" si="67"/>
        <v>23.173760000000023</v>
      </c>
      <c r="O547">
        <f t="shared" si="68"/>
        <v>13.209660000000014</v>
      </c>
      <c r="P547">
        <f t="shared" si="69"/>
        <v>144.90854000000007</v>
      </c>
    </row>
    <row r="548" spans="2:16">
      <c r="B548">
        <v>15</v>
      </c>
      <c r="C548">
        <v>90.604500000000002</v>
      </c>
      <c r="D548">
        <v>0.55757599999999996</v>
      </c>
      <c r="E548">
        <v>142.59299999999999</v>
      </c>
      <c r="F548">
        <v>2.5486399999999998</v>
      </c>
      <c r="G548">
        <v>-1.7048399999999999</v>
      </c>
      <c r="H548">
        <v>45.8489</v>
      </c>
      <c r="K548">
        <f t="shared" si="66"/>
        <v>141.51099999999997</v>
      </c>
      <c r="N548">
        <f t="shared" si="67"/>
        <v>8.4550500000000213</v>
      </c>
      <c r="O548">
        <f t="shared" si="68"/>
        <v>11.723580000000027</v>
      </c>
      <c r="P548">
        <f t="shared" si="69"/>
        <v>155.73150999999996</v>
      </c>
    </row>
    <row r="549" spans="2:16">
      <c r="B549">
        <v>16</v>
      </c>
      <c r="C549">
        <v>90.639399999999995</v>
      </c>
      <c r="D549">
        <v>0.58826299999999998</v>
      </c>
      <c r="E549">
        <v>142.595</v>
      </c>
      <c r="F549">
        <v>2.5490300000000001</v>
      </c>
      <c r="G549">
        <v>-1.70611</v>
      </c>
      <c r="H549">
        <v>45.8476</v>
      </c>
      <c r="K549">
        <f t="shared" si="66"/>
        <v>141.524</v>
      </c>
      <c r="N549">
        <f t="shared" si="67"/>
        <v>8.3806299999999503</v>
      </c>
      <c r="O549">
        <f t="shared" si="68"/>
        <v>11.668049999999994</v>
      </c>
      <c r="P549">
        <f t="shared" si="69"/>
        <v>155.76017000000002</v>
      </c>
    </row>
    <row r="550" spans="2:16">
      <c r="B550">
        <v>17</v>
      </c>
      <c r="C550">
        <v>90.611400000000003</v>
      </c>
      <c r="D550">
        <v>3.7659400000000001</v>
      </c>
      <c r="E550">
        <v>-136.732</v>
      </c>
      <c r="F550">
        <v>2.36361</v>
      </c>
      <c r="G550">
        <v>-2.31595</v>
      </c>
      <c r="H550">
        <v>53.296100000000003</v>
      </c>
      <c r="K550">
        <f t="shared" si="66"/>
        <v>167.03899999999999</v>
      </c>
      <c r="N550">
        <f t="shared" si="67"/>
        <v>13.316489999999988</v>
      </c>
      <c r="O550">
        <f t="shared" si="68"/>
        <v>13.940979999999996</v>
      </c>
      <c r="P550">
        <f t="shared" si="69"/>
        <v>178.98303999999996</v>
      </c>
    </row>
    <row r="551" spans="2:16">
      <c r="B551">
        <v>18</v>
      </c>
      <c r="C551">
        <v>90.645399999999995</v>
      </c>
      <c r="D551">
        <v>3.6855899999999999</v>
      </c>
      <c r="E551">
        <v>-136.672</v>
      </c>
      <c r="F551">
        <v>2.3629899999999999</v>
      </c>
      <c r="G551">
        <v>-2.31684</v>
      </c>
      <c r="H551">
        <v>53.29</v>
      </c>
      <c r="K551">
        <f t="shared" si="66"/>
        <v>167.10000000000002</v>
      </c>
      <c r="N551">
        <f t="shared" si="67"/>
        <v>13.394419999999947</v>
      </c>
      <c r="O551">
        <f t="shared" si="68"/>
        <v>13.875940000000014</v>
      </c>
      <c r="P551">
        <f t="shared" si="69"/>
        <v>179.05928000000006</v>
      </c>
    </row>
    <row r="552" spans="2:16">
      <c r="B552">
        <v>19</v>
      </c>
      <c r="C552">
        <v>90.829800000000006</v>
      </c>
      <c r="D552">
        <v>2.2925200000000001</v>
      </c>
      <c r="E552">
        <v>141.012</v>
      </c>
      <c r="F552">
        <v>2.35331</v>
      </c>
      <c r="G552">
        <v>-2.9178099999999998</v>
      </c>
      <c r="H552">
        <v>60.9084</v>
      </c>
      <c r="K552">
        <f t="shared" si="66"/>
        <v>190.91599999999994</v>
      </c>
      <c r="N552">
        <f t="shared" si="67"/>
        <v>21.172360000000037</v>
      </c>
      <c r="O552">
        <f t="shared" si="68"/>
        <v>16.948000000000008</v>
      </c>
      <c r="P552">
        <f t="shared" si="69"/>
        <v>204.70520999999997</v>
      </c>
    </row>
    <row r="553" spans="2:16">
      <c r="B553">
        <v>20</v>
      </c>
      <c r="C553">
        <v>90.816400000000002</v>
      </c>
      <c r="D553">
        <v>2.2549000000000001</v>
      </c>
      <c r="E553">
        <v>140.94999999999999</v>
      </c>
      <c r="F553">
        <v>2.3558300000000001</v>
      </c>
      <c r="G553">
        <v>-2.91771</v>
      </c>
      <c r="H553">
        <v>60.916200000000003</v>
      </c>
      <c r="K553">
        <f t="shared" si="66"/>
        <v>190.83799999999997</v>
      </c>
      <c r="N553">
        <f t="shared" si="67"/>
        <v>21.21135000000001</v>
      </c>
      <c r="O553">
        <f t="shared" si="68"/>
        <v>16.950710000000015</v>
      </c>
      <c r="P553">
        <f t="shared" si="69"/>
        <v>204.60102999999992</v>
      </c>
    </row>
    <row r="554" spans="2:16">
      <c r="B554">
        <v>21</v>
      </c>
      <c r="C554">
        <v>90.897199999999998</v>
      </c>
      <c r="D554">
        <v>2.7318500000000001</v>
      </c>
      <c r="E554">
        <v>140.37100000000001</v>
      </c>
      <c r="F554">
        <v>2.02454</v>
      </c>
      <c r="G554">
        <v>-3.6454900000000001</v>
      </c>
      <c r="H554">
        <v>68.164400000000001</v>
      </c>
      <c r="K554">
        <f t="shared" si="66"/>
        <v>218.35599999999999</v>
      </c>
      <c r="N554">
        <f t="shared" si="67"/>
        <v>18.464919999999989</v>
      </c>
      <c r="O554">
        <f t="shared" si="68"/>
        <v>18.398930000000007</v>
      </c>
      <c r="P554">
        <f t="shared" si="69"/>
        <v>230.29708000000005</v>
      </c>
    </row>
    <row r="555" spans="2:16">
      <c r="B555">
        <v>22</v>
      </c>
      <c r="C555">
        <v>90.954400000000007</v>
      </c>
      <c r="D555">
        <v>2.80538</v>
      </c>
      <c r="E555">
        <v>140.29900000000001</v>
      </c>
      <c r="F555">
        <v>2.02664</v>
      </c>
      <c r="G555">
        <v>-3.6461800000000002</v>
      </c>
      <c r="H555">
        <v>68.1584</v>
      </c>
      <c r="K555">
        <f t="shared" si="66"/>
        <v>218.41599999999994</v>
      </c>
      <c r="N555">
        <f t="shared" si="67"/>
        <v>18.834200000000035</v>
      </c>
      <c r="O555">
        <f t="shared" si="68"/>
        <v>18.622340000000008</v>
      </c>
      <c r="P555">
        <f t="shared" si="69"/>
        <v>230.27568999999994</v>
      </c>
    </row>
    <row r="556" spans="2:16">
      <c r="B556">
        <v>23</v>
      </c>
      <c r="C556">
        <v>91.006299999999996</v>
      </c>
      <c r="D556">
        <v>2.6778200000000001</v>
      </c>
      <c r="E556">
        <v>-137.47900000000001</v>
      </c>
      <c r="F556">
        <v>2.0614300000000001</v>
      </c>
      <c r="G556">
        <v>-4.2460699999999996</v>
      </c>
      <c r="H556">
        <v>76.838300000000004</v>
      </c>
      <c r="K556">
        <f t="shared" si="66"/>
        <v>231.61699999999996</v>
      </c>
      <c r="N556">
        <f t="shared" si="67"/>
        <v>26.864550000000051</v>
      </c>
      <c r="O556">
        <f t="shared" si="68"/>
        <v>21.418470000000013</v>
      </c>
      <c r="P556">
        <f t="shared" si="69"/>
        <v>246.48694</v>
      </c>
    </row>
    <row r="557" spans="2:16">
      <c r="B557">
        <v>24</v>
      </c>
      <c r="C557">
        <v>91.106099999999998</v>
      </c>
      <c r="D557">
        <v>2.6176400000000002</v>
      </c>
      <c r="E557">
        <v>-137.429</v>
      </c>
      <c r="F557">
        <v>2.0623900000000002</v>
      </c>
      <c r="G557">
        <v>-4.2433899999999998</v>
      </c>
      <c r="H557">
        <v>76.811499999999995</v>
      </c>
      <c r="K557">
        <f t="shared" si="66"/>
        <v>231.88499999999999</v>
      </c>
      <c r="N557">
        <f t="shared" si="67"/>
        <v>26.637990000000013</v>
      </c>
      <c r="O557">
        <f t="shared" si="68"/>
        <v>21.439030000000002</v>
      </c>
      <c r="P557">
        <f t="shared" si="69"/>
        <v>246.82695000000001</v>
      </c>
    </row>
    <row r="558" spans="2:16">
      <c r="B558">
        <v>25</v>
      </c>
      <c r="C558">
        <v>90.820999999999998</v>
      </c>
      <c r="D558">
        <v>6.1497099999999998</v>
      </c>
      <c r="E558">
        <v>-137.72300000000001</v>
      </c>
      <c r="F558">
        <v>1.91832</v>
      </c>
      <c r="G558">
        <v>-4.9708399999999999</v>
      </c>
      <c r="H558">
        <v>84.724299999999999</v>
      </c>
      <c r="K558">
        <f t="shared" si="66"/>
        <v>252.75700000000006</v>
      </c>
      <c r="N558">
        <f t="shared" si="67"/>
        <v>26.630839999999978</v>
      </c>
      <c r="O558">
        <f t="shared" si="68"/>
        <v>23.883910000000014</v>
      </c>
      <c r="P558">
        <f t="shared" si="69"/>
        <v>267.41222000000016</v>
      </c>
    </row>
    <row r="559" spans="2:16">
      <c r="B559">
        <v>26</v>
      </c>
      <c r="C559">
        <v>90.874099999999999</v>
      </c>
      <c r="D559">
        <v>5.9924299999999997</v>
      </c>
      <c r="E559">
        <v>-137.68299999999999</v>
      </c>
      <c r="F559">
        <v>1.9178500000000001</v>
      </c>
      <c r="G559">
        <v>-4.9682000000000004</v>
      </c>
      <c r="H559">
        <v>84.746300000000005</v>
      </c>
      <c r="K559">
        <f t="shared" si="66"/>
        <v>252.53699999999992</v>
      </c>
      <c r="N559">
        <f t="shared" si="67"/>
        <v>26.764559999999975</v>
      </c>
      <c r="O559">
        <f t="shared" si="68"/>
        <v>23.9512</v>
      </c>
      <c r="P559">
        <f t="shared" si="69"/>
        <v>267.07461999999998</v>
      </c>
    </row>
    <row r="560" spans="2:16">
      <c r="B560">
        <v>27</v>
      </c>
      <c r="C560">
        <v>91.185299999999998</v>
      </c>
      <c r="D560">
        <v>3.0472399999999999</v>
      </c>
      <c r="E560">
        <v>-137.16900000000001</v>
      </c>
      <c r="F560">
        <v>2.4808400000000002</v>
      </c>
      <c r="G560">
        <v>-5.7272400000000001</v>
      </c>
      <c r="H560">
        <v>91.820099999999996</v>
      </c>
      <c r="K560">
        <f t="shared" si="66"/>
        <v>281.79899999999998</v>
      </c>
      <c r="N560">
        <f t="shared" si="67"/>
        <v>27.183560000000053</v>
      </c>
      <c r="O560">
        <f t="shared" si="68"/>
        <v>24.930819999999983</v>
      </c>
      <c r="P560">
        <f t="shared" si="69"/>
        <v>294.51155999999992</v>
      </c>
    </row>
    <row r="561" spans="1:20">
      <c r="B561">
        <v>28</v>
      </c>
      <c r="C561">
        <v>91.473100000000002</v>
      </c>
      <c r="D561">
        <v>2.6873999999999998</v>
      </c>
      <c r="E561">
        <v>-137.22499999999999</v>
      </c>
      <c r="F561">
        <v>2.4880399999999998</v>
      </c>
      <c r="G561">
        <v>-5.73088</v>
      </c>
      <c r="H561">
        <v>91.827799999999996</v>
      </c>
      <c r="K561">
        <f t="shared" si="66"/>
        <v>281.72199999999998</v>
      </c>
      <c r="N561">
        <f t="shared" si="67"/>
        <v>27.394490000000008</v>
      </c>
      <c r="O561">
        <f t="shared" si="68"/>
        <v>24.965689999999995</v>
      </c>
      <c r="P561">
        <f t="shared" si="69"/>
        <v>294.4539299999999</v>
      </c>
    </row>
    <row r="562" spans="1:20">
      <c r="B562">
        <v>29</v>
      </c>
      <c r="C562">
        <v>91.105099999999993</v>
      </c>
      <c r="D562">
        <v>-1.0540700000000001</v>
      </c>
      <c r="E562">
        <v>-135.75800000000001</v>
      </c>
      <c r="F562">
        <v>5.4109800000000003</v>
      </c>
      <c r="G562">
        <v>6.0811900000000003</v>
      </c>
      <c r="H562">
        <v>100.083</v>
      </c>
      <c r="K562">
        <f t="shared" si="66"/>
        <v>299.17000000000007</v>
      </c>
      <c r="N562">
        <f t="shared" ref="N562:N567" si="70">ABS(575-C174-(F562*10))</f>
        <v>55.396850000000029</v>
      </c>
      <c r="O562">
        <f t="shared" ref="O562:O567" si="71">ABS(175-(D174-(G562*10)))</f>
        <v>151.50980000000001</v>
      </c>
      <c r="P562">
        <f t="shared" si="69"/>
        <v>308.37419</v>
      </c>
    </row>
    <row r="563" spans="1:20">
      <c r="B563">
        <v>30</v>
      </c>
      <c r="C563">
        <v>91.143699999999995</v>
      </c>
      <c r="D563">
        <v>-0.89111099999999999</v>
      </c>
      <c r="E563">
        <v>-135.691</v>
      </c>
      <c r="F563">
        <v>5.4047900000000002</v>
      </c>
      <c r="G563">
        <v>6.0733800000000002</v>
      </c>
      <c r="H563">
        <v>99.951999999999998</v>
      </c>
      <c r="K563">
        <f t="shared" si="66"/>
        <v>300.48</v>
      </c>
      <c r="N563">
        <f t="shared" si="70"/>
        <v>55.353270000000037</v>
      </c>
      <c r="O563">
        <f t="shared" si="71"/>
        <v>151.54743999999999</v>
      </c>
      <c r="P563">
        <f t="shared" si="69"/>
        <v>309.64996999999994</v>
      </c>
    </row>
    <row r="564" spans="1:20">
      <c r="B564">
        <v>31</v>
      </c>
      <c r="C564">
        <v>91.235399999999998</v>
      </c>
      <c r="D564">
        <v>-3.7957399999999999</v>
      </c>
      <c r="E564">
        <v>-134.899</v>
      </c>
      <c r="F564">
        <v>5.3956999999999997</v>
      </c>
      <c r="G564">
        <v>6.5824999999999996</v>
      </c>
      <c r="H564">
        <v>106.429</v>
      </c>
      <c r="K564">
        <f t="shared" si="66"/>
        <v>335.71000000000004</v>
      </c>
    </row>
    <row r="565" spans="1:20">
      <c r="B565">
        <v>32</v>
      </c>
      <c r="C565">
        <v>91.459000000000003</v>
      </c>
      <c r="D565">
        <v>-4.1242900000000002</v>
      </c>
      <c r="E565">
        <v>-134.971</v>
      </c>
      <c r="F565">
        <v>5.3961199999999998</v>
      </c>
      <c r="G565">
        <v>6.5796799999999998</v>
      </c>
      <c r="H565">
        <v>106.343</v>
      </c>
      <c r="K565">
        <f t="shared" si="66"/>
        <v>336.56999999999994</v>
      </c>
      <c r="N565">
        <f t="shared" si="70"/>
        <v>48.131319999999995</v>
      </c>
      <c r="O565">
        <f t="shared" si="71"/>
        <v>166.67971999999997</v>
      </c>
      <c r="P565">
        <f t="shared" si="69"/>
        <v>351.29999999999995</v>
      </c>
    </row>
    <row r="566" spans="1:20">
      <c r="B566">
        <v>33</v>
      </c>
      <c r="C566">
        <v>90.194500000000005</v>
      </c>
      <c r="D566">
        <v>-1.2538400000000001</v>
      </c>
      <c r="E566">
        <v>-136.273</v>
      </c>
      <c r="F566">
        <v>6.3204200000000004</v>
      </c>
      <c r="G566">
        <v>6.6802400000000004</v>
      </c>
      <c r="H566">
        <v>114.908</v>
      </c>
      <c r="K566">
        <f t="shared" si="66"/>
        <v>350.92000000000007</v>
      </c>
      <c r="T566" s="15" t="s">
        <v>43</v>
      </c>
    </row>
    <row r="567" spans="1:20">
      <c r="B567">
        <v>34</v>
      </c>
      <c r="C567">
        <v>90.517700000000005</v>
      </c>
      <c r="D567">
        <v>-1.9511799999999999</v>
      </c>
      <c r="E567">
        <v>-136.095</v>
      </c>
      <c r="F567">
        <v>6.3207300000000002</v>
      </c>
      <c r="G567">
        <v>6.6891699999999998</v>
      </c>
      <c r="H567">
        <v>114.92100000000001</v>
      </c>
      <c r="K567">
        <f t="shared" si="66"/>
        <v>350.78999999999996</v>
      </c>
      <c r="N567">
        <f t="shared" si="70"/>
        <v>58.771820000000019</v>
      </c>
      <c r="O567">
        <f t="shared" si="71"/>
        <v>176.57817</v>
      </c>
      <c r="P567">
        <f t="shared" si="69"/>
        <v>362.46339999999987</v>
      </c>
    </row>
    <row r="568" spans="1:20">
      <c r="B568"/>
    </row>
    <row r="569" spans="1:20">
      <c r="A569" t="s">
        <v>40</v>
      </c>
      <c r="B569"/>
    </row>
    <row r="570" spans="1:20">
      <c r="B570"/>
    </row>
    <row r="571" spans="1:20">
      <c r="B571">
        <v>1</v>
      </c>
      <c r="C571">
        <v>90.728700000000003</v>
      </c>
      <c r="D571">
        <v>-1.0630900000000001</v>
      </c>
      <c r="E571">
        <v>143.97499999999999</v>
      </c>
      <c r="F571">
        <v>1.2836399999999999</v>
      </c>
      <c r="G571">
        <v>-7.9009899999999994E-2</v>
      </c>
      <c r="H571">
        <v>27.4009</v>
      </c>
      <c r="K571">
        <f>ABS(J146-H571*10)</f>
        <v>75.990999999999985</v>
      </c>
    </row>
    <row r="572" spans="1:20">
      <c r="B572">
        <v>2</v>
      </c>
      <c r="C572">
        <v>90.7423</v>
      </c>
      <c r="D572">
        <v>-1.03159</v>
      </c>
      <c r="E572">
        <v>144.01300000000001</v>
      </c>
      <c r="F572">
        <v>1.2836399999999999</v>
      </c>
      <c r="G572">
        <v>-7.9352199999999998E-2</v>
      </c>
      <c r="H572">
        <v>27.390499999999999</v>
      </c>
      <c r="K572">
        <f t="shared" ref="K572:K604" si="72">ABS(J147-H572*10)</f>
        <v>76.095000000000027</v>
      </c>
    </row>
    <row r="573" spans="1:20">
      <c r="B573">
        <v>3</v>
      </c>
      <c r="C573">
        <v>90.767600000000002</v>
      </c>
      <c r="D573">
        <v>-1.0015099999999999</v>
      </c>
      <c r="E573">
        <v>144.02000000000001</v>
      </c>
      <c r="F573">
        <v>1.28433</v>
      </c>
      <c r="G573">
        <v>-7.8602599999999995E-2</v>
      </c>
      <c r="H573">
        <v>27.387499999999999</v>
      </c>
      <c r="K573">
        <f t="shared" si="72"/>
        <v>76.125</v>
      </c>
      <c r="N573">
        <f>ABS(575-C148-(F573*10))</f>
        <v>7.6630800000000363</v>
      </c>
      <c r="O573">
        <f>ABS(175-(D148-(G573*10)))</f>
        <v>6.4751940000000161</v>
      </c>
      <c r="P573">
        <f>ABS(E148-(H573*10))</f>
        <v>52.206540000000018</v>
      </c>
    </row>
    <row r="574" spans="1:20">
      <c r="B574">
        <v>4</v>
      </c>
      <c r="C574">
        <v>90.916799999999995</v>
      </c>
      <c r="D574">
        <v>-0.14963599999999999</v>
      </c>
      <c r="E574">
        <v>144.298</v>
      </c>
      <c r="F574">
        <v>2.02786</v>
      </c>
      <c r="G574">
        <v>-0.40991499999999997</v>
      </c>
      <c r="H574">
        <v>31.006399999999999</v>
      </c>
      <c r="K574">
        <f t="shared" si="72"/>
        <v>89.936000000000035</v>
      </c>
      <c r="N574">
        <f t="shared" ref="N574:N598" si="73">ABS(575-C149-(F574*10))</f>
        <v>10.970979999999958</v>
      </c>
      <c r="O574">
        <f t="shared" ref="O574:O598" si="74">ABS(175-(D149-(G574*10)))</f>
        <v>7.2014199999999846</v>
      </c>
      <c r="P574">
        <f t="shared" ref="P574:P604" si="75">ABS(E149-(H574*10))</f>
        <v>101.62412000000006</v>
      </c>
    </row>
    <row r="575" spans="1:20">
      <c r="B575">
        <v>5</v>
      </c>
      <c r="C575">
        <v>90.905900000000003</v>
      </c>
      <c r="D575">
        <v>-0.185475</v>
      </c>
      <c r="E575">
        <v>144.25</v>
      </c>
      <c r="F575">
        <v>2.0286499999999998</v>
      </c>
      <c r="G575">
        <v>-0.41004099999999999</v>
      </c>
      <c r="H575">
        <v>31.001899999999999</v>
      </c>
      <c r="K575">
        <f t="shared" si="72"/>
        <v>89.980999999999995</v>
      </c>
      <c r="N575">
        <f t="shared" si="73"/>
        <v>11.00927999999994</v>
      </c>
      <c r="O575">
        <f t="shared" si="74"/>
        <v>7.1446200000000033</v>
      </c>
      <c r="P575">
        <f t="shared" si="75"/>
        <v>101.67493999999999</v>
      </c>
    </row>
    <row r="576" spans="1:20">
      <c r="B576">
        <v>6</v>
      </c>
      <c r="C576">
        <v>90.934899999999999</v>
      </c>
      <c r="D576">
        <v>-0.14394799999999999</v>
      </c>
      <c r="E576">
        <v>144.31700000000001</v>
      </c>
      <c r="F576">
        <v>2.0286499999999998</v>
      </c>
      <c r="G576">
        <v>-0.40977799999999998</v>
      </c>
      <c r="H576">
        <v>31.0123</v>
      </c>
      <c r="K576">
        <f t="shared" si="72"/>
        <v>89.87700000000001</v>
      </c>
      <c r="N576">
        <f t="shared" si="73"/>
        <v>11.042899999999982</v>
      </c>
      <c r="O576">
        <f t="shared" si="74"/>
        <v>7.1681700000000035</v>
      </c>
      <c r="P576">
        <f t="shared" si="75"/>
        <v>101.57391000000001</v>
      </c>
    </row>
    <row r="577" spans="2:16">
      <c r="B577">
        <v>7</v>
      </c>
      <c r="C577">
        <v>90.709199999999996</v>
      </c>
      <c r="D577">
        <v>0.239061</v>
      </c>
      <c r="E577">
        <v>143.74299999999999</v>
      </c>
      <c r="F577">
        <v>2.1951499999999999</v>
      </c>
      <c r="G577">
        <v>-0.79863700000000004</v>
      </c>
      <c r="H577">
        <v>34.849200000000003</v>
      </c>
      <c r="K577">
        <f t="shared" si="72"/>
        <v>101.50799999999998</v>
      </c>
      <c r="N577">
        <f t="shared" si="73"/>
        <v>10.946739999999966</v>
      </c>
      <c r="O577">
        <f t="shared" si="74"/>
        <v>7.4973700000000179</v>
      </c>
      <c r="P577">
        <f t="shared" si="75"/>
        <v>115.72717</v>
      </c>
    </row>
    <row r="578" spans="2:16">
      <c r="B578">
        <v>8</v>
      </c>
      <c r="C578">
        <v>90.745099999999994</v>
      </c>
      <c r="D578">
        <v>0.29883300000000002</v>
      </c>
      <c r="E578">
        <v>143.785</v>
      </c>
      <c r="F578">
        <v>2.1976</v>
      </c>
      <c r="G578">
        <v>-0.79718500000000003</v>
      </c>
      <c r="H578">
        <v>34.855800000000002</v>
      </c>
      <c r="K578">
        <f t="shared" si="72"/>
        <v>101.44200000000001</v>
      </c>
      <c r="N578">
        <f t="shared" si="73"/>
        <v>10.992219999999975</v>
      </c>
      <c r="O578">
        <f t="shared" si="74"/>
        <v>7.530130000000014</v>
      </c>
      <c r="P578">
        <f t="shared" si="75"/>
        <v>115.66334999999998</v>
      </c>
    </row>
    <row r="579" spans="2:16">
      <c r="B579">
        <v>9</v>
      </c>
      <c r="C579">
        <v>90.699200000000005</v>
      </c>
      <c r="D579">
        <v>0.24362800000000001</v>
      </c>
      <c r="E579">
        <v>143.81800000000001</v>
      </c>
      <c r="F579">
        <v>2.1946599999999998</v>
      </c>
      <c r="G579">
        <v>-0.79758399999999996</v>
      </c>
      <c r="H579">
        <v>34.843699999999998</v>
      </c>
      <c r="K579">
        <f t="shared" si="72"/>
        <v>101.56299999999999</v>
      </c>
      <c r="N579">
        <f t="shared" si="73"/>
        <v>10.980929999999951</v>
      </c>
      <c r="O579">
        <f t="shared" si="74"/>
        <v>7.4902199999999937</v>
      </c>
      <c r="P579">
        <f t="shared" si="75"/>
        <v>115.79106999999999</v>
      </c>
    </row>
    <row r="580" spans="2:16">
      <c r="B580">
        <v>10</v>
      </c>
      <c r="C580">
        <v>90.721299999999999</v>
      </c>
      <c r="D580">
        <v>0.49167100000000002</v>
      </c>
      <c r="E580">
        <v>143.75299999999999</v>
      </c>
      <c r="F580">
        <v>2.7121</v>
      </c>
      <c r="G580">
        <v>-1.11825</v>
      </c>
      <c r="H580">
        <v>38.6372</v>
      </c>
      <c r="K580">
        <f t="shared" si="72"/>
        <v>113.62799999999999</v>
      </c>
      <c r="N580">
        <f t="shared" si="73"/>
        <v>11.990440000000053</v>
      </c>
      <c r="O580">
        <f t="shared" si="74"/>
        <v>8.6224699999999928</v>
      </c>
      <c r="P580">
        <f t="shared" si="75"/>
        <v>127.91461999999996</v>
      </c>
    </row>
    <row r="581" spans="2:16">
      <c r="B581">
        <v>11</v>
      </c>
      <c r="C581">
        <v>90.719399999999993</v>
      </c>
      <c r="D581">
        <v>0.51058099999999995</v>
      </c>
      <c r="E581">
        <v>143.81899999999999</v>
      </c>
      <c r="F581">
        <v>2.7119499999999999</v>
      </c>
      <c r="G581">
        <v>-1.1162399999999999</v>
      </c>
      <c r="H581">
        <v>38.625799999999998</v>
      </c>
      <c r="K581">
        <f t="shared" si="72"/>
        <v>113.74200000000002</v>
      </c>
      <c r="N581">
        <f t="shared" si="73"/>
        <v>11.981369999999952</v>
      </c>
      <c r="O581">
        <f t="shared" si="74"/>
        <v>8.6210100000000125</v>
      </c>
      <c r="P581">
        <f t="shared" si="75"/>
        <v>128.02995000000004</v>
      </c>
    </row>
    <row r="582" spans="2:16">
      <c r="B582">
        <v>12</v>
      </c>
      <c r="C582">
        <v>90.715500000000006</v>
      </c>
      <c r="D582">
        <v>0.51846999999999999</v>
      </c>
      <c r="E582">
        <v>143.79</v>
      </c>
      <c r="F582">
        <v>2.7123200000000001</v>
      </c>
      <c r="G582">
        <v>-1.1149199999999999</v>
      </c>
      <c r="H582">
        <v>38.621699999999997</v>
      </c>
      <c r="K582">
        <f t="shared" si="72"/>
        <v>113.78300000000002</v>
      </c>
      <c r="N582">
        <f t="shared" si="73"/>
        <v>12.038400000000028</v>
      </c>
      <c r="O582">
        <f t="shared" si="74"/>
        <v>8.6998099999999852</v>
      </c>
      <c r="P582">
        <f t="shared" si="75"/>
        <v>128.06623000000002</v>
      </c>
    </row>
    <row r="583" spans="2:16">
      <c r="B583">
        <v>13</v>
      </c>
      <c r="C583">
        <v>90.659899999999993</v>
      </c>
      <c r="D583">
        <v>0.47560999999999998</v>
      </c>
      <c r="E583">
        <v>144.697</v>
      </c>
      <c r="F583">
        <v>3.9968300000000001</v>
      </c>
      <c r="G583">
        <v>-1.14561</v>
      </c>
      <c r="H583">
        <v>42.588999999999999</v>
      </c>
      <c r="K583">
        <f t="shared" si="72"/>
        <v>124.11000000000001</v>
      </c>
      <c r="N583">
        <f t="shared" si="73"/>
        <v>23.031799999999976</v>
      </c>
      <c r="O583">
        <f t="shared" si="74"/>
        <v>13.229129999999998</v>
      </c>
      <c r="P583">
        <f t="shared" si="75"/>
        <v>141.91384000000005</v>
      </c>
    </row>
    <row r="584" spans="2:16">
      <c r="B584">
        <v>14</v>
      </c>
      <c r="C584">
        <v>90.661900000000003</v>
      </c>
      <c r="D584">
        <v>0.56203000000000003</v>
      </c>
      <c r="E584">
        <v>144.69</v>
      </c>
      <c r="F584">
        <v>3.9938899999999999</v>
      </c>
      <c r="G584">
        <v>-1.14635</v>
      </c>
      <c r="H584">
        <v>42.573799999999999</v>
      </c>
      <c r="K584">
        <f t="shared" si="72"/>
        <v>124.262</v>
      </c>
      <c r="N584">
        <f t="shared" si="73"/>
        <v>23.041960000000024</v>
      </c>
      <c r="O584">
        <f t="shared" si="74"/>
        <v>13.262259999999998</v>
      </c>
      <c r="P584">
        <f t="shared" si="75"/>
        <v>142.04454000000004</v>
      </c>
    </row>
    <row r="585" spans="2:16">
      <c r="B585">
        <v>15</v>
      </c>
      <c r="C585">
        <v>90.543199999999999</v>
      </c>
      <c r="D585">
        <v>0.38270700000000002</v>
      </c>
      <c r="E585">
        <v>142.55199999999999</v>
      </c>
      <c r="F585">
        <v>2.54074</v>
      </c>
      <c r="G585">
        <v>-1.69817</v>
      </c>
      <c r="H585">
        <v>46.092199999999998</v>
      </c>
      <c r="K585">
        <f t="shared" si="72"/>
        <v>139.07800000000003</v>
      </c>
      <c r="N585">
        <f t="shared" si="73"/>
        <v>8.3760500000000242</v>
      </c>
      <c r="O585">
        <f t="shared" si="74"/>
        <v>11.790280000000024</v>
      </c>
      <c r="P585">
        <f t="shared" si="75"/>
        <v>153.29851000000002</v>
      </c>
    </row>
    <row r="586" spans="2:16">
      <c r="B586">
        <v>16</v>
      </c>
      <c r="C586">
        <v>90.577399999999997</v>
      </c>
      <c r="D586">
        <v>0.41304099999999999</v>
      </c>
      <c r="E586">
        <v>142.52799999999999</v>
      </c>
      <c r="F586">
        <v>2.5409600000000001</v>
      </c>
      <c r="G586">
        <v>-1.69919</v>
      </c>
      <c r="H586">
        <v>46.084600000000002</v>
      </c>
      <c r="K586">
        <f t="shared" si="72"/>
        <v>139.154</v>
      </c>
      <c r="N586">
        <f t="shared" si="73"/>
        <v>8.2999299999999501</v>
      </c>
      <c r="O586">
        <f t="shared" si="74"/>
        <v>11.737250000000017</v>
      </c>
      <c r="P586">
        <f t="shared" si="75"/>
        <v>153.39017000000001</v>
      </c>
    </row>
    <row r="587" spans="2:16">
      <c r="B587">
        <v>17</v>
      </c>
      <c r="C587">
        <v>90.552800000000005</v>
      </c>
      <c r="D587">
        <v>3.86198</v>
      </c>
      <c r="E587">
        <v>-136.73500000000001</v>
      </c>
      <c r="F587">
        <v>2.35907</v>
      </c>
      <c r="G587">
        <v>-2.3074400000000002</v>
      </c>
      <c r="H587">
        <v>53.534700000000001</v>
      </c>
      <c r="K587">
        <f t="shared" si="72"/>
        <v>164.65300000000002</v>
      </c>
      <c r="N587">
        <f t="shared" si="73"/>
        <v>13.271089999999987</v>
      </c>
      <c r="O587">
        <f t="shared" si="74"/>
        <v>14.026080000000007</v>
      </c>
      <c r="P587">
        <f t="shared" si="75"/>
        <v>176.59703999999999</v>
      </c>
    </row>
    <row r="588" spans="2:16">
      <c r="B588">
        <v>18</v>
      </c>
      <c r="C588">
        <v>90.5822</v>
      </c>
      <c r="D588">
        <v>3.7916599999999998</v>
      </c>
      <c r="E588">
        <v>-136.69499999999999</v>
      </c>
      <c r="F588">
        <v>2.35887</v>
      </c>
      <c r="G588">
        <v>-2.3084799999999999</v>
      </c>
      <c r="H588">
        <v>53.534300000000002</v>
      </c>
      <c r="K588">
        <f t="shared" si="72"/>
        <v>164.65699999999993</v>
      </c>
      <c r="N588">
        <f t="shared" si="73"/>
        <v>13.353219999999947</v>
      </c>
      <c r="O588">
        <f t="shared" si="74"/>
        <v>13.959540000000004</v>
      </c>
      <c r="P588">
        <f t="shared" si="75"/>
        <v>176.61627999999996</v>
      </c>
    </row>
    <row r="589" spans="2:16">
      <c r="B589">
        <v>19</v>
      </c>
      <c r="C589">
        <v>90.767799999999994</v>
      </c>
      <c r="D589">
        <v>2.1279699999999999</v>
      </c>
      <c r="E589">
        <v>141.036</v>
      </c>
      <c r="F589">
        <v>2.34945</v>
      </c>
      <c r="G589">
        <v>-2.9125100000000002</v>
      </c>
      <c r="H589">
        <v>61.154299999999999</v>
      </c>
      <c r="K589">
        <f t="shared" si="72"/>
        <v>188.45699999999999</v>
      </c>
      <c r="N589">
        <f t="shared" si="73"/>
        <v>21.133760000000038</v>
      </c>
      <c r="O589">
        <f t="shared" si="74"/>
        <v>17.001000000000005</v>
      </c>
      <c r="P589">
        <f t="shared" si="75"/>
        <v>202.24621000000002</v>
      </c>
    </row>
    <row r="590" spans="2:16">
      <c r="B590">
        <v>20</v>
      </c>
      <c r="C590">
        <v>90.754300000000001</v>
      </c>
      <c r="D590">
        <v>2.0905999999999998</v>
      </c>
      <c r="E590">
        <v>140.97399999999999</v>
      </c>
      <c r="F590">
        <v>2.3519800000000002</v>
      </c>
      <c r="G590">
        <v>-2.9124099999999999</v>
      </c>
      <c r="H590">
        <v>61.161999999999999</v>
      </c>
      <c r="K590">
        <f t="shared" si="72"/>
        <v>188.38</v>
      </c>
      <c r="N590">
        <f t="shared" si="73"/>
        <v>21.172850000000011</v>
      </c>
      <c r="O590">
        <f t="shared" si="74"/>
        <v>17.003710000000012</v>
      </c>
      <c r="P590">
        <f t="shared" si="75"/>
        <v>202.14302999999995</v>
      </c>
    </row>
    <row r="591" spans="2:16">
      <c r="B591">
        <v>21</v>
      </c>
      <c r="C591">
        <v>90.838200000000001</v>
      </c>
      <c r="D591">
        <v>2.5767799999999998</v>
      </c>
      <c r="E591">
        <v>140.42500000000001</v>
      </c>
      <c r="F591">
        <v>2.0218699999999998</v>
      </c>
      <c r="G591">
        <v>-3.6416300000000001</v>
      </c>
      <c r="H591">
        <v>68.426400000000001</v>
      </c>
      <c r="K591">
        <f t="shared" si="72"/>
        <v>215.73599999999999</v>
      </c>
      <c r="N591">
        <f t="shared" si="73"/>
        <v>18.438219999999987</v>
      </c>
      <c r="O591">
        <f t="shared" si="74"/>
        <v>18.43753000000001</v>
      </c>
      <c r="P591">
        <f t="shared" si="75"/>
        <v>227.67708000000005</v>
      </c>
    </row>
    <row r="592" spans="2:16">
      <c r="B592">
        <v>22</v>
      </c>
      <c r="C592">
        <v>90.894800000000004</v>
      </c>
      <c r="D592">
        <v>2.6482199999999998</v>
      </c>
      <c r="E592">
        <v>140.381</v>
      </c>
      <c r="F592">
        <v>2.0241699999999998</v>
      </c>
      <c r="G592">
        <v>-3.6429100000000001</v>
      </c>
      <c r="H592">
        <v>68.431399999999996</v>
      </c>
      <c r="K592">
        <f t="shared" si="72"/>
        <v>215.68600000000004</v>
      </c>
      <c r="N592">
        <f t="shared" si="73"/>
        <v>18.809500000000032</v>
      </c>
      <c r="O592">
        <f t="shared" si="74"/>
        <v>18.655040000000014</v>
      </c>
      <c r="P592">
        <f t="shared" si="75"/>
        <v>227.54569000000004</v>
      </c>
    </row>
    <row r="593" spans="1:20">
      <c r="B593">
        <v>23</v>
      </c>
      <c r="C593">
        <v>90.948899999999995</v>
      </c>
      <c r="D593">
        <v>2.7881300000000002</v>
      </c>
      <c r="E593">
        <v>-137.57</v>
      </c>
      <c r="F593">
        <v>2.06108</v>
      </c>
      <c r="G593">
        <v>-4.2434000000000003</v>
      </c>
      <c r="H593">
        <v>77.132300000000001</v>
      </c>
      <c r="K593">
        <f t="shared" si="72"/>
        <v>228.67700000000002</v>
      </c>
      <c r="N593">
        <f t="shared" si="73"/>
        <v>26.861050000000052</v>
      </c>
      <c r="O593">
        <f t="shared" si="74"/>
        <v>21.44516999999999</v>
      </c>
      <c r="P593">
        <f t="shared" si="75"/>
        <v>243.54694000000006</v>
      </c>
    </row>
    <row r="594" spans="1:20">
      <c r="B594">
        <v>24</v>
      </c>
      <c r="C594">
        <v>91.052800000000005</v>
      </c>
      <c r="D594">
        <v>2.7135600000000002</v>
      </c>
      <c r="E594">
        <v>-137.505</v>
      </c>
      <c r="F594">
        <v>2.0618300000000001</v>
      </c>
      <c r="G594">
        <v>-4.2404200000000003</v>
      </c>
      <c r="H594">
        <v>77.099100000000007</v>
      </c>
      <c r="K594">
        <f t="shared" si="72"/>
        <v>229.0089999999999</v>
      </c>
      <c r="N594">
        <f t="shared" si="73"/>
        <v>26.632390000000012</v>
      </c>
      <c r="O594">
        <f t="shared" si="74"/>
        <v>21.468729999999994</v>
      </c>
      <c r="P594">
        <f t="shared" si="75"/>
        <v>243.95094999999992</v>
      </c>
    </row>
    <row r="595" spans="1:20">
      <c r="B595">
        <v>25</v>
      </c>
      <c r="C595">
        <v>90.769499999999994</v>
      </c>
      <c r="D595">
        <v>6.2495799999999999</v>
      </c>
      <c r="E595">
        <v>-137.81299999999999</v>
      </c>
      <c r="F595">
        <v>1.91842</v>
      </c>
      <c r="G595">
        <v>-4.9699</v>
      </c>
      <c r="H595">
        <v>85.0334</v>
      </c>
      <c r="K595">
        <f t="shared" si="72"/>
        <v>249.66599999999994</v>
      </c>
      <c r="N595">
        <f t="shared" si="73"/>
        <v>26.631839999999979</v>
      </c>
      <c r="O595">
        <f t="shared" si="74"/>
        <v>23.893309999999985</v>
      </c>
      <c r="P595">
        <f t="shared" si="75"/>
        <v>264.32122000000004</v>
      </c>
    </row>
    <row r="596" spans="1:20">
      <c r="B596">
        <v>26</v>
      </c>
      <c r="C596">
        <v>90.821600000000004</v>
      </c>
      <c r="D596">
        <v>6.0961999999999996</v>
      </c>
      <c r="E596">
        <v>-137.78</v>
      </c>
      <c r="F596">
        <v>1.9180600000000001</v>
      </c>
      <c r="G596">
        <v>-4.9673999999999996</v>
      </c>
      <c r="H596">
        <v>85.0578</v>
      </c>
      <c r="K596">
        <f t="shared" si="72"/>
        <v>249.42200000000003</v>
      </c>
      <c r="N596">
        <f t="shared" si="73"/>
        <v>26.766659999999977</v>
      </c>
      <c r="O596">
        <f t="shared" si="74"/>
        <v>23.95920000000001</v>
      </c>
      <c r="P596">
        <f t="shared" si="75"/>
        <v>263.95962000000009</v>
      </c>
    </row>
    <row r="597" spans="1:20">
      <c r="B597">
        <v>27</v>
      </c>
      <c r="C597">
        <v>91.120699999999999</v>
      </c>
      <c r="D597">
        <v>3.1700400000000002</v>
      </c>
      <c r="E597">
        <v>-137.27099999999999</v>
      </c>
      <c r="F597">
        <v>2.4823200000000001</v>
      </c>
      <c r="G597">
        <v>-5.7296100000000001</v>
      </c>
      <c r="H597">
        <v>92.192800000000005</v>
      </c>
      <c r="K597">
        <f t="shared" si="72"/>
        <v>278.07199999999989</v>
      </c>
      <c r="N597">
        <f t="shared" si="73"/>
        <v>27.198360000000051</v>
      </c>
      <c r="O597">
        <f t="shared" si="74"/>
        <v>24.907119999999992</v>
      </c>
      <c r="P597">
        <f t="shared" si="75"/>
        <v>290.78455999999983</v>
      </c>
    </row>
    <row r="598" spans="1:20">
      <c r="B598">
        <v>28</v>
      </c>
      <c r="C598">
        <v>91.408500000000004</v>
      </c>
      <c r="D598">
        <v>2.8113100000000002</v>
      </c>
      <c r="E598">
        <v>-137.33099999999999</v>
      </c>
      <c r="F598">
        <v>2.48956</v>
      </c>
      <c r="G598">
        <v>-5.7333499999999997</v>
      </c>
      <c r="H598">
        <v>92.203100000000006</v>
      </c>
      <c r="K598">
        <f t="shared" si="72"/>
        <v>277.96899999999994</v>
      </c>
      <c r="N598">
        <f t="shared" si="73"/>
        <v>27.409690000000012</v>
      </c>
      <c r="O598">
        <f t="shared" si="74"/>
        <v>24.940989999999999</v>
      </c>
      <c r="P598">
        <f t="shared" si="75"/>
        <v>290.70092999999986</v>
      </c>
    </row>
    <row r="599" spans="1:20">
      <c r="B599">
        <v>29</v>
      </c>
      <c r="C599">
        <v>91.227199999999996</v>
      </c>
      <c r="D599">
        <v>-1.2894600000000001</v>
      </c>
      <c r="E599">
        <v>-135.76900000000001</v>
      </c>
      <c r="F599">
        <v>5.4167399999999999</v>
      </c>
      <c r="G599">
        <v>6.0846099999999996</v>
      </c>
      <c r="H599">
        <v>100.551</v>
      </c>
      <c r="K599">
        <f t="shared" si="72"/>
        <v>294.49</v>
      </c>
      <c r="N599">
        <f t="shared" ref="N599:N604" si="76">ABS(575-C174-(F599*10))</f>
        <v>55.454450000000023</v>
      </c>
      <c r="O599">
        <f t="shared" ref="O599:O604" si="77">ABS(175-(D174-(G599*10)))</f>
        <v>151.54399999999998</v>
      </c>
      <c r="P599">
        <f t="shared" si="75"/>
        <v>303.69418999999994</v>
      </c>
    </row>
    <row r="600" spans="1:20">
      <c r="B600">
        <v>30</v>
      </c>
      <c r="C600">
        <v>91.265900000000002</v>
      </c>
      <c r="D600">
        <v>-1.12582</v>
      </c>
      <c r="E600">
        <v>-135.702</v>
      </c>
      <c r="F600">
        <v>5.41059</v>
      </c>
      <c r="G600">
        <v>6.0768199999999997</v>
      </c>
      <c r="H600">
        <v>100.42</v>
      </c>
      <c r="K600">
        <f t="shared" si="72"/>
        <v>295.79999999999995</v>
      </c>
      <c r="N600">
        <f t="shared" si="76"/>
        <v>55.411270000000037</v>
      </c>
      <c r="O600">
        <f t="shared" si="77"/>
        <v>151.58184</v>
      </c>
      <c r="P600">
        <f t="shared" si="75"/>
        <v>304.96996999999988</v>
      </c>
    </row>
    <row r="601" spans="1:20">
      <c r="B601">
        <v>31</v>
      </c>
      <c r="C601">
        <v>91.352500000000006</v>
      </c>
      <c r="D601">
        <v>-4.01417</v>
      </c>
      <c r="E601">
        <v>-134.911</v>
      </c>
      <c r="F601">
        <v>5.4013900000000001</v>
      </c>
      <c r="G601">
        <v>6.5866300000000004</v>
      </c>
      <c r="H601">
        <v>106.896</v>
      </c>
      <c r="K601">
        <f t="shared" si="72"/>
        <v>331.03999999999996</v>
      </c>
    </row>
    <row r="602" spans="1:20">
      <c r="B602">
        <v>32</v>
      </c>
      <c r="C602">
        <v>91.573300000000003</v>
      </c>
      <c r="D602">
        <v>-4.3358699999999999</v>
      </c>
      <c r="E602">
        <v>-134.98400000000001</v>
      </c>
      <c r="F602">
        <v>5.4017200000000001</v>
      </c>
      <c r="G602">
        <v>6.5837300000000001</v>
      </c>
      <c r="H602">
        <v>106.80800000000001</v>
      </c>
      <c r="K602">
        <f t="shared" si="72"/>
        <v>331.91999999999985</v>
      </c>
      <c r="N602">
        <f t="shared" si="76"/>
        <v>48.18732</v>
      </c>
      <c r="O602">
        <f t="shared" si="77"/>
        <v>166.72021999999998</v>
      </c>
      <c r="P602">
        <f t="shared" si="75"/>
        <v>346.64999999999986</v>
      </c>
    </row>
    <row r="603" spans="1:20">
      <c r="B603">
        <v>33</v>
      </c>
      <c r="C603">
        <v>90.311599999999999</v>
      </c>
      <c r="D603">
        <v>-1.4825200000000001</v>
      </c>
      <c r="E603">
        <v>-136.27099999999999</v>
      </c>
      <c r="F603">
        <v>6.32707</v>
      </c>
      <c r="G603">
        <v>6.6851799999999999</v>
      </c>
      <c r="H603">
        <v>115.40300000000001</v>
      </c>
      <c r="K603">
        <f t="shared" si="72"/>
        <v>345.97</v>
      </c>
      <c r="T603" s="15" t="s">
        <v>43</v>
      </c>
    </row>
    <row r="604" spans="1:20">
      <c r="B604">
        <v>34</v>
      </c>
      <c r="C604">
        <v>90.633700000000005</v>
      </c>
      <c r="D604">
        <v>-2.1758000000000002</v>
      </c>
      <c r="E604">
        <v>-136.08099999999999</v>
      </c>
      <c r="F604">
        <v>6.3267699999999998</v>
      </c>
      <c r="G604">
        <v>6.6934899999999997</v>
      </c>
      <c r="H604">
        <v>115.405</v>
      </c>
      <c r="K604">
        <f t="shared" si="72"/>
        <v>345.95000000000005</v>
      </c>
      <c r="N604">
        <f t="shared" si="76"/>
        <v>58.832220000000014</v>
      </c>
      <c r="O604">
        <f t="shared" si="77"/>
        <v>176.62137000000001</v>
      </c>
      <c r="P604">
        <f t="shared" si="75"/>
        <v>357.62339999999995</v>
      </c>
    </row>
    <row r="605" spans="1:20">
      <c r="B605"/>
    </row>
    <row r="606" spans="1:20">
      <c r="A606" t="s">
        <v>41</v>
      </c>
      <c r="B606"/>
    </row>
    <row r="607" spans="1:20">
      <c r="B607"/>
    </row>
    <row r="608" spans="1:20">
      <c r="B608">
        <v>1</v>
      </c>
      <c r="C608">
        <v>91.138800000000003</v>
      </c>
      <c r="D608">
        <v>-2.4144899999999998</v>
      </c>
      <c r="E608">
        <v>179.96299999999999</v>
      </c>
      <c r="F608">
        <v>1.17675</v>
      </c>
      <c r="G608">
        <v>-0.100503</v>
      </c>
      <c r="H608">
        <v>35.920699999999997</v>
      </c>
      <c r="K608">
        <f>ABS(J146-H608*10)</f>
        <v>9.2069999999999936</v>
      </c>
    </row>
    <row r="609" spans="2:16">
      <c r="B609">
        <v>2</v>
      </c>
      <c r="C609">
        <v>91.137799999999999</v>
      </c>
      <c r="D609">
        <v>-2.01416</v>
      </c>
      <c r="E609">
        <v>-179.90899999999999</v>
      </c>
      <c r="F609">
        <v>1.17523</v>
      </c>
      <c r="G609">
        <v>-9.6614199999999997E-2</v>
      </c>
      <c r="H609">
        <v>35.904800000000002</v>
      </c>
      <c r="K609">
        <f t="shared" ref="K609:K641" si="78">ABS(J147-H609*10)</f>
        <v>9.0480000000000018</v>
      </c>
    </row>
    <row r="610" spans="2:16">
      <c r="B610">
        <v>3</v>
      </c>
      <c r="C610">
        <v>91.153999999999996</v>
      </c>
      <c r="D610">
        <v>-1.9145799999999999</v>
      </c>
      <c r="E610">
        <v>-179.797</v>
      </c>
      <c r="F610">
        <v>1.17493</v>
      </c>
      <c r="G610">
        <v>-9.5268500000000006E-2</v>
      </c>
      <c r="H610">
        <v>35.903199999999998</v>
      </c>
      <c r="K610">
        <f t="shared" si="78"/>
        <v>9.0319999999999823</v>
      </c>
      <c r="N610">
        <f>ABS(575-C148-(F610*10))</f>
        <v>6.5690800000000369</v>
      </c>
      <c r="O610">
        <f>ABS(175-(D148-(G610*10)))</f>
        <v>6.3085350000000062</v>
      </c>
      <c r="P610">
        <f>ABS(E148-(H610*10))</f>
        <v>32.950459999999964</v>
      </c>
    </row>
    <row r="611" spans="2:16">
      <c r="B611">
        <v>4</v>
      </c>
      <c r="C611">
        <v>91.251599999999996</v>
      </c>
      <c r="D611">
        <v>-0.57672599999999996</v>
      </c>
      <c r="E611">
        <v>-179.36799999999999</v>
      </c>
      <c r="F611">
        <v>2.2191299999999998</v>
      </c>
      <c r="G611">
        <v>-0.41886699999999999</v>
      </c>
      <c r="H611">
        <v>40.844099999999997</v>
      </c>
      <c r="K611">
        <f t="shared" si="78"/>
        <v>8.4409999999999741</v>
      </c>
      <c r="N611">
        <f t="shared" ref="N611:N635" si="79">ABS(575-C149-(F611*10))</f>
        <v>12.883679999999956</v>
      </c>
      <c r="O611">
        <f t="shared" ref="O611:O635" si="80">ABS(175-(D149-(G611*10)))</f>
        <v>7.1118999999999915</v>
      </c>
      <c r="P611">
        <f t="shared" ref="P611:P641" si="81">ABS(E149-(H611*10))</f>
        <v>3.2471200000000522</v>
      </c>
    </row>
    <row r="612" spans="2:16">
      <c r="B612">
        <v>5</v>
      </c>
      <c r="C612">
        <v>91.245000000000005</v>
      </c>
      <c r="D612">
        <v>-0.51299399999999995</v>
      </c>
      <c r="E612">
        <v>-179.506</v>
      </c>
      <c r="F612">
        <v>2.22159</v>
      </c>
      <c r="G612">
        <v>-0.41799999999999998</v>
      </c>
      <c r="H612">
        <v>40.846600000000002</v>
      </c>
      <c r="K612">
        <f t="shared" si="78"/>
        <v>8.4660000000000082</v>
      </c>
      <c r="N612">
        <f t="shared" si="79"/>
        <v>12.938679999999941</v>
      </c>
      <c r="O612">
        <f t="shared" si="80"/>
        <v>7.0650300000000072</v>
      </c>
      <c r="P612">
        <f t="shared" si="81"/>
        <v>3.2279399999999896</v>
      </c>
    </row>
    <row r="613" spans="2:16">
      <c r="B613">
        <v>6</v>
      </c>
      <c r="C613">
        <v>91.267700000000005</v>
      </c>
      <c r="D613">
        <v>-0.55954400000000004</v>
      </c>
      <c r="E613">
        <v>-179.44399999999999</v>
      </c>
      <c r="F613">
        <v>2.2206600000000001</v>
      </c>
      <c r="G613">
        <v>-0.41862100000000002</v>
      </c>
      <c r="H613">
        <v>40.843600000000002</v>
      </c>
      <c r="K613">
        <f t="shared" si="78"/>
        <v>8.4360000000000355</v>
      </c>
      <c r="N613">
        <f t="shared" si="79"/>
        <v>12.962999999999987</v>
      </c>
      <c r="O613">
        <f t="shared" si="80"/>
        <v>7.0797400000000152</v>
      </c>
      <c r="P613">
        <f t="shared" si="81"/>
        <v>3.2609099999999671</v>
      </c>
    </row>
    <row r="614" spans="2:16">
      <c r="B614">
        <v>7</v>
      </c>
      <c r="C614">
        <v>91.191999999999993</v>
      </c>
      <c r="D614">
        <v>-2.2429000000000001</v>
      </c>
      <c r="E614">
        <v>-178.32900000000001</v>
      </c>
      <c r="F614">
        <v>2.4794299999999998</v>
      </c>
      <c r="G614">
        <v>-0.82291499999999995</v>
      </c>
      <c r="H614">
        <v>46.075499999999998</v>
      </c>
      <c r="K614">
        <f t="shared" si="78"/>
        <v>10.754999999999995</v>
      </c>
      <c r="N614">
        <f t="shared" si="79"/>
        <v>13.789539999999967</v>
      </c>
      <c r="O614">
        <f t="shared" si="80"/>
        <v>7.2545900000000074</v>
      </c>
      <c r="P614">
        <f t="shared" si="81"/>
        <v>3.4641700000000242</v>
      </c>
    </row>
    <row r="615" spans="2:16">
      <c r="B615">
        <v>8</v>
      </c>
      <c r="C615">
        <v>91.192099999999996</v>
      </c>
      <c r="D615">
        <v>-1.71363</v>
      </c>
      <c r="E615">
        <v>-178.25700000000001</v>
      </c>
      <c r="F615">
        <v>2.4823200000000001</v>
      </c>
      <c r="G615">
        <v>-0.81729300000000005</v>
      </c>
      <c r="H615">
        <v>46.084699999999998</v>
      </c>
      <c r="K615">
        <f t="shared" si="78"/>
        <v>10.84699999999998</v>
      </c>
      <c r="N615">
        <f t="shared" si="79"/>
        <v>13.839419999999976</v>
      </c>
      <c r="O615">
        <f t="shared" si="80"/>
        <v>7.3290499999999952</v>
      </c>
      <c r="P615">
        <f t="shared" si="81"/>
        <v>3.3743499999999926</v>
      </c>
    </row>
    <row r="616" spans="2:16">
      <c r="B616">
        <v>9</v>
      </c>
      <c r="C616">
        <v>91.179100000000005</v>
      </c>
      <c r="D616">
        <v>-2.30748</v>
      </c>
      <c r="E616">
        <v>-178.376</v>
      </c>
      <c r="F616">
        <v>2.4782199999999999</v>
      </c>
      <c r="G616">
        <v>-0.82199500000000003</v>
      </c>
      <c r="H616">
        <v>46.042400000000001</v>
      </c>
      <c r="K616">
        <f t="shared" si="78"/>
        <v>10.423999999999978</v>
      </c>
      <c r="N616">
        <f t="shared" si="79"/>
        <v>13.816529999999954</v>
      </c>
      <c r="O616">
        <f t="shared" si="80"/>
        <v>7.2461099999999874</v>
      </c>
      <c r="P616">
        <f t="shared" si="81"/>
        <v>3.8040700000000243</v>
      </c>
    </row>
    <row r="617" spans="2:16">
      <c r="B617">
        <v>10</v>
      </c>
      <c r="C617">
        <v>91.198599999999999</v>
      </c>
      <c r="D617">
        <v>-1.60876</v>
      </c>
      <c r="E617">
        <v>-179.399</v>
      </c>
      <c r="F617">
        <v>3.2171099999999999</v>
      </c>
      <c r="G617">
        <v>-1.1348499999999999</v>
      </c>
      <c r="H617">
        <v>51.186500000000002</v>
      </c>
      <c r="K617">
        <f t="shared" si="78"/>
        <v>11.865000000000009</v>
      </c>
      <c r="N617">
        <f t="shared" si="79"/>
        <v>17.04054000000005</v>
      </c>
      <c r="O617">
        <f t="shared" si="80"/>
        <v>8.4564699999999959</v>
      </c>
      <c r="P617">
        <f t="shared" si="81"/>
        <v>2.4216199999999617</v>
      </c>
    </row>
    <row r="618" spans="2:16">
      <c r="B618">
        <v>11</v>
      </c>
      <c r="C618">
        <v>91.21</v>
      </c>
      <c r="D618">
        <v>-2.0898599999999998</v>
      </c>
      <c r="E618">
        <v>-179.37799999999999</v>
      </c>
      <c r="F618">
        <v>3.2149000000000001</v>
      </c>
      <c r="G618">
        <v>-1.13622</v>
      </c>
      <c r="H618">
        <v>51.137</v>
      </c>
      <c r="K618">
        <f t="shared" si="78"/>
        <v>11.370000000000005</v>
      </c>
      <c r="N618">
        <f t="shared" si="79"/>
        <v>17.010869999999954</v>
      </c>
      <c r="O618">
        <f t="shared" si="80"/>
        <v>8.4212100000000021</v>
      </c>
      <c r="P618">
        <f t="shared" si="81"/>
        <v>2.9179500000000189</v>
      </c>
    </row>
    <row r="619" spans="2:16">
      <c r="B619">
        <v>12</v>
      </c>
      <c r="C619">
        <v>91.203100000000006</v>
      </c>
      <c r="D619">
        <v>-2.0102199999999999</v>
      </c>
      <c r="E619">
        <v>-179.27199999999999</v>
      </c>
      <c r="F619">
        <v>3.2152500000000002</v>
      </c>
      <c r="G619">
        <v>-1.1346099999999999</v>
      </c>
      <c r="H619">
        <v>51.146099999999997</v>
      </c>
      <c r="K619">
        <f t="shared" si="78"/>
        <v>11.460999999999956</v>
      </c>
      <c r="N619">
        <f t="shared" si="79"/>
        <v>17.067700000000031</v>
      </c>
      <c r="O619">
        <f t="shared" si="80"/>
        <v>8.5029099999999858</v>
      </c>
      <c r="P619">
        <f t="shared" si="81"/>
        <v>2.8222300000000473</v>
      </c>
    </row>
    <row r="620" spans="2:16">
      <c r="B620">
        <v>13</v>
      </c>
      <c r="C620">
        <v>91.061999999999998</v>
      </c>
      <c r="D620">
        <v>7.21165E-3</v>
      </c>
      <c r="E620">
        <v>-177.64699999999999</v>
      </c>
      <c r="F620">
        <v>4.96</v>
      </c>
      <c r="G620">
        <v>-1.14872</v>
      </c>
      <c r="H620">
        <v>56.5533</v>
      </c>
      <c r="K620">
        <f t="shared" si="78"/>
        <v>15.533000000000015</v>
      </c>
      <c r="N620">
        <f t="shared" si="79"/>
        <v>32.663499999999978</v>
      </c>
      <c r="O620">
        <f t="shared" si="80"/>
        <v>13.198029999999989</v>
      </c>
      <c r="P620">
        <f t="shared" si="81"/>
        <v>2.2708400000000211</v>
      </c>
    </row>
    <row r="621" spans="2:16">
      <c r="B621">
        <v>14</v>
      </c>
      <c r="C621">
        <v>91.033699999999996</v>
      </c>
      <c r="D621">
        <v>0.22767200000000001</v>
      </c>
      <c r="E621">
        <v>-177.35599999999999</v>
      </c>
      <c r="F621">
        <v>4.9549000000000003</v>
      </c>
      <c r="G621">
        <v>-1.14869</v>
      </c>
      <c r="H621">
        <v>56.546199999999999</v>
      </c>
      <c r="K621">
        <f t="shared" si="78"/>
        <v>15.461999999999989</v>
      </c>
      <c r="N621">
        <f t="shared" si="79"/>
        <v>32.652060000000034</v>
      </c>
      <c r="O621">
        <f t="shared" si="80"/>
        <v>13.238860000000017</v>
      </c>
      <c r="P621">
        <f t="shared" si="81"/>
        <v>2.3205400000000509</v>
      </c>
    </row>
    <row r="622" spans="2:16">
      <c r="B622">
        <v>15</v>
      </c>
      <c r="C622">
        <v>91.200500000000005</v>
      </c>
      <c r="D622">
        <v>-3.7999000000000001</v>
      </c>
      <c r="E622">
        <v>179.845</v>
      </c>
      <c r="F622">
        <v>3.0494300000000001</v>
      </c>
      <c r="G622">
        <v>-1.72153</v>
      </c>
      <c r="H622">
        <v>61.252899999999997</v>
      </c>
      <c r="K622">
        <f t="shared" si="78"/>
        <v>12.528999999999996</v>
      </c>
      <c r="N622">
        <f t="shared" si="79"/>
        <v>13.462950000000028</v>
      </c>
      <c r="O622">
        <f t="shared" si="80"/>
        <v>11.556680000000028</v>
      </c>
      <c r="P622">
        <f t="shared" si="81"/>
        <v>1.6915099999999939</v>
      </c>
    </row>
    <row r="623" spans="2:16">
      <c r="B623">
        <v>16</v>
      </c>
      <c r="C623">
        <v>91.227699999999999</v>
      </c>
      <c r="D623">
        <v>-3.4916900000000002</v>
      </c>
      <c r="E623">
        <v>179.965</v>
      </c>
      <c r="F623">
        <v>3.0500699999999998</v>
      </c>
      <c r="G623">
        <v>-1.7215100000000001</v>
      </c>
      <c r="H623">
        <v>61.2697</v>
      </c>
      <c r="K623">
        <f t="shared" si="78"/>
        <v>12.697000000000003</v>
      </c>
      <c r="N623">
        <f t="shared" si="79"/>
        <v>13.391029999999947</v>
      </c>
      <c r="O623">
        <f t="shared" si="80"/>
        <v>11.514049999999997</v>
      </c>
      <c r="P623">
        <f t="shared" si="81"/>
        <v>1.5391700000000128</v>
      </c>
    </row>
    <row r="624" spans="2:16">
      <c r="B624">
        <v>17</v>
      </c>
      <c r="C624">
        <v>91.264799999999994</v>
      </c>
      <c r="D624">
        <v>-0.70677699999999999</v>
      </c>
      <c r="E624">
        <v>-175.64699999999999</v>
      </c>
      <c r="F624">
        <v>3.4312</v>
      </c>
      <c r="G624">
        <v>-2.3204699999999998</v>
      </c>
      <c r="H624">
        <v>71.380499999999998</v>
      </c>
      <c r="K624">
        <f t="shared" si="78"/>
        <v>13.80499999999995</v>
      </c>
      <c r="N624">
        <f t="shared" si="79"/>
        <v>23.992389999999986</v>
      </c>
      <c r="O624">
        <f t="shared" si="80"/>
        <v>13.895780000000002</v>
      </c>
      <c r="P624">
        <f t="shared" si="81"/>
        <v>1.8609599999999773</v>
      </c>
    </row>
    <row r="625" spans="2:16">
      <c r="B625">
        <v>18</v>
      </c>
      <c r="C625">
        <v>91.11</v>
      </c>
      <c r="D625">
        <v>1.9167099999999999</v>
      </c>
      <c r="E625">
        <v>-174.23400000000001</v>
      </c>
      <c r="F625">
        <v>3.4232800000000001</v>
      </c>
      <c r="G625">
        <v>-2.3061600000000002</v>
      </c>
      <c r="H625">
        <v>71.404499999999999</v>
      </c>
      <c r="K625">
        <f t="shared" si="78"/>
        <v>14.044999999999959</v>
      </c>
      <c r="N625">
        <f t="shared" si="79"/>
        <v>23.997319999999945</v>
      </c>
      <c r="O625">
        <f t="shared" si="80"/>
        <v>13.982740000000007</v>
      </c>
      <c r="P625">
        <f t="shared" si="81"/>
        <v>2.0857199999999239</v>
      </c>
    </row>
    <row r="626" spans="2:16">
      <c r="B626">
        <v>19</v>
      </c>
      <c r="C626">
        <v>91.015199999999993</v>
      </c>
      <c r="D626">
        <v>-0.42606899999999998</v>
      </c>
      <c r="E626">
        <v>177.62299999999999</v>
      </c>
      <c r="F626">
        <v>2.8865699999999999</v>
      </c>
      <c r="G626">
        <v>-2.91689</v>
      </c>
      <c r="H626">
        <v>81.712999999999994</v>
      </c>
      <c r="K626">
        <f t="shared" si="78"/>
        <v>17.129999999999882</v>
      </c>
      <c r="N626">
        <f t="shared" si="79"/>
        <v>26.504960000000032</v>
      </c>
      <c r="O626">
        <f t="shared" si="80"/>
        <v>16.9572</v>
      </c>
      <c r="P626">
        <f t="shared" si="81"/>
        <v>3.3407899999998563</v>
      </c>
    </row>
    <row r="627" spans="2:16">
      <c r="B627">
        <v>20</v>
      </c>
      <c r="C627">
        <v>91.002600000000001</v>
      </c>
      <c r="D627">
        <v>0.56355299999999997</v>
      </c>
      <c r="E627">
        <v>176.73099999999999</v>
      </c>
      <c r="F627">
        <v>2.8948200000000002</v>
      </c>
      <c r="G627">
        <v>-2.9116599999999999</v>
      </c>
      <c r="H627">
        <v>81.734099999999998</v>
      </c>
      <c r="K627">
        <f t="shared" si="78"/>
        <v>17.341000000000008</v>
      </c>
      <c r="N627">
        <f t="shared" si="79"/>
        <v>26.601250000000007</v>
      </c>
      <c r="O627">
        <f t="shared" si="80"/>
        <v>17.011210000000005</v>
      </c>
      <c r="P627">
        <f t="shared" si="81"/>
        <v>3.5779700000000503</v>
      </c>
    </row>
    <row r="628" spans="2:16">
      <c r="B628">
        <v>21</v>
      </c>
      <c r="C628">
        <v>91.316400000000002</v>
      </c>
      <c r="D628">
        <v>-3.84524</v>
      </c>
      <c r="E628">
        <v>-176.78100000000001</v>
      </c>
      <c r="F628">
        <v>2.4466100000000002</v>
      </c>
      <c r="G628">
        <v>-3.6575600000000001</v>
      </c>
      <c r="H628">
        <v>91.460499999999996</v>
      </c>
      <c r="K628">
        <f t="shared" si="78"/>
        <v>14.605000000000018</v>
      </c>
      <c r="N628">
        <f t="shared" si="79"/>
        <v>22.685619999999989</v>
      </c>
      <c r="O628">
        <f t="shared" si="80"/>
        <v>18.278230000000008</v>
      </c>
      <c r="P628">
        <f t="shared" si="81"/>
        <v>2.6639199999999619</v>
      </c>
    </row>
    <row r="629" spans="2:16">
      <c r="B629">
        <v>22</v>
      </c>
      <c r="C629">
        <v>91.381699999999995</v>
      </c>
      <c r="D629">
        <v>-3.5655000000000001</v>
      </c>
      <c r="E629">
        <v>-176.017</v>
      </c>
      <c r="F629">
        <v>2.4470700000000001</v>
      </c>
      <c r="G629">
        <v>-3.6594699999999998</v>
      </c>
      <c r="H629">
        <v>91.503500000000003</v>
      </c>
      <c r="K629">
        <f t="shared" si="78"/>
        <v>15.035000000000082</v>
      </c>
      <c r="N629">
        <f t="shared" si="79"/>
        <v>23.038500000000035</v>
      </c>
      <c r="O629">
        <f t="shared" si="80"/>
        <v>18.489440000000002</v>
      </c>
      <c r="P629">
        <f t="shared" si="81"/>
        <v>3.1753100000000813</v>
      </c>
    </row>
    <row r="630" spans="2:16">
      <c r="B630">
        <v>23</v>
      </c>
      <c r="C630">
        <v>91.544799999999995</v>
      </c>
      <c r="D630">
        <v>-5.5893100000000002</v>
      </c>
      <c r="E630">
        <v>-171.91499999999999</v>
      </c>
      <c r="F630">
        <v>2.9069799999999999</v>
      </c>
      <c r="G630">
        <v>-4.2229900000000002</v>
      </c>
      <c r="H630">
        <v>102.36499999999999</v>
      </c>
      <c r="K630">
        <f t="shared" si="78"/>
        <v>23.649999999999977</v>
      </c>
      <c r="N630">
        <f t="shared" si="79"/>
        <v>35.320050000000052</v>
      </c>
      <c r="O630">
        <f t="shared" si="80"/>
        <v>21.649270000000001</v>
      </c>
      <c r="P630">
        <f t="shared" si="81"/>
        <v>8.7800599999999349</v>
      </c>
    </row>
    <row r="631" spans="2:16">
      <c r="B631">
        <v>24</v>
      </c>
      <c r="C631">
        <v>91.695999999999998</v>
      </c>
      <c r="D631">
        <v>-5.9947100000000004</v>
      </c>
      <c r="E631">
        <v>-171.398</v>
      </c>
      <c r="F631">
        <v>2.90456</v>
      </c>
      <c r="G631">
        <v>-4.2190000000000003</v>
      </c>
      <c r="H631">
        <v>102.265</v>
      </c>
      <c r="K631">
        <f t="shared" si="78"/>
        <v>22.649999999999977</v>
      </c>
      <c r="N631">
        <f t="shared" si="79"/>
        <v>35.05969000000001</v>
      </c>
      <c r="O631">
        <f t="shared" si="80"/>
        <v>21.682929999999999</v>
      </c>
      <c r="P631">
        <f t="shared" si="81"/>
        <v>7.7080499999999574</v>
      </c>
    </row>
    <row r="632" spans="2:16">
      <c r="B632">
        <v>25</v>
      </c>
      <c r="C632">
        <v>91.4846</v>
      </c>
      <c r="D632">
        <v>-7.6055099999999998</v>
      </c>
      <c r="E632">
        <v>174.923</v>
      </c>
      <c r="F632">
        <v>2.7431899999999998</v>
      </c>
      <c r="G632">
        <v>-4.9407300000000003</v>
      </c>
      <c r="H632">
        <v>112.61</v>
      </c>
      <c r="K632">
        <f t="shared" si="78"/>
        <v>26.099999999999909</v>
      </c>
      <c r="N632">
        <f t="shared" si="79"/>
        <v>34.879539999999977</v>
      </c>
      <c r="O632">
        <f t="shared" si="80"/>
        <v>24.185009999999977</v>
      </c>
      <c r="P632">
        <f t="shared" si="81"/>
        <v>11.44477999999981</v>
      </c>
    </row>
    <row r="633" spans="2:16">
      <c r="B633">
        <v>26</v>
      </c>
      <c r="C633">
        <v>91.528700000000001</v>
      </c>
      <c r="D633">
        <v>-7.5180899999999999</v>
      </c>
      <c r="E633">
        <v>175.41</v>
      </c>
      <c r="F633">
        <v>2.74295</v>
      </c>
      <c r="G633">
        <v>-4.9410699999999999</v>
      </c>
      <c r="H633">
        <v>112.727</v>
      </c>
      <c r="K633">
        <f t="shared" si="78"/>
        <v>27.269999999999982</v>
      </c>
      <c r="N633">
        <f t="shared" si="79"/>
        <v>35.015559999999979</v>
      </c>
      <c r="O633">
        <f t="shared" si="80"/>
        <v>24.222499999999997</v>
      </c>
      <c r="P633">
        <f t="shared" si="81"/>
        <v>12.732379999999921</v>
      </c>
    </row>
    <row r="634" spans="2:16">
      <c r="B634">
        <v>27</v>
      </c>
      <c r="C634">
        <v>91.783100000000005</v>
      </c>
      <c r="D634">
        <v>-4.93018</v>
      </c>
      <c r="E634">
        <v>-170.47900000000001</v>
      </c>
      <c r="F634">
        <v>3.43045</v>
      </c>
      <c r="G634">
        <v>-5.6850500000000004</v>
      </c>
      <c r="H634">
        <v>122.473</v>
      </c>
      <c r="K634">
        <f t="shared" si="78"/>
        <v>24.730000000000018</v>
      </c>
      <c r="N634">
        <f t="shared" si="79"/>
        <v>36.679660000000048</v>
      </c>
      <c r="O634">
        <f t="shared" si="80"/>
        <v>25.352720000000005</v>
      </c>
      <c r="P634">
        <f t="shared" si="81"/>
        <v>12.017440000000079</v>
      </c>
    </row>
    <row r="635" spans="2:16">
      <c r="B635">
        <v>28</v>
      </c>
      <c r="C635">
        <v>92.190700000000007</v>
      </c>
      <c r="D635">
        <v>-6.5278499999999999</v>
      </c>
      <c r="E635">
        <v>-169.429</v>
      </c>
      <c r="F635">
        <v>3.4238400000000002</v>
      </c>
      <c r="G635">
        <v>-5.6716600000000001</v>
      </c>
      <c r="H635">
        <v>122.03</v>
      </c>
      <c r="K635">
        <f t="shared" si="78"/>
        <v>20.299999999999955</v>
      </c>
      <c r="N635">
        <f t="shared" si="79"/>
        <v>36.752490000000009</v>
      </c>
      <c r="O635">
        <f t="shared" si="80"/>
        <v>25.557889999999986</v>
      </c>
      <c r="P635">
        <f t="shared" si="81"/>
        <v>7.5680700000000343</v>
      </c>
    </row>
    <row r="636" spans="2:16">
      <c r="B636">
        <v>29</v>
      </c>
      <c r="C636">
        <v>91.183499999999995</v>
      </c>
      <c r="D636">
        <v>4.9291999999999998</v>
      </c>
      <c r="E636">
        <v>-170.197</v>
      </c>
      <c r="F636">
        <v>7.2954100000000004</v>
      </c>
      <c r="G636">
        <v>6.0309699999999999</v>
      </c>
      <c r="H636">
        <v>133.47800000000001</v>
      </c>
      <c r="K636">
        <f t="shared" si="78"/>
        <v>34.7800000000002</v>
      </c>
      <c r="P636">
        <f t="shared" si="81"/>
        <v>25.575810000000274</v>
      </c>
    </row>
    <row r="637" spans="2:16">
      <c r="B637">
        <v>30</v>
      </c>
      <c r="C637">
        <v>91.249700000000004</v>
      </c>
      <c r="D637">
        <v>5.0348499999999996</v>
      </c>
      <c r="E637">
        <v>-169.81</v>
      </c>
      <c r="F637">
        <v>7.2866099999999996</v>
      </c>
      <c r="G637">
        <v>6.0235399999999997</v>
      </c>
      <c r="H637">
        <v>133.31100000000001</v>
      </c>
      <c r="K637">
        <f t="shared" si="78"/>
        <v>33.110000000000127</v>
      </c>
      <c r="P637">
        <f t="shared" si="81"/>
        <v>23.940030000000206</v>
      </c>
    </row>
    <row r="638" spans="2:16">
      <c r="B638">
        <v>31</v>
      </c>
      <c r="C638">
        <v>91.963700000000003</v>
      </c>
      <c r="D638">
        <v>-8.5316299999999998</v>
      </c>
      <c r="E638">
        <v>-167.16</v>
      </c>
      <c r="F638">
        <v>7.2978399999999999</v>
      </c>
      <c r="G638">
        <v>6.5255900000000002</v>
      </c>
      <c r="H638">
        <v>142.697</v>
      </c>
      <c r="K638">
        <f t="shared" si="78"/>
        <v>26.970000000000027</v>
      </c>
    </row>
    <row r="639" spans="2:16">
      <c r="B639">
        <v>32</v>
      </c>
      <c r="C639">
        <v>92.256699999999995</v>
      </c>
      <c r="D639">
        <v>-9.6514799999999994</v>
      </c>
      <c r="E639">
        <v>-166.691</v>
      </c>
      <c r="F639">
        <v>7.2794600000000003</v>
      </c>
      <c r="G639">
        <v>6.5046299999999997</v>
      </c>
      <c r="H639">
        <v>142.23599999999999</v>
      </c>
      <c r="K639">
        <f t="shared" si="78"/>
        <v>22.3599999999999</v>
      </c>
      <c r="P639">
        <f t="shared" si="81"/>
        <v>7.6299999999998818</v>
      </c>
    </row>
    <row r="640" spans="2:16">
      <c r="B640">
        <v>33</v>
      </c>
      <c r="C640">
        <v>89.742099999999994</v>
      </c>
      <c r="D640">
        <v>8.7416900000000002</v>
      </c>
      <c r="E640">
        <v>-170.74100000000001</v>
      </c>
      <c r="F640">
        <v>8.4091900000000006</v>
      </c>
      <c r="G640">
        <v>6.57348</v>
      </c>
      <c r="H640">
        <v>151.94</v>
      </c>
      <c r="K640">
        <f t="shared" si="78"/>
        <v>19.400000000000091</v>
      </c>
    </row>
    <row r="641" spans="1:16">
      <c r="B641">
        <v>34</v>
      </c>
      <c r="C641">
        <v>90.226600000000005</v>
      </c>
      <c r="D641">
        <v>6.5316000000000001</v>
      </c>
      <c r="E641">
        <v>-172.953</v>
      </c>
      <c r="F641">
        <v>8.4677000000000007</v>
      </c>
      <c r="G641">
        <v>6.6187899999999997</v>
      </c>
      <c r="H641">
        <v>152.89599999999999</v>
      </c>
      <c r="K641">
        <f t="shared" si="78"/>
        <v>28.959999999999809</v>
      </c>
      <c r="P641">
        <f t="shared" si="81"/>
        <v>17.286599999999908</v>
      </c>
    </row>
    <row r="642" spans="1:16">
      <c r="B642"/>
    </row>
    <row r="643" spans="1:16">
      <c r="A643" t="s">
        <v>42</v>
      </c>
      <c r="B643"/>
    </row>
    <row r="644" spans="1:16">
      <c r="B644"/>
    </row>
    <row r="645" spans="1:16">
      <c r="B645">
        <v>1</v>
      </c>
      <c r="C645">
        <v>91.111800000000002</v>
      </c>
      <c r="D645">
        <v>-2.5</v>
      </c>
      <c r="E645">
        <v>178.95099999999999</v>
      </c>
      <c r="F645">
        <v>1.1725000000000001</v>
      </c>
      <c r="G645">
        <v>-0.101045</v>
      </c>
      <c r="H645">
        <v>36.150700000000001</v>
      </c>
      <c r="K645">
        <f>ABS(J146-H645*10)</f>
        <v>11.507000000000005</v>
      </c>
    </row>
    <row r="646" spans="1:16">
      <c r="B646">
        <v>2</v>
      </c>
      <c r="C646">
        <v>91.115099999999998</v>
      </c>
      <c r="D646">
        <v>-2.1052200000000001</v>
      </c>
      <c r="E646">
        <v>179.07900000000001</v>
      </c>
      <c r="F646">
        <v>1.1709499999999999</v>
      </c>
      <c r="G646">
        <v>-9.7244300000000006E-2</v>
      </c>
      <c r="H646">
        <v>36.135800000000003</v>
      </c>
      <c r="K646">
        <f t="shared" ref="K646:K678" si="82">ABS(J147-H646*10)</f>
        <v>11.358000000000061</v>
      </c>
    </row>
    <row r="647" spans="1:16">
      <c r="B647">
        <v>3</v>
      </c>
      <c r="C647">
        <v>91.134</v>
      </c>
      <c r="D647">
        <v>-1.97438</v>
      </c>
      <c r="E647">
        <v>179.19399999999999</v>
      </c>
      <c r="F647">
        <v>1.17065</v>
      </c>
      <c r="G647">
        <v>-9.5502799999999999E-2</v>
      </c>
      <c r="H647">
        <v>36.135300000000001</v>
      </c>
      <c r="K647">
        <f t="shared" si="82"/>
        <v>11.353000000000009</v>
      </c>
      <c r="N647">
        <f>ABS(575-C148-(F647*10))</f>
        <v>6.5262800000000372</v>
      </c>
      <c r="O647">
        <f>ABS(175-(D148-(G647*10)))</f>
        <v>6.30619200000001</v>
      </c>
      <c r="P647">
        <f>ABS(E148-(H647*10))</f>
        <v>35.27145999999999</v>
      </c>
    </row>
    <row r="648" spans="1:16">
      <c r="B648">
        <v>4</v>
      </c>
      <c r="C648">
        <v>91.238</v>
      </c>
      <c r="D648">
        <v>-0.87160899999999997</v>
      </c>
      <c r="E648">
        <v>179.137</v>
      </c>
      <c r="F648">
        <v>2.21441</v>
      </c>
      <c r="G648">
        <v>-0.41924800000000001</v>
      </c>
      <c r="H648">
        <v>41.082999999999998</v>
      </c>
      <c r="K648">
        <f t="shared" si="82"/>
        <v>10.829999999999984</v>
      </c>
      <c r="N648">
        <f t="shared" ref="N648:N672" si="83">ABS(575-C149-(F648*10))</f>
        <v>12.836479999999959</v>
      </c>
      <c r="O648">
        <f t="shared" ref="O648:O672" si="84">ABS(175-(D149-(G648*10)))</f>
        <v>7.1080900000000042</v>
      </c>
      <c r="P648">
        <f t="shared" ref="P648:P678" si="85">ABS(E149-(H648*10))</f>
        <v>0.85812000000004218</v>
      </c>
    </row>
    <row r="649" spans="1:16">
      <c r="B649">
        <v>5</v>
      </c>
      <c r="C649">
        <v>91.2316</v>
      </c>
      <c r="D649">
        <v>-0.78986599999999996</v>
      </c>
      <c r="E649">
        <v>179.012</v>
      </c>
      <c r="F649">
        <v>2.2166899999999998</v>
      </c>
      <c r="G649">
        <v>-0.41820099999999999</v>
      </c>
      <c r="H649">
        <v>41.084899999999998</v>
      </c>
      <c r="K649">
        <f t="shared" si="82"/>
        <v>10.84899999999999</v>
      </c>
      <c r="N649">
        <f t="shared" si="83"/>
        <v>12.889679999999942</v>
      </c>
      <c r="O649">
        <f t="shared" si="84"/>
        <v>7.0630200000000229</v>
      </c>
      <c r="P649">
        <f t="shared" si="85"/>
        <v>0.84494000000000824</v>
      </c>
    </row>
    <row r="650" spans="1:16">
      <c r="B650">
        <v>6</v>
      </c>
      <c r="C650">
        <v>91.253200000000007</v>
      </c>
      <c r="D650">
        <v>-0.79664999999999997</v>
      </c>
      <c r="E650">
        <v>179.09</v>
      </c>
      <c r="F650">
        <v>2.21563</v>
      </c>
      <c r="G650">
        <v>-0.41840899999999998</v>
      </c>
      <c r="H650">
        <v>41.083199999999998</v>
      </c>
      <c r="K650">
        <f t="shared" si="82"/>
        <v>10.831999999999994</v>
      </c>
      <c r="N650">
        <f t="shared" si="83"/>
        <v>12.912699999999987</v>
      </c>
      <c r="O650">
        <f t="shared" si="84"/>
        <v>7.081860000000006</v>
      </c>
      <c r="P650">
        <f t="shared" si="85"/>
        <v>0.86491000000000895</v>
      </c>
    </row>
    <row r="651" spans="1:16">
      <c r="B651">
        <v>7</v>
      </c>
      <c r="C651">
        <v>91.153999999999996</v>
      </c>
      <c r="D651">
        <v>-2.5628000000000002</v>
      </c>
      <c r="E651">
        <v>-179.83099999999999</v>
      </c>
      <c r="F651">
        <v>2.4757400000000001</v>
      </c>
      <c r="G651">
        <v>-0.82182299999999997</v>
      </c>
      <c r="H651">
        <v>46.309699999999999</v>
      </c>
      <c r="K651">
        <f t="shared" si="82"/>
        <v>13.09699999999998</v>
      </c>
      <c r="N651">
        <f t="shared" si="83"/>
        <v>13.752639999999968</v>
      </c>
      <c r="O651">
        <f t="shared" si="84"/>
        <v>7.2655100000000061</v>
      </c>
      <c r="P651">
        <f t="shared" si="85"/>
        <v>1.1221700000000396</v>
      </c>
    </row>
    <row r="652" spans="1:16">
      <c r="B652">
        <v>8</v>
      </c>
      <c r="C652">
        <v>91.160700000000006</v>
      </c>
      <c r="D652">
        <v>-2.0236000000000001</v>
      </c>
      <c r="E652">
        <v>-179.76400000000001</v>
      </c>
      <c r="F652">
        <v>2.4787699999999999</v>
      </c>
      <c r="G652">
        <v>-0.81616599999999995</v>
      </c>
      <c r="H652">
        <v>46.321100000000001</v>
      </c>
      <c r="K652">
        <f t="shared" si="82"/>
        <v>13.211000000000013</v>
      </c>
      <c r="N652">
        <f t="shared" si="83"/>
        <v>13.803919999999977</v>
      </c>
      <c r="O652">
        <f t="shared" si="84"/>
        <v>7.3403199999999913</v>
      </c>
      <c r="P652">
        <f t="shared" si="85"/>
        <v>1.0103499999999599</v>
      </c>
    </row>
    <row r="653" spans="1:16">
      <c r="B653">
        <v>9</v>
      </c>
      <c r="C653">
        <v>91.1404</v>
      </c>
      <c r="D653">
        <v>-2.5707399999999998</v>
      </c>
      <c r="E653">
        <v>-179.84800000000001</v>
      </c>
      <c r="F653">
        <v>2.4742700000000002</v>
      </c>
      <c r="G653">
        <v>-0.82042199999999998</v>
      </c>
      <c r="H653">
        <v>46.278199999999998</v>
      </c>
      <c r="K653">
        <f t="shared" si="82"/>
        <v>12.781999999999982</v>
      </c>
      <c r="N653">
        <f t="shared" si="83"/>
        <v>13.777029999999957</v>
      </c>
      <c r="O653">
        <f t="shared" si="84"/>
        <v>7.2618400000000065</v>
      </c>
      <c r="P653">
        <f t="shared" si="85"/>
        <v>1.4460700000000202</v>
      </c>
    </row>
    <row r="654" spans="1:16">
      <c r="B654">
        <v>10</v>
      </c>
      <c r="C654">
        <v>91.168599999999998</v>
      </c>
      <c r="D654">
        <v>-2.1745399999999999</v>
      </c>
      <c r="E654">
        <v>178.99600000000001</v>
      </c>
      <c r="F654">
        <v>3.2120600000000001</v>
      </c>
      <c r="G654">
        <v>-1.1347700000000001</v>
      </c>
      <c r="H654">
        <v>51.4191</v>
      </c>
      <c r="K654">
        <f t="shared" si="82"/>
        <v>14.191000000000031</v>
      </c>
      <c r="N654">
        <f t="shared" si="83"/>
        <v>16.990040000000057</v>
      </c>
      <c r="O654">
        <f t="shared" si="84"/>
        <v>8.4572699999999941</v>
      </c>
      <c r="P654">
        <f t="shared" si="85"/>
        <v>9.5619999999939864E-2</v>
      </c>
    </row>
    <row r="655" spans="1:16">
      <c r="B655">
        <v>11</v>
      </c>
      <c r="C655">
        <v>91.169799999999995</v>
      </c>
      <c r="D655">
        <v>-2.4567199999999998</v>
      </c>
      <c r="E655">
        <v>179.04900000000001</v>
      </c>
      <c r="F655">
        <v>3.2098499999999999</v>
      </c>
      <c r="G655">
        <v>-1.13462</v>
      </c>
      <c r="H655">
        <v>51.374699999999997</v>
      </c>
      <c r="K655">
        <f t="shared" si="82"/>
        <v>13.746999999999957</v>
      </c>
      <c r="N655">
        <f t="shared" si="83"/>
        <v>16.960369999999955</v>
      </c>
      <c r="O655">
        <f t="shared" si="84"/>
        <v>8.4372099999999932</v>
      </c>
      <c r="P655">
        <f t="shared" si="85"/>
        <v>0.54095000000006621</v>
      </c>
    </row>
    <row r="656" spans="1:16">
      <c r="B656">
        <v>12</v>
      </c>
      <c r="C656">
        <v>91.164400000000001</v>
      </c>
      <c r="D656">
        <v>-2.3727800000000001</v>
      </c>
      <c r="E656">
        <v>179.14</v>
      </c>
      <c r="F656">
        <v>3.2103600000000001</v>
      </c>
      <c r="G656">
        <v>-1.1330100000000001</v>
      </c>
      <c r="H656">
        <v>51.385199999999998</v>
      </c>
      <c r="K656">
        <f t="shared" si="82"/>
        <v>13.851999999999975</v>
      </c>
      <c r="N656">
        <f t="shared" si="83"/>
        <v>17.018800000000027</v>
      </c>
      <c r="O656">
        <f t="shared" si="84"/>
        <v>8.5189100000000053</v>
      </c>
      <c r="P656">
        <f t="shared" si="85"/>
        <v>0.43123000000002776</v>
      </c>
    </row>
    <row r="657" spans="2:16">
      <c r="B657">
        <v>13</v>
      </c>
      <c r="C657">
        <v>91.072999999999993</v>
      </c>
      <c r="D657">
        <v>-0.87842500000000001</v>
      </c>
      <c r="E657">
        <v>179.904</v>
      </c>
      <c r="F657">
        <v>4.9592000000000001</v>
      </c>
      <c r="G657">
        <v>-1.15208</v>
      </c>
      <c r="H657">
        <v>56.867400000000004</v>
      </c>
      <c r="K657">
        <f t="shared" si="82"/>
        <v>18.673999999999978</v>
      </c>
      <c r="N657">
        <f t="shared" si="83"/>
        <v>32.655499999999975</v>
      </c>
      <c r="O657">
        <f t="shared" si="84"/>
        <v>13.164429999999982</v>
      </c>
      <c r="P657">
        <f t="shared" si="85"/>
        <v>0.87015999999994165</v>
      </c>
    </row>
    <row r="658" spans="2:16">
      <c r="B658">
        <v>14</v>
      </c>
      <c r="C658">
        <v>91.048299999999998</v>
      </c>
      <c r="D658">
        <v>-0.572322</v>
      </c>
      <c r="E658">
        <v>-179.79400000000001</v>
      </c>
      <c r="F658">
        <v>4.9548500000000004</v>
      </c>
      <c r="G658">
        <v>-1.1515899999999999</v>
      </c>
      <c r="H658">
        <v>56.869700000000002</v>
      </c>
      <c r="K658">
        <f t="shared" si="82"/>
        <v>18.697000000000003</v>
      </c>
      <c r="N658">
        <f t="shared" si="83"/>
        <v>32.651560000000032</v>
      </c>
      <c r="O658">
        <f t="shared" si="84"/>
        <v>13.20986000000002</v>
      </c>
      <c r="P658">
        <f t="shared" si="85"/>
        <v>0.91445999999996275</v>
      </c>
    </row>
    <row r="659" spans="2:16">
      <c r="B659">
        <v>15</v>
      </c>
      <c r="C659">
        <v>91.140100000000004</v>
      </c>
      <c r="D659">
        <v>-4.3819999999999997</v>
      </c>
      <c r="E659">
        <v>178.47200000000001</v>
      </c>
      <c r="F659">
        <v>3.04474</v>
      </c>
      <c r="G659">
        <v>-1.71993</v>
      </c>
      <c r="H659">
        <v>61.430199999999999</v>
      </c>
      <c r="K659">
        <f t="shared" si="82"/>
        <v>14.302000000000021</v>
      </c>
      <c r="N659">
        <f t="shared" si="83"/>
        <v>13.416050000000027</v>
      </c>
      <c r="O659">
        <f t="shared" si="84"/>
        <v>11.57268000000002</v>
      </c>
      <c r="P659">
        <f t="shared" si="85"/>
        <v>8.1490000000030705E-2</v>
      </c>
    </row>
    <row r="660" spans="2:16">
      <c r="B660">
        <v>16</v>
      </c>
      <c r="C660">
        <v>91.169399999999996</v>
      </c>
      <c r="D660">
        <v>-4.1213600000000001</v>
      </c>
      <c r="E660">
        <v>178.541</v>
      </c>
      <c r="F660">
        <v>3.0456799999999999</v>
      </c>
      <c r="G660">
        <v>-1.7201900000000001</v>
      </c>
      <c r="H660">
        <v>61.445700000000002</v>
      </c>
      <c r="K660">
        <f t="shared" si="82"/>
        <v>14.456999999999994</v>
      </c>
      <c r="N660">
        <f t="shared" si="83"/>
        <v>13.34712999999995</v>
      </c>
      <c r="O660">
        <f t="shared" si="84"/>
        <v>11.527250000000009</v>
      </c>
      <c r="P660">
        <f t="shared" si="85"/>
        <v>0.2208299999999781</v>
      </c>
    </row>
    <row r="661" spans="2:16">
      <c r="B661">
        <v>17</v>
      </c>
      <c r="C661">
        <v>91.292299999999997</v>
      </c>
      <c r="D661">
        <v>-2.7867000000000002</v>
      </c>
      <c r="E661">
        <v>-178.077</v>
      </c>
      <c r="F661">
        <v>3.4346299999999998</v>
      </c>
      <c r="G661">
        <v>-2.3276400000000002</v>
      </c>
      <c r="H661">
        <v>71.571100000000001</v>
      </c>
      <c r="K661">
        <f t="shared" si="82"/>
        <v>15.711000000000013</v>
      </c>
      <c r="N661">
        <f t="shared" si="83"/>
        <v>24.026689999999988</v>
      </c>
      <c r="O661">
        <f t="shared" si="84"/>
        <v>13.824080000000009</v>
      </c>
      <c r="P661">
        <f t="shared" si="85"/>
        <v>3.7669600000000401</v>
      </c>
    </row>
    <row r="662" spans="2:16">
      <c r="B662">
        <v>18</v>
      </c>
      <c r="C662">
        <v>91.260999999999996</v>
      </c>
      <c r="D662">
        <v>-1.12649</v>
      </c>
      <c r="E662">
        <v>-176.971</v>
      </c>
      <c r="F662">
        <v>3.4321299999999999</v>
      </c>
      <c r="G662">
        <v>-2.3214600000000001</v>
      </c>
      <c r="H662">
        <v>71.665300000000002</v>
      </c>
      <c r="K662">
        <f t="shared" si="82"/>
        <v>16.65300000000002</v>
      </c>
      <c r="N662">
        <f t="shared" si="83"/>
        <v>24.085819999999948</v>
      </c>
      <c r="O662">
        <f t="shared" si="84"/>
        <v>13.829740000000015</v>
      </c>
      <c r="P662">
        <f t="shared" si="85"/>
        <v>4.6937199999999848</v>
      </c>
    </row>
    <row r="663" spans="2:16">
      <c r="B663">
        <v>19</v>
      </c>
      <c r="C663">
        <v>90.994200000000006</v>
      </c>
      <c r="D663">
        <v>-1.10808</v>
      </c>
      <c r="E663">
        <v>177.01599999999999</v>
      </c>
      <c r="F663">
        <v>2.88165</v>
      </c>
      <c r="G663">
        <v>-2.9154399999999998</v>
      </c>
      <c r="H663">
        <v>81.877899999999997</v>
      </c>
      <c r="K663">
        <f t="shared" si="82"/>
        <v>18.778999999999996</v>
      </c>
      <c r="N663">
        <f t="shared" si="83"/>
        <v>26.455760000000037</v>
      </c>
      <c r="O663">
        <f t="shared" si="84"/>
        <v>16.971699999999998</v>
      </c>
      <c r="P663">
        <f t="shared" si="85"/>
        <v>4.9897899999999709</v>
      </c>
    </row>
    <row r="664" spans="2:16">
      <c r="B664">
        <v>20</v>
      </c>
      <c r="C664">
        <v>90.981999999999999</v>
      </c>
      <c r="D664">
        <v>-0.42702800000000002</v>
      </c>
      <c r="E664">
        <v>176.38200000000001</v>
      </c>
      <c r="F664">
        <v>2.8889499999999999</v>
      </c>
      <c r="G664">
        <v>-2.9122699999999999</v>
      </c>
      <c r="H664">
        <v>81.91</v>
      </c>
      <c r="K664">
        <f t="shared" si="82"/>
        <v>19.099999999999909</v>
      </c>
      <c r="N664">
        <f t="shared" si="83"/>
        <v>26.542550000000006</v>
      </c>
      <c r="O664">
        <f t="shared" si="84"/>
        <v>17.005110000000002</v>
      </c>
      <c r="P664">
        <f t="shared" si="85"/>
        <v>5.3369699999999511</v>
      </c>
    </row>
    <row r="665" spans="2:16">
      <c r="B665">
        <v>21</v>
      </c>
      <c r="C665">
        <v>91.250399999999999</v>
      </c>
      <c r="D665">
        <v>-3.9170099999999999</v>
      </c>
      <c r="E665">
        <v>-178.02099999999999</v>
      </c>
      <c r="F665">
        <v>2.4480900000000001</v>
      </c>
      <c r="G665">
        <v>-3.6555900000000001</v>
      </c>
      <c r="H665">
        <v>91.685199999999995</v>
      </c>
      <c r="K665">
        <f t="shared" si="82"/>
        <v>16.851999999999975</v>
      </c>
      <c r="N665">
        <f t="shared" si="83"/>
        <v>22.70041999999999</v>
      </c>
      <c r="O665">
        <f t="shared" si="84"/>
        <v>18.297930000000008</v>
      </c>
      <c r="P665">
        <f t="shared" si="85"/>
        <v>4.9109199999999191</v>
      </c>
    </row>
    <row r="666" spans="2:16">
      <c r="B666">
        <v>22</v>
      </c>
      <c r="C666">
        <v>91.315299999999993</v>
      </c>
      <c r="D666">
        <v>-3.55294</v>
      </c>
      <c r="E666">
        <v>-177.27099999999999</v>
      </c>
      <c r="F666">
        <v>2.4491800000000001</v>
      </c>
      <c r="G666">
        <v>-3.6579199999999998</v>
      </c>
      <c r="H666">
        <v>91.749099999999999</v>
      </c>
      <c r="K666">
        <f t="shared" si="82"/>
        <v>17.490999999999985</v>
      </c>
      <c r="N666">
        <f t="shared" si="83"/>
        <v>23.059600000000035</v>
      </c>
      <c r="O666">
        <f t="shared" si="84"/>
        <v>18.504940000000005</v>
      </c>
      <c r="P666">
        <f t="shared" si="85"/>
        <v>5.6313099999999849</v>
      </c>
    </row>
    <row r="667" spans="2:16">
      <c r="B667">
        <v>23</v>
      </c>
      <c r="C667">
        <v>91.505200000000002</v>
      </c>
      <c r="D667">
        <v>-5.53294</v>
      </c>
      <c r="E667">
        <v>-172.40600000000001</v>
      </c>
      <c r="F667">
        <v>2.9066800000000002</v>
      </c>
      <c r="G667">
        <v>-4.2234600000000002</v>
      </c>
      <c r="H667">
        <v>102.651</v>
      </c>
      <c r="K667">
        <f t="shared" si="82"/>
        <v>26.509999999999991</v>
      </c>
      <c r="N667">
        <f t="shared" si="83"/>
        <v>35.317050000000052</v>
      </c>
      <c r="O667">
        <f t="shared" si="84"/>
        <v>21.644569999999987</v>
      </c>
      <c r="P667">
        <f t="shared" si="85"/>
        <v>11.640059999999949</v>
      </c>
    </row>
    <row r="668" spans="2:16">
      <c r="B668">
        <v>24</v>
      </c>
      <c r="C668">
        <v>91.654200000000003</v>
      </c>
      <c r="D668">
        <v>-5.9270100000000001</v>
      </c>
      <c r="E668">
        <v>-171.86799999999999</v>
      </c>
      <c r="F668">
        <v>2.90428</v>
      </c>
      <c r="G668">
        <v>-4.2195200000000002</v>
      </c>
      <c r="H668">
        <v>102.55500000000001</v>
      </c>
      <c r="K668">
        <f t="shared" si="82"/>
        <v>25.550000000000182</v>
      </c>
      <c r="N668">
        <f t="shared" si="83"/>
        <v>35.05689000000001</v>
      </c>
      <c r="O668">
        <f t="shared" si="84"/>
        <v>21.677729999999997</v>
      </c>
      <c r="P668">
        <f t="shared" si="85"/>
        <v>10.608050000000162</v>
      </c>
    </row>
    <row r="669" spans="2:16">
      <c r="B669">
        <v>25</v>
      </c>
      <c r="C669">
        <v>91.438299999999998</v>
      </c>
      <c r="D669">
        <v>-7.98841</v>
      </c>
      <c r="E669">
        <v>174.56700000000001</v>
      </c>
      <c r="F669">
        <v>2.73882</v>
      </c>
      <c r="G669">
        <v>-4.9365600000000001</v>
      </c>
      <c r="H669">
        <v>112.736</v>
      </c>
      <c r="K669">
        <f t="shared" si="82"/>
        <v>27.360000000000127</v>
      </c>
      <c r="N669">
        <f t="shared" si="83"/>
        <v>34.835839999999976</v>
      </c>
      <c r="O669">
        <f t="shared" si="84"/>
        <v>24.226709999999997</v>
      </c>
      <c r="P669">
        <f t="shared" si="85"/>
        <v>12.704780000000028</v>
      </c>
    </row>
    <row r="670" spans="2:16">
      <c r="B670">
        <v>26</v>
      </c>
      <c r="C670">
        <v>91.488900000000001</v>
      </c>
      <c r="D670">
        <v>-7.8703599999999998</v>
      </c>
      <c r="E670">
        <v>175.09</v>
      </c>
      <c r="F670">
        <v>2.7387600000000001</v>
      </c>
      <c r="G670">
        <v>-4.9373199999999997</v>
      </c>
      <c r="H670">
        <v>112.864</v>
      </c>
      <c r="K670">
        <f t="shared" si="82"/>
        <v>28.6400000000001</v>
      </c>
      <c r="N670">
        <f t="shared" si="83"/>
        <v>34.973659999999974</v>
      </c>
      <c r="O670">
        <f t="shared" si="84"/>
        <v>24.259999999999991</v>
      </c>
      <c r="P670">
        <f t="shared" si="85"/>
        <v>14.102380000000039</v>
      </c>
    </row>
    <row r="671" spans="2:16">
      <c r="B671">
        <v>27</v>
      </c>
      <c r="C671">
        <v>91.739000000000004</v>
      </c>
      <c r="D671">
        <v>-4.8139700000000003</v>
      </c>
      <c r="E671">
        <v>-170.96</v>
      </c>
      <c r="F671">
        <v>3.4320900000000001</v>
      </c>
      <c r="G671">
        <v>-5.6890700000000001</v>
      </c>
      <c r="H671">
        <v>122.83499999999999</v>
      </c>
      <c r="K671">
        <f t="shared" si="82"/>
        <v>28.349999999999909</v>
      </c>
      <c r="N671">
        <f t="shared" si="83"/>
        <v>36.696060000000053</v>
      </c>
      <c r="O671">
        <f t="shared" si="84"/>
        <v>25.312520000000006</v>
      </c>
      <c r="P671">
        <f t="shared" si="85"/>
        <v>15.63743999999997</v>
      </c>
    </row>
    <row r="672" spans="2:16">
      <c r="B672">
        <v>28</v>
      </c>
      <c r="C672">
        <v>92.1404</v>
      </c>
      <c r="D672">
        <v>-6.3965199999999998</v>
      </c>
      <c r="E672">
        <v>-169.87299999999999</v>
      </c>
      <c r="F672">
        <v>3.4255900000000001</v>
      </c>
      <c r="G672">
        <v>-5.6760200000000003</v>
      </c>
      <c r="H672">
        <v>122.4</v>
      </c>
      <c r="K672">
        <f t="shared" si="82"/>
        <v>24</v>
      </c>
      <c r="N672">
        <f t="shared" si="83"/>
        <v>36.769990000000014</v>
      </c>
      <c r="O672">
        <f t="shared" si="84"/>
        <v>25.514289999999988</v>
      </c>
      <c r="P672">
        <f t="shared" si="85"/>
        <v>11.26807000000008</v>
      </c>
    </row>
    <row r="673" spans="1:20">
      <c r="B673">
        <v>29</v>
      </c>
      <c r="C673">
        <v>91.305700000000002</v>
      </c>
      <c r="D673">
        <v>4.1444099999999997</v>
      </c>
      <c r="E673">
        <v>-170.768</v>
      </c>
      <c r="F673">
        <v>7.31081</v>
      </c>
      <c r="G673">
        <v>6.0419400000000003</v>
      </c>
      <c r="H673">
        <v>134.142</v>
      </c>
      <c r="K673">
        <f t="shared" si="82"/>
        <v>41.420000000000073</v>
      </c>
      <c r="P673">
        <f t="shared" si="85"/>
        <v>32.215810000000147</v>
      </c>
    </row>
    <row r="674" spans="1:20">
      <c r="B674">
        <v>30</v>
      </c>
      <c r="C674">
        <v>91.372600000000006</v>
      </c>
      <c r="D674">
        <v>4.2594200000000004</v>
      </c>
      <c r="E674">
        <v>-170.351</v>
      </c>
      <c r="F674">
        <v>7.3019400000000001</v>
      </c>
      <c r="G674">
        <v>6.0345300000000002</v>
      </c>
      <c r="H674">
        <v>133.97499999999999</v>
      </c>
      <c r="K674">
        <f t="shared" si="82"/>
        <v>39.75</v>
      </c>
      <c r="P674">
        <f t="shared" si="85"/>
        <v>30.580030000000079</v>
      </c>
    </row>
    <row r="675" spans="1:20">
      <c r="B675">
        <v>31</v>
      </c>
      <c r="C675">
        <v>92.034499999999994</v>
      </c>
      <c r="D675">
        <v>-8.8625100000000003</v>
      </c>
      <c r="E675">
        <v>-166.726</v>
      </c>
      <c r="F675">
        <v>7.2929700000000004</v>
      </c>
      <c r="G675">
        <v>6.5236799999999997</v>
      </c>
      <c r="H675">
        <v>143.029</v>
      </c>
      <c r="K675">
        <f t="shared" si="82"/>
        <v>30.289999999999964</v>
      </c>
      <c r="T675" s="15" t="s">
        <v>44</v>
      </c>
    </row>
    <row r="676" spans="1:20">
      <c r="B676">
        <v>32</v>
      </c>
      <c r="C676">
        <v>92.339100000000002</v>
      </c>
      <c r="D676">
        <v>-10.0075</v>
      </c>
      <c r="E676">
        <v>-166.22</v>
      </c>
      <c r="F676">
        <v>7.2731700000000004</v>
      </c>
      <c r="G676">
        <v>6.5014900000000004</v>
      </c>
      <c r="H676">
        <v>142.541</v>
      </c>
      <c r="K676">
        <f t="shared" si="82"/>
        <v>25.409999999999854</v>
      </c>
      <c r="P676">
        <f t="shared" si="85"/>
        <v>10.679999999999836</v>
      </c>
    </row>
    <row r="677" spans="1:20">
      <c r="B677">
        <v>33</v>
      </c>
      <c r="C677">
        <v>89.855999999999995</v>
      </c>
      <c r="D677">
        <v>8.1908100000000008</v>
      </c>
      <c r="E677">
        <v>-171.315</v>
      </c>
      <c r="F677">
        <v>8.4281000000000006</v>
      </c>
      <c r="G677">
        <v>6.5876799999999998</v>
      </c>
      <c r="H677">
        <v>152.67699999999999</v>
      </c>
      <c r="K677">
        <f t="shared" si="82"/>
        <v>26.769999999999982</v>
      </c>
    </row>
    <row r="678" spans="1:20">
      <c r="B678">
        <v>34</v>
      </c>
      <c r="C678">
        <v>90.335800000000006</v>
      </c>
      <c r="D678">
        <v>5.9566999999999997</v>
      </c>
      <c r="E678">
        <v>-173.74199999999999</v>
      </c>
      <c r="F678">
        <v>8.4853000000000005</v>
      </c>
      <c r="G678">
        <v>6.6314399999999996</v>
      </c>
      <c r="H678">
        <v>153.6</v>
      </c>
      <c r="K678">
        <f t="shared" si="82"/>
        <v>36</v>
      </c>
      <c r="P678">
        <f t="shared" si="85"/>
        <v>24.326600000000099</v>
      </c>
    </row>
    <row r="681" spans="1:20">
      <c r="A681" t="s">
        <v>45</v>
      </c>
      <c r="B681"/>
      <c r="J681"/>
    </row>
    <row r="682" spans="1:20">
      <c r="F682" t="s">
        <v>16</v>
      </c>
      <c r="G682" t="s">
        <v>17</v>
      </c>
      <c r="H682" t="s">
        <v>18</v>
      </c>
    </row>
    <row r="683" spans="1:20">
      <c r="B683">
        <v>1</v>
      </c>
      <c r="C683">
        <v>91.138800000000003</v>
      </c>
      <c r="D683">
        <v>-2.4144899999999998</v>
      </c>
      <c r="E683">
        <v>179.96299999999999</v>
      </c>
      <c r="F683">
        <v>1.17675</v>
      </c>
      <c r="G683">
        <v>-0.100503</v>
      </c>
      <c r="H683">
        <v>35.920699999999997</v>
      </c>
      <c r="K683">
        <f>ABS(J146-H683*10)</f>
        <v>9.2069999999999936</v>
      </c>
    </row>
    <row r="684" spans="1:20">
      <c r="B684">
        <v>2</v>
      </c>
      <c r="C684">
        <v>91.137799999999999</v>
      </c>
      <c r="D684">
        <v>-2.01416</v>
      </c>
      <c r="E684">
        <v>-179.90899999999999</v>
      </c>
      <c r="F684">
        <v>1.17523</v>
      </c>
      <c r="G684">
        <v>-9.6614199999999997E-2</v>
      </c>
      <c r="H684">
        <v>35.904800000000002</v>
      </c>
      <c r="K684">
        <f t="shared" ref="K684:K716" si="86">ABS(J147-H684*10)</f>
        <v>9.0480000000000018</v>
      </c>
    </row>
    <row r="685" spans="1:20">
      <c r="B685">
        <v>3</v>
      </c>
      <c r="C685">
        <v>91.153999999999996</v>
      </c>
      <c r="D685">
        <v>-1.9145799999999999</v>
      </c>
      <c r="E685">
        <v>-179.797</v>
      </c>
      <c r="F685">
        <v>1.17493</v>
      </c>
      <c r="G685">
        <v>-9.5268500000000006E-2</v>
      </c>
      <c r="H685">
        <v>35.903199999999998</v>
      </c>
      <c r="K685">
        <f t="shared" si="86"/>
        <v>9.0319999999999823</v>
      </c>
      <c r="N685">
        <f>ABS(575-C148-(F685*10))</f>
        <v>6.5690800000000369</v>
      </c>
      <c r="O685">
        <f>ABS(175-(D148-(G685*10)))</f>
        <v>6.3085350000000062</v>
      </c>
      <c r="P685">
        <f>ABS(E148-(H685*10))</f>
        <v>32.950459999999964</v>
      </c>
    </row>
    <row r="686" spans="1:20">
      <c r="B686">
        <v>4</v>
      </c>
      <c r="C686">
        <v>91.251599999999996</v>
      </c>
      <c r="D686">
        <v>-0.57672599999999996</v>
      </c>
      <c r="E686">
        <v>-179.36799999999999</v>
      </c>
      <c r="F686">
        <v>2.2191299999999998</v>
      </c>
      <c r="G686">
        <v>-0.41886699999999999</v>
      </c>
      <c r="H686">
        <v>40.844099999999997</v>
      </c>
      <c r="K686">
        <f t="shared" si="86"/>
        <v>8.4409999999999741</v>
      </c>
      <c r="N686">
        <f t="shared" ref="N686:N710" si="87">ABS(575-C149-(F686*10))</f>
        <v>12.883679999999956</v>
      </c>
      <c r="O686">
        <f t="shared" ref="O686:O710" si="88">ABS(175-(D149-(G686*10)))</f>
        <v>7.1118999999999915</v>
      </c>
      <c r="P686">
        <f t="shared" ref="P686:P716" si="89">ABS(E149-(H686*10))</f>
        <v>3.2471200000000522</v>
      </c>
    </row>
    <row r="687" spans="1:20">
      <c r="B687">
        <v>5</v>
      </c>
      <c r="C687">
        <v>91.245000000000005</v>
      </c>
      <c r="D687">
        <v>-0.51299399999999995</v>
      </c>
      <c r="E687">
        <v>-179.506</v>
      </c>
      <c r="F687">
        <v>2.22159</v>
      </c>
      <c r="G687">
        <v>-0.41799999999999998</v>
      </c>
      <c r="H687">
        <v>40.846600000000002</v>
      </c>
      <c r="K687">
        <f t="shared" si="86"/>
        <v>8.4660000000000082</v>
      </c>
      <c r="N687">
        <f t="shared" si="87"/>
        <v>12.938679999999941</v>
      </c>
      <c r="O687">
        <f t="shared" si="88"/>
        <v>7.0650300000000072</v>
      </c>
      <c r="P687">
        <f t="shared" si="89"/>
        <v>3.2279399999999896</v>
      </c>
    </row>
    <row r="688" spans="1:20">
      <c r="B688">
        <v>6</v>
      </c>
      <c r="C688">
        <v>91.267700000000005</v>
      </c>
      <c r="D688">
        <v>-0.55954400000000004</v>
      </c>
      <c r="E688">
        <v>-179.44399999999999</v>
      </c>
      <c r="F688">
        <v>2.2206600000000001</v>
      </c>
      <c r="G688">
        <v>-0.41862100000000002</v>
      </c>
      <c r="H688">
        <v>40.843600000000002</v>
      </c>
      <c r="K688">
        <f t="shared" si="86"/>
        <v>8.4360000000000355</v>
      </c>
      <c r="N688">
        <f t="shared" si="87"/>
        <v>12.962999999999987</v>
      </c>
      <c r="O688">
        <f t="shared" si="88"/>
        <v>7.0797400000000152</v>
      </c>
      <c r="P688">
        <f t="shared" si="89"/>
        <v>3.2609099999999671</v>
      </c>
    </row>
    <row r="689" spans="2:16">
      <c r="B689">
        <v>7</v>
      </c>
      <c r="C689">
        <v>91.191999999999993</v>
      </c>
      <c r="D689">
        <v>-2.2429000000000001</v>
      </c>
      <c r="E689">
        <v>-178.32900000000001</v>
      </c>
      <c r="F689">
        <v>2.4794299999999998</v>
      </c>
      <c r="G689">
        <v>-0.82291499999999995</v>
      </c>
      <c r="H689">
        <v>46.075499999999998</v>
      </c>
      <c r="K689">
        <f t="shared" si="86"/>
        <v>10.754999999999995</v>
      </c>
      <c r="N689">
        <f t="shared" si="87"/>
        <v>13.789539999999967</v>
      </c>
      <c r="O689">
        <f t="shared" si="88"/>
        <v>7.2545900000000074</v>
      </c>
      <c r="P689">
        <f t="shared" si="89"/>
        <v>3.4641700000000242</v>
      </c>
    </row>
    <row r="690" spans="2:16">
      <c r="B690">
        <v>8</v>
      </c>
      <c r="C690">
        <v>91.192099999999996</v>
      </c>
      <c r="D690">
        <v>-1.71363</v>
      </c>
      <c r="E690">
        <v>-178.25700000000001</v>
      </c>
      <c r="F690">
        <v>2.4823200000000001</v>
      </c>
      <c r="G690">
        <v>-0.81729300000000005</v>
      </c>
      <c r="H690">
        <v>46.084699999999998</v>
      </c>
      <c r="K690">
        <f t="shared" si="86"/>
        <v>10.84699999999998</v>
      </c>
      <c r="N690">
        <f t="shared" si="87"/>
        <v>13.839419999999976</v>
      </c>
      <c r="O690">
        <f t="shared" si="88"/>
        <v>7.3290499999999952</v>
      </c>
      <c r="P690">
        <f t="shared" si="89"/>
        <v>3.3743499999999926</v>
      </c>
    </row>
    <row r="691" spans="2:16">
      <c r="B691">
        <v>9</v>
      </c>
      <c r="C691">
        <v>91.179100000000005</v>
      </c>
      <c r="D691">
        <v>-2.30748</v>
      </c>
      <c r="E691">
        <v>-178.376</v>
      </c>
      <c r="F691">
        <v>2.4782199999999999</v>
      </c>
      <c r="G691">
        <v>-0.82199500000000003</v>
      </c>
      <c r="H691">
        <v>46.042400000000001</v>
      </c>
      <c r="K691">
        <f t="shared" si="86"/>
        <v>10.423999999999978</v>
      </c>
      <c r="N691">
        <f t="shared" si="87"/>
        <v>13.816529999999954</v>
      </c>
      <c r="O691">
        <f t="shared" si="88"/>
        <v>7.2461099999999874</v>
      </c>
      <c r="P691">
        <f t="shared" si="89"/>
        <v>3.8040700000000243</v>
      </c>
    </row>
    <row r="692" spans="2:16">
      <c r="B692">
        <v>10</v>
      </c>
      <c r="C692">
        <v>91.198599999999999</v>
      </c>
      <c r="D692">
        <v>-1.60876</v>
      </c>
      <c r="E692">
        <v>-179.399</v>
      </c>
      <c r="F692">
        <v>3.2171099999999999</v>
      </c>
      <c r="G692">
        <v>-1.1348499999999999</v>
      </c>
      <c r="H692">
        <v>51.186500000000002</v>
      </c>
      <c r="K692">
        <f t="shared" si="86"/>
        <v>11.865000000000009</v>
      </c>
      <c r="N692">
        <f t="shared" si="87"/>
        <v>17.04054000000005</v>
      </c>
      <c r="O692">
        <f t="shared" si="88"/>
        <v>8.4564699999999959</v>
      </c>
      <c r="P692">
        <f t="shared" si="89"/>
        <v>2.4216199999999617</v>
      </c>
    </row>
    <row r="693" spans="2:16">
      <c r="B693">
        <v>11</v>
      </c>
      <c r="C693">
        <v>91.21</v>
      </c>
      <c r="D693">
        <v>-2.0898599999999998</v>
      </c>
      <c r="E693">
        <v>-179.37799999999999</v>
      </c>
      <c r="F693">
        <v>3.2149000000000001</v>
      </c>
      <c r="G693">
        <v>-1.13622</v>
      </c>
      <c r="H693">
        <v>51.137</v>
      </c>
      <c r="K693">
        <f t="shared" si="86"/>
        <v>11.370000000000005</v>
      </c>
      <c r="N693">
        <f t="shared" si="87"/>
        <v>17.010869999999954</v>
      </c>
      <c r="O693">
        <f t="shared" si="88"/>
        <v>8.4212100000000021</v>
      </c>
      <c r="P693">
        <f t="shared" si="89"/>
        <v>2.9179500000000189</v>
      </c>
    </row>
    <row r="694" spans="2:16">
      <c r="B694">
        <v>12</v>
      </c>
      <c r="C694">
        <v>91.203100000000006</v>
      </c>
      <c r="D694">
        <v>-2.0102199999999999</v>
      </c>
      <c r="E694">
        <v>-179.27199999999999</v>
      </c>
      <c r="F694">
        <v>3.2152500000000002</v>
      </c>
      <c r="G694">
        <v>-1.1346099999999999</v>
      </c>
      <c r="H694">
        <v>51.146099999999997</v>
      </c>
      <c r="K694">
        <f t="shared" si="86"/>
        <v>11.460999999999956</v>
      </c>
      <c r="N694">
        <f t="shared" si="87"/>
        <v>17.067700000000031</v>
      </c>
      <c r="O694">
        <f t="shared" si="88"/>
        <v>8.5029099999999858</v>
      </c>
      <c r="P694">
        <f t="shared" si="89"/>
        <v>2.8222300000000473</v>
      </c>
    </row>
    <row r="695" spans="2:16">
      <c r="B695">
        <v>13</v>
      </c>
      <c r="C695">
        <v>91.061999999999998</v>
      </c>
      <c r="D695">
        <v>7.21165E-3</v>
      </c>
      <c r="E695">
        <v>-177.64699999999999</v>
      </c>
      <c r="F695">
        <v>4.96</v>
      </c>
      <c r="G695">
        <v>-1.14872</v>
      </c>
      <c r="H695">
        <v>56.5533</v>
      </c>
      <c r="K695">
        <f t="shared" si="86"/>
        <v>15.533000000000015</v>
      </c>
      <c r="N695">
        <f t="shared" si="87"/>
        <v>32.663499999999978</v>
      </c>
      <c r="O695">
        <f t="shared" si="88"/>
        <v>13.198029999999989</v>
      </c>
      <c r="P695">
        <f t="shared" si="89"/>
        <v>2.2708400000000211</v>
      </c>
    </row>
    <row r="696" spans="2:16">
      <c r="B696">
        <v>14</v>
      </c>
      <c r="C696">
        <v>91.033699999999996</v>
      </c>
      <c r="D696">
        <v>0.22767200000000001</v>
      </c>
      <c r="E696">
        <v>-177.35599999999999</v>
      </c>
      <c r="F696">
        <v>4.9549000000000003</v>
      </c>
      <c r="G696">
        <v>-1.14869</v>
      </c>
      <c r="H696">
        <v>56.546199999999999</v>
      </c>
      <c r="K696">
        <f t="shared" si="86"/>
        <v>15.461999999999989</v>
      </c>
      <c r="N696">
        <f t="shared" si="87"/>
        <v>32.652060000000034</v>
      </c>
      <c r="O696">
        <f t="shared" si="88"/>
        <v>13.238860000000017</v>
      </c>
      <c r="P696">
        <f t="shared" si="89"/>
        <v>2.3205400000000509</v>
      </c>
    </row>
    <row r="697" spans="2:16">
      <c r="B697">
        <v>15</v>
      </c>
      <c r="C697">
        <v>91.200500000000005</v>
      </c>
      <c r="D697">
        <v>-3.7999000000000001</v>
      </c>
      <c r="E697">
        <v>179.845</v>
      </c>
      <c r="F697">
        <v>3.0494300000000001</v>
      </c>
      <c r="G697">
        <v>-1.72153</v>
      </c>
      <c r="H697">
        <v>61.252899999999997</v>
      </c>
      <c r="K697">
        <f t="shared" si="86"/>
        <v>12.528999999999996</v>
      </c>
      <c r="N697">
        <f t="shared" si="87"/>
        <v>13.462950000000028</v>
      </c>
      <c r="O697">
        <f t="shared" si="88"/>
        <v>11.556680000000028</v>
      </c>
      <c r="P697">
        <f t="shared" si="89"/>
        <v>1.6915099999999939</v>
      </c>
    </row>
    <row r="698" spans="2:16">
      <c r="B698">
        <v>16</v>
      </c>
      <c r="C698">
        <v>91.227699999999999</v>
      </c>
      <c r="D698">
        <v>-3.4916900000000002</v>
      </c>
      <c r="E698">
        <v>179.965</v>
      </c>
      <c r="F698">
        <v>3.0500699999999998</v>
      </c>
      <c r="G698">
        <v>-1.7215100000000001</v>
      </c>
      <c r="H698">
        <v>61.2697</v>
      </c>
      <c r="K698">
        <f t="shared" si="86"/>
        <v>12.697000000000003</v>
      </c>
      <c r="N698">
        <f t="shared" si="87"/>
        <v>13.391029999999947</v>
      </c>
      <c r="O698">
        <f t="shared" si="88"/>
        <v>11.514049999999997</v>
      </c>
      <c r="P698">
        <f t="shared" si="89"/>
        <v>1.5391700000000128</v>
      </c>
    </row>
    <row r="699" spans="2:16">
      <c r="B699">
        <v>17</v>
      </c>
      <c r="C699">
        <v>91.264799999999994</v>
      </c>
      <c r="D699">
        <v>-0.70677699999999999</v>
      </c>
      <c r="E699">
        <v>-175.64699999999999</v>
      </c>
      <c r="F699">
        <v>3.4312</v>
      </c>
      <c r="G699">
        <v>-2.3204699999999998</v>
      </c>
      <c r="H699">
        <v>71.380499999999998</v>
      </c>
      <c r="K699">
        <f t="shared" si="86"/>
        <v>13.80499999999995</v>
      </c>
      <c r="N699">
        <f t="shared" si="87"/>
        <v>23.992389999999986</v>
      </c>
      <c r="O699">
        <f t="shared" si="88"/>
        <v>13.895780000000002</v>
      </c>
      <c r="P699">
        <f t="shared" si="89"/>
        <v>1.8609599999999773</v>
      </c>
    </row>
    <row r="700" spans="2:16">
      <c r="B700">
        <v>18</v>
      </c>
      <c r="C700">
        <v>91.11</v>
      </c>
      <c r="D700">
        <v>1.9167099999999999</v>
      </c>
      <c r="E700">
        <v>-174.23400000000001</v>
      </c>
      <c r="F700">
        <v>3.4232800000000001</v>
      </c>
      <c r="G700">
        <v>-2.3061600000000002</v>
      </c>
      <c r="H700">
        <v>71.404499999999999</v>
      </c>
      <c r="K700">
        <f t="shared" si="86"/>
        <v>14.044999999999959</v>
      </c>
      <c r="N700">
        <f t="shared" si="87"/>
        <v>23.997319999999945</v>
      </c>
      <c r="O700">
        <f t="shared" si="88"/>
        <v>13.982740000000007</v>
      </c>
      <c r="P700">
        <f t="shared" si="89"/>
        <v>2.0857199999999239</v>
      </c>
    </row>
    <row r="701" spans="2:16">
      <c r="B701">
        <v>19</v>
      </c>
      <c r="C701">
        <v>91.015199999999993</v>
      </c>
      <c r="D701">
        <v>-0.42606899999999998</v>
      </c>
      <c r="E701">
        <v>177.62299999999999</v>
      </c>
      <c r="F701">
        <v>2.8865699999999999</v>
      </c>
      <c r="G701">
        <v>-2.91689</v>
      </c>
      <c r="H701">
        <v>81.712999999999994</v>
      </c>
      <c r="K701">
        <f t="shared" si="86"/>
        <v>17.129999999999882</v>
      </c>
      <c r="N701">
        <f t="shared" si="87"/>
        <v>26.504960000000032</v>
      </c>
      <c r="O701">
        <f t="shared" si="88"/>
        <v>16.9572</v>
      </c>
      <c r="P701">
        <f t="shared" si="89"/>
        <v>3.3407899999998563</v>
      </c>
    </row>
    <row r="702" spans="2:16">
      <c r="B702">
        <v>20</v>
      </c>
      <c r="C702">
        <v>91.002600000000001</v>
      </c>
      <c r="D702">
        <v>0.56355299999999997</v>
      </c>
      <c r="E702">
        <v>176.73099999999999</v>
      </c>
      <c r="F702">
        <v>2.8948200000000002</v>
      </c>
      <c r="G702">
        <v>-2.9116599999999999</v>
      </c>
      <c r="H702">
        <v>81.734099999999998</v>
      </c>
      <c r="K702">
        <f t="shared" si="86"/>
        <v>17.341000000000008</v>
      </c>
      <c r="N702">
        <f t="shared" si="87"/>
        <v>26.601250000000007</v>
      </c>
      <c r="O702">
        <f t="shared" si="88"/>
        <v>17.011210000000005</v>
      </c>
      <c r="P702">
        <f t="shared" si="89"/>
        <v>3.5779700000000503</v>
      </c>
    </row>
    <row r="703" spans="2:16">
      <c r="B703">
        <v>21</v>
      </c>
      <c r="C703">
        <v>91.316400000000002</v>
      </c>
      <c r="D703">
        <v>-3.84524</v>
      </c>
      <c r="E703">
        <v>-176.78100000000001</v>
      </c>
      <c r="F703">
        <v>2.4466100000000002</v>
      </c>
      <c r="G703">
        <v>-3.6575600000000001</v>
      </c>
      <c r="H703">
        <v>91.460499999999996</v>
      </c>
      <c r="K703">
        <f t="shared" si="86"/>
        <v>14.605000000000018</v>
      </c>
      <c r="N703">
        <f t="shared" si="87"/>
        <v>22.685619999999989</v>
      </c>
      <c r="O703">
        <f t="shared" si="88"/>
        <v>18.278230000000008</v>
      </c>
      <c r="P703">
        <f t="shared" si="89"/>
        <v>2.6639199999999619</v>
      </c>
    </row>
    <row r="704" spans="2:16">
      <c r="B704">
        <v>22</v>
      </c>
      <c r="C704">
        <v>91.381699999999995</v>
      </c>
      <c r="D704">
        <v>-3.5655000000000001</v>
      </c>
      <c r="E704">
        <v>-176.017</v>
      </c>
      <c r="F704">
        <v>2.4470700000000001</v>
      </c>
      <c r="G704">
        <v>-3.6594699999999998</v>
      </c>
      <c r="H704">
        <v>91.503500000000003</v>
      </c>
      <c r="K704">
        <f t="shared" si="86"/>
        <v>15.035000000000082</v>
      </c>
      <c r="N704">
        <f t="shared" si="87"/>
        <v>23.038500000000035</v>
      </c>
      <c r="O704">
        <f t="shared" si="88"/>
        <v>18.489440000000002</v>
      </c>
      <c r="P704">
        <f t="shared" si="89"/>
        <v>3.1753100000000813</v>
      </c>
    </row>
    <row r="705" spans="2:20">
      <c r="B705">
        <v>23</v>
      </c>
      <c r="C705">
        <v>91.544799999999995</v>
      </c>
      <c r="D705">
        <v>-5.5893100000000002</v>
      </c>
      <c r="E705">
        <v>-171.91499999999999</v>
      </c>
      <c r="F705">
        <v>2.9069799999999999</v>
      </c>
      <c r="G705">
        <v>-4.2229900000000002</v>
      </c>
      <c r="H705">
        <v>102.36499999999999</v>
      </c>
      <c r="K705">
        <f t="shared" si="86"/>
        <v>23.649999999999977</v>
      </c>
      <c r="N705">
        <f t="shared" si="87"/>
        <v>35.320050000000052</v>
      </c>
      <c r="O705">
        <f t="shared" si="88"/>
        <v>21.649270000000001</v>
      </c>
      <c r="P705">
        <f t="shared" si="89"/>
        <v>8.7800599999999349</v>
      </c>
    </row>
    <row r="706" spans="2:20">
      <c r="B706">
        <v>24</v>
      </c>
      <c r="C706">
        <v>91.695999999999998</v>
      </c>
      <c r="D706">
        <v>-5.9947100000000004</v>
      </c>
      <c r="E706">
        <v>-171.398</v>
      </c>
      <c r="F706">
        <v>2.90456</v>
      </c>
      <c r="G706">
        <v>-4.2190000000000003</v>
      </c>
      <c r="H706">
        <v>102.265</v>
      </c>
      <c r="K706">
        <f t="shared" si="86"/>
        <v>22.649999999999977</v>
      </c>
      <c r="N706">
        <f t="shared" si="87"/>
        <v>35.05969000000001</v>
      </c>
      <c r="O706">
        <f t="shared" si="88"/>
        <v>21.682929999999999</v>
      </c>
      <c r="P706">
        <f t="shared" si="89"/>
        <v>7.7080499999999574</v>
      </c>
    </row>
    <row r="707" spans="2:20">
      <c r="B707">
        <v>25</v>
      </c>
      <c r="C707">
        <v>91.4846</v>
      </c>
      <c r="D707">
        <v>-7.6055099999999998</v>
      </c>
      <c r="E707">
        <v>174.923</v>
      </c>
      <c r="F707">
        <v>2.7431899999999998</v>
      </c>
      <c r="G707">
        <v>-4.9407300000000003</v>
      </c>
      <c r="H707">
        <v>112.61</v>
      </c>
      <c r="K707">
        <f t="shared" si="86"/>
        <v>26.099999999999909</v>
      </c>
      <c r="N707">
        <f t="shared" si="87"/>
        <v>34.879539999999977</v>
      </c>
      <c r="O707">
        <f t="shared" si="88"/>
        <v>24.185009999999977</v>
      </c>
      <c r="P707">
        <f t="shared" si="89"/>
        <v>11.44477999999981</v>
      </c>
    </row>
    <row r="708" spans="2:20">
      <c r="B708">
        <v>26</v>
      </c>
      <c r="C708">
        <v>91.528700000000001</v>
      </c>
      <c r="D708">
        <v>-7.5180899999999999</v>
      </c>
      <c r="E708">
        <v>175.41</v>
      </c>
      <c r="F708">
        <v>2.74295</v>
      </c>
      <c r="G708">
        <v>-4.9410699999999999</v>
      </c>
      <c r="H708">
        <v>112.727</v>
      </c>
      <c r="K708">
        <f t="shared" si="86"/>
        <v>27.269999999999982</v>
      </c>
      <c r="N708">
        <f t="shared" si="87"/>
        <v>35.015559999999979</v>
      </c>
      <c r="O708">
        <f t="shared" si="88"/>
        <v>24.222499999999997</v>
      </c>
      <c r="P708">
        <f t="shared" si="89"/>
        <v>12.732379999999921</v>
      </c>
    </row>
    <row r="709" spans="2:20">
      <c r="B709">
        <v>27</v>
      </c>
      <c r="C709">
        <v>91.783100000000005</v>
      </c>
      <c r="D709">
        <v>-4.93018</v>
      </c>
      <c r="E709">
        <v>-170.47900000000001</v>
      </c>
      <c r="F709">
        <v>3.43045</v>
      </c>
      <c r="G709">
        <v>-5.6850500000000004</v>
      </c>
      <c r="H709">
        <v>122.473</v>
      </c>
      <c r="K709">
        <f t="shared" si="86"/>
        <v>24.730000000000018</v>
      </c>
      <c r="N709">
        <f t="shared" si="87"/>
        <v>36.679660000000048</v>
      </c>
      <c r="O709">
        <f t="shared" si="88"/>
        <v>25.352720000000005</v>
      </c>
      <c r="P709">
        <f t="shared" si="89"/>
        <v>12.017440000000079</v>
      </c>
    </row>
    <row r="710" spans="2:20">
      <c r="B710">
        <v>28</v>
      </c>
      <c r="C710">
        <v>92.190700000000007</v>
      </c>
      <c r="D710">
        <v>-6.5278499999999999</v>
      </c>
      <c r="E710">
        <v>-169.429</v>
      </c>
      <c r="F710">
        <v>3.4238400000000002</v>
      </c>
      <c r="G710">
        <v>-5.6716600000000001</v>
      </c>
      <c r="H710">
        <v>122.03</v>
      </c>
      <c r="K710">
        <f t="shared" si="86"/>
        <v>20.299999999999955</v>
      </c>
      <c r="N710">
        <f t="shared" si="87"/>
        <v>36.752490000000009</v>
      </c>
      <c r="O710">
        <f t="shared" si="88"/>
        <v>25.557889999999986</v>
      </c>
      <c r="P710">
        <f t="shared" si="89"/>
        <v>7.5680700000000343</v>
      </c>
    </row>
    <row r="711" spans="2:20">
      <c r="B711">
        <v>29</v>
      </c>
      <c r="C711">
        <v>91.183499999999995</v>
      </c>
      <c r="D711">
        <v>4.9291999999999998</v>
      </c>
      <c r="E711">
        <v>-170.197</v>
      </c>
      <c r="F711">
        <v>7.2954100000000004</v>
      </c>
      <c r="G711">
        <v>6.0309699999999999</v>
      </c>
      <c r="H711">
        <v>133.47800000000001</v>
      </c>
      <c r="K711">
        <f t="shared" si="86"/>
        <v>34.7800000000002</v>
      </c>
      <c r="P711">
        <f t="shared" si="89"/>
        <v>25.575810000000274</v>
      </c>
    </row>
    <row r="712" spans="2:20">
      <c r="B712">
        <v>30</v>
      </c>
      <c r="C712">
        <v>91.249700000000004</v>
      </c>
      <c r="D712">
        <v>5.0348499999999996</v>
      </c>
      <c r="E712">
        <v>-169.81</v>
      </c>
      <c r="F712">
        <v>7.2866099999999996</v>
      </c>
      <c r="G712">
        <v>6.0235399999999997</v>
      </c>
      <c r="H712">
        <v>133.31100000000001</v>
      </c>
      <c r="K712">
        <f t="shared" si="86"/>
        <v>33.110000000000127</v>
      </c>
      <c r="P712">
        <f t="shared" si="89"/>
        <v>23.940030000000206</v>
      </c>
    </row>
    <row r="713" spans="2:20">
      <c r="B713">
        <v>31</v>
      </c>
      <c r="C713">
        <v>91.963700000000003</v>
      </c>
      <c r="D713">
        <v>-8.5316299999999998</v>
      </c>
      <c r="E713">
        <v>-167.16</v>
      </c>
      <c r="F713">
        <v>7.2978399999999999</v>
      </c>
      <c r="G713">
        <v>6.5255900000000002</v>
      </c>
      <c r="H713">
        <v>142.697</v>
      </c>
      <c r="K713">
        <f t="shared" si="86"/>
        <v>26.970000000000027</v>
      </c>
    </row>
    <row r="714" spans="2:20">
      <c r="B714">
        <v>32</v>
      </c>
      <c r="C714">
        <v>92.256699999999995</v>
      </c>
      <c r="D714">
        <v>-9.6514799999999994</v>
      </c>
      <c r="E714">
        <v>-166.691</v>
      </c>
      <c r="F714">
        <v>7.2794600000000003</v>
      </c>
      <c r="G714">
        <v>6.5046299999999997</v>
      </c>
      <c r="H714">
        <v>142.23599999999999</v>
      </c>
      <c r="K714">
        <f t="shared" si="86"/>
        <v>22.3599999999999</v>
      </c>
      <c r="P714">
        <f t="shared" si="89"/>
        <v>7.6299999999998818</v>
      </c>
      <c r="T714" s="15" t="s">
        <v>46</v>
      </c>
    </row>
    <row r="715" spans="2:20">
      <c r="B715">
        <v>33</v>
      </c>
      <c r="C715">
        <v>89.742099999999994</v>
      </c>
      <c r="D715">
        <v>8.7416900000000002</v>
      </c>
      <c r="E715">
        <v>-170.74100000000001</v>
      </c>
      <c r="F715">
        <v>8.4091900000000006</v>
      </c>
      <c r="G715">
        <v>6.57348</v>
      </c>
      <c r="H715">
        <v>151.94</v>
      </c>
      <c r="K715">
        <f t="shared" si="86"/>
        <v>19.400000000000091</v>
      </c>
    </row>
    <row r="716" spans="2:20">
      <c r="B716">
        <v>34</v>
      </c>
      <c r="C716">
        <v>90.226600000000005</v>
      </c>
      <c r="D716">
        <v>6.5316000000000001</v>
      </c>
      <c r="E716">
        <v>-172.953</v>
      </c>
      <c r="F716">
        <v>8.4677000000000007</v>
      </c>
      <c r="G716">
        <v>6.6187899999999997</v>
      </c>
      <c r="H716">
        <v>152.89599999999999</v>
      </c>
      <c r="K716">
        <f t="shared" si="86"/>
        <v>28.959999999999809</v>
      </c>
      <c r="P716">
        <f t="shared" si="89"/>
        <v>17.286599999999908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35"/>
  <sheetViews>
    <sheetView topLeftCell="C195" zoomScale="70" zoomScaleNormal="70" workbookViewId="0">
      <selection activeCell="M205" sqref="M205"/>
    </sheetView>
  </sheetViews>
  <sheetFormatPr defaultRowHeight="14.4"/>
  <cols>
    <col min="1" max="1" width="13.5546875" customWidth="1"/>
    <col min="2" max="2" width="8.88671875" customWidth="1"/>
    <col min="3" max="3" width="9.88671875" customWidth="1"/>
    <col min="4" max="4" width="8.88671875" customWidth="1"/>
    <col min="5" max="6" width="9.88671875" customWidth="1"/>
    <col min="7" max="7" width="9.6640625" customWidth="1"/>
    <col min="8" max="8" width="8.44140625" customWidth="1"/>
    <col min="9" max="9" width="6.6640625" customWidth="1"/>
    <col min="10" max="10" width="8.109375" customWidth="1"/>
    <col min="12" max="12" width="8.77734375" customWidth="1"/>
  </cols>
  <sheetData>
    <row r="1" spans="1:8">
      <c r="B1" s="38" t="s">
        <v>91</v>
      </c>
      <c r="C1" s="38"/>
      <c r="D1" s="38"/>
      <c r="F1" t="s">
        <v>176</v>
      </c>
    </row>
    <row r="2" spans="1:8">
      <c r="A2" t="s">
        <v>90</v>
      </c>
      <c r="B2" t="s">
        <v>16</v>
      </c>
      <c r="C2" t="s">
        <v>17</v>
      </c>
      <c r="D2" t="s">
        <v>18</v>
      </c>
    </row>
    <row r="3" spans="1:8">
      <c r="A3">
        <v>1</v>
      </c>
      <c r="F3">
        <v>450</v>
      </c>
    </row>
    <row r="4" spans="1:8">
      <c r="A4">
        <v>2</v>
      </c>
      <c r="F4">
        <v>450</v>
      </c>
    </row>
    <row r="5" spans="1:8">
      <c r="A5">
        <v>3</v>
      </c>
      <c r="B5">
        <v>570.47068999999999</v>
      </c>
      <c r="C5">
        <v>207.7099</v>
      </c>
      <c r="D5">
        <v>500.04874000000001</v>
      </c>
      <c r="F5">
        <v>500</v>
      </c>
      <c r="H5">
        <f>D5-F5</f>
        <v>4.8740000000009331E-2</v>
      </c>
    </row>
    <row r="6" spans="1:8">
      <c r="A6">
        <v>4</v>
      </c>
      <c r="B6">
        <v>570.45155999999997</v>
      </c>
      <c r="C6">
        <v>207.756</v>
      </c>
      <c r="D6">
        <v>500.05777999999998</v>
      </c>
      <c r="F6">
        <v>500</v>
      </c>
      <c r="H6">
        <f t="shared" ref="H6:H43" si="0">D6-F6</f>
        <v>5.7779999999979736E-2</v>
      </c>
    </row>
    <row r="7" spans="1:8">
      <c r="A7">
        <v>5</v>
      </c>
      <c r="B7">
        <v>565.02232000000004</v>
      </c>
      <c r="C7">
        <v>208.05620999999999</v>
      </c>
      <c r="D7">
        <v>549.67579999999998</v>
      </c>
      <c r="F7">
        <v>550</v>
      </c>
      <c r="H7">
        <f t="shared" si="0"/>
        <v>-0.32420000000001892</v>
      </c>
    </row>
    <row r="8" spans="1:8">
      <c r="A8">
        <v>6</v>
      </c>
      <c r="B8">
        <v>565.14864999999998</v>
      </c>
      <c r="C8">
        <v>207.87067999999999</v>
      </c>
      <c r="D8">
        <v>549.68898000000002</v>
      </c>
      <c r="F8">
        <v>550</v>
      </c>
      <c r="H8">
        <f t="shared" si="0"/>
        <v>-0.31101999999998498</v>
      </c>
    </row>
    <row r="9" spans="1:8">
      <c r="A9">
        <v>7</v>
      </c>
      <c r="B9">
        <v>563.46891000000005</v>
      </c>
      <c r="C9">
        <v>208.07012</v>
      </c>
      <c r="D9">
        <v>598.37964999999997</v>
      </c>
      <c r="F9">
        <v>600</v>
      </c>
      <c r="H9">
        <f t="shared" si="0"/>
        <v>-1.6203500000000304</v>
      </c>
    </row>
    <row r="10" spans="1:8">
      <c r="A10">
        <v>8</v>
      </c>
      <c r="B10">
        <v>563.47783000000004</v>
      </c>
      <c r="C10">
        <v>208.07160999999999</v>
      </c>
      <c r="D10">
        <v>598.38481999999999</v>
      </c>
      <c r="F10">
        <v>600</v>
      </c>
      <c r="H10">
        <f t="shared" si="0"/>
        <v>-1.6151800000000094</v>
      </c>
    </row>
    <row r="11" spans="1:8">
      <c r="A11">
        <v>9</v>
      </c>
      <c r="B11">
        <v>556.83633999999995</v>
      </c>
      <c r="C11">
        <v>206.94111000000001</v>
      </c>
      <c r="D11">
        <v>650.29988000000003</v>
      </c>
      <c r="F11">
        <v>650</v>
      </c>
      <c r="H11">
        <f t="shared" si="0"/>
        <v>0.29988000000003012</v>
      </c>
    </row>
    <row r="12" spans="1:8">
      <c r="A12">
        <v>10</v>
      </c>
      <c r="B12">
        <v>556.90413000000001</v>
      </c>
      <c r="C12">
        <v>206.85722999999999</v>
      </c>
      <c r="D12">
        <v>650.29178999999999</v>
      </c>
      <c r="F12">
        <v>650</v>
      </c>
      <c r="H12">
        <f t="shared" si="0"/>
        <v>0.29178999999999178</v>
      </c>
    </row>
    <row r="13" spans="1:8">
      <c r="A13">
        <v>11</v>
      </c>
      <c r="B13">
        <v>552.47748999999999</v>
      </c>
      <c r="C13">
        <v>207.34186</v>
      </c>
      <c r="D13">
        <v>701.06542999999999</v>
      </c>
      <c r="F13">
        <v>700</v>
      </c>
      <c r="H13">
        <f t="shared" si="0"/>
        <v>1.0654299999999921</v>
      </c>
    </row>
    <row r="14" spans="1:8">
      <c r="A14">
        <v>12</v>
      </c>
      <c r="B14">
        <v>552.65427999999997</v>
      </c>
      <c r="C14">
        <v>207.24485000000001</v>
      </c>
      <c r="D14">
        <v>701.06784000000005</v>
      </c>
      <c r="F14">
        <v>700</v>
      </c>
      <c r="H14">
        <f t="shared" si="0"/>
        <v>1.0678400000000465</v>
      </c>
    </row>
    <row r="15" spans="1:8">
      <c r="A15">
        <v>13</v>
      </c>
      <c r="B15">
        <v>550.27475000000004</v>
      </c>
      <c r="C15">
        <v>207.74959000000001</v>
      </c>
      <c r="D15">
        <v>750.79957000000002</v>
      </c>
      <c r="F15">
        <v>750</v>
      </c>
      <c r="H15">
        <f t="shared" si="0"/>
        <v>0.79957000000001699</v>
      </c>
    </row>
    <row r="16" spans="1:8">
      <c r="A16">
        <v>14</v>
      </c>
      <c r="B16">
        <v>550.21644000000003</v>
      </c>
      <c r="C16">
        <v>207.55625000000001</v>
      </c>
      <c r="D16">
        <v>750.81102999999996</v>
      </c>
      <c r="F16">
        <v>750</v>
      </c>
      <c r="H16">
        <f t="shared" si="0"/>
        <v>0.81102999999995973</v>
      </c>
    </row>
    <row r="17" spans="1:8">
      <c r="A17">
        <v>15</v>
      </c>
      <c r="B17">
        <v>500.10541999999998</v>
      </c>
      <c r="C17">
        <v>207.57262</v>
      </c>
      <c r="D17">
        <v>800.46581000000003</v>
      </c>
      <c r="F17">
        <v>800</v>
      </c>
      <c r="H17">
        <f t="shared" si="0"/>
        <v>0.46581000000003314</v>
      </c>
    </row>
    <row r="18" spans="1:8">
      <c r="A18">
        <v>16</v>
      </c>
      <c r="B18">
        <v>500.37869000000001</v>
      </c>
      <c r="C18">
        <v>207.67194000000001</v>
      </c>
      <c r="D18">
        <v>800.45573999999999</v>
      </c>
      <c r="F18">
        <v>800</v>
      </c>
      <c r="H18">
        <f t="shared" si="0"/>
        <v>0.4557399999999916</v>
      </c>
    </row>
    <row r="19" spans="1:8">
      <c r="A19">
        <v>17</v>
      </c>
      <c r="B19">
        <v>501.06659999999999</v>
      </c>
      <c r="C19">
        <v>208.32651000000001</v>
      </c>
      <c r="D19">
        <v>849.18610999999999</v>
      </c>
      <c r="F19">
        <v>850</v>
      </c>
      <c r="H19">
        <f t="shared" si="0"/>
        <v>-0.81389000000001488</v>
      </c>
    </row>
    <row r="20" spans="1:8">
      <c r="A20">
        <v>18</v>
      </c>
      <c r="B20">
        <v>501.14586000000003</v>
      </c>
      <c r="C20">
        <v>208.22567000000001</v>
      </c>
      <c r="D20">
        <v>849.19285000000002</v>
      </c>
      <c r="F20">
        <v>850</v>
      </c>
      <c r="H20">
        <f t="shared" si="0"/>
        <v>-0.80714999999997872</v>
      </c>
    </row>
    <row r="21" spans="1:8">
      <c r="A21">
        <v>19</v>
      </c>
      <c r="B21">
        <v>496.83652000000001</v>
      </c>
      <c r="C21">
        <v>208.68548999999999</v>
      </c>
      <c r="D21">
        <v>899.87162000000001</v>
      </c>
      <c r="F21">
        <v>900</v>
      </c>
      <c r="H21">
        <f t="shared" si="0"/>
        <v>-0.12837999999999283</v>
      </c>
    </row>
    <row r="22" spans="1:8">
      <c r="A22">
        <v>20</v>
      </c>
      <c r="B22">
        <v>496.81337000000002</v>
      </c>
      <c r="C22">
        <v>208.72701000000001</v>
      </c>
      <c r="D22">
        <v>899.88203999999996</v>
      </c>
      <c r="F22">
        <v>900</v>
      </c>
      <c r="H22">
        <f t="shared" si="0"/>
        <v>-0.11796000000003914</v>
      </c>
    </row>
    <row r="23" spans="1:8">
      <c r="A23">
        <v>21</v>
      </c>
      <c r="B23">
        <v>496.49574999999999</v>
      </c>
      <c r="C23">
        <v>208.65437</v>
      </c>
      <c r="D23">
        <v>949.47179000000006</v>
      </c>
      <c r="F23">
        <v>950</v>
      </c>
      <c r="H23">
        <f t="shared" si="0"/>
        <v>-0.52820999999994456</v>
      </c>
    </row>
    <row r="24" spans="1:8">
      <c r="A24">
        <v>22</v>
      </c>
      <c r="B24">
        <v>496.42385999999999</v>
      </c>
      <c r="C24">
        <v>208.67224999999999</v>
      </c>
      <c r="D24">
        <v>949.48630000000003</v>
      </c>
      <c r="F24">
        <v>950</v>
      </c>
      <c r="H24">
        <f t="shared" si="0"/>
        <v>-0.51369999999997162</v>
      </c>
    </row>
    <row r="25" spans="1:8">
      <c r="A25">
        <v>23</v>
      </c>
      <c r="B25">
        <v>495.74822999999998</v>
      </c>
      <c r="C25">
        <v>209.28478999999999</v>
      </c>
      <c r="D25">
        <v>1000.38744</v>
      </c>
      <c r="F25">
        <v>1000</v>
      </c>
      <c r="H25">
        <f t="shared" si="0"/>
        <v>0.38743999999996959</v>
      </c>
    </row>
    <row r="26" spans="1:8">
      <c r="A26">
        <v>24</v>
      </c>
      <c r="B26">
        <v>495.8109</v>
      </c>
      <c r="C26">
        <v>209.27001000000001</v>
      </c>
      <c r="D26">
        <v>1000.34184</v>
      </c>
      <c r="F26">
        <v>1000</v>
      </c>
      <c r="H26">
        <f t="shared" si="0"/>
        <v>0.34184000000004744</v>
      </c>
    </row>
    <row r="27" spans="1:8">
      <c r="A27">
        <v>25</v>
      </c>
      <c r="B27">
        <v>498.02077000000003</v>
      </c>
      <c r="C27">
        <v>210.28245999999999</v>
      </c>
      <c r="D27">
        <v>1100.0165500000001</v>
      </c>
      <c r="F27">
        <v>1100</v>
      </c>
      <c r="H27">
        <f t="shared" si="0"/>
        <v>1.6550000000052023E-2</v>
      </c>
    </row>
    <row r="28" spans="1:8">
      <c r="A28">
        <v>26</v>
      </c>
      <c r="B28">
        <v>497.89465999999999</v>
      </c>
      <c r="C28">
        <v>210.17590999999999</v>
      </c>
      <c r="D28">
        <v>1100.0243499999999</v>
      </c>
      <c r="F28">
        <v>1100</v>
      </c>
      <c r="H28">
        <f t="shared" si="0"/>
        <v>2.4349999999913052E-2</v>
      </c>
    </row>
    <row r="29" spans="1:8">
      <c r="A29">
        <v>27</v>
      </c>
      <c r="B29">
        <v>465.02613000000002</v>
      </c>
      <c r="C29">
        <v>211.49634</v>
      </c>
      <c r="D29">
        <v>1200.1213</v>
      </c>
      <c r="F29">
        <v>1200</v>
      </c>
      <c r="H29">
        <f t="shared" si="0"/>
        <v>0.12130000000001928</v>
      </c>
    </row>
    <row r="30" spans="1:8">
      <c r="A30">
        <v>28</v>
      </c>
      <c r="B30">
        <v>465.1635</v>
      </c>
      <c r="C30">
        <v>211.70103</v>
      </c>
      <c r="D30">
        <v>1200.11763</v>
      </c>
      <c r="F30">
        <v>1200</v>
      </c>
      <c r="H30">
        <f t="shared" si="0"/>
        <v>0.11762999999996282</v>
      </c>
    </row>
    <row r="31" spans="1:8">
      <c r="A31">
        <v>29</v>
      </c>
      <c r="B31">
        <v>388.41457000000003</v>
      </c>
      <c r="C31">
        <v>212.78425999999999</v>
      </c>
      <c r="D31">
        <v>1299.1032299999999</v>
      </c>
      <c r="F31">
        <v>1300</v>
      </c>
      <c r="H31">
        <f t="shared" si="0"/>
        <v>-0.89677000000006046</v>
      </c>
    </row>
    <row r="32" spans="1:8">
      <c r="A32">
        <v>30</v>
      </c>
      <c r="B32">
        <v>388.59527000000003</v>
      </c>
      <c r="C32">
        <v>212.19463999999999</v>
      </c>
      <c r="D32">
        <v>1299.10511</v>
      </c>
      <c r="F32">
        <v>1300</v>
      </c>
      <c r="H32">
        <f t="shared" si="0"/>
        <v>-0.89489000000003216</v>
      </c>
    </row>
    <row r="33" spans="1:8">
      <c r="A33">
        <v>31</v>
      </c>
      <c r="B33">
        <v>383.57017000000002</v>
      </c>
      <c r="C33">
        <v>213.89886999999999</v>
      </c>
      <c r="D33">
        <v>1403.5873799999999</v>
      </c>
      <c r="F33">
        <v>1400</v>
      </c>
      <c r="H33">
        <f t="shared" si="0"/>
        <v>3.5873799999999392</v>
      </c>
    </row>
    <row r="34" spans="1:8">
      <c r="A34">
        <v>32</v>
      </c>
      <c r="B34">
        <v>383.50540999999998</v>
      </c>
      <c r="C34">
        <v>213.90285</v>
      </c>
      <c r="D34">
        <v>1403.62354</v>
      </c>
      <c r="F34">
        <v>1400</v>
      </c>
      <c r="H34">
        <f t="shared" si="0"/>
        <v>3.6235400000000482</v>
      </c>
    </row>
    <row r="35" spans="1:8">
      <c r="A35">
        <v>33</v>
      </c>
      <c r="B35">
        <v>383.20191999999997</v>
      </c>
      <c r="C35">
        <v>215.0257</v>
      </c>
      <c r="D35">
        <v>1504.08447</v>
      </c>
      <c r="F35">
        <v>1500</v>
      </c>
      <c r="H35">
        <f t="shared" si="0"/>
        <v>4.0844700000000103</v>
      </c>
    </row>
    <row r="36" spans="1:8">
      <c r="A36">
        <v>34</v>
      </c>
      <c r="B36">
        <v>382.30804000000001</v>
      </c>
      <c r="C36">
        <v>213.61340999999999</v>
      </c>
      <c r="D36">
        <v>1504.0137400000001</v>
      </c>
      <c r="F36">
        <v>1500</v>
      </c>
      <c r="H36">
        <f t="shared" si="0"/>
        <v>4.013740000000098</v>
      </c>
    </row>
    <row r="37" spans="1:8">
      <c r="A37">
        <v>35</v>
      </c>
      <c r="B37">
        <v>381.15379999999999</v>
      </c>
      <c r="C37">
        <v>214.95593</v>
      </c>
      <c r="D37">
        <v>1603.7992400000001</v>
      </c>
      <c r="F37">
        <v>1600</v>
      </c>
      <c r="H37">
        <f t="shared" si="0"/>
        <v>3.7992400000000544</v>
      </c>
    </row>
    <row r="38" spans="1:8">
      <c r="A38">
        <v>36</v>
      </c>
      <c r="B38">
        <v>380.49986000000001</v>
      </c>
      <c r="C38">
        <v>213.55635000000001</v>
      </c>
      <c r="D38">
        <v>1603.7279900000001</v>
      </c>
      <c r="F38">
        <v>1600</v>
      </c>
      <c r="H38">
        <f t="shared" si="0"/>
        <v>3.7279900000000907</v>
      </c>
    </row>
    <row r="39" spans="1:8">
      <c r="A39">
        <v>37</v>
      </c>
      <c r="F39">
        <v>1700</v>
      </c>
    </row>
    <row r="40" spans="1:8">
      <c r="A40">
        <v>38</v>
      </c>
      <c r="F40">
        <v>1700</v>
      </c>
    </row>
    <row r="41" spans="1:8">
      <c r="A41">
        <v>39</v>
      </c>
      <c r="B41">
        <v>375.71487000000002</v>
      </c>
      <c r="C41">
        <v>218.65814</v>
      </c>
      <c r="D41">
        <v>1800.9391800000001</v>
      </c>
      <c r="F41">
        <v>1800</v>
      </c>
      <c r="H41">
        <f t="shared" si="0"/>
        <v>0.93918000000007851</v>
      </c>
    </row>
    <row r="42" spans="1:8">
      <c r="A42">
        <v>40</v>
      </c>
      <c r="F42">
        <v>1800</v>
      </c>
    </row>
    <row r="43" spans="1:8">
      <c r="A43">
        <v>41</v>
      </c>
      <c r="B43">
        <v>371.02105</v>
      </c>
      <c r="C43">
        <v>215.82918000000001</v>
      </c>
      <c r="D43">
        <v>1901.12427</v>
      </c>
      <c r="F43">
        <v>1900</v>
      </c>
      <c r="H43">
        <f t="shared" si="0"/>
        <v>1.1242700000000241</v>
      </c>
    </row>
    <row r="44" spans="1:8">
      <c r="A44">
        <v>42</v>
      </c>
      <c r="F44">
        <v>1900</v>
      </c>
    </row>
    <row r="45" spans="1:8">
      <c r="A45">
        <v>43</v>
      </c>
      <c r="F45">
        <v>2000</v>
      </c>
    </row>
    <row r="46" spans="1:8">
      <c r="A46">
        <v>44</v>
      </c>
      <c r="F46">
        <v>2000</v>
      </c>
    </row>
    <row r="47" spans="1:8">
      <c r="A47">
        <v>45</v>
      </c>
      <c r="F47">
        <v>2500</v>
      </c>
    </row>
    <row r="48" spans="1:8">
      <c r="A48">
        <v>46</v>
      </c>
      <c r="F48">
        <v>2500</v>
      </c>
    </row>
    <row r="50" spans="1:14">
      <c r="A50" t="s">
        <v>0</v>
      </c>
      <c r="B50" t="s">
        <v>7</v>
      </c>
      <c r="C50" t="s">
        <v>1</v>
      </c>
      <c r="D50" t="s">
        <v>3</v>
      </c>
      <c r="E50" t="s">
        <v>92</v>
      </c>
      <c r="F50" t="s">
        <v>93</v>
      </c>
      <c r="J50" s="12" t="s">
        <v>94</v>
      </c>
      <c r="L50" s="12" t="s">
        <v>95</v>
      </c>
      <c r="M50" t="s">
        <v>172</v>
      </c>
      <c r="N50" s="22" t="s">
        <v>173</v>
      </c>
    </row>
    <row r="51" spans="1:14">
      <c r="F51" t="s">
        <v>16</v>
      </c>
      <c r="G51" t="s">
        <v>17</v>
      </c>
      <c r="H51" t="s">
        <v>18</v>
      </c>
    </row>
    <row r="52" spans="1:14">
      <c r="A52" t="s">
        <v>6</v>
      </c>
      <c r="B52">
        <v>1</v>
      </c>
      <c r="C52">
        <v>179.90199999999999</v>
      </c>
      <c r="D52">
        <v>2.1133600000000001</v>
      </c>
      <c r="E52">
        <v>175.10300000000001</v>
      </c>
      <c r="F52">
        <v>-0.47961199999999998</v>
      </c>
      <c r="G52">
        <v>-2.3435999999999999</v>
      </c>
      <c r="H52">
        <v>46.145699999999998</v>
      </c>
      <c r="J52">
        <f>F3-H52*10</f>
        <v>-11.456999999999994</v>
      </c>
    </row>
    <row r="53" spans="1:14">
      <c r="A53" t="s">
        <v>6</v>
      </c>
      <c r="B53">
        <v>2</v>
      </c>
      <c r="C53">
        <v>179.904</v>
      </c>
      <c r="D53">
        <v>2.0522999999999998</v>
      </c>
      <c r="E53">
        <v>174.965</v>
      </c>
      <c r="F53">
        <v>-0.481236</v>
      </c>
      <c r="G53">
        <v>-2.3390900000000001</v>
      </c>
      <c r="H53">
        <v>46.130200000000002</v>
      </c>
      <c r="J53">
        <f t="shared" ref="J53:J97" si="1">F4-H53*10</f>
        <v>-11.302000000000021</v>
      </c>
    </row>
    <row r="54" spans="1:14">
      <c r="A54" t="s">
        <v>6</v>
      </c>
      <c r="B54">
        <v>3</v>
      </c>
      <c r="C54">
        <v>179.89599999999999</v>
      </c>
      <c r="D54">
        <v>1.8251599999999999</v>
      </c>
      <c r="E54">
        <v>175.23400000000001</v>
      </c>
      <c r="F54">
        <v>-1.00115</v>
      </c>
      <c r="G54">
        <v>-2.7596699999999998</v>
      </c>
      <c r="H54">
        <v>51.538499999999999</v>
      </c>
      <c r="J54">
        <f t="shared" si="1"/>
        <v>-15.384999999999991</v>
      </c>
      <c r="L54">
        <f t="shared" ref="L54:L92" si="2">D5-H54*10</f>
        <v>-15.336259999999982</v>
      </c>
      <c r="M54">
        <f>580-B5+F54*10</f>
        <v>-0.48218999999999035</v>
      </c>
    </row>
    <row r="55" spans="1:14">
      <c r="A55" t="s">
        <v>6</v>
      </c>
      <c r="B55">
        <v>4</v>
      </c>
      <c r="C55">
        <v>179.89699999999999</v>
      </c>
      <c r="D55">
        <v>1.6245000000000001</v>
      </c>
      <c r="E55">
        <v>175.167</v>
      </c>
      <c r="F55">
        <v>-0.99593799999999999</v>
      </c>
      <c r="G55">
        <v>-2.7564700000000002</v>
      </c>
      <c r="H55">
        <v>51.550600000000003</v>
      </c>
      <c r="J55">
        <f t="shared" si="1"/>
        <v>-15.506000000000085</v>
      </c>
      <c r="L55">
        <f t="shared" si="2"/>
        <v>-15.448220000000106</v>
      </c>
      <c r="M55">
        <f t="shared" ref="M55:M92" si="3">580-B6+F55*10</f>
        <v>-0.41093999999997166</v>
      </c>
    </row>
    <row r="56" spans="1:14">
      <c r="A56" t="s">
        <v>6</v>
      </c>
      <c r="B56">
        <v>5</v>
      </c>
      <c r="C56">
        <v>179.97399999999999</v>
      </c>
      <c r="D56">
        <v>1.26945</v>
      </c>
      <c r="E56">
        <v>175.304</v>
      </c>
      <c r="F56">
        <v>-1.92127</v>
      </c>
      <c r="G56">
        <v>-3.1224699999999999</v>
      </c>
      <c r="H56">
        <v>56.711100000000002</v>
      </c>
      <c r="J56">
        <f t="shared" si="1"/>
        <v>-17.11099999999999</v>
      </c>
      <c r="L56">
        <f t="shared" si="2"/>
        <v>-17.435200000000009</v>
      </c>
      <c r="M56">
        <f t="shared" si="3"/>
        <v>-4.2350200000000378</v>
      </c>
    </row>
    <row r="57" spans="1:14">
      <c r="A57" t="s">
        <v>6</v>
      </c>
      <c r="B57">
        <v>6</v>
      </c>
      <c r="C57">
        <v>179.97</v>
      </c>
      <c r="D57">
        <v>1.2653000000000001</v>
      </c>
      <c r="E57">
        <v>175.21299999999999</v>
      </c>
      <c r="F57">
        <v>-1.9204399999999999</v>
      </c>
      <c r="G57">
        <v>-3.12025</v>
      </c>
      <c r="H57">
        <v>56.716700000000003</v>
      </c>
      <c r="J57">
        <f t="shared" si="1"/>
        <v>-17.16700000000003</v>
      </c>
      <c r="L57">
        <f t="shared" si="2"/>
        <v>-17.478020000000015</v>
      </c>
      <c r="M57">
        <f t="shared" si="3"/>
        <v>-4.3530499999999748</v>
      </c>
    </row>
    <row r="58" spans="1:14">
      <c r="A58" t="s">
        <v>6</v>
      </c>
      <c r="B58">
        <v>7</v>
      </c>
      <c r="C58">
        <v>179.66200000000001</v>
      </c>
      <c r="D58">
        <v>0.49509799999999998</v>
      </c>
      <c r="E58">
        <v>174.971</v>
      </c>
      <c r="F58">
        <v>-1.1131</v>
      </c>
      <c r="G58">
        <v>-3.5831</v>
      </c>
      <c r="H58">
        <v>61.817900000000002</v>
      </c>
      <c r="J58">
        <f t="shared" si="1"/>
        <v>-18.178999999999974</v>
      </c>
      <c r="L58">
        <f t="shared" si="2"/>
        <v>-19.799350000000004</v>
      </c>
      <c r="M58">
        <f t="shared" si="3"/>
        <v>5.400089999999949</v>
      </c>
    </row>
    <row r="59" spans="1:14">
      <c r="A59" t="s">
        <v>6</v>
      </c>
      <c r="B59">
        <v>8</v>
      </c>
      <c r="C59">
        <v>179.673</v>
      </c>
      <c r="D59">
        <v>0.39513399999999999</v>
      </c>
      <c r="E59">
        <v>175.03800000000001</v>
      </c>
      <c r="F59">
        <v>-1.1128499999999999</v>
      </c>
      <c r="G59">
        <v>-3.5866600000000002</v>
      </c>
      <c r="H59">
        <v>61.822000000000003</v>
      </c>
      <c r="J59">
        <f t="shared" si="1"/>
        <v>-18.220000000000027</v>
      </c>
      <c r="L59">
        <f t="shared" si="2"/>
        <v>-19.835180000000037</v>
      </c>
      <c r="M59">
        <f t="shared" si="3"/>
        <v>5.3936699999999611</v>
      </c>
    </row>
    <row r="60" spans="1:14">
      <c r="A60" t="s">
        <v>6</v>
      </c>
      <c r="B60">
        <v>9</v>
      </c>
      <c r="C60">
        <v>179.62100000000001</v>
      </c>
      <c r="D60">
        <v>-1.6897800000000001</v>
      </c>
      <c r="E60">
        <v>178.785</v>
      </c>
      <c r="F60">
        <v>-3.40211</v>
      </c>
      <c r="G60">
        <v>2.2114799999999999</v>
      </c>
      <c r="H60">
        <v>67.131299999999996</v>
      </c>
      <c r="J60">
        <f t="shared" si="1"/>
        <v>-21.312999999999988</v>
      </c>
      <c r="L60">
        <f t="shared" si="2"/>
        <v>-21.013119999999958</v>
      </c>
      <c r="M60">
        <f t="shared" si="3"/>
        <v>-10.857439999999947</v>
      </c>
    </row>
    <row r="61" spans="1:14">
      <c r="A61" t="s">
        <v>6</v>
      </c>
      <c r="B61">
        <v>10</v>
      </c>
      <c r="C61">
        <v>179.608</v>
      </c>
      <c r="D61">
        <v>-1.4432100000000001</v>
      </c>
      <c r="E61">
        <v>178.65</v>
      </c>
      <c r="F61">
        <v>-3.4058000000000002</v>
      </c>
      <c r="G61">
        <v>2.2129099999999999</v>
      </c>
      <c r="H61">
        <v>67.123500000000007</v>
      </c>
      <c r="J61">
        <f t="shared" si="1"/>
        <v>-21.235000000000127</v>
      </c>
      <c r="L61">
        <f t="shared" si="2"/>
        <v>-20.943210000000136</v>
      </c>
      <c r="M61">
        <f t="shared" si="3"/>
        <v>-10.962130000000009</v>
      </c>
    </row>
    <row r="62" spans="1:14">
      <c r="A62" t="s">
        <v>6</v>
      </c>
      <c r="B62">
        <v>11</v>
      </c>
      <c r="C62">
        <v>179.441</v>
      </c>
      <c r="D62">
        <v>2.09538</v>
      </c>
      <c r="E62">
        <v>-179.251</v>
      </c>
      <c r="F62">
        <v>-3.18384</v>
      </c>
      <c r="G62">
        <v>2.21794</v>
      </c>
      <c r="H62">
        <v>72.197400000000002</v>
      </c>
      <c r="J62">
        <f t="shared" si="1"/>
        <v>-21.974000000000046</v>
      </c>
      <c r="L62">
        <f t="shared" si="2"/>
        <v>-20.908570000000054</v>
      </c>
      <c r="M62">
        <f t="shared" si="3"/>
        <v>-4.3158899999999889</v>
      </c>
    </row>
    <row r="63" spans="1:14">
      <c r="A63" t="s">
        <v>6</v>
      </c>
      <c r="B63">
        <v>12</v>
      </c>
      <c r="C63">
        <v>179.43700000000001</v>
      </c>
      <c r="D63">
        <v>2.7644299999999999</v>
      </c>
      <c r="E63">
        <v>-179.453</v>
      </c>
      <c r="F63">
        <v>-3.1931799999999999</v>
      </c>
      <c r="G63">
        <v>2.222</v>
      </c>
      <c r="H63">
        <v>72.149699999999996</v>
      </c>
      <c r="J63">
        <f t="shared" si="1"/>
        <v>-21.496999999999957</v>
      </c>
      <c r="L63">
        <f t="shared" si="2"/>
        <v>-20.429159999999911</v>
      </c>
      <c r="M63">
        <f t="shared" si="3"/>
        <v>-4.5860799999999706</v>
      </c>
    </row>
    <row r="64" spans="1:14">
      <c r="A64" t="s">
        <v>6</v>
      </c>
      <c r="B64">
        <v>13</v>
      </c>
      <c r="C64">
        <v>179.50299999999999</v>
      </c>
      <c r="D64">
        <v>5.1050300000000002</v>
      </c>
      <c r="E64">
        <v>-179.24100000000001</v>
      </c>
      <c r="F64">
        <v>-2.88836</v>
      </c>
      <c r="G64">
        <v>2.1731199999999999</v>
      </c>
      <c r="H64">
        <v>77.303200000000004</v>
      </c>
      <c r="J64">
        <f t="shared" si="1"/>
        <v>-23.032000000000039</v>
      </c>
      <c r="L64">
        <f t="shared" si="2"/>
        <v>-22.232430000000022</v>
      </c>
      <c r="M64">
        <f t="shared" si="3"/>
        <v>0.84164999999995871</v>
      </c>
    </row>
    <row r="65" spans="1:13">
      <c r="A65" t="s">
        <v>6</v>
      </c>
      <c r="B65">
        <v>14</v>
      </c>
      <c r="C65">
        <v>179.48</v>
      </c>
      <c r="D65">
        <v>5.0760100000000001</v>
      </c>
      <c r="E65">
        <v>-179.089</v>
      </c>
      <c r="F65">
        <v>-2.8880699999999999</v>
      </c>
      <c r="G65">
        <v>2.1713399999999998</v>
      </c>
      <c r="H65">
        <v>77.316500000000005</v>
      </c>
      <c r="J65">
        <f t="shared" si="1"/>
        <v>-23.165000000000077</v>
      </c>
      <c r="L65">
        <f t="shared" si="2"/>
        <v>-22.353970000000118</v>
      </c>
      <c r="M65">
        <f t="shared" si="3"/>
        <v>0.90285999999996847</v>
      </c>
    </row>
    <row r="66" spans="1:13">
      <c r="A66" t="s">
        <v>6</v>
      </c>
      <c r="B66">
        <v>15</v>
      </c>
      <c r="C66">
        <v>179.06399999999999</v>
      </c>
      <c r="D66">
        <v>1.74942</v>
      </c>
      <c r="E66">
        <v>-179.09899999999999</v>
      </c>
      <c r="F66">
        <v>-7.2820799999999997</v>
      </c>
      <c r="G66">
        <v>2.00827</v>
      </c>
      <c r="H66">
        <v>82.850200000000001</v>
      </c>
      <c r="J66">
        <f t="shared" si="1"/>
        <v>-28.501999999999953</v>
      </c>
      <c r="L66">
        <f t="shared" si="2"/>
        <v>-28.03618999999992</v>
      </c>
      <c r="M66">
        <f t="shared" si="3"/>
        <v>7.0737800000000277</v>
      </c>
    </row>
    <row r="67" spans="1:13">
      <c r="A67" t="s">
        <v>6</v>
      </c>
      <c r="B67">
        <v>16</v>
      </c>
      <c r="C67">
        <v>179.095</v>
      </c>
      <c r="D67">
        <v>1.9459</v>
      </c>
      <c r="E67">
        <v>-179.23500000000001</v>
      </c>
      <c r="F67">
        <v>-7.2857599999999998</v>
      </c>
      <c r="G67">
        <v>2.0088900000000001</v>
      </c>
      <c r="H67">
        <v>82.819400000000002</v>
      </c>
      <c r="J67">
        <f t="shared" si="1"/>
        <v>-28.19399999999996</v>
      </c>
      <c r="L67">
        <f t="shared" si="2"/>
        <v>-27.738259999999968</v>
      </c>
      <c r="M67">
        <f t="shared" si="3"/>
        <v>6.7637100000000032</v>
      </c>
    </row>
    <row r="68" spans="1:13">
      <c r="A68" t="s">
        <v>6</v>
      </c>
      <c r="B68">
        <v>17</v>
      </c>
      <c r="C68">
        <v>178.98400000000001</v>
      </c>
      <c r="D68">
        <v>2.2495099999999999</v>
      </c>
      <c r="E68">
        <v>-177.28800000000001</v>
      </c>
      <c r="F68">
        <v>-7.6970799999999997</v>
      </c>
      <c r="G68">
        <v>1.92571</v>
      </c>
      <c r="H68">
        <v>88.017899999999997</v>
      </c>
      <c r="J68">
        <f t="shared" si="1"/>
        <v>-30.178999999999974</v>
      </c>
      <c r="L68">
        <f t="shared" si="2"/>
        <v>-30.992889999999989</v>
      </c>
      <c r="M68">
        <f t="shared" si="3"/>
        <v>1.962600000000009</v>
      </c>
    </row>
    <row r="69" spans="1:13">
      <c r="A69" t="s">
        <v>6</v>
      </c>
      <c r="B69">
        <v>18</v>
      </c>
      <c r="C69">
        <v>178.98699999999999</v>
      </c>
      <c r="D69">
        <v>2.5395500000000002</v>
      </c>
      <c r="E69">
        <v>-177.471</v>
      </c>
      <c r="F69">
        <v>-7.7046799999999998</v>
      </c>
      <c r="G69">
        <v>1.92622</v>
      </c>
      <c r="H69">
        <v>88.041899999999998</v>
      </c>
      <c r="J69">
        <f t="shared" si="1"/>
        <v>-30.418999999999983</v>
      </c>
      <c r="L69">
        <f t="shared" si="2"/>
        <v>-31.226149999999961</v>
      </c>
      <c r="M69">
        <f t="shared" si="3"/>
        <v>1.8073399999999822</v>
      </c>
    </row>
    <row r="70" spans="1:13">
      <c r="A70" t="s">
        <v>6</v>
      </c>
      <c r="B70">
        <v>19</v>
      </c>
      <c r="C70">
        <v>179.24199999999999</v>
      </c>
      <c r="D70">
        <v>4.0026900000000003</v>
      </c>
      <c r="E70">
        <v>179.47499999999999</v>
      </c>
      <c r="F70">
        <v>-9.0739099999999997</v>
      </c>
      <c r="G70">
        <v>1.93197</v>
      </c>
      <c r="H70">
        <v>92.744699999999995</v>
      </c>
      <c r="J70">
        <f t="shared" si="1"/>
        <v>-27.446999999999889</v>
      </c>
      <c r="L70">
        <f t="shared" si="2"/>
        <v>-27.575379999999882</v>
      </c>
      <c r="M70">
        <f t="shared" si="3"/>
        <v>-7.5756200000000007</v>
      </c>
    </row>
    <row r="71" spans="1:13">
      <c r="A71" t="s">
        <v>6</v>
      </c>
      <c r="B71">
        <v>20</v>
      </c>
      <c r="C71">
        <v>179.239</v>
      </c>
      <c r="D71">
        <v>3.99098</v>
      </c>
      <c r="E71">
        <v>179.35900000000001</v>
      </c>
      <c r="F71">
        <v>-9.0692500000000003</v>
      </c>
      <c r="G71">
        <v>1.9336899999999999</v>
      </c>
      <c r="H71">
        <v>92.7393</v>
      </c>
      <c r="J71">
        <f t="shared" si="1"/>
        <v>-27.393000000000029</v>
      </c>
      <c r="L71">
        <f t="shared" si="2"/>
        <v>-27.510960000000068</v>
      </c>
      <c r="M71">
        <f t="shared" si="3"/>
        <v>-7.5058700000000158</v>
      </c>
    </row>
    <row r="72" spans="1:13">
      <c r="A72" t="s">
        <v>6</v>
      </c>
      <c r="B72">
        <v>21</v>
      </c>
      <c r="C72">
        <v>179.35499999999999</v>
      </c>
      <c r="D72">
        <v>-0.73909199999999997</v>
      </c>
      <c r="E72">
        <v>-179.86199999999999</v>
      </c>
      <c r="F72">
        <v>-9.2591199999999994</v>
      </c>
      <c r="G72">
        <v>1.8582399999999999</v>
      </c>
      <c r="H72">
        <v>98.746600000000001</v>
      </c>
      <c r="J72">
        <f t="shared" si="1"/>
        <v>-37.466000000000008</v>
      </c>
      <c r="L72">
        <f t="shared" si="2"/>
        <v>-37.994209999999953</v>
      </c>
      <c r="M72">
        <f t="shared" si="3"/>
        <v>-9.0869499999999732</v>
      </c>
    </row>
    <row r="73" spans="1:13">
      <c r="A73" t="s">
        <v>6</v>
      </c>
      <c r="B73">
        <v>22</v>
      </c>
      <c r="C73">
        <v>179.36</v>
      </c>
      <c r="D73">
        <v>-1.0155700000000001</v>
      </c>
      <c r="E73">
        <v>-179.94300000000001</v>
      </c>
      <c r="F73">
        <v>-9.2573600000000003</v>
      </c>
      <c r="G73">
        <v>1.8614200000000001</v>
      </c>
      <c r="H73">
        <v>98.774000000000001</v>
      </c>
      <c r="J73">
        <f t="shared" si="1"/>
        <v>-37.740000000000009</v>
      </c>
      <c r="L73">
        <f t="shared" si="2"/>
        <v>-38.253699999999981</v>
      </c>
      <c r="M73">
        <f t="shared" si="3"/>
        <v>-8.9974599999999896</v>
      </c>
    </row>
    <row r="74" spans="1:13">
      <c r="A74" t="s">
        <v>6</v>
      </c>
      <c r="B74">
        <v>23</v>
      </c>
      <c r="C74">
        <v>179.79</v>
      </c>
      <c r="D74">
        <v>3.7085699999999999</v>
      </c>
      <c r="E74">
        <v>176.744</v>
      </c>
      <c r="F74">
        <v>-8.3238699999999994</v>
      </c>
      <c r="G74">
        <v>1.83619</v>
      </c>
      <c r="H74">
        <v>104.038</v>
      </c>
      <c r="J74">
        <f t="shared" si="1"/>
        <v>-40.379999999999882</v>
      </c>
      <c r="L74">
        <f t="shared" si="2"/>
        <v>-39.992559999999912</v>
      </c>
      <c r="M74">
        <f t="shared" si="3"/>
        <v>1.0130700000000274</v>
      </c>
    </row>
    <row r="75" spans="1:13">
      <c r="A75" t="s">
        <v>6</v>
      </c>
      <c r="B75">
        <v>24</v>
      </c>
      <c r="C75">
        <v>179.767</v>
      </c>
      <c r="D75">
        <v>3.6619199999999998</v>
      </c>
      <c r="E75">
        <v>177.02799999999999</v>
      </c>
      <c r="F75">
        <v>-8.3263999999999996</v>
      </c>
      <c r="G75">
        <v>1.8320799999999999</v>
      </c>
      <c r="H75">
        <v>104.05</v>
      </c>
      <c r="J75">
        <f t="shared" si="1"/>
        <v>-40.5</v>
      </c>
      <c r="L75">
        <f t="shared" si="2"/>
        <v>-40.158159999999953</v>
      </c>
      <c r="M75">
        <f t="shared" si="3"/>
        <v>0.92510000000000048</v>
      </c>
    </row>
    <row r="76" spans="1:13">
      <c r="A76" t="s">
        <v>6</v>
      </c>
      <c r="B76">
        <v>25</v>
      </c>
      <c r="C76">
        <v>179.39599999999999</v>
      </c>
      <c r="D76">
        <v>-10.380100000000001</v>
      </c>
      <c r="E76">
        <v>-179.209</v>
      </c>
      <c r="F76">
        <v>-8.7881800000000005</v>
      </c>
      <c r="G76">
        <v>2.05328</v>
      </c>
      <c r="H76">
        <v>114.639</v>
      </c>
      <c r="J76">
        <f t="shared" si="1"/>
        <v>-46.389999999999873</v>
      </c>
      <c r="L76">
        <f t="shared" si="2"/>
        <v>-46.373449999999821</v>
      </c>
      <c r="M76">
        <f t="shared" si="3"/>
        <v>-5.9025700000000256</v>
      </c>
    </row>
    <row r="77" spans="1:13">
      <c r="A77" t="s">
        <v>6</v>
      </c>
      <c r="B77">
        <v>26</v>
      </c>
      <c r="C77">
        <v>179.369</v>
      </c>
      <c r="D77">
        <v>-10.1975</v>
      </c>
      <c r="E77">
        <v>-179.28</v>
      </c>
      <c r="F77">
        <v>-8.7909400000000009</v>
      </c>
      <c r="G77">
        <v>2.0545300000000002</v>
      </c>
      <c r="H77">
        <v>114.633</v>
      </c>
      <c r="J77">
        <f t="shared" si="1"/>
        <v>-46.329999999999927</v>
      </c>
      <c r="L77">
        <f t="shared" si="2"/>
        <v>-46.305650000000014</v>
      </c>
      <c r="M77">
        <f t="shared" si="3"/>
        <v>-5.8040599999999927</v>
      </c>
    </row>
    <row r="78" spans="1:13">
      <c r="A78" t="s">
        <v>6</v>
      </c>
      <c r="B78">
        <v>27</v>
      </c>
      <c r="C78">
        <v>179.04300000000001</v>
      </c>
      <c r="D78">
        <v>1.00047</v>
      </c>
      <c r="E78">
        <v>179.89099999999999</v>
      </c>
      <c r="F78">
        <v>-10.8748</v>
      </c>
      <c r="G78">
        <v>2.1157599999999999</v>
      </c>
      <c r="H78">
        <v>125.352</v>
      </c>
      <c r="J78">
        <f t="shared" si="1"/>
        <v>-53.519999999999982</v>
      </c>
      <c r="L78">
        <f t="shared" si="2"/>
        <v>-53.398699999999963</v>
      </c>
      <c r="M78">
        <f t="shared" si="3"/>
        <v>6.225869999999972</v>
      </c>
    </row>
    <row r="79" spans="1:13">
      <c r="A79" t="s">
        <v>6</v>
      </c>
      <c r="B79">
        <v>28</v>
      </c>
      <c r="C79">
        <v>179.078</v>
      </c>
      <c r="D79">
        <v>1.1502600000000001</v>
      </c>
      <c r="E79">
        <v>179.90199999999999</v>
      </c>
      <c r="F79">
        <v>-10.8735</v>
      </c>
      <c r="G79">
        <v>2.1201699999999999</v>
      </c>
      <c r="H79">
        <v>125.378</v>
      </c>
      <c r="J79">
        <f t="shared" si="1"/>
        <v>-53.779999999999973</v>
      </c>
      <c r="L79">
        <f t="shared" si="2"/>
        <v>-53.66237000000001</v>
      </c>
      <c r="M79">
        <f t="shared" si="3"/>
        <v>6.1015000000000015</v>
      </c>
    </row>
    <row r="80" spans="1:13">
      <c r="A80" t="s">
        <v>6</v>
      </c>
      <c r="B80">
        <v>29</v>
      </c>
      <c r="C80">
        <v>178.89</v>
      </c>
      <c r="D80">
        <v>4.4994899999999998</v>
      </c>
      <c r="E80">
        <v>-177.23599999999999</v>
      </c>
      <c r="F80">
        <v>-17.369700000000002</v>
      </c>
      <c r="G80">
        <v>2.0299800000000001</v>
      </c>
      <c r="H80">
        <v>135.971</v>
      </c>
      <c r="J80">
        <f t="shared" si="1"/>
        <v>-59.710000000000036</v>
      </c>
      <c r="L80">
        <f t="shared" si="2"/>
        <v>-60.606770000000097</v>
      </c>
      <c r="M80">
        <f t="shared" si="3"/>
        <v>17.888429999999971</v>
      </c>
    </row>
    <row r="81" spans="1:13">
      <c r="A81" t="s">
        <v>6</v>
      </c>
      <c r="B81">
        <v>30</v>
      </c>
      <c r="C81">
        <v>178.89</v>
      </c>
      <c r="D81">
        <v>4.6549300000000002</v>
      </c>
      <c r="E81">
        <v>-177.423</v>
      </c>
      <c r="F81">
        <v>-17.373200000000001</v>
      </c>
      <c r="G81">
        <v>2.0319400000000001</v>
      </c>
      <c r="H81">
        <v>135.989</v>
      </c>
      <c r="J81">
        <f t="shared" si="1"/>
        <v>-59.8900000000001</v>
      </c>
      <c r="L81">
        <f t="shared" si="2"/>
        <v>-60.784890000000132</v>
      </c>
      <c r="M81">
        <f t="shared" si="3"/>
        <v>17.672729999999973</v>
      </c>
    </row>
    <row r="82" spans="1:13">
      <c r="A82" t="s">
        <v>6</v>
      </c>
      <c r="B82">
        <v>31</v>
      </c>
      <c r="C82">
        <v>179.60400000000001</v>
      </c>
      <c r="D82">
        <v>1.7401800000000001</v>
      </c>
      <c r="E82">
        <v>178.62299999999999</v>
      </c>
      <c r="F82">
        <v>-18.939699999999998</v>
      </c>
      <c r="G82">
        <v>0.62895199999999996</v>
      </c>
      <c r="H82">
        <v>147.84800000000001</v>
      </c>
      <c r="J82">
        <f t="shared" si="1"/>
        <v>-78.480000000000018</v>
      </c>
      <c r="L82">
        <f t="shared" si="2"/>
        <v>-74.892620000000079</v>
      </c>
      <c r="M82">
        <f t="shared" si="3"/>
        <v>7.0328299999999899</v>
      </c>
    </row>
    <row r="83" spans="1:13">
      <c r="A83" t="s">
        <v>6</v>
      </c>
      <c r="B83">
        <v>32</v>
      </c>
      <c r="C83">
        <v>179.65</v>
      </c>
      <c r="D83">
        <v>1.8878699999999999</v>
      </c>
      <c r="E83">
        <v>178.054</v>
      </c>
      <c r="F83">
        <v>-18.946300000000001</v>
      </c>
      <c r="G83">
        <v>0.63663099999999995</v>
      </c>
      <c r="H83">
        <v>147.858</v>
      </c>
      <c r="J83">
        <f t="shared" si="1"/>
        <v>-78.579999999999927</v>
      </c>
      <c r="L83">
        <f t="shared" si="2"/>
        <v>-74.956459999999879</v>
      </c>
      <c r="M83">
        <f t="shared" si="3"/>
        <v>7.0315899999999942</v>
      </c>
    </row>
    <row r="84" spans="1:13">
      <c r="A84" t="s">
        <v>6</v>
      </c>
      <c r="B84">
        <v>33</v>
      </c>
      <c r="C84">
        <v>178.28200000000001</v>
      </c>
      <c r="D84">
        <v>0.95062899999999995</v>
      </c>
      <c r="E84">
        <v>-175.57599999999999</v>
      </c>
      <c r="F84">
        <v>-16.756399999999999</v>
      </c>
      <c r="G84">
        <v>0.176675</v>
      </c>
      <c r="H84">
        <v>157.85599999999999</v>
      </c>
      <c r="J84">
        <f t="shared" si="1"/>
        <v>-78.559999999999945</v>
      </c>
      <c r="L84">
        <f t="shared" si="2"/>
        <v>-74.475529999999935</v>
      </c>
      <c r="M84">
        <f t="shared" si="3"/>
        <v>29.234080000000034</v>
      </c>
    </row>
    <row r="85" spans="1:13">
      <c r="A85" t="s">
        <v>6</v>
      </c>
      <c r="B85">
        <v>34</v>
      </c>
      <c r="C85">
        <v>178.31899999999999</v>
      </c>
      <c r="D85">
        <v>1.26278</v>
      </c>
      <c r="E85">
        <v>-175.28</v>
      </c>
      <c r="F85">
        <v>-16.7364</v>
      </c>
      <c r="G85">
        <v>0.17677499999999999</v>
      </c>
      <c r="H85">
        <v>157.696</v>
      </c>
      <c r="J85">
        <f t="shared" si="1"/>
        <v>-76.960000000000036</v>
      </c>
      <c r="L85">
        <f t="shared" si="2"/>
        <v>-72.946259999999938</v>
      </c>
      <c r="M85">
        <f t="shared" si="3"/>
        <v>30.32795999999999</v>
      </c>
    </row>
    <row r="86" spans="1:13">
      <c r="A86" t="s">
        <v>6</v>
      </c>
      <c r="B86">
        <v>35</v>
      </c>
      <c r="C86">
        <v>178.63399999999999</v>
      </c>
      <c r="D86">
        <v>2.18927</v>
      </c>
      <c r="E86">
        <v>-177.214</v>
      </c>
      <c r="F86">
        <v>-14.186</v>
      </c>
      <c r="G86">
        <v>-0.151444</v>
      </c>
      <c r="H86">
        <v>170.30099999999999</v>
      </c>
      <c r="J86">
        <f t="shared" si="1"/>
        <v>-103.00999999999976</v>
      </c>
      <c r="L86">
        <f t="shared" si="2"/>
        <v>-99.210759999999709</v>
      </c>
      <c r="M86">
        <f t="shared" si="3"/>
        <v>56.986199999999997</v>
      </c>
    </row>
    <row r="87" spans="1:13">
      <c r="A87" t="s">
        <v>6</v>
      </c>
      <c r="B87">
        <v>36</v>
      </c>
      <c r="C87">
        <v>178.71799999999999</v>
      </c>
      <c r="D87">
        <v>1.0387299999999999</v>
      </c>
      <c r="E87">
        <v>-177.215</v>
      </c>
      <c r="F87">
        <v>-14.2125</v>
      </c>
      <c r="G87">
        <v>-0.15682499999999999</v>
      </c>
      <c r="H87">
        <v>170.643</v>
      </c>
      <c r="J87">
        <f t="shared" si="1"/>
        <v>-106.43000000000006</v>
      </c>
      <c r="L87">
        <f t="shared" si="2"/>
        <v>-102.70200999999997</v>
      </c>
      <c r="M87">
        <f t="shared" si="3"/>
        <v>57.375139999999988</v>
      </c>
    </row>
    <row r="88" spans="1:13">
      <c r="A88" t="s">
        <v>6</v>
      </c>
      <c r="B88">
        <v>37</v>
      </c>
      <c r="C88">
        <v>178.09700000000001</v>
      </c>
      <c r="D88">
        <v>-12.4129</v>
      </c>
      <c r="E88">
        <v>173.512</v>
      </c>
      <c r="F88">
        <v>-12.936400000000001</v>
      </c>
      <c r="G88">
        <v>-0.92749800000000004</v>
      </c>
      <c r="H88">
        <v>177.358</v>
      </c>
      <c r="J88">
        <f t="shared" si="1"/>
        <v>-73.579999999999927</v>
      </c>
    </row>
    <row r="89" spans="1:13">
      <c r="A89" t="s">
        <v>6</v>
      </c>
      <c r="B89">
        <v>38</v>
      </c>
      <c r="C89">
        <v>178.66</v>
      </c>
      <c r="D89">
        <v>-3.9996999999999998</v>
      </c>
      <c r="E89">
        <v>-174.69800000000001</v>
      </c>
      <c r="F89">
        <v>-13.0693</v>
      </c>
      <c r="G89">
        <v>-1.02224</v>
      </c>
      <c r="H89">
        <v>178.39599999999999</v>
      </c>
      <c r="J89">
        <f t="shared" si="1"/>
        <v>-83.959999999999809</v>
      </c>
    </row>
    <row r="90" spans="1:13">
      <c r="A90" t="s">
        <v>6</v>
      </c>
      <c r="B90">
        <v>39</v>
      </c>
      <c r="C90">
        <v>179.72300000000001</v>
      </c>
      <c r="D90">
        <v>7.0724799999999997</v>
      </c>
      <c r="E90">
        <v>176.99299999999999</v>
      </c>
      <c r="F90">
        <v>-14.549799999999999</v>
      </c>
      <c r="G90">
        <v>-1.25248</v>
      </c>
      <c r="H90">
        <v>185.715</v>
      </c>
      <c r="J90">
        <f t="shared" si="1"/>
        <v>-57.150000000000091</v>
      </c>
      <c r="L90">
        <f t="shared" si="2"/>
        <v>-56.210820000000012</v>
      </c>
      <c r="M90">
        <f t="shared" si="3"/>
        <v>58.787129999999991</v>
      </c>
    </row>
    <row r="91" spans="1:13">
      <c r="A91" t="s">
        <v>6</v>
      </c>
      <c r="B91">
        <v>40</v>
      </c>
      <c r="C91">
        <v>179.69200000000001</v>
      </c>
      <c r="D91">
        <v>6.6475299999999997</v>
      </c>
      <c r="E91">
        <v>176.649</v>
      </c>
      <c r="F91">
        <v>-14.549799999999999</v>
      </c>
      <c r="G91">
        <v>-1.25997</v>
      </c>
      <c r="H91">
        <v>185.81299999999999</v>
      </c>
      <c r="J91">
        <f t="shared" si="1"/>
        <v>-58.129999999999882</v>
      </c>
    </row>
    <row r="92" spans="1:13">
      <c r="A92" t="s">
        <v>6</v>
      </c>
      <c r="B92">
        <v>41</v>
      </c>
      <c r="C92">
        <v>179.69200000000001</v>
      </c>
      <c r="D92">
        <v>6.6475299999999997</v>
      </c>
      <c r="E92">
        <v>176.649</v>
      </c>
      <c r="F92">
        <v>-14.549799999999999</v>
      </c>
      <c r="G92">
        <v>-1.25997</v>
      </c>
      <c r="H92">
        <v>185.81299999999999</v>
      </c>
      <c r="J92">
        <f t="shared" si="1"/>
        <v>41.870000000000118</v>
      </c>
      <c r="L92">
        <f t="shared" si="2"/>
        <v>42.994270000000142</v>
      </c>
      <c r="M92">
        <f t="shared" si="3"/>
        <v>63.480950000000007</v>
      </c>
    </row>
    <row r="93" spans="1:13">
      <c r="A93" t="s">
        <v>6</v>
      </c>
      <c r="B93">
        <v>42</v>
      </c>
      <c r="C93">
        <v>178.11</v>
      </c>
      <c r="D93">
        <v>5.7710499999999998</v>
      </c>
      <c r="E93">
        <v>-173.172</v>
      </c>
      <c r="F93">
        <v>-12.864100000000001</v>
      </c>
      <c r="G93">
        <v>-1.2592099999999999</v>
      </c>
      <c r="H93">
        <v>197.10499999999999</v>
      </c>
      <c r="J93">
        <f t="shared" si="1"/>
        <v>-71.049999999999955</v>
      </c>
    </row>
    <row r="94" spans="1:13">
      <c r="A94" t="s">
        <v>6</v>
      </c>
      <c r="B94">
        <v>43</v>
      </c>
      <c r="C94">
        <v>178.11</v>
      </c>
      <c r="D94">
        <v>5.7710499999999998</v>
      </c>
      <c r="E94">
        <v>-173.172</v>
      </c>
      <c r="F94">
        <v>-12.864100000000001</v>
      </c>
      <c r="G94">
        <v>-1.2592099999999999</v>
      </c>
      <c r="H94">
        <v>197.10499999999999</v>
      </c>
      <c r="J94">
        <f t="shared" si="1"/>
        <v>28.950000000000045</v>
      </c>
    </row>
    <row r="95" spans="1:13">
      <c r="A95" t="s">
        <v>6</v>
      </c>
      <c r="B95">
        <v>44</v>
      </c>
      <c r="C95">
        <v>178.11</v>
      </c>
      <c r="D95">
        <v>5.7710499999999998</v>
      </c>
      <c r="E95">
        <v>-173.172</v>
      </c>
      <c r="F95">
        <v>-12.864100000000001</v>
      </c>
      <c r="G95">
        <v>-1.2592099999999999</v>
      </c>
      <c r="H95">
        <v>197.10499999999999</v>
      </c>
      <c r="J95">
        <f t="shared" si="1"/>
        <v>28.950000000000045</v>
      </c>
    </row>
    <row r="96" spans="1:13">
      <c r="A96" t="s">
        <v>6</v>
      </c>
      <c r="B96">
        <v>45</v>
      </c>
      <c r="C96">
        <v>178.976</v>
      </c>
      <c r="D96">
        <v>-1.7366900000000001</v>
      </c>
      <c r="E96">
        <v>168.66</v>
      </c>
      <c r="F96">
        <v>-44.365000000000002</v>
      </c>
      <c r="G96">
        <v>-31.444800000000001</v>
      </c>
      <c r="H96">
        <v>277.31200000000001</v>
      </c>
      <c r="J96">
        <f t="shared" si="1"/>
        <v>-273.11999999999989</v>
      </c>
    </row>
    <row r="97" spans="1:12">
      <c r="A97" t="s">
        <v>6</v>
      </c>
      <c r="B97">
        <v>46</v>
      </c>
      <c r="C97">
        <v>179.32400000000001</v>
      </c>
      <c r="D97">
        <v>0.98136000000000001</v>
      </c>
      <c r="E97">
        <v>167.40799999999999</v>
      </c>
      <c r="F97">
        <v>-27.0336</v>
      </c>
      <c r="G97">
        <v>-24.807200000000002</v>
      </c>
      <c r="H97">
        <v>264.62200000000001</v>
      </c>
      <c r="J97">
        <f t="shared" si="1"/>
        <v>-146.22000000000025</v>
      </c>
    </row>
    <row r="101" spans="1:12">
      <c r="A101" t="s">
        <v>0</v>
      </c>
      <c r="B101" t="s">
        <v>7</v>
      </c>
      <c r="C101" t="s">
        <v>1</v>
      </c>
      <c r="D101" t="s">
        <v>3</v>
      </c>
      <c r="E101" t="s">
        <v>92</v>
      </c>
      <c r="F101" t="s">
        <v>93</v>
      </c>
      <c r="G101" t="s">
        <v>3</v>
      </c>
      <c r="H101" t="s">
        <v>28</v>
      </c>
      <c r="I101" t="s">
        <v>70</v>
      </c>
      <c r="J101" t="s">
        <v>31</v>
      </c>
    </row>
    <row r="103" spans="1:12">
      <c r="A103" t="s">
        <v>6</v>
      </c>
      <c r="B103">
        <v>1</v>
      </c>
      <c r="C103">
        <v>179.809</v>
      </c>
      <c r="D103">
        <v>1.6665000000000001</v>
      </c>
      <c r="E103">
        <v>175.47900000000001</v>
      </c>
      <c r="F103">
        <v>0.98265100000000005</v>
      </c>
      <c r="G103">
        <v>-1.8047800000000001</v>
      </c>
      <c r="H103">
        <v>45.490200000000002</v>
      </c>
      <c r="J103">
        <f>F3-H103*10</f>
        <v>-4.9020000000000437</v>
      </c>
    </row>
    <row r="104" spans="1:12">
      <c r="A104" t="s">
        <v>6</v>
      </c>
      <c r="B104">
        <v>2</v>
      </c>
      <c r="C104">
        <v>179.80699999999999</v>
      </c>
      <c r="D104">
        <v>1.6400399999999999</v>
      </c>
      <c r="E104">
        <v>175.327</v>
      </c>
      <c r="F104">
        <v>0.97961699999999996</v>
      </c>
      <c r="G104">
        <v>-1.79992</v>
      </c>
      <c r="H104">
        <v>45.472999999999999</v>
      </c>
      <c r="J104">
        <f t="shared" ref="J104:J148" si="4">F4-H104*10</f>
        <v>-4.7300000000000182</v>
      </c>
    </row>
    <row r="105" spans="1:12">
      <c r="A105" t="s">
        <v>6</v>
      </c>
      <c r="B105">
        <v>3</v>
      </c>
      <c r="C105">
        <v>179.79300000000001</v>
      </c>
      <c r="D105">
        <v>1.47912</v>
      </c>
      <c r="E105">
        <v>175.57599999999999</v>
      </c>
      <c r="F105">
        <v>0.63542600000000005</v>
      </c>
      <c r="G105">
        <v>-2.1545899999999998</v>
      </c>
      <c r="H105">
        <v>50.701599999999999</v>
      </c>
      <c r="J105">
        <f t="shared" si="4"/>
        <v>-7.0159999999999627</v>
      </c>
      <c r="L105">
        <f t="shared" ref="L105:L143" si="5">D5-H105*10</f>
        <v>-6.9672599999999534</v>
      </c>
    </row>
    <row r="106" spans="1:12">
      <c r="A106" t="s">
        <v>6</v>
      </c>
      <c r="B106">
        <v>4</v>
      </c>
      <c r="C106">
        <v>179.79400000000001</v>
      </c>
      <c r="D106">
        <v>1.31687</v>
      </c>
      <c r="E106">
        <v>175.565</v>
      </c>
      <c r="F106">
        <v>0.63997700000000002</v>
      </c>
      <c r="G106">
        <v>-2.1524000000000001</v>
      </c>
      <c r="H106">
        <v>50.709899999999998</v>
      </c>
      <c r="J106">
        <f t="shared" si="4"/>
        <v>-7.0989999999999895</v>
      </c>
      <c r="L106">
        <f t="shared" si="5"/>
        <v>-7.0412200000000098</v>
      </c>
    </row>
    <row r="107" spans="1:12">
      <c r="A107" t="s">
        <v>6</v>
      </c>
      <c r="B107">
        <v>5</v>
      </c>
      <c r="C107">
        <v>179.821</v>
      </c>
      <c r="D107">
        <v>1.1991400000000001</v>
      </c>
      <c r="E107">
        <v>175.68100000000001</v>
      </c>
      <c r="F107">
        <v>-0.116604</v>
      </c>
      <c r="G107">
        <v>-2.4530599999999998</v>
      </c>
      <c r="H107">
        <v>55.6798</v>
      </c>
      <c r="J107">
        <f t="shared" si="4"/>
        <v>-6.7980000000000018</v>
      </c>
      <c r="L107">
        <f t="shared" si="5"/>
        <v>-7.1222000000000207</v>
      </c>
    </row>
    <row r="108" spans="1:12">
      <c r="A108" t="s">
        <v>6</v>
      </c>
      <c r="B108">
        <v>6</v>
      </c>
      <c r="C108">
        <v>179.81800000000001</v>
      </c>
      <c r="D108">
        <v>1.2077899999999999</v>
      </c>
      <c r="E108">
        <v>175.523</v>
      </c>
      <c r="F108">
        <v>-0.116038</v>
      </c>
      <c r="G108">
        <v>-2.4491800000000001</v>
      </c>
      <c r="H108">
        <v>55.683399999999999</v>
      </c>
      <c r="J108">
        <f t="shared" si="4"/>
        <v>-6.8339999999999463</v>
      </c>
      <c r="L108">
        <f t="shared" si="5"/>
        <v>-7.1450199999999313</v>
      </c>
    </row>
    <row r="109" spans="1:12">
      <c r="A109" t="s">
        <v>6</v>
      </c>
      <c r="B109">
        <v>7</v>
      </c>
      <c r="C109">
        <v>179.57599999999999</v>
      </c>
      <c r="D109">
        <v>0.64909799999999995</v>
      </c>
      <c r="E109">
        <v>176.03100000000001</v>
      </c>
      <c r="F109">
        <v>0.83613400000000004</v>
      </c>
      <c r="G109">
        <v>-2.8577599999999999</v>
      </c>
      <c r="H109">
        <v>60.601100000000002</v>
      </c>
      <c r="J109">
        <f t="shared" si="4"/>
        <v>-6.0109999999999673</v>
      </c>
      <c r="L109">
        <f t="shared" si="5"/>
        <v>-7.6313499999999976</v>
      </c>
    </row>
    <row r="110" spans="1:12">
      <c r="A110" t="s">
        <v>6</v>
      </c>
      <c r="B110">
        <v>8</v>
      </c>
      <c r="C110">
        <v>179.59</v>
      </c>
      <c r="D110">
        <v>0.58401000000000003</v>
      </c>
      <c r="E110">
        <v>176.09</v>
      </c>
      <c r="F110">
        <v>0.83598600000000001</v>
      </c>
      <c r="G110">
        <v>-2.8609599999999999</v>
      </c>
      <c r="H110">
        <v>60.603400000000001</v>
      </c>
      <c r="J110">
        <f t="shared" si="4"/>
        <v>-6.0339999999999918</v>
      </c>
      <c r="L110">
        <f t="shared" si="5"/>
        <v>-7.6491800000000012</v>
      </c>
    </row>
    <row r="111" spans="1:12">
      <c r="A111" t="s">
        <v>6</v>
      </c>
      <c r="B111">
        <v>9</v>
      </c>
      <c r="C111">
        <v>179.578</v>
      </c>
      <c r="D111">
        <v>-0.58516400000000002</v>
      </c>
      <c r="E111">
        <v>177.88</v>
      </c>
      <c r="F111">
        <v>-1.29176</v>
      </c>
      <c r="G111">
        <v>2.9467400000000001</v>
      </c>
      <c r="H111">
        <v>65.704499999999996</v>
      </c>
      <c r="J111">
        <f t="shared" si="4"/>
        <v>-7.0449999999999591</v>
      </c>
      <c r="L111">
        <f t="shared" si="5"/>
        <v>-6.745119999999929</v>
      </c>
    </row>
    <row r="112" spans="1:12">
      <c r="A112" t="s">
        <v>6</v>
      </c>
      <c r="B112">
        <v>10</v>
      </c>
      <c r="C112">
        <v>179.56299999999999</v>
      </c>
      <c r="D112">
        <v>-0.38075700000000001</v>
      </c>
      <c r="E112">
        <v>177.84299999999999</v>
      </c>
      <c r="F112">
        <v>-1.29532</v>
      </c>
      <c r="G112">
        <v>2.9466800000000002</v>
      </c>
      <c r="H112">
        <v>65.702100000000002</v>
      </c>
      <c r="J112">
        <f t="shared" si="4"/>
        <v>-7.0209999999999582</v>
      </c>
      <c r="L112">
        <f t="shared" si="5"/>
        <v>-6.7292099999999664</v>
      </c>
    </row>
    <row r="113" spans="1:12">
      <c r="A113" t="s">
        <v>6</v>
      </c>
      <c r="B113">
        <v>11</v>
      </c>
      <c r="C113">
        <v>179.50700000000001</v>
      </c>
      <c r="D113">
        <v>1.09657</v>
      </c>
      <c r="E113">
        <v>179.679</v>
      </c>
      <c r="F113">
        <v>-0.891092</v>
      </c>
      <c r="G113">
        <v>3.0475400000000001</v>
      </c>
      <c r="H113">
        <v>70.819500000000005</v>
      </c>
      <c r="J113">
        <f t="shared" si="4"/>
        <v>-8.19500000000005</v>
      </c>
      <c r="L113">
        <f t="shared" si="5"/>
        <v>-7.1295700000000579</v>
      </c>
    </row>
    <row r="114" spans="1:12">
      <c r="A114" t="s">
        <v>6</v>
      </c>
      <c r="B114">
        <v>12</v>
      </c>
      <c r="C114">
        <v>179.50200000000001</v>
      </c>
      <c r="D114">
        <v>1.7017899999999999</v>
      </c>
      <c r="E114">
        <v>179.482</v>
      </c>
      <c r="F114">
        <v>-0.901362</v>
      </c>
      <c r="G114">
        <v>3.0519799999999999</v>
      </c>
      <c r="H114">
        <v>70.7898</v>
      </c>
      <c r="J114">
        <f t="shared" si="4"/>
        <v>-7.8980000000000246</v>
      </c>
      <c r="L114">
        <f t="shared" si="5"/>
        <v>-6.830159999999978</v>
      </c>
    </row>
    <row r="115" spans="1:12">
      <c r="A115" t="s">
        <v>6</v>
      </c>
      <c r="B115">
        <v>13</v>
      </c>
      <c r="C115">
        <v>179.584</v>
      </c>
      <c r="D115">
        <v>2.4618699999999998</v>
      </c>
      <c r="E115">
        <v>178.393</v>
      </c>
      <c r="F115">
        <v>-0.41956300000000002</v>
      </c>
      <c r="G115">
        <v>3.0788700000000002</v>
      </c>
      <c r="H115">
        <v>75.872399999999999</v>
      </c>
      <c r="J115">
        <f t="shared" si="4"/>
        <v>-8.7239999999999327</v>
      </c>
      <c r="L115">
        <f t="shared" si="5"/>
        <v>-7.9244299999999157</v>
      </c>
    </row>
    <row r="116" spans="1:12">
      <c r="A116" t="s">
        <v>6</v>
      </c>
      <c r="B116">
        <v>14</v>
      </c>
      <c r="C116">
        <v>179.57300000000001</v>
      </c>
      <c r="D116">
        <v>2.35073</v>
      </c>
      <c r="E116">
        <v>178.34700000000001</v>
      </c>
      <c r="F116">
        <v>-0.41757</v>
      </c>
      <c r="G116">
        <v>3.08033</v>
      </c>
      <c r="H116">
        <v>75.884699999999995</v>
      </c>
      <c r="J116">
        <f t="shared" si="4"/>
        <v>-8.84699999999998</v>
      </c>
      <c r="L116">
        <f t="shared" si="5"/>
        <v>-8.0359700000000203</v>
      </c>
    </row>
    <row r="117" spans="1:12">
      <c r="A117" t="s">
        <v>6</v>
      </c>
      <c r="B117">
        <v>15</v>
      </c>
      <c r="C117">
        <v>179.14599999999999</v>
      </c>
      <c r="D117">
        <v>-0.88822599999999996</v>
      </c>
      <c r="E117">
        <v>179.78399999999999</v>
      </c>
      <c r="F117">
        <v>-4.6276799999999998</v>
      </c>
      <c r="G117">
        <v>2.9470999999999998</v>
      </c>
      <c r="H117">
        <v>81.461200000000005</v>
      </c>
      <c r="J117">
        <f t="shared" si="4"/>
        <v>-14.61200000000008</v>
      </c>
      <c r="L117">
        <f t="shared" si="5"/>
        <v>-14.146190000000047</v>
      </c>
    </row>
    <row r="118" spans="1:12">
      <c r="A118" t="s">
        <v>6</v>
      </c>
      <c r="B118">
        <v>16</v>
      </c>
      <c r="C118">
        <v>179.17400000000001</v>
      </c>
      <c r="D118">
        <v>-0.59929399999999999</v>
      </c>
      <c r="E118">
        <v>179.59800000000001</v>
      </c>
      <c r="F118">
        <v>-4.6333599999999997</v>
      </c>
      <c r="G118">
        <v>2.9482699999999999</v>
      </c>
      <c r="H118">
        <v>81.432199999999995</v>
      </c>
      <c r="J118">
        <f t="shared" si="4"/>
        <v>-14.321999999999889</v>
      </c>
      <c r="L118">
        <f t="shared" si="5"/>
        <v>-13.866259999999897</v>
      </c>
    </row>
    <row r="119" spans="1:12">
      <c r="A119" t="s">
        <v>6</v>
      </c>
      <c r="B119">
        <v>17</v>
      </c>
      <c r="C119">
        <v>179.15700000000001</v>
      </c>
      <c r="D119">
        <v>-0.57668399999999997</v>
      </c>
      <c r="E119">
        <v>-177.70599999999999</v>
      </c>
      <c r="F119">
        <v>-4.8740500000000004</v>
      </c>
      <c r="G119">
        <v>2.91377</v>
      </c>
      <c r="H119">
        <v>86.555899999999994</v>
      </c>
      <c r="J119">
        <f t="shared" si="4"/>
        <v>-15.558999999999969</v>
      </c>
      <c r="L119">
        <f t="shared" si="5"/>
        <v>-16.372889999999984</v>
      </c>
    </row>
    <row r="120" spans="1:12">
      <c r="A120" t="s">
        <v>6</v>
      </c>
      <c r="B120">
        <v>18</v>
      </c>
      <c r="C120">
        <v>179.13800000000001</v>
      </c>
      <c r="D120">
        <v>-6.3660900000000006E-2</v>
      </c>
      <c r="E120">
        <v>-177.61199999999999</v>
      </c>
      <c r="F120">
        <v>-4.8840500000000002</v>
      </c>
      <c r="G120">
        <v>2.9114100000000001</v>
      </c>
      <c r="H120">
        <v>86.579800000000006</v>
      </c>
      <c r="J120">
        <f t="shared" si="4"/>
        <v>-15.798000000000002</v>
      </c>
      <c r="L120">
        <f t="shared" si="5"/>
        <v>-16.605149999999981</v>
      </c>
    </row>
    <row r="121" spans="1:12">
      <c r="A121" t="s">
        <v>6</v>
      </c>
      <c r="B121">
        <v>19</v>
      </c>
      <c r="C121">
        <v>179.24600000000001</v>
      </c>
      <c r="D121">
        <v>3.5255399999999999</v>
      </c>
      <c r="E121">
        <v>179.25299999999999</v>
      </c>
      <c r="F121">
        <v>-6.1778000000000004</v>
      </c>
      <c r="G121">
        <v>2.9775299999999998</v>
      </c>
      <c r="H121">
        <v>91.29</v>
      </c>
      <c r="J121">
        <f t="shared" si="4"/>
        <v>-12.900000000000091</v>
      </c>
      <c r="L121">
        <f t="shared" si="5"/>
        <v>-13.028380000000084</v>
      </c>
    </row>
    <row r="122" spans="1:12">
      <c r="A122" t="s">
        <v>6</v>
      </c>
      <c r="B122">
        <v>20</v>
      </c>
      <c r="C122">
        <v>179.24700000000001</v>
      </c>
      <c r="D122">
        <v>3.5620599999999998</v>
      </c>
      <c r="E122">
        <v>179.108</v>
      </c>
      <c r="F122">
        <v>-6.1733799999999999</v>
      </c>
      <c r="G122">
        <v>2.9796200000000002</v>
      </c>
      <c r="H122">
        <v>91.274799999999999</v>
      </c>
      <c r="J122">
        <f t="shared" si="4"/>
        <v>-12.748000000000047</v>
      </c>
      <c r="L122">
        <f t="shared" si="5"/>
        <v>-12.865960000000086</v>
      </c>
    </row>
    <row r="123" spans="1:12">
      <c r="A123" t="s">
        <v>6</v>
      </c>
      <c r="B123">
        <v>21</v>
      </c>
      <c r="C123">
        <v>179.39699999999999</v>
      </c>
      <c r="D123">
        <v>-1.5524199999999999</v>
      </c>
      <c r="E123">
        <v>179.571</v>
      </c>
      <c r="F123">
        <v>-6.1610699999999996</v>
      </c>
      <c r="G123">
        <v>2.9706100000000002</v>
      </c>
      <c r="H123">
        <v>96.956100000000006</v>
      </c>
      <c r="J123">
        <f t="shared" si="4"/>
        <v>-19.561000000000035</v>
      </c>
      <c r="L123">
        <f t="shared" si="5"/>
        <v>-20.08920999999998</v>
      </c>
    </row>
    <row r="124" spans="1:12">
      <c r="A124" t="s">
        <v>6</v>
      </c>
      <c r="B124">
        <v>22</v>
      </c>
      <c r="C124">
        <v>179.40199999999999</v>
      </c>
      <c r="D124">
        <v>-1.9060900000000001</v>
      </c>
      <c r="E124">
        <v>179.41</v>
      </c>
      <c r="F124">
        <v>-6.1560300000000003</v>
      </c>
      <c r="G124">
        <v>2.9750899999999998</v>
      </c>
      <c r="H124">
        <v>96.97</v>
      </c>
      <c r="J124">
        <f t="shared" si="4"/>
        <v>-19.700000000000045</v>
      </c>
      <c r="L124">
        <f t="shared" si="5"/>
        <v>-20.213700000000017</v>
      </c>
    </row>
    <row r="125" spans="1:12">
      <c r="A125" t="s">
        <v>6</v>
      </c>
      <c r="B125">
        <v>23</v>
      </c>
      <c r="C125">
        <v>179.755</v>
      </c>
      <c r="D125">
        <v>2.0537299999999998</v>
      </c>
      <c r="E125">
        <v>175.43</v>
      </c>
      <c r="F125">
        <v>-4.9997199999999999</v>
      </c>
      <c r="G125">
        <v>3.0078800000000001</v>
      </c>
      <c r="H125">
        <v>101.764</v>
      </c>
      <c r="J125">
        <f t="shared" si="4"/>
        <v>-17.639999999999986</v>
      </c>
      <c r="L125">
        <f t="shared" si="5"/>
        <v>-17.252560000000017</v>
      </c>
    </row>
    <row r="126" spans="1:12">
      <c r="A126" t="s">
        <v>6</v>
      </c>
      <c r="B126">
        <v>24</v>
      </c>
      <c r="C126">
        <v>179.749</v>
      </c>
      <c r="D126">
        <v>1.96631</v>
      </c>
      <c r="E126">
        <v>175.64500000000001</v>
      </c>
      <c r="F126">
        <v>-5.0015999999999998</v>
      </c>
      <c r="G126">
        <v>3.0054099999999999</v>
      </c>
      <c r="H126">
        <v>101.782</v>
      </c>
      <c r="J126">
        <f t="shared" si="4"/>
        <v>-17.819999999999936</v>
      </c>
      <c r="L126">
        <f t="shared" si="5"/>
        <v>-17.478159999999889</v>
      </c>
    </row>
    <row r="127" spans="1:12">
      <c r="A127" t="s">
        <v>6</v>
      </c>
      <c r="B127">
        <v>25</v>
      </c>
      <c r="C127">
        <v>179.363</v>
      </c>
      <c r="D127">
        <v>-6.12622</v>
      </c>
      <c r="E127">
        <v>177.28399999999999</v>
      </c>
      <c r="F127">
        <v>-5.2156599999999997</v>
      </c>
      <c r="G127">
        <v>3.3571399999999998</v>
      </c>
      <c r="H127">
        <v>111.95699999999999</v>
      </c>
      <c r="J127">
        <f t="shared" si="4"/>
        <v>-19.569999999999936</v>
      </c>
      <c r="L127">
        <f t="shared" si="5"/>
        <v>-19.553449999999884</v>
      </c>
    </row>
    <row r="128" spans="1:12">
      <c r="A128" t="s">
        <v>6</v>
      </c>
      <c r="B128">
        <v>26</v>
      </c>
      <c r="C128">
        <v>179.34200000000001</v>
      </c>
      <c r="D128">
        <v>-5.7434500000000002</v>
      </c>
      <c r="E128">
        <v>177.06</v>
      </c>
      <c r="F128">
        <v>-5.22112</v>
      </c>
      <c r="G128">
        <v>3.3602300000000001</v>
      </c>
      <c r="H128">
        <v>111.934</v>
      </c>
      <c r="J128">
        <f t="shared" si="4"/>
        <v>-19.339999999999918</v>
      </c>
      <c r="L128">
        <f t="shared" si="5"/>
        <v>-19.315650000000005</v>
      </c>
    </row>
    <row r="129" spans="1:12">
      <c r="A129" t="s">
        <v>6</v>
      </c>
      <c r="B129">
        <v>27</v>
      </c>
      <c r="C129">
        <v>179.12299999999999</v>
      </c>
      <c r="D129">
        <v>-2.4115199999999999</v>
      </c>
      <c r="E129">
        <v>178.84200000000001</v>
      </c>
      <c r="F129">
        <v>-6.9128400000000001</v>
      </c>
      <c r="G129">
        <v>3.5214400000000001</v>
      </c>
      <c r="H129">
        <v>122.63200000000001</v>
      </c>
      <c r="J129">
        <f t="shared" si="4"/>
        <v>-26.320000000000164</v>
      </c>
      <c r="L129">
        <f t="shared" si="5"/>
        <v>-26.198700000000144</v>
      </c>
    </row>
    <row r="130" spans="1:12">
      <c r="A130" t="s">
        <v>6</v>
      </c>
      <c r="B130">
        <v>28</v>
      </c>
      <c r="C130">
        <v>179.15799999999999</v>
      </c>
      <c r="D130">
        <v>-2.6605099999999999</v>
      </c>
      <c r="E130">
        <v>179.155</v>
      </c>
      <c r="F130">
        <v>-6.9091800000000001</v>
      </c>
      <c r="G130">
        <v>3.5240499999999999</v>
      </c>
      <c r="H130">
        <v>122.691</v>
      </c>
      <c r="J130">
        <f t="shared" si="4"/>
        <v>-26.910000000000082</v>
      </c>
      <c r="L130">
        <f t="shared" si="5"/>
        <v>-26.792370000000119</v>
      </c>
    </row>
    <row r="131" spans="1:12">
      <c r="A131" t="s">
        <v>6</v>
      </c>
      <c r="B131">
        <v>29</v>
      </c>
      <c r="C131">
        <v>178.96700000000001</v>
      </c>
      <c r="D131">
        <v>4.7678099999999999</v>
      </c>
      <c r="E131">
        <v>-179.96100000000001</v>
      </c>
      <c r="F131">
        <v>-13.108700000000001</v>
      </c>
      <c r="G131">
        <v>3.57355</v>
      </c>
      <c r="H131">
        <v>133.06399999999999</v>
      </c>
      <c r="J131">
        <f t="shared" si="4"/>
        <v>-30.639999999999873</v>
      </c>
      <c r="L131">
        <f t="shared" si="5"/>
        <v>-31.536769999999933</v>
      </c>
    </row>
    <row r="132" spans="1:12">
      <c r="A132" t="s">
        <v>6</v>
      </c>
      <c r="B132">
        <v>30</v>
      </c>
      <c r="C132">
        <v>178.96799999999999</v>
      </c>
      <c r="D132">
        <v>4.8979299999999997</v>
      </c>
      <c r="E132">
        <v>179.941</v>
      </c>
      <c r="F132">
        <v>-13.1096</v>
      </c>
      <c r="G132">
        <v>3.5746500000000001</v>
      </c>
      <c r="H132">
        <v>133.072</v>
      </c>
      <c r="J132">
        <f t="shared" si="4"/>
        <v>-30.720000000000027</v>
      </c>
      <c r="L132">
        <f t="shared" si="5"/>
        <v>-31.614890000000059</v>
      </c>
    </row>
    <row r="133" spans="1:12">
      <c r="A133" t="s">
        <v>6</v>
      </c>
      <c r="B133">
        <v>31</v>
      </c>
      <c r="C133">
        <v>179.56100000000001</v>
      </c>
      <c r="D133">
        <v>2.9552200000000002</v>
      </c>
      <c r="E133">
        <v>178.904</v>
      </c>
      <c r="F133">
        <v>-14.247400000000001</v>
      </c>
      <c r="G133">
        <v>2.3091400000000002</v>
      </c>
      <c r="H133">
        <v>144.44</v>
      </c>
      <c r="J133">
        <f t="shared" si="4"/>
        <v>-44.400000000000091</v>
      </c>
      <c r="L133">
        <f t="shared" si="5"/>
        <v>-40.812620000000152</v>
      </c>
    </row>
    <row r="134" spans="1:12">
      <c r="A134" t="s">
        <v>6</v>
      </c>
      <c r="B134">
        <v>32</v>
      </c>
      <c r="C134">
        <v>179.58600000000001</v>
      </c>
      <c r="D134">
        <v>3.0011700000000001</v>
      </c>
      <c r="E134">
        <v>178.59700000000001</v>
      </c>
      <c r="F134">
        <v>-14.2554</v>
      </c>
      <c r="G134">
        <v>2.3151000000000002</v>
      </c>
      <c r="H134">
        <v>144.47300000000001</v>
      </c>
      <c r="J134">
        <f t="shared" si="4"/>
        <v>-44.730000000000018</v>
      </c>
      <c r="L134">
        <f t="shared" si="5"/>
        <v>-41.10645999999997</v>
      </c>
    </row>
    <row r="135" spans="1:12">
      <c r="A135" t="s">
        <v>6</v>
      </c>
      <c r="B135">
        <v>33</v>
      </c>
      <c r="C135">
        <v>178.44</v>
      </c>
      <c r="D135">
        <v>-10.233700000000001</v>
      </c>
      <c r="E135">
        <v>176.02099999999999</v>
      </c>
      <c r="F135">
        <v>-11.7242</v>
      </c>
      <c r="G135">
        <v>2.0426000000000002</v>
      </c>
      <c r="H135">
        <v>154.124</v>
      </c>
      <c r="J135">
        <f t="shared" si="4"/>
        <v>-41.240000000000009</v>
      </c>
      <c r="L135">
        <f t="shared" si="5"/>
        <v>-37.155529999999999</v>
      </c>
    </row>
    <row r="136" spans="1:12">
      <c r="A136" t="s">
        <v>6</v>
      </c>
      <c r="B136">
        <v>34</v>
      </c>
      <c r="C136">
        <v>178.376</v>
      </c>
      <c r="D136">
        <v>2.0858500000000002</v>
      </c>
      <c r="E136">
        <v>-175.315</v>
      </c>
      <c r="F136">
        <v>-11.805199999999999</v>
      </c>
      <c r="G136">
        <v>1.98085</v>
      </c>
      <c r="H136">
        <v>154.01300000000001</v>
      </c>
      <c r="J136">
        <f t="shared" si="4"/>
        <v>-40.130000000000109</v>
      </c>
      <c r="L136">
        <f t="shared" si="5"/>
        <v>-36.116260000000011</v>
      </c>
    </row>
    <row r="137" spans="1:12">
      <c r="A137" t="s">
        <v>6</v>
      </c>
      <c r="B137">
        <v>35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12">
      <c r="A138" t="s">
        <v>6</v>
      </c>
      <c r="B138">
        <v>36</v>
      </c>
      <c r="C138">
        <v>178.78299999999999</v>
      </c>
      <c r="D138">
        <v>-5.7981100000000003</v>
      </c>
      <c r="E138">
        <v>175.40799999999999</v>
      </c>
      <c r="F138">
        <v>-8.73644</v>
      </c>
      <c r="G138">
        <v>1.83979</v>
      </c>
      <c r="H138">
        <v>165.26499999999999</v>
      </c>
      <c r="J138">
        <f t="shared" si="4"/>
        <v>-52.649999999999864</v>
      </c>
      <c r="L138">
        <f t="shared" si="5"/>
        <v>-48.922009999999773</v>
      </c>
    </row>
    <row r="139" spans="1:12">
      <c r="A139" t="s">
        <v>6</v>
      </c>
      <c r="B139">
        <v>37</v>
      </c>
      <c r="C139">
        <v>178.988</v>
      </c>
      <c r="D139">
        <v>-3.6510500000000001</v>
      </c>
      <c r="E139">
        <v>-173.31700000000001</v>
      </c>
      <c r="F139">
        <v>-7.4009099999999997</v>
      </c>
      <c r="G139">
        <v>0.99945899999999999</v>
      </c>
      <c r="H139">
        <v>173.917</v>
      </c>
      <c r="J139">
        <f t="shared" si="4"/>
        <v>-39.170000000000073</v>
      </c>
    </row>
    <row r="140" spans="1:12">
      <c r="A140" t="s">
        <v>6</v>
      </c>
      <c r="B140">
        <v>38</v>
      </c>
      <c r="C140">
        <v>178.964</v>
      </c>
      <c r="D140">
        <v>-2.3662800000000002</v>
      </c>
      <c r="E140">
        <v>-172.089</v>
      </c>
      <c r="F140">
        <v>-7.4088200000000004</v>
      </c>
      <c r="G140">
        <v>0.96565000000000001</v>
      </c>
      <c r="H140">
        <v>173.88499999999999</v>
      </c>
      <c r="J140">
        <f t="shared" si="4"/>
        <v>-38.849999999999909</v>
      </c>
    </row>
    <row r="141" spans="1:12">
      <c r="A141" t="s">
        <v>6</v>
      </c>
      <c r="B141">
        <v>39</v>
      </c>
      <c r="C141">
        <v>179.613</v>
      </c>
      <c r="D141">
        <v>4.2951800000000002</v>
      </c>
      <c r="E141">
        <v>176.31</v>
      </c>
      <c r="F141">
        <v>-8.6928699999999992</v>
      </c>
      <c r="G141">
        <v>0.79922599999999999</v>
      </c>
      <c r="H141">
        <v>182.798</v>
      </c>
      <c r="J141">
        <f t="shared" si="4"/>
        <v>-27.980000000000018</v>
      </c>
      <c r="L141">
        <f t="shared" si="5"/>
        <v>-27.04081999999994</v>
      </c>
    </row>
    <row r="142" spans="1:12">
      <c r="A142" t="s">
        <v>6</v>
      </c>
      <c r="B142">
        <v>40</v>
      </c>
      <c r="C142">
        <v>179.566</v>
      </c>
      <c r="D142">
        <v>3.46692</v>
      </c>
      <c r="E142">
        <v>175.80600000000001</v>
      </c>
      <c r="F142">
        <v>-8.6866699999999994</v>
      </c>
      <c r="G142">
        <v>0.79420299999999999</v>
      </c>
      <c r="H142">
        <v>182.88200000000001</v>
      </c>
      <c r="J142">
        <f t="shared" si="4"/>
        <v>-28.820000000000164</v>
      </c>
    </row>
    <row r="143" spans="1:12">
      <c r="A143" t="s">
        <v>6</v>
      </c>
      <c r="B143">
        <v>41</v>
      </c>
      <c r="C143">
        <v>179.566</v>
      </c>
      <c r="D143">
        <v>3.46692</v>
      </c>
      <c r="E143">
        <v>175.80600000000001</v>
      </c>
      <c r="F143">
        <v>-8.6866699999999994</v>
      </c>
      <c r="G143">
        <v>0.79420299999999999</v>
      </c>
      <c r="H143">
        <v>182.88200000000001</v>
      </c>
      <c r="J143">
        <f t="shared" si="4"/>
        <v>71.179999999999836</v>
      </c>
      <c r="L143">
        <f t="shared" si="5"/>
        <v>72.30426999999986</v>
      </c>
    </row>
    <row r="144" spans="1:12">
      <c r="A144" t="s">
        <v>6</v>
      </c>
      <c r="B144">
        <v>42</v>
      </c>
      <c r="C144">
        <v>178.095</v>
      </c>
      <c r="D144">
        <v>4.6208999999999998</v>
      </c>
      <c r="E144">
        <v>-169.68799999999999</v>
      </c>
      <c r="F144">
        <v>-6.6545199999999998</v>
      </c>
      <c r="G144">
        <v>0.88384700000000005</v>
      </c>
      <c r="H144">
        <v>192.67699999999999</v>
      </c>
      <c r="J144">
        <f t="shared" si="4"/>
        <v>-26.769999999999982</v>
      </c>
    </row>
    <row r="145" spans="1:12">
      <c r="A145" t="s">
        <v>6</v>
      </c>
      <c r="B145">
        <v>43</v>
      </c>
      <c r="C145">
        <v>178.095</v>
      </c>
      <c r="D145">
        <v>4.6208999999999998</v>
      </c>
      <c r="E145">
        <v>-169.68799999999999</v>
      </c>
      <c r="F145">
        <v>-6.6545199999999998</v>
      </c>
      <c r="G145">
        <v>0.88384700000000005</v>
      </c>
      <c r="H145">
        <v>192.67699999999999</v>
      </c>
      <c r="J145">
        <f t="shared" si="4"/>
        <v>73.230000000000018</v>
      </c>
    </row>
    <row r="146" spans="1:12">
      <c r="A146" t="s">
        <v>6</v>
      </c>
      <c r="B146">
        <v>44</v>
      </c>
      <c r="C146">
        <v>178.095</v>
      </c>
      <c r="D146">
        <v>4.6208999999999998</v>
      </c>
      <c r="E146">
        <v>-169.68799999999999</v>
      </c>
      <c r="F146">
        <v>-6.6545199999999998</v>
      </c>
      <c r="G146">
        <v>0.88384700000000005</v>
      </c>
      <c r="H146">
        <v>192.67699999999999</v>
      </c>
      <c r="J146">
        <f t="shared" si="4"/>
        <v>73.230000000000018</v>
      </c>
    </row>
    <row r="147" spans="1:12">
      <c r="A147" t="s">
        <v>6</v>
      </c>
      <c r="B147">
        <v>45</v>
      </c>
      <c r="C147">
        <v>178.833</v>
      </c>
      <c r="D147">
        <v>8.0746299999999993E-2</v>
      </c>
      <c r="E147">
        <v>-177.96799999999999</v>
      </c>
      <c r="F147">
        <v>-18.679300000000001</v>
      </c>
      <c r="G147">
        <v>-21.775600000000001</v>
      </c>
      <c r="H147">
        <v>258.51499999999999</v>
      </c>
      <c r="J147">
        <f t="shared" si="4"/>
        <v>-85.149999999999636</v>
      </c>
    </row>
    <row r="148" spans="1:12">
      <c r="A148" t="s">
        <v>6</v>
      </c>
      <c r="B148">
        <v>46</v>
      </c>
      <c r="C148">
        <v>178.922</v>
      </c>
      <c r="D148">
        <v>0.63717699999999999</v>
      </c>
      <c r="E148">
        <v>-177.607</v>
      </c>
      <c r="F148">
        <v>-18.673200000000001</v>
      </c>
      <c r="G148">
        <v>-21.753499999999999</v>
      </c>
      <c r="H148">
        <v>258.303</v>
      </c>
      <c r="J148">
        <f t="shared" si="4"/>
        <v>-83.029999999999745</v>
      </c>
    </row>
    <row r="152" spans="1:12">
      <c r="A152" t="s">
        <v>96</v>
      </c>
      <c r="L152" t="s">
        <v>143</v>
      </c>
    </row>
    <row r="153" spans="1:12">
      <c r="A153" t="s">
        <v>97</v>
      </c>
      <c r="B153">
        <v>179.77500000000001</v>
      </c>
      <c r="C153">
        <v>1.2928999999999999</v>
      </c>
      <c r="D153">
        <v>158.74600000000001</v>
      </c>
      <c r="E153">
        <v>1.10145</v>
      </c>
      <c r="F153">
        <v>-0.47955599999999998</v>
      </c>
      <c r="G153">
        <v>48.7117</v>
      </c>
      <c r="J153">
        <f>F3-G153*10</f>
        <v>-37.117000000000019</v>
      </c>
    </row>
    <row r="154" spans="1:12">
      <c r="A154" t="s">
        <v>98</v>
      </c>
      <c r="B154">
        <v>179.77699999999999</v>
      </c>
      <c r="C154">
        <v>1.30122</v>
      </c>
      <c r="D154">
        <v>158.60300000000001</v>
      </c>
      <c r="E154">
        <v>1.0970500000000001</v>
      </c>
      <c r="F154">
        <v>-0.47565299999999999</v>
      </c>
      <c r="G154">
        <v>48.673999999999999</v>
      </c>
      <c r="J154">
        <f t="shared" ref="J154:J198" si="6">F4-G154*10</f>
        <v>-36.740000000000009</v>
      </c>
    </row>
    <row r="155" spans="1:12">
      <c r="A155" t="s">
        <v>99</v>
      </c>
      <c r="B155">
        <v>179.81200000000001</v>
      </c>
      <c r="C155">
        <v>1.14849</v>
      </c>
      <c r="D155">
        <v>157.423</v>
      </c>
      <c r="E155">
        <v>0.75402199999999997</v>
      </c>
      <c r="F155">
        <v>-0.70881400000000006</v>
      </c>
      <c r="G155">
        <v>54.080599999999997</v>
      </c>
      <c r="J155">
        <f t="shared" si="6"/>
        <v>-40.805999999999926</v>
      </c>
      <c r="L155">
        <f>D5-(G155-5)*10</f>
        <v>9.2427400000000262</v>
      </c>
    </row>
    <row r="156" spans="1:12">
      <c r="A156" t="s">
        <v>100</v>
      </c>
      <c r="B156">
        <v>179.83</v>
      </c>
      <c r="C156">
        <v>1.18363</v>
      </c>
      <c r="D156">
        <v>157.387</v>
      </c>
      <c r="E156">
        <v>0.75404700000000002</v>
      </c>
      <c r="F156">
        <v>-0.70616100000000004</v>
      </c>
      <c r="G156">
        <v>54.081800000000001</v>
      </c>
      <c r="J156">
        <f t="shared" si="6"/>
        <v>-40.817999999999984</v>
      </c>
      <c r="L156">
        <f t="shared" ref="L156:L193" si="7">D6-(G156-5)*10</f>
        <v>9.2397799999999961</v>
      </c>
    </row>
    <row r="157" spans="1:12">
      <c r="A157" t="s">
        <v>101</v>
      </c>
      <c r="B157">
        <v>179.85400000000001</v>
      </c>
      <c r="C157">
        <v>0.51266199999999995</v>
      </c>
      <c r="D157">
        <v>156.48500000000001</v>
      </c>
      <c r="E157">
        <v>7.9410499999999998E-3</v>
      </c>
      <c r="F157">
        <v>-0.89881100000000003</v>
      </c>
      <c r="G157">
        <v>59.219000000000001</v>
      </c>
      <c r="J157">
        <f t="shared" si="6"/>
        <v>-42.190000000000055</v>
      </c>
      <c r="L157">
        <f t="shared" si="7"/>
        <v>7.4857999999999265</v>
      </c>
    </row>
    <row r="158" spans="1:12">
      <c r="A158" t="s">
        <v>102</v>
      </c>
      <c r="B158">
        <v>179.85300000000001</v>
      </c>
      <c r="C158">
        <v>0.53303400000000001</v>
      </c>
      <c r="D158">
        <v>156.46199999999999</v>
      </c>
      <c r="E158">
        <v>8.3388899999999998E-3</v>
      </c>
      <c r="F158">
        <v>-0.89782899999999999</v>
      </c>
      <c r="G158">
        <v>59.221800000000002</v>
      </c>
      <c r="J158">
        <f t="shared" si="6"/>
        <v>-42.218000000000075</v>
      </c>
      <c r="L158">
        <f t="shared" si="7"/>
        <v>7.4709799999999404</v>
      </c>
    </row>
    <row r="159" spans="1:12">
      <c r="A159" t="s">
        <v>103</v>
      </c>
      <c r="B159">
        <v>179.517</v>
      </c>
      <c r="C159">
        <v>0.57044399999999995</v>
      </c>
      <c r="D159">
        <v>155.83099999999999</v>
      </c>
      <c r="E159">
        <v>0.96513199999999999</v>
      </c>
      <c r="F159">
        <v>-1.18496</v>
      </c>
      <c r="G159">
        <v>64.325299999999999</v>
      </c>
      <c r="J159">
        <f t="shared" si="6"/>
        <v>-43.252999999999929</v>
      </c>
      <c r="L159">
        <f t="shared" si="7"/>
        <v>5.1266500000000406</v>
      </c>
    </row>
    <row r="160" spans="1:12">
      <c r="A160" t="s">
        <v>104</v>
      </c>
      <c r="B160">
        <v>179.52199999999999</v>
      </c>
      <c r="C160">
        <v>0.51202400000000003</v>
      </c>
      <c r="D160">
        <v>155.86500000000001</v>
      </c>
      <c r="E160">
        <v>0.96466799999999997</v>
      </c>
      <c r="F160">
        <v>-1.1875100000000001</v>
      </c>
      <c r="G160">
        <v>64.333100000000002</v>
      </c>
      <c r="J160">
        <f t="shared" si="6"/>
        <v>-43.331000000000017</v>
      </c>
      <c r="L160">
        <f t="shared" si="7"/>
        <v>5.0538199999999733</v>
      </c>
    </row>
    <row r="161" spans="1:12">
      <c r="A161" t="s">
        <v>105</v>
      </c>
      <c r="B161">
        <v>179.58500000000001</v>
      </c>
      <c r="C161">
        <v>-1.0095000000000001</v>
      </c>
      <c r="D161">
        <v>159.58600000000001</v>
      </c>
      <c r="E161">
        <v>-1.16533</v>
      </c>
      <c r="F161">
        <v>4.15367</v>
      </c>
      <c r="G161">
        <v>69.704400000000007</v>
      </c>
      <c r="J161">
        <f t="shared" si="6"/>
        <v>-47.044000000000096</v>
      </c>
      <c r="L161">
        <f t="shared" si="7"/>
        <v>3.2558799999999337</v>
      </c>
    </row>
    <row r="162" spans="1:12">
      <c r="A162" t="s">
        <v>106</v>
      </c>
      <c r="B162">
        <v>179.577</v>
      </c>
      <c r="C162">
        <v>-0.97351699999999997</v>
      </c>
      <c r="D162">
        <v>159.614</v>
      </c>
      <c r="E162">
        <v>-1.1659999999999999</v>
      </c>
      <c r="F162">
        <v>4.1532799999999996</v>
      </c>
      <c r="G162">
        <v>69.714699999999993</v>
      </c>
      <c r="J162">
        <f t="shared" si="6"/>
        <v>-47.146999999999935</v>
      </c>
      <c r="L162">
        <f t="shared" si="7"/>
        <v>3.1447900000000573</v>
      </c>
    </row>
    <row r="163" spans="1:12">
      <c r="A163" t="s">
        <v>107</v>
      </c>
      <c r="B163">
        <v>179.58699999999999</v>
      </c>
      <c r="C163">
        <v>-0.32482100000000003</v>
      </c>
      <c r="D163">
        <v>159.32</v>
      </c>
      <c r="E163">
        <v>-0.73307299999999997</v>
      </c>
      <c r="F163">
        <v>4.3433999999999999</v>
      </c>
      <c r="G163">
        <v>75.004099999999994</v>
      </c>
      <c r="J163">
        <f t="shared" si="6"/>
        <v>-50.04099999999994</v>
      </c>
      <c r="L163">
        <f t="shared" si="7"/>
        <v>1.0244300000000521</v>
      </c>
    </row>
    <row r="164" spans="1:12">
      <c r="A164" t="s">
        <v>108</v>
      </c>
      <c r="B164">
        <v>179.61600000000001</v>
      </c>
      <c r="C164">
        <v>-0.14979200000000001</v>
      </c>
      <c r="D164">
        <v>159.36799999999999</v>
      </c>
      <c r="E164">
        <v>-0.73636199999999996</v>
      </c>
      <c r="F164">
        <v>4.3452900000000003</v>
      </c>
      <c r="G164">
        <v>75.007800000000003</v>
      </c>
      <c r="J164">
        <f t="shared" si="6"/>
        <v>-50.077999999999975</v>
      </c>
      <c r="L164">
        <f t="shared" si="7"/>
        <v>0.989840000000072</v>
      </c>
    </row>
    <row r="165" spans="1:12">
      <c r="A165" t="s">
        <v>109</v>
      </c>
      <c r="B165">
        <v>179.60300000000001</v>
      </c>
      <c r="C165">
        <v>-0.24005399999999999</v>
      </c>
      <c r="D165">
        <v>159.22800000000001</v>
      </c>
      <c r="E165">
        <v>-0.23197699999999999</v>
      </c>
      <c r="F165">
        <v>4.4346899999999998</v>
      </c>
      <c r="G165">
        <v>80.468800000000002</v>
      </c>
      <c r="J165">
        <f t="shared" si="6"/>
        <v>-54.687999999999988</v>
      </c>
      <c r="L165">
        <f t="shared" si="7"/>
        <v>-3.8884299999999712</v>
      </c>
    </row>
    <row r="166" spans="1:12">
      <c r="A166" t="s">
        <v>110</v>
      </c>
      <c r="B166">
        <v>179.58099999999999</v>
      </c>
      <c r="C166">
        <v>-0.305871</v>
      </c>
      <c r="D166">
        <v>159.15700000000001</v>
      </c>
      <c r="E166">
        <v>-0.230658</v>
      </c>
      <c r="F166">
        <v>4.4352499999999999</v>
      </c>
      <c r="G166">
        <v>80.459500000000006</v>
      </c>
      <c r="J166">
        <f t="shared" si="6"/>
        <v>-54.595000000000027</v>
      </c>
      <c r="L166">
        <f t="shared" si="7"/>
        <v>-3.7839700000000676</v>
      </c>
    </row>
    <row r="167" spans="1:12">
      <c r="A167" t="s">
        <v>111</v>
      </c>
      <c r="B167">
        <v>179.29900000000001</v>
      </c>
      <c r="C167">
        <v>-2.4077600000000001</v>
      </c>
      <c r="D167">
        <v>159.297</v>
      </c>
      <c r="E167">
        <v>-4.4793399999999997</v>
      </c>
      <c r="F167">
        <v>4.4177600000000004</v>
      </c>
      <c r="G167">
        <v>86.3977</v>
      </c>
      <c r="J167">
        <f t="shared" si="6"/>
        <v>-63.976999999999975</v>
      </c>
      <c r="L167">
        <f t="shared" si="7"/>
        <v>-13.511189999999942</v>
      </c>
    </row>
    <row r="168" spans="1:12">
      <c r="A168" t="s">
        <v>112</v>
      </c>
      <c r="B168">
        <v>179.33699999999999</v>
      </c>
      <c r="C168">
        <v>-2.3483800000000001</v>
      </c>
      <c r="D168">
        <v>159.25299999999999</v>
      </c>
      <c r="E168">
        <v>-4.4818899999999999</v>
      </c>
      <c r="F168">
        <v>4.4163899999999998</v>
      </c>
      <c r="G168">
        <v>86.367999999999995</v>
      </c>
      <c r="J168">
        <f t="shared" si="6"/>
        <v>-63.67999999999995</v>
      </c>
      <c r="L168">
        <f t="shared" si="7"/>
        <v>-13.224259999999958</v>
      </c>
    </row>
    <row r="169" spans="1:12">
      <c r="A169" t="s">
        <v>113</v>
      </c>
      <c r="B169">
        <v>179.23400000000001</v>
      </c>
      <c r="C169">
        <v>-3.2950599999999999</v>
      </c>
      <c r="D169">
        <v>158.91200000000001</v>
      </c>
      <c r="E169">
        <v>-4.69794</v>
      </c>
      <c r="F169">
        <v>4.4947900000000001</v>
      </c>
      <c r="G169">
        <v>91.677000000000007</v>
      </c>
      <c r="J169">
        <f t="shared" si="6"/>
        <v>-66.770000000000095</v>
      </c>
      <c r="L169">
        <f t="shared" si="7"/>
        <v>-17.58389000000011</v>
      </c>
    </row>
    <row r="170" spans="1:12">
      <c r="A170" t="s">
        <v>114</v>
      </c>
      <c r="B170">
        <v>179.27099999999999</v>
      </c>
      <c r="C170">
        <v>-3.0720499999999999</v>
      </c>
      <c r="D170">
        <v>158.94300000000001</v>
      </c>
      <c r="E170">
        <v>-4.70519</v>
      </c>
      <c r="F170">
        <v>4.4951800000000004</v>
      </c>
      <c r="G170">
        <v>91.733000000000004</v>
      </c>
      <c r="J170">
        <f t="shared" si="6"/>
        <v>-67.330000000000041</v>
      </c>
      <c r="L170">
        <f t="shared" si="7"/>
        <v>-18.13715000000002</v>
      </c>
    </row>
    <row r="171" spans="1:12">
      <c r="A171" t="s">
        <v>115</v>
      </c>
      <c r="B171">
        <v>179.59899999999999</v>
      </c>
      <c r="C171">
        <v>-1.95624</v>
      </c>
      <c r="D171">
        <v>158.86699999999999</v>
      </c>
      <c r="E171">
        <v>-5.9891100000000002</v>
      </c>
      <c r="F171">
        <v>4.6070799999999998</v>
      </c>
      <c r="G171">
        <v>97.081000000000003</v>
      </c>
      <c r="J171">
        <f t="shared" si="6"/>
        <v>-70.810000000000059</v>
      </c>
      <c r="L171">
        <f t="shared" si="7"/>
        <v>-20.938380000000052</v>
      </c>
    </row>
    <row r="172" spans="1:12">
      <c r="A172" t="s">
        <v>116</v>
      </c>
      <c r="B172">
        <v>179.60400000000001</v>
      </c>
      <c r="C172">
        <v>-1.87036</v>
      </c>
      <c r="D172">
        <v>158.88999999999999</v>
      </c>
      <c r="E172">
        <v>-5.9860100000000003</v>
      </c>
      <c r="F172">
        <v>4.6074200000000003</v>
      </c>
      <c r="G172">
        <v>97.078699999999998</v>
      </c>
      <c r="J172">
        <f t="shared" si="6"/>
        <v>-70.787000000000035</v>
      </c>
      <c r="L172">
        <f t="shared" si="7"/>
        <v>-20.904960000000074</v>
      </c>
    </row>
    <row r="173" spans="1:12">
      <c r="A173" t="s">
        <v>117</v>
      </c>
      <c r="B173">
        <v>179.565</v>
      </c>
      <c r="C173">
        <v>-2.6520899999999998</v>
      </c>
      <c r="D173">
        <v>158.01</v>
      </c>
      <c r="E173">
        <v>-5.9794799999999997</v>
      </c>
      <c r="F173">
        <v>4.6743100000000002</v>
      </c>
      <c r="G173">
        <v>102.41800000000001</v>
      </c>
      <c r="J173">
        <f t="shared" si="6"/>
        <v>-74.180000000000064</v>
      </c>
      <c r="L173">
        <f t="shared" si="7"/>
        <v>-24.708210000000008</v>
      </c>
    </row>
    <row r="174" spans="1:12">
      <c r="A174" t="s">
        <v>118</v>
      </c>
      <c r="B174">
        <v>179.559</v>
      </c>
      <c r="C174">
        <v>-2.6738200000000001</v>
      </c>
      <c r="D174">
        <v>158.05799999999999</v>
      </c>
      <c r="E174">
        <v>-5.9792800000000002</v>
      </c>
      <c r="F174">
        <v>4.6770500000000004</v>
      </c>
      <c r="G174">
        <v>102.447</v>
      </c>
      <c r="J174">
        <f t="shared" si="6"/>
        <v>-74.470000000000027</v>
      </c>
      <c r="L174">
        <f t="shared" si="7"/>
        <v>-24.983699999999999</v>
      </c>
    </row>
    <row r="175" spans="1:12">
      <c r="A175" t="s">
        <v>119</v>
      </c>
      <c r="B175">
        <v>179.99</v>
      </c>
      <c r="C175">
        <v>-0.52263800000000005</v>
      </c>
      <c r="D175">
        <v>157.53</v>
      </c>
      <c r="E175">
        <v>-4.7979500000000002</v>
      </c>
      <c r="F175">
        <v>4.75596</v>
      </c>
      <c r="G175">
        <v>107.736</v>
      </c>
      <c r="J175">
        <f t="shared" si="6"/>
        <v>-77.360000000000127</v>
      </c>
      <c r="L175">
        <f t="shared" si="7"/>
        <v>-26.972560000000158</v>
      </c>
    </row>
    <row r="176" spans="1:12">
      <c r="A176" t="s">
        <v>120</v>
      </c>
      <c r="B176">
        <v>179.98599999999999</v>
      </c>
      <c r="C176">
        <v>-0.58099400000000001</v>
      </c>
      <c r="D176">
        <v>157.51</v>
      </c>
      <c r="E176">
        <v>-4.7986199999999997</v>
      </c>
      <c r="F176">
        <v>4.7549700000000001</v>
      </c>
      <c r="G176">
        <v>107.72</v>
      </c>
      <c r="J176">
        <f t="shared" si="6"/>
        <v>-77.200000000000045</v>
      </c>
      <c r="L176">
        <f t="shared" si="7"/>
        <v>-26.858159999999998</v>
      </c>
    </row>
    <row r="177" spans="1:12">
      <c r="A177" t="s">
        <v>121</v>
      </c>
      <c r="B177">
        <v>179.39699999999999</v>
      </c>
      <c r="C177">
        <v>-2.5462699999999998</v>
      </c>
      <c r="D177">
        <v>157.322</v>
      </c>
      <c r="E177">
        <v>-5.0501500000000004</v>
      </c>
      <c r="F177">
        <v>5.24939</v>
      </c>
      <c r="G177">
        <v>118.185</v>
      </c>
      <c r="J177">
        <f t="shared" si="6"/>
        <v>-81.849999999999909</v>
      </c>
      <c r="L177">
        <f t="shared" si="7"/>
        <v>-31.833449999999857</v>
      </c>
    </row>
    <row r="178" spans="1:12">
      <c r="A178" t="s">
        <v>122</v>
      </c>
      <c r="B178">
        <v>179.4</v>
      </c>
      <c r="C178">
        <v>-2.4249999999999998</v>
      </c>
      <c r="D178">
        <v>157.35900000000001</v>
      </c>
      <c r="E178">
        <v>-5.0533599999999996</v>
      </c>
      <c r="F178">
        <v>5.25</v>
      </c>
      <c r="G178">
        <v>118.175</v>
      </c>
      <c r="J178">
        <f t="shared" si="6"/>
        <v>-81.75</v>
      </c>
      <c r="L178">
        <f t="shared" si="7"/>
        <v>-31.725650000000087</v>
      </c>
    </row>
    <row r="179" spans="1:12">
      <c r="A179" t="s">
        <v>123</v>
      </c>
      <c r="B179">
        <v>179.249</v>
      </c>
      <c r="C179">
        <v>-2.4043399999999999</v>
      </c>
      <c r="D179">
        <v>157.88999999999999</v>
      </c>
      <c r="E179">
        <v>-6.6981400000000004</v>
      </c>
      <c r="F179">
        <v>5.5913300000000001</v>
      </c>
      <c r="G179">
        <v>129.566</v>
      </c>
      <c r="J179">
        <f t="shared" si="6"/>
        <v>-95.660000000000082</v>
      </c>
      <c r="L179">
        <f t="shared" si="7"/>
        <v>-45.538700000000063</v>
      </c>
    </row>
    <row r="180" spans="1:12">
      <c r="A180" t="s">
        <v>124</v>
      </c>
      <c r="B180">
        <v>179.28700000000001</v>
      </c>
      <c r="C180">
        <v>-2.3759700000000001</v>
      </c>
      <c r="D180">
        <v>158.00299999999999</v>
      </c>
      <c r="E180">
        <v>-6.6988799999999999</v>
      </c>
      <c r="F180">
        <v>5.5981800000000002</v>
      </c>
      <c r="G180">
        <v>129.66399999999999</v>
      </c>
      <c r="J180">
        <f t="shared" si="6"/>
        <v>-96.639999999999873</v>
      </c>
      <c r="L180">
        <f t="shared" si="7"/>
        <v>-46.52236999999991</v>
      </c>
    </row>
    <row r="181" spans="1:12">
      <c r="A181" t="s">
        <v>125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12">
      <c r="A182" t="s">
        <v>126</v>
      </c>
      <c r="B182">
        <v>179.27600000000001</v>
      </c>
      <c r="C182">
        <v>-5.8782500000000004</v>
      </c>
      <c r="D182">
        <v>-154.29</v>
      </c>
      <c r="E182">
        <v>-12.958399999999999</v>
      </c>
      <c r="F182">
        <v>5.5374800000000004</v>
      </c>
      <c r="G182">
        <v>142.214</v>
      </c>
      <c r="J182">
        <f t="shared" si="6"/>
        <v>-122.13999999999987</v>
      </c>
      <c r="L182">
        <f t="shared" si="7"/>
        <v>-73.034889999999905</v>
      </c>
    </row>
    <row r="183" spans="1:12">
      <c r="A183" t="s">
        <v>127</v>
      </c>
      <c r="B183">
        <v>179.935</v>
      </c>
      <c r="C183">
        <v>-6.7452500000000004</v>
      </c>
      <c r="D183">
        <v>-154.31899999999999</v>
      </c>
      <c r="E183">
        <v>-14.046200000000001</v>
      </c>
      <c r="F183">
        <v>4.5718899999999998</v>
      </c>
      <c r="G183">
        <v>153.709</v>
      </c>
      <c r="J183">
        <f t="shared" si="6"/>
        <v>-137.09000000000015</v>
      </c>
      <c r="L183">
        <f t="shared" si="7"/>
        <v>-83.502620000000206</v>
      </c>
    </row>
    <row r="184" spans="1:12">
      <c r="A184" t="s">
        <v>128</v>
      </c>
      <c r="B184">
        <v>-179.99799999999999</v>
      </c>
      <c r="C184">
        <v>-7.0235799999999999</v>
      </c>
      <c r="D184">
        <v>-154.28</v>
      </c>
      <c r="E184">
        <v>-14.0525</v>
      </c>
      <c r="F184">
        <v>4.57578</v>
      </c>
      <c r="G184">
        <v>153.749</v>
      </c>
      <c r="J184">
        <f t="shared" si="6"/>
        <v>-137.49</v>
      </c>
      <c r="L184">
        <f t="shared" si="7"/>
        <v>-83.866459999999961</v>
      </c>
    </row>
    <row r="185" spans="1:12">
      <c r="A185" t="s">
        <v>129</v>
      </c>
      <c r="B185">
        <v>178.51</v>
      </c>
      <c r="C185">
        <v>-4.9047599999999996</v>
      </c>
      <c r="D185">
        <v>157.30199999999999</v>
      </c>
      <c r="E185">
        <v>-11.558999999999999</v>
      </c>
      <c r="F185">
        <v>4.7920999999999996</v>
      </c>
      <c r="G185">
        <v>163.565</v>
      </c>
      <c r="J185">
        <f t="shared" si="6"/>
        <v>-135.65000000000009</v>
      </c>
      <c r="L185">
        <f t="shared" si="7"/>
        <v>-81.565530000000081</v>
      </c>
    </row>
    <row r="186" spans="1:12">
      <c r="A186" t="s">
        <v>130</v>
      </c>
      <c r="B186">
        <v>178.55600000000001</v>
      </c>
      <c r="C186">
        <v>-5.0161800000000003</v>
      </c>
      <c r="D186">
        <v>157.35</v>
      </c>
      <c r="E186">
        <v>-11.549799999999999</v>
      </c>
      <c r="F186">
        <v>4.7926700000000002</v>
      </c>
      <c r="G186">
        <v>163.51599999999999</v>
      </c>
      <c r="J186">
        <f t="shared" si="6"/>
        <v>-135.15999999999985</v>
      </c>
      <c r="L186">
        <f t="shared" si="7"/>
        <v>-81.146259999999756</v>
      </c>
    </row>
    <row r="187" spans="1:12">
      <c r="A187" t="s">
        <v>131</v>
      </c>
      <c r="B187">
        <v>178.78800000000001</v>
      </c>
      <c r="C187">
        <v>-3.1875499999999999</v>
      </c>
      <c r="D187">
        <v>156.18899999999999</v>
      </c>
      <c r="E187">
        <v>-8.4430700000000005</v>
      </c>
      <c r="F187">
        <v>4.7781700000000003</v>
      </c>
      <c r="G187">
        <v>174.24600000000001</v>
      </c>
      <c r="J187">
        <f t="shared" si="6"/>
        <v>-142.46000000000004</v>
      </c>
      <c r="L187">
        <f t="shared" si="7"/>
        <v>-88.660759999999982</v>
      </c>
    </row>
    <row r="188" spans="1:12">
      <c r="A188" t="s">
        <v>132</v>
      </c>
      <c r="B188">
        <v>178.83699999999999</v>
      </c>
      <c r="C188">
        <v>-3.1974200000000002</v>
      </c>
      <c r="D188">
        <v>155.995</v>
      </c>
      <c r="E188">
        <v>-8.4469700000000003</v>
      </c>
      <c r="F188">
        <v>4.7739500000000001</v>
      </c>
      <c r="G188">
        <v>174.23400000000001</v>
      </c>
      <c r="J188">
        <f t="shared" si="6"/>
        <v>-142.34000000000015</v>
      </c>
      <c r="L188">
        <f t="shared" si="7"/>
        <v>-88.612010000000055</v>
      </c>
    </row>
    <row r="189" spans="1:12">
      <c r="A189" t="s">
        <v>133</v>
      </c>
      <c r="B189">
        <v>178.97</v>
      </c>
      <c r="C189">
        <v>-2.3351899999999999</v>
      </c>
      <c r="D189">
        <v>-152.86500000000001</v>
      </c>
      <c r="E189">
        <v>-7.0793299999999997</v>
      </c>
      <c r="F189">
        <v>3.9418099999999998</v>
      </c>
      <c r="G189">
        <v>183.16300000000001</v>
      </c>
      <c r="J189">
        <f t="shared" si="6"/>
        <v>-131.63000000000011</v>
      </c>
    </row>
    <row r="190" spans="1:12">
      <c r="A190" t="s">
        <v>134</v>
      </c>
      <c r="B190">
        <v>179.03</v>
      </c>
      <c r="C190">
        <v>-2.3662999999999998</v>
      </c>
      <c r="D190">
        <v>-152.648</v>
      </c>
      <c r="E190">
        <v>-7.0800200000000002</v>
      </c>
      <c r="F190">
        <v>3.9180299999999999</v>
      </c>
      <c r="G190">
        <v>183.17699999999999</v>
      </c>
      <c r="J190">
        <f t="shared" si="6"/>
        <v>-131.76999999999998</v>
      </c>
    </row>
    <row r="191" spans="1:12">
      <c r="A191" t="s">
        <v>135</v>
      </c>
      <c r="B191">
        <v>179.71</v>
      </c>
      <c r="C191">
        <v>-0.91227100000000005</v>
      </c>
      <c r="D191">
        <v>157.10599999999999</v>
      </c>
      <c r="E191">
        <v>-8.3825000000000003</v>
      </c>
      <c r="F191">
        <v>4.1693300000000004</v>
      </c>
      <c r="G191">
        <v>194.24</v>
      </c>
      <c r="J191">
        <f t="shared" si="6"/>
        <v>-142.40000000000009</v>
      </c>
      <c r="L191">
        <f t="shared" si="7"/>
        <v>-91.460820000000012</v>
      </c>
    </row>
    <row r="192" spans="1:12">
      <c r="A192" t="s">
        <v>136</v>
      </c>
      <c r="B192">
        <v>179.66800000000001</v>
      </c>
      <c r="C192">
        <v>-0.87165899999999996</v>
      </c>
      <c r="D192">
        <v>156.99199999999999</v>
      </c>
      <c r="E192">
        <v>-8.3739899999999992</v>
      </c>
      <c r="F192">
        <v>4.1602199999999998</v>
      </c>
      <c r="G192">
        <v>194.15299999999999</v>
      </c>
      <c r="J192">
        <f t="shared" si="6"/>
        <v>-141.52999999999997</v>
      </c>
    </row>
    <row r="193" spans="1:14">
      <c r="A193" t="s">
        <v>137</v>
      </c>
      <c r="B193">
        <v>179.66800000000001</v>
      </c>
      <c r="C193">
        <v>-0.87165899999999996</v>
      </c>
      <c r="D193">
        <v>156.99199999999999</v>
      </c>
      <c r="E193">
        <v>-8.3739899999999992</v>
      </c>
      <c r="F193">
        <v>4.1602199999999998</v>
      </c>
      <c r="G193">
        <v>194.15299999999999</v>
      </c>
      <c r="J193">
        <f t="shared" si="6"/>
        <v>-41.529999999999973</v>
      </c>
      <c r="L193">
        <f t="shared" si="7"/>
        <v>9.5942700000000514</v>
      </c>
    </row>
    <row r="194" spans="1:14">
      <c r="A194" t="s">
        <v>138</v>
      </c>
      <c r="B194">
        <v>178.35</v>
      </c>
      <c r="C194">
        <v>-0.28513500000000003</v>
      </c>
      <c r="D194">
        <v>-152.249</v>
      </c>
      <c r="E194">
        <v>-6.2861500000000001</v>
      </c>
      <c r="F194">
        <v>4.22471</v>
      </c>
      <c r="G194">
        <v>203.89500000000001</v>
      </c>
      <c r="J194">
        <f t="shared" si="6"/>
        <v>-138.95000000000005</v>
      </c>
    </row>
    <row r="195" spans="1:14">
      <c r="A195" t="s">
        <v>139</v>
      </c>
      <c r="B195">
        <v>178.35</v>
      </c>
      <c r="C195">
        <v>-0.28513500000000003</v>
      </c>
      <c r="D195">
        <v>-152.249</v>
      </c>
      <c r="E195">
        <v>-6.2861500000000001</v>
      </c>
      <c r="F195">
        <v>4.22471</v>
      </c>
      <c r="G195">
        <v>203.89500000000001</v>
      </c>
      <c r="J195">
        <f t="shared" si="6"/>
        <v>-38.950000000000045</v>
      </c>
    </row>
    <row r="196" spans="1:14">
      <c r="A196" t="s">
        <v>140</v>
      </c>
      <c r="B196">
        <v>178.35</v>
      </c>
      <c r="C196">
        <v>-0.28513500000000003</v>
      </c>
      <c r="D196">
        <v>-152.249</v>
      </c>
      <c r="E196">
        <v>-6.2861500000000001</v>
      </c>
      <c r="F196">
        <v>4.22471</v>
      </c>
      <c r="G196">
        <v>203.89500000000001</v>
      </c>
      <c r="J196">
        <f t="shared" si="6"/>
        <v>-38.950000000000045</v>
      </c>
    </row>
    <row r="197" spans="1:14">
      <c r="A197" t="s">
        <v>141</v>
      </c>
      <c r="B197">
        <v>178.83199999999999</v>
      </c>
      <c r="C197">
        <v>-4.0382199999999999</v>
      </c>
      <c r="D197">
        <v>-157.327</v>
      </c>
      <c r="E197">
        <v>-18.1799</v>
      </c>
      <c r="F197">
        <v>-15.113200000000001</v>
      </c>
      <c r="G197">
        <v>272.39699999999999</v>
      </c>
      <c r="J197">
        <f t="shared" si="6"/>
        <v>-223.9699999999998</v>
      </c>
    </row>
    <row r="198" spans="1:14">
      <c r="A198" t="s">
        <v>142</v>
      </c>
      <c r="B198">
        <v>178.99</v>
      </c>
      <c r="C198">
        <v>-3.40083</v>
      </c>
      <c r="D198">
        <v>150.71100000000001</v>
      </c>
      <c r="E198">
        <v>-18.171399999999998</v>
      </c>
      <c r="F198">
        <v>-14.901300000000001</v>
      </c>
      <c r="G198">
        <v>272.19</v>
      </c>
      <c r="J198">
        <f t="shared" si="6"/>
        <v>-221.90000000000009</v>
      </c>
    </row>
    <row r="200" spans="1:14">
      <c r="L200" s="38" t="s">
        <v>175</v>
      </c>
      <c r="M200" s="38"/>
      <c r="N200" s="38"/>
    </row>
    <row r="201" spans="1:14">
      <c r="A201" s="45" t="s">
        <v>144</v>
      </c>
      <c r="B201" s="45"/>
      <c r="C201" s="45"/>
      <c r="D201" s="45"/>
      <c r="E201" s="45"/>
      <c r="F201" s="45"/>
      <c r="J201" t="s">
        <v>174</v>
      </c>
      <c r="L201" t="s">
        <v>53</v>
      </c>
      <c r="M201" t="s">
        <v>172</v>
      </c>
      <c r="N201" t="s">
        <v>173</v>
      </c>
    </row>
    <row r="202" spans="1:14">
      <c r="E202" t="s">
        <v>16</v>
      </c>
      <c r="F202" t="s">
        <v>17</v>
      </c>
      <c r="G202" t="s">
        <v>18</v>
      </c>
    </row>
    <row r="203" spans="1:14">
      <c r="A203" t="s">
        <v>97</v>
      </c>
      <c r="B203">
        <v>179.779</v>
      </c>
      <c r="C203">
        <v>1.2194199999999999</v>
      </c>
      <c r="D203">
        <v>159.839</v>
      </c>
      <c r="E203">
        <v>0.95720700000000003</v>
      </c>
      <c r="F203">
        <v>-0.47512799999999999</v>
      </c>
      <c r="G203">
        <v>45.700899999999997</v>
      </c>
      <c r="J203">
        <f>F3-G203*10</f>
        <v>-7.0089999999999577</v>
      </c>
    </row>
    <row r="204" spans="1:14">
      <c r="A204" t="s">
        <v>98</v>
      </c>
      <c r="B204">
        <v>179.78</v>
      </c>
      <c r="C204">
        <v>1.2229300000000001</v>
      </c>
      <c r="D204">
        <v>159.578</v>
      </c>
      <c r="E204">
        <v>0.95274800000000004</v>
      </c>
      <c r="F204">
        <v>-0.46819</v>
      </c>
      <c r="G204">
        <v>45.651899999999998</v>
      </c>
      <c r="J204">
        <f t="shared" ref="J204:J248" si="8">F4-G204*10</f>
        <v>-6.5190000000000055</v>
      </c>
    </row>
    <row r="205" spans="1:14">
      <c r="A205" t="s">
        <v>99</v>
      </c>
      <c r="B205">
        <v>179.81299999999999</v>
      </c>
      <c r="C205">
        <v>1.04003</v>
      </c>
      <c r="D205">
        <v>158.18899999999999</v>
      </c>
      <c r="E205">
        <v>0.59311599999999998</v>
      </c>
      <c r="F205">
        <v>-0.69635999999999998</v>
      </c>
      <c r="G205">
        <v>50.7014</v>
      </c>
      <c r="J205">
        <f t="shared" si="8"/>
        <v>-7.01400000000001</v>
      </c>
      <c r="L205">
        <f t="shared" ref="L205:L238" si="9">D5-G205*10</f>
        <v>-6.9652600000000007</v>
      </c>
      <c r="M205">
        <f>580-B5-E205*10</f>
        <v>3.5981500000000093</v>
      </c>
      <c r="N205">
        <f>236-C5+F205</f>
        <v>27.593739999999997</v>
      </c>
    </row>
    <row r="206" spans="1:14">
      <c r="A206" t="s">
        <v>100</v>
      </c>
      <c r="B206">
        <v>179.83</v>
      </c>
      <c r="C206">
        <v>1.0692900000000001</v>
      </c>
      <c r="D206">
        <v>158.059</v>
      </c>
      <c r="E206">
        <v>0.593086</v>
      </c>
      <c r="F206">
        <v>-0.69150800000000001</v>
      </c>
      <c r="G206">
        <v>50.688499999999998</v>
      </c>
      <c r="J206">
        <f t="shared" si="8"/>
        <v>-6.8849999999999909</v>
      </c>
      <c r="L206">
        <f t="shared" si="9"/>
        <v>-6.8272200000000112</v>
      </c>
      <c r="M206">
        <f t="shared" ref="M206:M241" si="10">580-B6-E206*10</f>
        <v>3.6175800000000278</v>
      </c>
      <c r="N206">
        <f t="shared" ref="N206:N241" si="11">236-C6+F206</f>
        <v>27.552492000000001</v>
      </c>
    </row>
    <row r="207" spans="1:14">
      <c r="A207" t="s">
        <v>101</v>
      </c>
      <c r="B207">
        <v>179.858</v>
      </c>
      <c r="C207">
        <v>0.36636200000000002</v>
      </c>
      <c r="D207">
        <v>157.01300000000001</v>
      </c>
      <c r="E207">
        <v>-0.16869700000000001</v>
      </c>
      <c r="F207">
        <v>-0.88155799999999995</v>
      </c>
      <c r="G207">
        <v>55.485399999999998</v>
      </c>
      <c r="J207">
        <f t="shared" si="8"/>
        <v>-4.8540000000000418</v>
      </c>
      <c r="L207">
        <f t="shared" si="9"/>
        <v>-5.1782000000000608</v>
      </c>
      <c r="M207">
        <f t="shared" si="10"/>
        <v>16.664649999999963</v>
      </c>
      <c r="N207">
        <f t="shared" si="11"/>
        <v>27.062232000000009</v>
      </c>
    </row>
    <row r="208" spans="1:14">
      <c r="A208" t="s">
        <v>102</v>
      </c>
      <c r="B208">
        <v>179.85599999999999</v>
      </c>
      <c r="C208">
        <v>0.388156</v>
      </c>
      <c r="D208">
        <v>157.065</v>
      </c>
      <c r="E208">
        <v>-0.168406</v>
      </c>
      <c r="F208">
        <v>-0.88215600000000005</v>
      </c>
      <c r="G208">
        <v>55.501100000000001</v>
      </c>
      <c r="J208">
        <f t="shared" si="8"/>
        <v>-5.0109999999999673</v>
      </c>
      <c r="L208">
        <f t="shared" si="9"/>
        <v>-5.3220199999999522</v>
      </c>
      <c r="M208">
        <f t="shared" si="10"/>
        <v>16.535410000000024</v>
      </c>
      <c r="N208">
        <f t="shared" si="11"/>
        <v>27.247164000000009</v>
      </c>
    </row>
    <row r="209" spans="1:14">
      <c r="A209" t="s">
        <v>103</v>
      </c>
      <c r="B209">
        <v>179.51900000000001</v>
      </c>
      <c r="C209">
        <v>0.452185</v>
      </c>
      <c r="D209">
        <v>156.38200000000001</v>
      </c>
      <c r="E209">
        <v>0.77420699999999998</v>
      </c>
      <c r="F209">
        <v>-1.16923</v>
      </c>
      <c r="G209">
        <v>60.278199999999998</v>
      </c>
      <c r="J209">
        <f t="shared" si="8"/>
        <v>-2.7819999999999254</v>
      </c>
      <c r="L209">
        <f t="shared" si="9"/>
        <v>-4.4023499999999558</v>
      </c>
      <c r="M209">
        <f t="shared" si="10"/>
        <v>8.7890199999999492</v>
      </c>
      <c r="N209">
        <f t="shared" si="11"/>
        <v>26.760649999999998</v>
      </c>
    </row>
    <row r="210" spans="1:14">
      <c r="A210" t="s">
        <v>104</v>
      </c>
      <c r="B210">
        <v>179.52199999999999</v>
      </c>
      <c r="C210">
        <v>0.383183</v>
      </c>
      <c r="D210">
        <v>156.34899999999999</v>
      </c>
      <c r="E210">
        <v>0.77382600000000001</v>
      </c>
      <c r="F210">
        <v>-1.1704000000000001</v>
      </c>
      <c r="G210">
        <v>60.272199999999998</v>
      </c>
      <c r="J210">
        <f t="shared" si="8"/>
        <v>-2.72199999999998</v>
      </c>
      <c r="L210">
        <f t="shared" si="9"/>
        <v>-4.3371799999999894</v>
      </c>
      <c r="M210">
        <f t="shared" si="10"/>
        <v>8.7839099999999597</v>
      </c>
      <c r="N210">
        <f t="shared" si="11"/>
        <v>26.757990000000007</v>
      </c>
    </row>
    <row r="211" spans="1:14">
      <c r="A211" t="s">
        <v>105</v>
      </c>
      <c r="B211">
        <v>179.607</v>
      </c>
      <c r="C211">
        <v>-1.17567</v>
      </c>
      <c r="D211">
        <v>160.09399999999999</v>
      </c>
      <c r="E211">
        <v>-1.3731100000000001</v>
      </c>
      <c r="F211">
        <v>4.17319</v>
      </c>
      <c r="G211">
        <v>65.255700000000004</v>
      </c>
      <c r="J211">
        <f t="shared" si="8"/>
        <v>-2.5570000000000164</v>
      </c>
      <c r="L211">
        <f t="shared" si="9"/>
        <v>-2.2571199999999862</v>
      </c>
      <c r="M211">
        <f t="shared" si="10"/>
        <v>36.894760000000048</v>
      </c>
      <c r="N211">
        <f t="shared" si="11"/>
        <v>33.232079999999989</v>
      </c>
    </row>
    <row r="212" spans="1:14">
      <c r="A212" t="s">
        <v>106</v>
      </c>
      <c r="B212">
        <v>179.59899999999999</v>
      </c>
      <c r="C212">
        <v>-1.1380699999999999</v>
      </c>
      <c r="D212">
        <v>160.126</v>
      </c>
      <c r="E212">
        <v>-1.37391</v>
      </c>
      <c r="F212">
        <v>4.1727800000000004</v>
      </c>
      <c r="G212">
        <v>65.265900000000002</v>
      </c>
      <c r="J212">
        <f t="shared" si="8"/>
        <v>-2.6589999999999918</v>
      </c>
      <c r="L212">
        <f t="shared" si="9"/>
        <v>-2.36721</v>
      </c>
      <c r="M212">
        <f t="shared" si="10"/>
        <v>36.834969999999991</v>
      </c>
      <c r="N212">
        <f t="shared" si="11"/>
        <v>33.315550000000016</v>
      </c>
    </row>
    <row r="213" spans="1:14">
      <c r="A213" t="s">
        <v>107</v>
      </c>
      <c r="B213">
        <v>179.60499999999999</v>
      </c>
      <c r="C213">
        <v>-0.46902899999999997</v>
      </c>
      <c r="D213">
        <v>159.898</v>
      </c>
      <c r="E213">
        <v>-0.95802600000000004</v>
      </c>
      <c r="F213">
        <v>4.3626800000000001</v>
      </c>
      <c r="G213">
        <v>70.233000000000004</v>
      </c>
      <c r="J213">
        <f t="shared" si="8"/>
        <v>-2.3300000000000409</v>
      </c>
      <c r="L213">
        <f t="shared" si="9"/>
        <v>-1.2645700000000488</v>
      </c>
      <c r="M213">
        <f t="shared" si="10"/>
        <v>37.102770000000014</v>
      </c>
      <c r="N213">
        <f t="shared" si="11"/>
        <v>33.020820000000001</v>
      </c>
    </row>
    <row r="214" spans="1:14">
      <c r="A214" t="s">
        <v>108</v>
      </c>
      <c r="B214">
        <v>179.63300000000001</v>
      </c>
      <c r="C214">
        <v>-0.29007100000000002</v>
      </c>
      <c r="D214">
        <v>159.94499999999999</v>
      </c>
      <c r="E214">
        <v>-0.96158200000000005</v>
      </c>
      <c r="F214">
        <v>4.3645199999999997</v>
      </c>
      <c r="G214">
        <v>70.235799999999998</v>
      </c>
      <c r="J214">
        <f t="shared" si="8"/>
        <v>-2.3579999999999472</v>
      </c>
      <c r="L214">
        <f t="shared" si="9"/>
        <v>-1.2901599999999007</v>
      </c>
      <c r="M214">
        <f t="shared" si="10"/>
        <v>36.961540000000028</v>
      </c>
      <c r="N214">
        <f t="shared" si="11"/>
        <v>33.119669999999985</v>
      </c>
    </row>
    <row r="215" spans="1:14">
      <c r="A215" t="s">
        <v>109</v>
      </c>
      <c r="B215">
        <v>179.62100000000001</v>
      </c>
      <c r="C215">
        <v>-0.36094300000000001</v>
      </c>
      <c r="D215">
        <v>159.685</v>
      </c>
      <c r="E215">
        <v>-0.47328900000000002</v>
      </c>
      <c r="F215">
        <v>4.4536699999999998</v>
      </c>
      <c r="G215">
        <v>75.319699999999997</v>
      </c>
      <c r="J215">
        <f t="shared" si="8"/>
        <v>-3.1970000000000027</v>
      </c>
      <c r="L215">
        <f t="shared" si="9"/>
        <v>-2.3974299999999857</v>
      </c>
      <c r="M215">
        <f t="shared" si="10"/>
        <v>34.458139999999958</v>
      </c>
      <c r="N215">
        <f t="shared" si="11"/>
        <v>32.70407999999999</v>
      </c>
    </row>
    <row r="216" spans="1:14">
      <c r="A216" t="s">
        <v>110</v>
      </c>
      <c r="B216">
        <v>179.601</v>
      </c>
      <c r="C216">
        <v>-0.42138199999999998</v>
      </c>
      <c r="D216">
        <v>159.65700000000001</v>
      </c>
      <c r="E216">
        <v>-0.47203299999999998</v>
      </c>
      <c r="F216">
        <v>4.4543600000000003</v>
      </c>
      <c r="G216">
        <v>75.322500000000005</v>
      </c>
      <c r="J216">
        <f t="shared" si="8"/>
        <v>-3.2250000000000227</v>
      </c>
      <c r="L216">
        <f t="shared" si="9"/>
        <v>-2.413970000000063</v>
      </c>
      <c r="M216">
        <f t="shared" si="10"/>
        <v>34.503889999999963</v>
      </c>
      <c r="N216">
        <f t="shared" si="11"/>
        <v>32.898109999999996</v>
      </c>
    </row>
    <row r="217" spans="1:14">
      <c r="A217" t="s">
        <v>111</v>
      </c>
      <c r="B217">
        <v>179.33</v>
      </c>
      <c r="C217">
        <v>-2.6720299999999999</v>
      </c>
      <c r="D217">
        <v>159.77000000000001</v>
      </c>
      <c r="E217">
        <v>-4.7398300000000004</v>
      </c>
      <c r="F217">
        <v>4.4368699999999999</v>
      </c>
      <c r="G217">
        <v>80.891199999999998</v>
      </c>
      <c r="J217">
        <f t="shared" si="8"/>
        <v>-8.9120000000000346</v>
      </c>
      <c r="L217">
        <f t="shared" si="9"/>
        <v>-8.4461900000000014</v>
      </c>
      <c r="M217">
        <f t="shared" si="10"/>
        <v>127.29288000000003</v>
      </c>
      <c r="N217">
        <f t="shared" si="11"/>
        <v>32.864249999999998</v>
      </c>
    </row>
    <row r="218" spans="1:14">
      <c r="A218" t="s">
        <v>112</v>
      </c>
      <c r="B218">
        <v>179.36799999999999</v>
      </c>
      <c r="C218">
        <v>-2.6133099999999998</v>
      </c>
      <c r="D218">
        <v>159.67599999999999</v>
      </c>
      <c r="E218">
        <v>-4.7415399999999996</v>
      </c>
      <c r="F218">
        <v>4.4354500000000003</v>
      </c>
      <c r="G218">
        <v>80.849699999999999</v>
      </c>
      <c r="J218">
        <f t="shared" si="8"/>
        <v>-8.4969999999999573</v>
      </c>
      <c r="L218">
        <f t="shared" si="9"/>
        <v>-8.0412599999999657</v>
      </c>
      <c r="M218">
        <f t="shared" si="10"/>
        <v>127.03671</v>
      </c>
      <c r="N218">
        <f t="shared" si="11"/>
        <v>32.763509999999997</v>
      </c>
    </row>
    <row r="219" spans="1:14">
      <c r="A219" t="s">
        <v>113</v>
      </c>
      <c r="B219">
        <v>179.27</v>
      </c>
      <c r="C219">
        <v>-3.5601699999999998</v>
      </c>
      <c r="D219">
        <v>159.36000000000001</v>
      </c>
      <c r="E219">
        <v>-4.9740799999999998</v>
      </c>
      <c r="F219">
        <v>4.51389</v>
      </c>
      <c r="G219">
        <v>85.830299999999994</v>
      </c>
      <c r="J219">
        <f t="shared" si="8"/>
        <v>-8.3029999999998836</v>
      </c>
      <c r="L219">
        <f t="shared" si="9"/>
        <v>-9.1168899999998985</v>
      </c>
      <c r="M219">
        <f t="shared" si="10"/>
        <v>128.67420000000001</v>
      </c>
      <c r="N219">
        <f t="shared" si="11"/>
        <v>32.18737999999999</v>
      </c>
    </row>
    <row r="220" spans="1:14">
      <c r="A220" t="s">
        <v>114</v>
      </c>
      <c r="B220">
        <v>179.30699999999999</v>
      </c>
      <c r="C220">
        <v>-3.33047</v>
      </c>
      <c r="D220">
        <v>159.441</v>
      </c>
      <c r="E220">
        <v>-4.9826100000000002</v>
      </c>
      <c r="F220">
        <v>4.5143800000000001</v>
      </c>
      <c r="G220">
        <v>85.896500000000003</v>
      </c>
      <c r="J220">
        <f t="shared" si="8"/>
        <v>-8.9650000000000318</v>
      </c>
      <c r="L220">
        <f t="shared" si="9"/>
        <v>-9.7721500000000106</v>
      </c>
      <c r="M220">
        <f t="shared" si="10"/>
        <v>128.68023999999997</v>
      </c>
      <c r="N220">
        <f t="shared" si="11"/>
        <v>32.288709999999995</v>
      </c>
    </row>
    <row r="221" spans="1:14">
      <c r="A221" t="s">
        <v>115</v>
      </c>
      <c r="B221">
        <v>179.63200000000001</v>
      </c>
      <c r="C221">
        <v>-2.22153</v>
      </c>
      <c r="D221">
        <v>159.33699999999999</v>
      </c>
      <c r="E221">
        <v>-6.2851800000000004</v>
      </c>
      <c r="F221">
        <v>4.62622</v>
      </c>
      <c r="G221">
        <v>90.897599999999997</v>
      </c>
      <c r="J221">
        <f t="shared" si="8"/>
        <v>-8.9759999999999991</v>
      </c>
      <c r="L221">
        <f t="shared" si="9"/>
        <v>-9.1043799999999919</v>
      </c>
      <c r="M221">
        <f t="shared" si="10"/>
        <v>146.01527999999999</v>
      </c>
      <c r="N221">
        <f t="shared" si="11"/>
        <v>31.940730000000013</v>
      </c>
    </row>
    <row r="222" spans="1:14">
      <c r="A222" t="s">
        <v>116</v>
      </c>
      <c r="B222">
        <v>179.636</v>
      </c>
      <c r="C222">
        <v>-2.1412100000000001</v>
      </c>
      <c r="D222">
        <v>159.315</v>
      </c>
      <c r="E222">
        <v>-6.2810800000000002</v>
      </c>
      <c r="F222">
        <v>4.6263500000000004</v>
      </c>
      <c r="G222">
        <v>90.881299999999996</v>
      </c>
      <c r="J222">
        <f t="shared" si="8"/>
        <v>-8.8129999999999882</v>
      </c>
      <c r="L222">
        <f t="shared" si="9"/>
        <v>-8.9309600000000273</v>
      </c>
      <c r="M222">
        <f t="shared" si="10"/>
        <v>145.99742999999998</v>
      </c>
      <c r="N222">
        <f t="shared" si="11"/>
        <v>31.899339999999995</v>
      </c>
    </row>
    <row r="223" spans="1:14">
      <c r="A223" t="s">
        <v>117</v>
      </c>
      <c r="B223">
        <v>179.59399999999999</v>
      </c>
      <c r="C223">
        <v>-2.95899</v>
      </c>
      <c r="D223">
        <v>158.43799999999999</v>
      </c>
      <c r="E223">
        <v>-6.2903500000000001</v>
      </c>
      <c r="F223">
        <v>4.6938000000000004</v>
      </c>
      <c r="G223">
        <v>95.886799999999994</v>
      </c>
      <c r="J223">
        <f t="shared" si="8"/>
        <v>-8.8679999999999382</v>
      </c>
      <c r="L223">
        <f t="shared" si="9"/>
        <v>-9.3962099999998827</v>
      </c>
      <c r="M223">
        <f t="shared" si="10"/>
        <v>146.40775000000002</v>
      </c>
      <c r="N223">
        <f t="shared" si="11"/>
        <v>32.039430000000003</v>
      </c>
    </row>
    <row r="224" spans="1:14">
      <c r="A224" t="s">
        <v>118</v>
      </c>
      <c r="B224">
        <v>179.58799999999999</v>
      </c>
      <c r="C224">
        <v>-2.98447</v>
      </c>
      <c r="D224">
        <v>158.40799999999999</v>
      </c>
      <c r="E224">
        <v>-6.28843</v>
      </c>
      <c r="F224">
        <v>4.6960699999999997</v>
      </c>
      <c r="G224">
        <v>95.887200000000007</v>
      </c>
      <c r="J224">
        <f t="shared" si="8"/>
        <v>-8.8720000000000709</v>
      </c>
      <c r="L224">
        <f t="shared" si="9"/>
        <v>-9.3857000000000426</v>
      </c>
      <c r="M224">
        <f t="shared" si="10"/>
        <v>146.46044000000001</v>
      </c>
      <c r="N224">
        <f t="shared" si="11"/>
        <v>32.023820000000008</v>
      </c>
    </row>
    <row r="225" spans="1:14">
      <c r="A225" t="s">
        <v>119</v>
      </c>
      <c r="B225">
        <v>-179.99199999999999</v>
      </c>
      <c r="C225">
        <v>-0.800288</v>
      </c>
      <c r="D225">
        <v>157.83699999999999</v>
      </c>
      <c r="E225">
        <v>-5.1230500000000001</v>
      </c>
      <c r="F225">
        <v>4.77447</v>
      </c>
      <c r="G225">
        <v>100.815</v>
      </c>
      <c r="J225">
        <f t="shared" si="8"/>
        <v>-8.1499999999999773</v>
      </c>
      <c r="L225">
        <f t="shared" si="9"/>
        <v>-7.7625600000000077</v>
      </c>
      <c r="M225">
        <f t="shared" si="10"/>
        <v>135.48227000000003</v>
      </c>
      <c r="N225">
        <f t="shared" si="11"/>
        <v>31.489680000000014</v>
      </c>
    </row>
    <row r="226" spans="1:14">
      <c r="A226" t="s">
        <v>120</v>
      </c>
      <c r="B226">
        <v>-179.99700000000001</v>
      </c>
      <c r="C226">
        <v>-0.85909000000000002</v>
      </c>
      <c r="D226">
        <v>157.851</v>
      </c>
      <c r="E226">
        <v>-5.1242799999999997</v>
      </c>
      <c r="F226">
        <v>4.7737299999999996</v>
      </c>
      <c r="G226">
        <v>100.812</v>
      </c>
      <c r="J226">
        <f t="shared" si="8"/>
        <v>-8.1200000000000045</v>
      </c>
      <c r="L226">
        <f t="shared" si="9"/>
        <v>-7.7781599999999571</v>
      </c>
      <c r="M226">
        <f t="shared" si="10"/>
        <v>135.43189999999998</v>
      </c>
      <c r="N226">
        <f t="shared" si="11"/>
        <v>31.503719999999987</v>
      </c>
    </row>
    <row r="227" spans="1:14">
      <c r="A227" t="s">
        <v>121</v>
      </c>
      <c r="B227">
        <v>179.41900000000001</v>
      </c>
      <c r="C227">
        <v>-2.8489100000000001</v>
      </c>
      <c r="D227">
        <v>157.63399999999999</v>
      </c>
      <c r="E227">
        <v>-5.4060300000000003</v>
      </c>
      <c r="F227">
        <v>5.2678700000000003</v>
      </c>
      <c r="G227">
        <v>110.599</v>
      </c>
      <c r="J227">
        <f t="shared" si="8"/>
        <v>-5.9900000000000091</v>
      </c>
      <c r="L227">
        <f t="shared" si="9"/>
        <v>-5.9734499999999571</v>
      </c>
      <c r="M227">
        <f t="shared" si="10"/>
        <v>136.03952999999998</v>
      </c>
      <c r="N227">
        <f t="shared" si="11"/>
        <v>30.985410000000016</v>
      </c>
    </row>
    <row r="228" spans="1:14">
      <c r="A228" s="23" t="s">
        <v>122</v>
      </c>
      <c r="B228" s="23">
        <v>179.42099999999999</v>
      </c>
      <c r="C228" s="23">
        <v>-2.7266599999999999</v>
      </c>
      <c r="D228" s="23">
        <v>157.672</v>
      </c>
      <c r="E228" s="23">
        <v>-5.4092799999999999</v>
      </c>
      <c r="F228" s="23">
        <v>5.2684499999999996</v>
      </c>
      <c r="G228" s="23">
        <v>110.589</v>
      </c>
      <c r="H228" s="23"/>
      <c r="I228" s="23"/>
      <c r="J228">
        <f t="shared" si="8"/>
        <v>-5.8899999999998727</v>
      </c>
      <c r="K228" s="23"/>
      <c r="L228" s="23">
        <f t="shared" si="9"/>
        <v>-5.8656499999999596</v>
      </c>
      <c r="M228">
        <f t="shared" si="10"/>
        <v>136.19814000000002</v>
      </c>
      <c r="N228">
        <f t="shared" si="11"/>
        <v>31.092540000000014</v>
      </c>
    </row>
    <row r="229" spans="1:14">
      <c r="A229" t="s">
        <v>123</v>
      </c>
      <c r="B229">
        <v>179.273</v>
      </c>
      <c r="C229">
        <v>-2.71699</v>
      </c>
      <c r="D229">
        <v>158.19300000000001</v>
      </c>
      <c r="E229">
        <v>-7.09009</v>
      </c>
      <c r="F229">
        <v>5.6093400000000004</v>
      </c>
      <c r="G229">
        <v>121.249</v>
      </c>
      <c r="J229">
        <f t="shared" si="8"/>
        <v>-12.490000000000009</v>
      </c>
      <c r="L229">
        <f t="shared" si="9"/>
        <v>-12.36869999999999</v>
      </c>
      <c r="M229">
        <f t="shared" si="10"/>
        <v>185.87476999999998</v>
      </c>
      <c r="N229">
        <f t="shared" si="11"/>
        <v>30.112999999999996</v>
      </c>
    </row>
    <row r="230" spans="1:14">
      <c r="A230" t="s">
        <v>124</v>
      </c>
      <c r="B230">
        <v>179.31100000000001</v>
      </c>
      <c r="C230">
        <v>-2.6890399999999999</v>
      </c>
      <c r="D230">
        <v>158.33500000000001</v>
      </c>
      <c r="E230">
        <v>-7.0918599999999996</v>
      </c>
      <c r="F230">
        <v>5.6164500000000004</v>
      </c>
      <c r="G230">
        <v>121.35299999999999</v>
      </c>
      <c r="J230">
        <f t="shared" si="8"/>
        <v>-13.529999999999973</v>
      </c>
      <c r="L230">
        <f t="shared" si="9"/>
        <v>-13.41237000000001</v>
      </c>
      <c r="M230">
        <f t="shared" si="10"/>
        <v>185.7551</v>
      </c>
      <c r="N230">
        <f t="shared" si="11"/>
        <v>29.915419999999997</v>
      </c>
    </row>
    <row r="231" spans="1:14">
      <c r="A231" t="s">
        <v>125</v>
      </c>
      <c r="B231">
        <v>179.298</v>
      </c>
      <c r="C231">
        <v>-6.4049800000000001</v>
      </c>
      <c r="D231">
        <v>-154.27000000000001</v>
      </c>
      <c r="E231">
        <v>-13.3903</v>
      </c>
      <c r="F231">
        <v>5.5330700000000004</v>
      </c>
      <c r="G231">
        <v>133.07499999999999</v>
      </c>
      <c r="J231">
        <f t="shared" si="8"/>
        <v>-30.75</v>
      </c>
      <c r="L231">
        <f t="shared" si="9"/>
        <v>-31.64677000000006</v>
      </c>
      <c r="M231">
        <f t="shared" si="10"/>
        <v>325.48842999999999</v>
      </c>
      <c r="N231">
        <f t="shared" si="11"/>
        <v>28.748810000000013</v>
      </c>
    </row>
    <row r="232" spans="1:14">
      <c r="A232" t="s">
        <v>126</v>
      </c>
      <c r="B232">
        <v>179.5</v>
      </c>
      <c r="C232">
        <v>-3.6433200000000001</v>
      </c>
      <c r="D232">
        <v>159.148</v>
      </c>
      <c r="E232">
        <v>-13.4095</v>
      </c>
      <c r="F232">
        <v>5.8997799999999998</v>
      </c>
      <c r="G232">
        <v>133.107</v>
      </c>
      <c r="J232">
        <f t="shared" si="8"/>
        <v>-31.069999999999936</v>
      </c>
      <c r="L232">
        <f t="shared" si="9"/>
        <v>-31.964889999999968</v>
      </c>
      <c r="M232">
        <f t="shared" si="10"/>
        <v>325.49973</v>
      </c>
      <c r="N232">
        <f t="shared" si="11"/>
        <v>29.705140000000007</v>
      </c>
    </row>
    <row r="233" spans="1:14">
      <c r="A233" t="s">
        <v>127</v>
      </c>
      <c r="B233">
        <v>179.95500000000001</v>
      </c>
      <c r="C233">
        <v>-7.3081899999999997</v>
      </c>
      <c r="D233">
        <v>-154.386</v>
      </c>
      <c r="E233">
        <v>-14.5198</v>
      </c>
      <c r="F233">
        <v>4.5712700000000002</v>
      </c>
      <c r="G233">
        <v>143.904</v>
      </c>
      <c r="J233">
        <f t="shared" si="8"/>
        <v>-39.039999999999964</v>
      </c>
      <c r="L233">
        <f t="shared" si="9"/>
        <v>-35.452620000000024</v>
      </c>
      <c r="M233">
        <f t="shared" si="10"/>
        <v>341.62783000000002</v>
      </c>
      <c r="N233">
        <f t="shared" si="11"/>
        <v>26.67240000000001</v>
      </c>
    </row>
    <row r="234" spans="1:14">
      <c r="A234" t="s">
        <v>128</v>
      </c>
      <c r="B234">
        <v>-179.977</v>
      </c>
      <c r="C234">
        <v>-7.5864799999999999</v>
      </c>
      <c r="D234">
        <v>-154.328</v>
      </c>
      <c r="E234">
        <v>-14.5252</v>
      </c>
      <c r="F234">
        <v>4.57477</v>
      </c>
      <c r="G234">
        <v>143.93299999999999</v>
      </c>
      <c r="J234">
        <f t="shared" si="8"/>
        <v>-39.329999999999927</v>
      </c>
      <c r="L234">
        <f t="shared" si="9"/>
        <v>-35.706459999999879</v>
      </c>
      <c r="M234">
        <f t="shared" si="10"/>
        <v>341.74659000000003</v>
      </c>
      <c r="N234">
        <f t="shared" si="11"/>
        <v>26.67192</v>
      </c>
    </row>
    <row r="235" spans="1:14">
      <c r="A235" t="s">
        <v>129</v>
      </c>
      <c r="B235">
        <v>178.535</v>
      </c>
      <c r="C235">
        <v>-5.3047599999999999</v>
      </c>
      <c r="D235">
        <v>157.553</v>
      </c>
      <c r="E235">
        <v>-12.058</v>
      </c>
      <c r="F235">
        <v>4.8096699999999997</v>
      </c>
      <c r="G235">
        <v>153.08600000000001</v>
      </c>
      <c r="J235">
        <f t="shared" si="8"/>
        <v>-30.860000000000127</v>
      </c>
      <c r="L235">
        <f t="shared" si="9"/>
        <v>-26.775530000000117</v>
      </c>
      <c r="M235">
        <f t="shared" si="10"/>
        <v>317.37808000000001</v>
      </c>
      <c r="N235">
        <f t="shared" si="11"/>
        <v>25.78397</v>
      </c>
    </row>
    <row r="236" spans="1:14">
      <c r="A236" t="s">
        <v>130</v>
      </c>
      <c r="B236">
        <v>178.58099999999999</v>
      </c>
      <c r="C236">
        <v>-5.4175500000000003</v>
      </c>
      <c r="D236">
        <v>157.578</v>
      </c>
      <c r="E236">
        <v>-12.047599999999999</v>
      </c>
      <c r="F236">
        <v>4.8099699999999999</v>
      </c>
      <c r="G236">
        <v>153.02699999999999</v>
      </c>
      <c r="J236">
        <f t="shared" si="8"/>
        <v>-30.269999999999982</v>
      </c>
      <c r="L236">
        <f t="shared" si="9"/>
        <v>-26.256259999999884</v>
      </c>
      <c r="M236">
        <f t="shared" si="10"/>
        <v>318.16795999999999</v>
      </c>
      <c r="N236">
        <f t="shared" si="11"/>
        <v>27.196560000000012</v>
      </c>
    </row>
    <row r="237" spans="1:14">
      <c r="A237" t="s">
        <v>131</v>
      </c>
      <c r="B237">
        <v>178.80600000000001</v>
      </c>
      <c r="C237">
        <v>-3.5188299999999999</v>
      </c>
      <c r="D237">
        <v>156.411</v>
      </c>
      <c r="E237">
        <v>-8.9712099999999992</v>
      </c>
      <c r="F237">
        <v>4.7951899999999998</v>
      </c>
      <c r="G237">
        <v>163.04599999999999</v>
      </c>
      <c r="J237">
        <f t="shared" si="8"/>
        <v>-30.460000000000036</v>
      </c>
      <c r="L237">
        <f t="shared" si="9"/>
        <v>-26.660759999999982</v>
      </c>
      <c r="M237">
        <f t="shared" si="10"/>
        <v>288.55830000000003</v>
      </c>
      <c r="N237">
        <f t="shared" si="11"/>
        <v>25.839260000000003</v>
      </c>
    </row>
    <row r="238" spans="1:14">
      <c r="A238" t="s">
        <v>132</v>
      </c>
      <c r="B238">
        <v>178.85400000000001</v>
      </c>
      <c r="C238">
        <v>-3.5331899999999998</v>
      </c>
      <c r="D238">
        <v>156.17400000000001</v>
      </c>
      <c r="E238">
        <v>-8.9736200000000004</v>
      </c>
      <c r="F238">
        <v>4.7905600000000002</v>
      </c>
      <c r="G238">
        <v>163.00800000000001</v>
      </c>
      <c r="J238">
        <f t="shared" si="8"/>
        <v>-30.080000000000155</v>
      </c>
      <c r="L238">
        <f t="shared" si="9"/>
        <v>-26.352010000000064</v>
      </c>
      <c r="M238">
        <f t="shared" si="10"/>
        <v>289.23633999999998</v>
      </c>
      <c r="N238">
        <f t="shared" si="11"/>
        <v>27.23420999999999</v>
      </c>
    </row>
    <row r="239" spans="1:14">
      <c r="A239" t="s">
        <v>133</v>
      </c>
      <c r="B239">
        <v>178.982</v>
      </c>
      <c r="C239">
        <v>-2.6973400000000001</v>
      </c>
      <c r="D239">
        <v>-152.87899999999999</v>
      </c>
      <c r="E239">
        <v>-7.6332000000000004</v>
      </c>
      <c r="F239">
        <v>3.9395500000000001</v>
      </c>
      <c r="G239">
        <v>171.36699999999999</v>
      </c>
      <c r="J239">
        <f t="shared" si="8"/>
        <v>-13.669999999999845</v>
      </c>
    </row>
    <row r="240" spans="1:14">
      <c r="A240" t="s">
        <v>134</v>
      </c>
      <c r="B240">
        <v>179.03899999999999</v>
      </c>
      <c r="C240">
        <v>-2.7167300000000001</v>
      </c>
      <c r="D240">
        <v>-152.66399999999999</v>
      </c>
      <c r="E240">
        <v>-7.6340399999999997</v>
      </c>
      <c r="F240">
        <v>3.91574</v>
      </c>
      <c r="G240">
        <v>171.381</v>
      </c>
      <c r="J240">
        <f t="shared" si="8"/>
        <v>-13.809999999999945</v>
      </c>
    </row>
    <row r="241" spans="1:14">
      <c r="A241" t="s">
        <v>135</v>
      </c>
      <c r="B241">
        <v>179.72</v>
      </c>
      <c r="C241">
        <v>-1.23048</v>
      </c>
      <c r="D241">
        <v>157.25200000000001</v>
      </c>
      <c r="E241">
        <v>-8.9700000000000006</v>
      </c>
      <c r="F241">
        <v>4.18492</v>
      </c>
      <c r="G241">
        <v>181.703</v>
      </c>
      <c r="J241">
        <f t="shared" si="8"/>
        <v>-17.029999999999973</v>
      </c>
      <c r="L241">
        <f>D41-G241*10</f>
        <v>-16.090819999999894</v>
      </c>
      <c r="M241">
        <f t="shared" si="10"/>
        <v>293.98512999999997</v>
      </c>
      <c r="N241">
        <f t="shared" si="11"/>
        <v>21.526779999999995</v>
      </c>
    </row>
    <row r="242" spans="1:14">
      <c r="A242" t="s">
        <v>136</v>
      </c>
      <c r="B242">
        <v>179.67599999999999</v>
      </c>
      <c r="C242">
        <v>-1.19722</v>
      </c>
      <c r="D242">
        <v>157.17099999999999</v>
      </c>
      <c r="E242">
        <v>-8.9622499999999992</v>
      </c>
      <c r="F242">
        <v>4.1761499999999998</v>
      </c>
      <c r="G242">
        <v>181.64400000000001</v>
      </c>
      <c r="J242">
        <f t="shared" si="8"/>
        <v>-16.440000000000055</v>
      </c>
    </row>
    <row r="243" spans="1:14">
      <c r="A243" t="s">
        <v>137</v>
      </c>
      <c r="B243" s="15">
        <v>179.67599999999999</v>
      </c>
      <c r="C243" s="15">
        <v>-1.19722</v>
      </c>
      <c r="D243" s="15">
        <v>157.17099999999999</v>
      </c>
      <c r="E243" s="15">
        <v>-8.9622499999999992</v>
      </c>
      <c r="F243" s="15">
        <v>4.1761499999999998</v>
      </c>
      <c r="G243" s="15">
        <v>181.64400000000001</v>
      </c>
    </row>
    <row r="244" spans="1:14">
      <c r="A244" t="s">
        <v>138</v>
      </c>
      <c r="B244">
        <v>178.35</v>
      </c>
      <c r="C244">
        <v>-0.57952400000000004</v>
      </c>
      <c r="D244">
        <v>-152.23400000000001</v>
      </c>
      <c r="E244">
        <v>-6.9025800000000004</v>
      </c>
      <c r="F244">
        <v>4.2231899999999998</v>
      </c>
      <c r="G244">
        <v>190.72900000000001</v>
      </c>
      <c r="J244">
        <f t="shared" si="8"/>
        <v>-7.290000000000191</v>
      </c>
    </row>
    <row r="245" spans="1:14">
      <c r="A245" t="s">
        <v>139</v>
      </c>
      <c r="B245" s="15">
        <v>178.35</v>
      </c>
      <c r="C245" s="15">
        <v>-0.57952400000000004</v>
      </c>
      <c r="D245" s="15">
        <v>-152.23400000000001</v>
      </c>
      <c r="E245" s="15">
        <v>-6.9025800000000004</v>
      </c>
      <c r="F245" s="15">
        <v>4.2231899999999998</v>
      </c>
      <c r="G245" s="15">
        <v>190.72900000000001</v>
      </c>
    </row>
    <row r="246" spans="1:14">
      <c r="A246" t="s">
        <v>140</v>
      </c>
      <c r="B246" s="15">
        <v>178.35</v>
      </c>
      <c r="C246" s="15">
        <v>-0.57952400000000004</v>
      </c>
      <c r="D246" s="15">
        <v>-152.23400000000001</v>
      </c>
      <c r="E246" s="15">
        <v>-6.9025800000000004</v>
      </c>
      <c r="F246" s="15">
        <v>4.2231899999999998</v>
      </c>
      <c r="G246" s="15">
        <v>190.72900000000001</v>
      </c>
    </row>
    <row r="247" spans="1:14">
      <c r="A247" t="s">
        <v>141</v>
      </c>
      <c r="B247">
        <v>178.79</v>
      </c>
      <c r="C247">
        <v>-4.3705299999999996</v>
      </c>
      <c r="D247">
        <v>-157.613</v>
      </c>
      <c r="E247">
        <v>-19.011800000000001</v>
      </c>
      <c r="F247">
        <v>-15.118600000000001</v>
      </c>
      <c r="G247">
        <v>254.875</v>
      </c>
      <c r="J247">
        <f t="shared" si="8"/>
        <v>-48.75</v>
      </c>
    </row>
    <row r="248" spans="1:14">
      <c r="A248" t="s">
        <v>142</v>
      </c>
      <c r="B248">
        <v>178.95099999999999</v>
      </c>
      <c r="C248">
        <v>-3.9053499999999999</v>
      </c>
      <c r="D248">
        <v>150.56299999999999</v>
      </c>
      <c r="E248">
        <v>-19.0029</v>
      </c>
      <c r="F248">
        <v>-14.8948</v>
      </c>
      <c r="G248">
        <v>254.69800000000001</v>
      </c>
      <c r="J248">
        <f t="shared" si="8"/>
        <v>-46.980000000000018</v>
      </c>
    </row>
    <row r="252" spans="1:14">
      <c r="A252" s="38" t="s">
        <v>145</v>
      </c>
      <c r="B252" s="38"/>
      <c r="C252" s="38"/>
      <c r="D252" s="38"/>
      <c r="E252" s="38"/>
      <c r="F252" s="38"/>
      <c r="G252" s="38"/>
      <c r="H252" s="38"/>
      <c r="I252" s="38"/>
      <c r="J252" s="38"/>
    </row>
    <row r="254" spans="1:14">
      <c r="A254" t="s">
        <v>97</v>
      </c>
      <c r="B254">
        <v>179.779</v>
      </c>
      <c r="C254">
        <v>1.2194199999999999</v>
      </c>
      <c r="D254">
        <v>159.839</v>
      </c>
      <c r="E254">
        <v>0.95720700000000003</v>
      </c>
      <c r="F254">
        <v>-0.47512799999999999</v>
      </c>
      <c r="G254">
        <v>45.700899999999997</v>
      </c>
    </row>
    <row r="255" spans="1:14">
      <c r="A255" t="s">
        <v>98</v>
      </c>
      <c r="B255">
        <v>179.78</v>
      </c>
      <c r="C255">
        <v>1.2229300000000001</v>
      </c>
      <c r="D255">
        <v>159.578</v>
      </c>
      <c r="E255">
        <v>0.95274800000000004</v>
      </c>
      <c r="F255">
        <v>-0.46819</v>
      </c>
      <c r="G255">
        <v>45.651899999999998</v>
      </c>
    </row>
    <row r="256" spans="1:14">
      <c r="A256" t="s">
        <v>99</v>
      </c>
      <c r="B256">
        <v>179.81299999999999</v>
      </c>
      <c r="C256">
        <v>1.04003</v>
      </c>
      <c r="D256">
        <v>158.18899999999999</v>
      </c>
      <c r="E256">
        <v>0.59311599999999998</v>
      </c>
      <c r="F256">
        <v>-0.69635999999999998</v>
      </c>
      <c r="G256">
        <v>50.7014</v>
      </c>
    </row>
    <row r="257" spans="1:14">
      <c r="A257" t="s">
        <v>100</v>
      </c>
      <c r="B257">
        <v>179.83</v>
      </c>
      <c r="C257">
        <v>1.0692900000000001</v>
      </c>
      <c r="D257">
        <v>158.059</v>
      </c>
      <c r="E257">
        <v>0.593086</v>
      </c>
      <c r="F257">
        <v>-0.69150800000000001</v>
      </c>
      <c r="G257">
        <v>50.688499999999998</v>
      </c>
    </row>
    <row r="258" spans="1:14">
      <c r="A258" t="s">
        <v>101</v>
      </c>
      <c r="B258">
        <v>179.858</v>
      </c>
      <c r="C258">
        <v>0.36636200000000002</v>
      </c>
      <c r="D258">
        <v>157.01300000000001</v>
      </c>
      <c r="E258">
        <v>-0.16869700000000001</v>
      </c>
      <c r="F258">
        <v>-0.88155799999999995</v>
      </c>
      <c r="G258">
        <v>55.485399999999998</v>
      </c>
    </row>
    <row r="259" spans="1:14">
      <c r="A259" t="s">
        <v>102</v>
      </c>
      <c r="B259">
        <v>179.85599999999999</v>
      </c>
      <c r="C259">
        <v>0.388156</v>
      </c>
      <c r="D259">
        <v>157.065</v>
      </c>
      <c r="E259">
        <v>-0.168406</v>
      </c>
      <c r="F259">
        <v>-0.88215600000000005</v>
      </c>
      <c r="G259">
        <v>55.501100000000001</v>
      </c>
    </row>
    <row r="260" spans="1:14">
      <c r="A260" t="s">
        <v>103</v>
      </c>
      <c r="B260">
        <v>179.51900000000001</v>
      </c>
      <c r="C260">
        <v>0.452185</v>
      </c>
      <c r="D260">
        <v>156.38200000000001</v>
      </c>
      <c r="E260">
        <v>0.77420699999999998</v>
      </c>
      <c r="F260">
        <v>-1.16923</v>
      </c>
      <c r="G260">
        <v>60.278199999999998</v>
      </c>
    </row>
    <row r="261" spans="1:14">
      <c r="A261" t="s">
        <v>104</v>
      </c>
      <c r="B261">
        <v>179.52199999999999</v>
      </c>
      <c r="C261">
        <v>0.383183</v>
      </c>
      <c r="D261">
        <v>156.34899999999999</v>
      </c>
      <c r="E261">
        <v>0.77382600000000001</v>
      </c>
      <c r="F261">
        <v>-1.1704000000000001</v>
      </c>
      <c r="G261">
        <v>60.272199999999998</v>
      </c>
    </row>
    <row r="262" spans="1:14">
      <c r="A262" t="s">
        <v>105</v>
      </c>
      <c r="B262">
        <v>179.607</v>
      </c>
      <c r="C262">
        <v>-1.17567</v>
      </c>
      <c r="D262">
        <v>160.09399999999999</v>
      </c>
      <c r="E262">
        <v>-1.3731100000000001</v>
      </c>
      <c r="F262">
        <v>4.17319</v>
      </c>
      <c r="G262">
        <v>65.255700000000004</v>
      </c>
    </row>
    <row r="263" spans="1:14">
      <c r="A263" t="s">
        <v>106</v>
      </c>
      <c r="B263">
        <v>179.59899999999999</v>
      </c>
      <c r="C263">
        <v>-1.1380699999999999</v>
      </c>
      <c r="D263">
        <v>160.126</v>
      </c>
      <c r="E263">
        <v>-1.37391</v>
      </c>
      <c r="F263">
        <v>4.1727800000000004</v>
      </c>
      <c r="G263">
        <v>65.265900000000002</v>
      </c>
    </row>
    <row r="264" spans="1:14">
      <c r="A264" t="s">
        <v>107</v>
      </c>
      <c r="B264">
        <v>179.60499999999999</v>
      </c>
      <c r="C264">
        <v>-0.46902899999999997</v>
      </c>
      <c r="D264">
        <v>159.898</v>
      </c>
      <c r="E264">
        <v>-0.95802600000000004</v>
      </c>
      <c r="F264">
        <v>4.3626800000000001</v>
      </c>
      <c r="G264">
        <v>70.233000000000004</v>
      </c>
    </row>
    <row r="265" spans="1:14">
      <c r="A265" t="s">
        <v>146</v>
      </c>
      <c r="B265">
        <v>179.60499999999999</v>
      </c>
      <c r="C265">
        <v>-0.46902899999999997</v>
      </c>
      <c r="D265">
        <v>159.898</v>
      </c>
      <c r="E265">
        <v>-0.95802600000000004</v>
      </c>
      <c r="F265">
        <v>4.3626800000000001</v>
      </c>
      <c r="G265">
        <v>70.233000000000004</v>
      </c>
    </row>
    <row r="266" spans="1:14">
      <c r="A266" t="s">
        <v>108</v>
      </c>
      <c r="B266">
        <v>179.63300000000001</v>
      </c>
      <c r="C266">
        <v>-0.29007100000000002</v>
      </c>
      <c r="D266">
        <v>159.94499999999999</v>
      </c>
      <c r="E266">
        <v>-0.96158200000000005</v>
      </c>
      <c r="F266">
        <v>4.3645199999999997</v>
      </c>
      <c r="G266">
        <v>70.235799999999998</v>
      </c>
    </row>
    <row r="267" spans="1:14">
      <c r="A267" t="s">
        <v>146</v>
      </c>
      <c r="B267">
        <v>179.63300000000001</v>
      </c>
      <c r="C267">
        <v>-0.29007100000000002</v>
      </c>
      <c r="D267">
        <v>159.94499999999999</v>
      </c>
      <c r="E267">
        <v>-0.96158200000000005</v>
      </c>
      <c r="F267">
        <v>4.3645199999999997</v>
      </c>
      <c r="G267">
        <v>70.235799999999998</v>
      </c>
    </row>
    <row r="268" spans="1:14">
      <c r="A268" t="s">
        <v>109</v>
      </c>
      <c r="B268">
        <v>179.62100000000001</v>
      </c>
      <c r="C268">
        <v>-0.36094300000000001</v>
      </c>
      <c r="D268">
        <v>159.685</v>
      </c>
      <c r="E268">
        <v>-0.47328900000000002</v>
      </c>
      <c r="F268">
        <v>4.4536699999999998</v>
      </c>
      <c r="G268">
        <v>75.319699999999997</v>
      </c>
    </row>
    <row r="269" spans="1:14">
      <c r="A269" t="s">
        <v>146</v>
      </c>
      <c r="B269">
        <v>179.62100000000001</v>
      </c>
      <c r="C269">
        <v>-0.36094300000000001</v>
      </c>
      <c r="D269">
        <v>159.685</v>
      </c>
      <c r="E269">
        <v>-0.47328900000000002</v>
      </c>
      <c r="F269">
        <v>4.4536699999999998</v>
      </c>
      <c r="G269">
        <v>75.319699999999997</v>
      </c>
    </row>
    <row r="270" spans="1:14">
      <c r="A270" t="s">
        <v>110</v>
      </c>
      <c r="B270">
        <v>179.601</v>
      </c>
      <c r="C270">
        <v>-0.42138199999999998</v>
      </c>
      <c r="D270">
        <v>159.65700000000001</v>
      </c>
      <c r="E270">
        <v>-0.47203299999999998</v>
      </c>
      <c r="F270">
        <v>4.4543600000000003</v>
      </c>
      <c r="G270">
        <v>75.322500000000005</v>
      </c>
    </row>
    <row r="271" spans="1:14">
      <c r="A271" t="s">
        <v>146</v>
      </c>
      <c r="B271">
        <v>179.601</v>
      </c>
      <c r="C271">
        <v>-0.42138199999999998</v>
      </c>
      <c r="D271">
        <v>159.65700000000001</v>
      </c>
      <c r="E271">
        <v>-0.47203299999999998</v>
      </c>
      <c r="F271">
        <v>4.4543600000000003</v>
      </c>
      <c r="G271">
        <v>75.322500000000005</v>
      </c>
    </row>
    <row r="272" spans="1:14">
      <c r="A272" t="s">
        <v>111</v>
      </c>
      <c r="B272">
        <v>179.33</v>
      </c>
      <c r="C272">
        <v>-2.6720299999999999</v>
      </c>
      <c r="D272">
        <v>159.77000000000001</v>
      </c>
      <c r="E272">
        <v>-4.7398300000000004</v>
      </c>
      <c r="F272">
        <v>4.4368699999999999</v>
      </c>
      <c r="G272">
        <v>80.891199999999998</v>
      </c>
      <c r="I272">
        <f>G272/G273</f>
        <v>1.9647281992242243</v>
      </c>
      <c r="N272" t="s">
        <v>53</v>
      </c>
    </row>
    <row r="273" spans="1:14">
      <c r="A273" t="s">
        <v>146</v>
      </c>
      <c r="B273">
        <v>179.893</v>
      </c>
      <c r="C273">
        <v>-3.4826299999999999</v>
      </c>
      <c r="D273">
        <v>168.01599999999999</v>
      </c>
      <c r="E273">
        <v>-5.6464999999999996</v>
      </c>
      <c r="F273">
        <v>4.6230200000000004</v>
      </c>
      <c r="G273">
        <v>41.171700000000001</v>
      </c>
      <c r="K273">
        <v>41.171700000000001</v>
      </c>
      <c r="L273">
        <f>K273*1.97</f>
        <v>81.108249000000001</v>
      </c>
      <c r="N273">
        <f t="shared" ref="N273:N294" si="12">D17-L273*10</f>
        <v>-10.616679999999974</v>
      </c>
    </row>
    <row r="274" spans="1:14">
      <c r="A274" t="s">
        <v>112</v>
      </c>
      <c r="B274">
        <v>179.36799999999999</v>
      </c>
      <c r="C274">
        <v>-2.6133099999999998</v>
      </c>
      <c r="D274">
        <v>159.67599999999999</v>
      </c>
      <c r="E274">
        <v>-4.7415399999999996</v>
      </c>
      <c r="F274">
        <v>4.4354500000000003</v>
      </c>
      <c r="G274">
        <v>80.849699999999999</v>
      </c>
      <c r="I274">
        <f>G274/G275</f>
        <v>1.9642831979669533</v>
      </c>
      <c r="K274">
        <v>41.1599</v>
      </c>
      <c r="L274">
        <f t="shared" ref="L274:L303" si="13">K274*1.97</f>
        <v>81.085003</v>
      </c>
      <c r="N274">
        <f t="shared" si="12"/>
        <v>-10.394290000000069</v>
      </c>
    </row>
    <row r="275" spans="1:14">
      <c r="A275" t="s">
        <v>146</v>
      </c>
      <c r="B275">
        <v>179.92</v>
      </c>
      <c r="C275">
        <v>-3.45824</v>
      </c>
      <c r="D275">
        <v>167.96899999999999</v>
      </c>
      <c r="E275">
        <v>-5.6483699999999999</v>
      </c>
      <c r="F275">
        <v>4.6234400000000004</v>
      </c>
      <c r="G275">
        <v>41.1599</v>
      </c>
      <c r="K275">
        <v>43.685499999999998</v>
      </c>
      <c r="L275">
        <f t="shared" si="13"/>
        <v>86.060434999999998</v>
      </c>
      <c r="N275">
        <f t="shared" si="12"/>
        <v>-11.418239999999969</v>
      </c>
    </row>
    <row r="276" spans="1:14">
      <c r="A276" t="s">
        <v>113</v>
      </c>
      <c r="B276">
        <v>179.27</v>
      </c>
      <c r="C276">
        <v>-3.5601699999999998</v>
      </c>
      <c r="D276">
        <v>159.36000000000001</v>
      </c>
      <c r="E276">
        <v>-4.9740799999999998</v>
      </c>
      <c r="F276">
        <v>4.51389</v>
      </c>
      <c r="G276">
        <v>85.830299999999994</v>
      </c>
      <c r="I276">
        <f>G276/G277</f>
        <v>1.9647320048986505</v>
      </c>
      <c r="K276">
        <v>43.692399999999999</v>
      </c>
      <c r="L276">
        <f t="shared" si="13"/>
        <v>86.074027999999998</v>
      </c>
      <c r="N276">
        <f t="shared" si="12"/>
        <v>-11.547429999999963</v>
      </c>
    </row>
    <row r="277" spans="1:14">
      <c r="A277" t="s">
        <v>146</v>
      </c>
      <c r="B277">
        <v>179.84</v>
      </c>
      <c r="C277">
        <v>-4.0964200000000002</v>
      </c>
      <c r="D277">
        <v>167.37700000000001</v>
      </c>
      <c r="E277">
        <v>-5.8468099999999996</v>
      </c>
      <c r="F277">
        <v>4.6101700000000001</v>
      </c>
      <c r="G277">
        <v>43.685499999999998</v>
      </c>
      <c r="K277">
        <v>46.187800000000003</v>
      </c>
      <c r="L277">
        <f t="shared" si="13"/>
        <v>90.98996600000001</v>
      </c>
      <c r="N277">
        <f t="shared" si="12"/>
        <v>-10.028040000000033</v>
      </c>
    </row>
    <row r="278" spans="1:14">
      <c r="A278" t="s">
        <v>114</v>
      </c>
      <c r="B278">
        <v>179.30699999999999</v>
      </c>
      <c r="C278">
        <v>-3.33047</v>
      </c>
      <c r="D278">
        <v>159.441</v>
      </c>
      <c r="E278">
        <v>-4.9826100000000002</v>
      </c>
      <c r="F278">
        <v>4.5143800000000001</v>
      </c>
      <c r="G278">
        <v>85.896500000000003</v>
      </c>
      <c r="I278">
        <f>G278/G279</f>
        <v>1.9659368677390119</v>
      </c>
      <c r="K278">
        <v>46.1678</v>
      </c>
      <c r="L278">
        <f t="shared" si="13"/>
        <v>90.950565999999995</v>
      </c>
      <c r="N278">
        <f t="shared" si="12"/>
        <v>-9.6236199999999599</v>
      </c>
    </row>
    <row r="279" spans="1:14">
      <c r="A279" t="s">
        <v>146</v>
      </c>
      <c r="B279">
        <v>179.84700000000001</v>
      </c>
      <c r="C279">
        <v>-4.0472400000000004</v>
      </c>
      <c r="D279">
        <v>167.48400000000001</v>
      </c>
      <c r="E279">
        <v>-5.8499499999999998</v>
      </c>
      <c r="F279">
        <v>4.6085799999999999</v>
      </c>
      <c r="G279">
        <v>43.692399999999999</v>
      </c>
      <c r="K279">
        <v>48.777700000000003</v>
      </c>
      <c r="L279">
        <f t="shared" si="13"/>
        <v>96.092069000000009</v>
      </c>
      <c r="N279">
        <f t="shared" si="12"/>
        <v>-11.448900000000094</v>
      </c>
    </row>
    <row r="280" spans="1:14">
      <c r="A280" t="s">
        <v>115</v>
      </c>
      <c r="B280">
        <v>179.63200000000001</v>
      </c>
      <c r="C280">
        <v>-2.22153</v>
      </c>
      <c r="D280">
        <v>159.33699999999999</v>
      </c>
      <c r="E280">
        <v>-6.2851800000000004</v>
      </c>
      <c r="F280">
        <v>4.62622</v>
      </c>
      <c r="G280">
        <v>90.897599999999997</v>
      </c>
      <c r="I280">
        <f>G280/G281</f>
        <v>1.9680002078470937</v>
      </c>
      <c r="K280">
        <v>48.764200000000002</v>
      </c>
      <c r="L280">
        <f t="shared" si="13"/>
        <v>96.065474000000009</v>
      </c>
      <c r="N280">
        <f t="shared" si="12"/>
        <v>-11.168440000000032</v>
      </c>
    </row>
    <row r="281" spans="1:14">
      <c r="A281" t="s">
        <v>146</v>
      </c>
      <c r="B281">
        <v>179.99299999999999</v>
      </c>
      <c r="C281">
        <v>-3.5777000000000001</v>
      </c>
      <c r="D281">
        <v>166.941</v>
      </c>
      <c r="E281">
        <v>-6.9874400000000003</v>
      </c>
      <c r="F281">
        <v>4.72201</v>
      </c>
      <c r="G281">
        <v>46.187800000000003</v>
      </c>
      <c r="K281">
        <v>51.033099999999997</v>
      </c>
      <c r="L281">
        <f t="shared" si="13"/>
        <v>100.535207</v>
      </c>
      <c r="N281">
        <f t="shared" si="12"/>
        <v>-4.9646300000000565</v>
      </c>
    </row>
    <row r="282" spans="1:14">
      <c r="A282" t="s">
        <v>116</v>
      </c>
      <c r="B282">
        <v>179.636</v>
      </c>
      <c r="C282">
        <v>-2.1412100000000001</v>
      </c>
      <c r="D282">
        <v>159.315</v>
      </c>
      <c r="E282">
        <v>-6.2810800000000002</v>
      </c>
      <c r="F282">
        <v>4.6263500000000004</v>
      </c>
      <c r="G282">
        <v>90.881299999999996</v>
      </c>
      <c r="I282">
        <f>G282/G283</f>
        <v>1.9684996902603111</v>
      </c>
      <c r="K282">
        <v>51.040399999999998</v>
      </c>
      <c r="L282">
        <f t="shared" si="13"/>
        <v>100.549588</v>
      </c>
      <c r="N282">
        <f t="shared" si="12"/>
        <v>-5.1540399999998954</v>
      </c>
    </row>
    <row r="283" spans="1:14">
      <c r="A283" t="s">
        <v>146</v>
      </c>
      <c r="B283">
        <v>-179.999</v>
      </c>
      <c r="C283">
        <v>-3.51044</v>
      </c>
      <c r="D283">
        <v>166.83600000000001</v>
      </c>
      <c r="E283">
        <v>-6.9840999999999998</v>
      </c>
      <c r="F283">
        <v>4.7247899999999996</v>
      </c>
      <c r="G283">
        <v>46.1678</v>
      </c>
      <c r="K283">
        <v>55.850099999999998</v>
      </c>
      <c r="L283">
        <f t="shared" si="13"/>
        <v>110.02469699999999</v>
      </c>
      <c r="N283">
        <f t="shared" si="12"/>
        <v>-0.23041999999986729</v>
      </c>
    </row>
    <row r="284" spans="1:14">
      <c r="A284" t="s">
        <v>117</v>
      </c>
      <c r="B284">
        <v>179.59399999999999</v>
      </c>
      <c r="C284">
        <v>-2.95899</v>
      </c>
      <c r="D284">
        <v>158.43799999999999</v>
      </c>
      <c r="E284">
        <v>-6.2903500000000001</v>
      </c>
      <c r="F284">
        <v>4.6938000000000004</v>
      </c>
      <c r="G284">
        <v>95.886799999999994</v>
      </c>
      <c r="I284">
        <f>G284/G285</f>
        <v>1.9657917449982265</v>
      </c>
      <c r="K284">
        <v>55.812100000000001</v>
      </c>
      <c r="L284">
        <f t="shared" si="13"/>
        <v>109.949837</v>
      </c>
      <c r="N284">
        <f t="shared" si="12"/>
        <v>0.52597999999989042</v>
      </c>
    </row>
    <row r="285" spans="1:14">
      <c r="A285" t="s">
        <v>146</v>
      </c>
      <c r="B285">
        <v>-179.988</v>
      </c>
      <c r="C285">
        <v>-5.1026899999999999</v>
      </c>
      <c r="D285">
        <v>166.09800000000001</v>
      </c>
      <c r="E285">
        <v>-7.0007799999999998</v>
      </c>
      <c r="F285">
        <v>4.8125299999999998</v>
      </c>
      <c r="G285">
        <v>48.777700000000003</v>
      </c>
      <c r="K285">
        <v>61.204000000000001</v>
      </c>
      <c r="L285">
        <f t="shared" si="13"/>
        <v>120.57187999999999</v>
      </c>
      <c r="N285">
        <f t="shared" si="12"/>
        <v>-5.5974999999998545</v>
      </c>
    </row>
    <row r="286" spans="1:14">
      <c r="A286" t="s">
        <v>118</v>
      </c>
      <c r="B286">
        <v>179.58799999999999</v>
      </c>
      <c r="C286">
        <v>-2.98447</v>
      </c>
      <c r="D286">
        <v>158.40799999999999</v>
      </c>
      <c r="E286">
        <v>-6.28843</v>
      </c>
      <c r="F286">
        <v>4.6960699999999997</v>
      </c>
      <c r="G286">
        <v>95.887200000000007</v>
      </c>
      <c r="I286">
        <f>G286/G287</f>
        <v>1.9663441623157973</v>
      </c>
      <c r="K286">
        <v>61.209800000000001</v>
      </c>
      <c r="L286">
        <f t="shared" si="13"/>
        <v>120.58330600000001</v>
      </c>
      <c r="N286">
        <f t="shared" si="12"/>
        <v>-5.7154300000001967</v>
      </c>
    </row>
    <row r="287" spans="1:14">
      <c r="A287" t="s">
        <v>146</v>
      </c>
      <c r="B287">
        <v>179.99799999999999</v>
      </c>
      <c r="C287">
        <v>-5.0383500000000003</v>
      </c>
      <c r="D287">
        <v>166.04599999999999</v>
      </c>
      <c r="E287">
        <v>-7.0000799999999996</v>
      </c>
      <c r="F287">
        <v>4.81107</v>
      </c>
      <c r="G287">
        <v>48.764200000000002</v>
      </c>
      <c r="K287">
        <v>67.260199999999998</v>
      </c>
      <c r="L287">
        <f t="shared" si="13"/>
        <v>132.50259399999999</v>
      </c>
      <c r="N287">
        <f t="shared" si="12"/>
        <v>-25.922710000000052</v>
      </c>
    </row>
    <row r="288" spans="1:14">
      <c r="A288" t="s">
        <v>119</v>
      </c>
      <c r="B288">
        <v>-179.99199999999999</v>
      </c>
      <c r="C288">
        <v>-0.800288</v>
      </c>
      <c r="D288">
        <v>157.83699999999999</v>
      </c>
      <c r="E288">
        <v>-5.1230500000000001</v>
      </c>
      <c r="F288">
        <v>4.77447</v>
      </c>
      <c r="G288">
        <v>100.815</v>
      </c>
      <c r="I288">
        <f>G288/G289</f>
        <v>1.9754825789536596</v>
      </c>
      <c r="K288">
        <v>67.332899999999995</v>
      </c>
      <c r="L288">
        <f t="shared" si="13"/>
        <v>132.64581299999998</v>
      </c>
      <c r="N288">
        <f t="shared" si="12"/>
        <v>-27.353019999999788</v>
      </c>
    </row>
    <row r="289" spans="1:14">
      <c r="A289" t="s">
        <v>146</v>
      </c>
      <c r="B289">
        <v>-179.85900000000001</v>
      </c>
      <c r="C289">
        <v>-3.0707300000000002</v>
      </c>
      <c r="D289">
        <v>164.178</v>
      </c>
      <c r="E289">
        <v>-5.9751899999999996</v>
      </c>
      <c r="F289">
        <v>4.7719300000000002</v>
      </c>
      <c r="G289">
        <v>51.033099999999997</v>
      </c>
      <c r="K289">
        <v>72.61</v>
      </c>
      <c r="L289">
        <f t="shared" si="13"/>
        <v>143.04169999999999</v>
      </c>
      <c r="N289">
        <f t="shared" si="12"/>
        <v>-26.829619999999977</v>
      </c>
    </row>
    <row r="290" spans="1:14">
      <c r="A290" t="s">
        <v>120</v>
      </c>
      <c r="B290">
        <v>-179.99700000000001</v>
      </c>
      <c r="C290">
        <v>-0.85909000000000002</v>
      </c>
      <c r="D290">
        <v>157.851</v>
      </c>
      <c r="E290">
        <v>-5.1242799999999997</v>
      </c>
      <c r="F290">
        <v>4.7737299999999996</v>
      </c>
      <c r="G290">
        <v>100.812</v>
      </c>
      <c r="I290">
        <f>G290/G291</f>
        <v>1.9751412606484275</v>
      </c>
      <c r="K290">
        <v>72.617599999999996</v>
      </c>
      <c r="L290">
        <f t="shared" si="13"/>
        <v>143.05667199999999</v>
      </c>
      <c r="N290">
        <f t="shared" si="12"/>
        <v>-26.943179999999757</v>
      </c>
    </row>
    <row r="291" spans="1:14">
      <c r="A291" t="s">
        <v>146</v>
      </c>
      <c r="B291">
        <v>-179.82599999999999</v>
      </c>
      <c r="C291">
        <v>-2.95072</v>
      </c>
      <c r="D291">
        <v>164.167</v>
      </c>
      <c r="E291">
        <v>-5.9809000000000001</v>
      </c>
      <c r="F291">
        <v>4.7707199999999998</v>
      </c>
      <c r="G291">
        <v>51.040399999999998</v>
      </c>
      <c r="K291">
        <v>77.105599999999995</v>
      </c>
      <c r="L291">
        <f t="shared" si="13"/>
        <v>151.898032</v>
      </c>
      <c r="N291">
        <f t="shared" si="12"/>
        <v>-14.89585000000011</v>
      </c>
    </row>
    <row r="292" spans="1:14">
      <c r="A292" t="s">
        <v>121</v>
      </c>
      <c r="B292">
        <v>179.41900000000001</v>
      </c>
      <c r="C292">
        <v>-2.8489100000000001</v>
      </c>
      <c r="D292">
        <v>157.63399999999999</v>
      </c>
      <c r="E292">
        <v>-5.4060300000000003</v>
      </c>
      <c r="F292">
        <v>5.2678700000000003</v>
      </c>
      <c r="G292">
        <v>110.599</v>
      </c>
      <c r="I292">
        <f>G292/G293</f>
        <v>1.9802829359302849</v>
      </c>
      <c r="K292">
        <v>77.094099999999997</v>
      </c>
      <c r="L292">
        <f t="shared" si="13"/>
        <v>151.87537699999999</v>
      </c>
      <c r="N292">
        <f t="shared" si="12"/>
        <v>-14.740029999999706</v>
      </c>
    </row>
    <row r="293" spans="1:14">
      <c r="A293" t="s">
        <v>146</v>
      </c>
      <c r="B293">
        <v>179.90100000000001</v>
      </c>
      <c r="C293">
        <v>-4.0740400000000001</v>
      </c>
      <c r="D293">
        <v>163.13900000000001</v>
      </c>
      <c r="E293">
        <v>-6.2118500000000001</v>
      </c>
      <c r="F293">
        <v>5.1145800000000001</v>
      </c>
      <c r="G293">
        <v>55.850099999999998</v>
      </c>
      <c r="K293">
        <v>81.741799999999998</v>
      </c>
      <c r="L293">
        <f t="shared" si="13"/>
        <v>161.03134599999998</v>
      </c>
      <c r="N293">
        <f t="shared" si="12"/>
        <v>-6.5142199999997956</v>
      </c>
    </row>
    <row r="294" spans="1:14">
      <c r="A294" t="s">
        <v>122</v>
      </c>
      <c r="B294">
        <v>179.42099999999999</v>
      </c>
      <c r="C294">
        <v>-2.7266599999999999</v>
      </c>
      <c r="D294">
        <v>157.672</v>
      </c>
      <c r="E294">
        <v>-5.4092799999999999</v>
      </c>
      <c r="F294">
        <v>5.2684499999999996</v>
      </c>
      <c r="G294">
        <v>110.589</v>
      </c>
      <c r="I294">
        <f>G294/G295</f>
        <v>1.9814520507201843</v>
      </c>
      <c r="K294">
        <v>81.737799999999993</v>
      </c>
      <c r="L294">
        <f t="shared" si="13"/>
        <v>161.02346599999998</v>
      </c>
      <c r="N294">
        <f t="shared" si="12"/>
        <v>-6.5066699999997581</v>
      </c>
    </row>
    <row r="295" spans="1:14">
      <c r="A295" t="s">
        <v>146</v>
      </c>
      <c r="B295">
        <v>179.88399999999999</v>
      </c>
      <c r="C295">
        <v>-4.0451199999999998</v>
      </c>
      <c r="D295">
        <v>163.142</v>
      </c>
      <c r="E295">
        <v>-6.2076900000000004</v>
      </c>
      <c r="F295">
        <v>5.1112299999999999</v>
      </c>
      <c r="G295">
        <v>55.812100000000001</v>
      </c>
      <c r="K295">
        <v>85.840500000000006</v>
      </c>
      <c r="L295">
        <f t="shared" si="13"/>
        <v>169.105785</v>
      </c>
    </row>
    <row r="296" spans="1:14">
      <c r="A296" t="s">
        <v>123</v>
      </c>
      <c r="B296">
        <v>179.273</v>
      </c>
      <c r="C296">
        <v>-2.71699</v>
      </c>
      <c r="D296">
        <v>158.19300000000001</v>
      </c>
      <c r="E296">
        <v>-7.09009</v>
      </c>
      <c r="F296">
        <v>5.6093400000000004</v>
      </c>
      <c r="G296">
        <v>121.249</v>
      </c>
      <c r="I296">
        <f>G296/G297</f>
        <v>1.9810633291941702</v>
      </c>
      <c r="K296">
        <v>0</v>
      </c>
      <c r="L296">
        <f t="shared" si="13"/>
        <v>0</v>
      </c>
    </row>
    <row r="297" spans="1:14">
      <c r="A297" t="s">
        <v>146</v>
      </c>
      <c r="B297">
        <v>179.691</v>
      </c>
      <c r="C297">
        <v>-4.8699899999999996</v>
      </c>
      <c r="D297">
        <v>163.22800000000001</v>
      </c>
      <c r="E297">
        <v>-7.5290400000000002</v>
      </c>
      <c r="F297">
        <v>5.2708399999999997</v>
      </c>
      <c r="G297">
        <v>61.204000000000001</v>
      </c>
      <c r="K297">
        <v>90.724500000000006</v>
      </c>
      <c r="L297">
        <f t="shared" si="13"/>
        <v>178.72726500000002</v>
      </c>
      <c r="N297">
        <f>D41-L297*10</f>
        <v>13.666529999999966</v>
      </c>
    </row>
    <row r="298" spans="1:14">
      <c r="A298" t="s">
        <v>124</v>
      </c>
      <c r="B298">
        <v>179.31100000000001</v>
      </c>
      <c r="C298">
        <v>-2.6890399999999999</v>
      </c>
      <c r="D298">
        <v>158.33500000000001</v>
      </c>
      <c r="E298">
        <v>-7.0918599999999996</v>
      </c>
      <c r="F298">
        <v>5.6164500000000004</v>
      </c>
      <c r="G298">
        <v>121.35299999999999</v>
      </c>
      <c r="I298">
        <f>G298/G299</f>
        <v>1.9825746857529349</v>
      </c>
      <c r="K298">
        <v>90.78</v>
      </c>
      <c r="L298">
        <f t="shared" si="13"/>
        <v>178.8366</v>
      </c>
    </row>
    <row r="299" spans="1:14">
      <c r="A299" t="s">
        <v>146</v>
      </c>
      <c r="B299">
        <v>179.70599999999999</v>
      </c>
      <c r="C299">
        <v>-5.0856000000000003</v>
      </c>
      <c r="D299">
        <v>163.27600000000001</v>
      </c>
      <c r="E299">
        <v>-7.5246700000000004</v>
      </c>
      <c r="F299">
        <v>5.2730699999999997</v>
      </c>
      <c r="G299">
        <v>61.209800000000001</v>
      </c>
      <c r="K299">
        <v>0</v>
      </c>
      <c r="L299">
        <f t="shared" si="13"/>
        <v>0</v>
      </c>
    </row>
    <row r="300" spans="1:14">
      <c r="A300" t="s">
        <v>125</v>
      </c>
      <c r="B300">
        <v>179.298</v>
      </c>
      <c r="C300">
        <v>-6.4049800000000001</v>
      </c>
      <c r="D300">
        <v>-154.27000000000001</v>
      </c>
      <c r="E300">
        <v>-13.3903</v>
      </c>
      <c r="F300">
        <v>5.5330700000000004</v>
      </c>
      <c r="G300">
        <v>133.07499999999999</v>
      </c>
      <c r="I300">
        <f>G300/G301</f>
        <v>1.9785103225979106</v>
      </c>
      <c r="K300">
        <v>95.206000000000003</v>
      </c>
      <c r="L300">
        <f t="shared" si="13"/>
        <v>187.55582000000001</v>
      </c>
    </row>
    <row r="301" spans="1:14">
      <c r="A301" t="s">
        <v>146</v>
      </c>
      <c r="B301">
        <v>-179.97200000000001</v>
      </c>
      <c r="C301">
        <v>-5.57707</v>
      </c>
      <c r="D301">
        <v>164.392</v>
      </c>
      <c r="E301">
        <v>-11.880599999999999</v>
      </c>
      <c r="F301">
        <v>5.3476600000000003</v>
      </c>
      <c r="G301">
        <v>67.260199999999998</v>
      </c>
      <c r="K301">
        <v>0</v>
      </c>
      <c r="L301">
        <f t="shared" si="13"/>
        <v>0</v>
      </c>
    </row>
    <row r="302" spans="1:14">
      <c r="A302" t="s">
        <v>126</v>
      </c>
      <c r="B302">
        <v>179.5</v>
      </c>
      <c r="C302">
        <v>-3.6433200000000001</v>
      </c>
      <c r="D302">
        <v>159.148</v>
      </c>
      <c r="E302">
        <v>-13.4095</v>
      </c>
      <c r="F302">
        <v>5.8997799999999998</v>
      </c>
      <c r="G302">
        <v>133.107</v>
      </c>
      <c r="I302">
        <f>G302/G303</f>
        <v>1.9768493559612019</v>
      </c>
      <c r="K302">
        <v>102.401</v>
      </c>
      <c r="L302">
        <f t="shared" si="13"/>
        <v>201.72996999999998</v>
      </c>
    </row>
    <row r="303" spans="1:14">
      <c r="A303" t="s">
        <v>146</v>
      </c>
      <c r="B303">
        <v>-179.98599999999999</v>
      </c>
      <c r="C303">
        <v>-5.5694800000000004</v>
      </c>
      <c r="D303">
        <v>164.59800000000001</v>
      </c>
      <c r="E303">
        <v>-11.891299999999999</v>
      </c>
      <c r="F303">
        <v>5.1870399999999997</v>
      </c>
      <c r="G303">
        <v>67.332899999999995</v>
      </c>
      <c r="K303">
        <v>126.166</v>
      </c>
      <c r="L303">
        <f t="shared" si="13"/>
        <v>248.54702</v>
      </c>
    </row>
    <row r="304" spans="1:14">
      <c r="A304" t="s">
        <v>127</v>
      </c>
      <c r="B304">
        <v>179.95500000000001</v>
      </c>
      <c r="C304">
        <v>-7.3081899999999997</v>
      </c>
      <c r="D304">
        <v>-154.386</v>
      </c>
      <c r="E304">
        <v>-14.5198</v>
      </c>
      <c r="F304">
        <v>4.5712700000000002</v>
      </c>
      <c r="G304">
        <v>143.904</v>
      </c>
      <c r="I304">
        <f>G304/G305</f>
        <v>1.9818757746866822</v>
      </c>
    </row>
    <row r="305" spans="1:9">
      <c r="A305" t="s">
        <v>146</v>
      </c>
      <c r="B305">
        <v>-179.75299999999999</v>
      </c>
      <c r="C305">
        <v>-5.6233700000000004</v>
      </c>
      <c r="D305">
        <v>163.10900000000001</v>
      </c>
      <c r="E305">
        <v>-12.1722</v>
      </c>
      <c r="F305">
        <v>4.4664999999999999</v>
      </c>
      <c r="G305">
        <v>72.61</v>
      </c>
    </row>
    <row r="306" spans="1:9">
      <c r="A306" t="s">
        <v>128</v>
      </c>
      <c r="B306">
        <v>-179.977</v>
      </c>
      <c r="C306">
        <v>-7.5864799999999999</v>
      </c>
      <c r="D306">
        <v>-154.328</v>
      </c>
      <c r="E306">
        <v>-14.5252</v>
      </c>
      <c r="F306">
        <v>4.57477</v>
      </c>
      <c r="G306">
        <v>143.93299999999999</v>
      </c>
      <c r="I306">
        <f>G306/G307</f>
        <v>1.9820677081038205</v>
      </c>
    </row>
    <row r="307" spans="1:9">
      <c r="A307" t="s">
        <v>146</v>
      </c>
      <c r="B307">
        <v>-179.74199999999999</v>
      </c>
      <c r="C307">
        <v>-5.5537000000000001</v>
      </c>
      <c r="D307">
        <v>163.108</v>
      </c>
      <c r="E307">
        <v>-12.173299999999999</v>
      </c>
      <c r="F307">
        <v>4.4687599999999996</v>
      </c>
      <c r="G307">
        <v>72.617599999999996</v>
      </c>
    </row>
    <row r="308" spans="1:9">
      <c r="A308" t="s">
        <v>129</v>
      </c>
      <c r="B308">
        <v>178.535</v>
      </c>
      <c r="C308">
        <v>-5.3047599999999999</v>
      </c>
      <c r="D308">
        <v>157.553</v>
      </c>
      <c r="E308">
        <v>-12.058</v>
      </c>
      <c r="F308">
        <v>4.8096699999999997</v>
      </c>
      <c r="G308">
        <v>153.08600000000001</v>
      </c>
      <c r="I308">
        <f>G308/G309</f>
        <v>1.9854070262082135</v>
      </c>
    </row>
    <row r="309" spans="1:9">
      <c r="A309" t="s">
        <v>146</v>
      </c>
      <c r="B309">
        <v>179.12899999999999</v>
      </c>
      <c r="C309">
        <v>-6.2600300000000004</v>
      </c>
      <c r="D309">
        <v>161.41200000000001</v>
      </c>
      <c r="E309">
        <v>-10.0481</v>
      </c>
      <c r="F309">
        <v>4.1557000000000004</v>
      </c>
      <c r="G309">
        <v>77.105599999999995</v>
      </c>
    </row>
    <row r="310" spans="1:9">
      <c r="A310" t="s">
        <v>130</v>
      </c>
      <c r="B310">
        <v>178.58099999999999</v>
      </c>
      <c r="C310">
        <v>-5.4175500000000003</v>
      </c>
      <c r="D310">
        <v>157.578</v>
      </c>
      <c r="E310">
        <v>-12.047599999999999</v>
      </c>
      <c r="F310">
        <v>4.8099699999999999</v>
      </c>
      <c r="G310">
        <v>153.02699999999999</v>
      </c>
      <c r="I310">
        <f>G310/G311</f>
        <v>1.984937887594511</v>
      </c>
    </row>
    <row r="311" spans="1:9">
      <c r="A311" t="s">
        <v>146</v>
      </c>
      <c r="B311">
        <v>179.167</v>
      </c>
      <c r="C311">
        <v>-6.1596000000000002</v>
      </c>
      <c r="D311">
        <v>161.27600000000001</v>
      </c>
      <c r="E311">
        <v>-10.048500000000001</v>
      </c>
      <c r="F311">
        <v>4.1488399999999999</v>
      </c>
      <c r="G311">
        <v>77.094099999999997</v>
      </c>
    </row>
    <row r="312" spans="1:9">
      <c r="A312" t="s">
        <v>131</v>
      </c>
      <c r="B312">
        <v>178.80600000000001</v>
      </c>
      <c r="C312">
        <v>-3.5188299999999999</v>
      </c>
      <c r="D312">
        <v>156.411</v>
      </c>
      <c r="E312">
        <v>-8.9712099999999992</v>
      </c>
      <c r="F312">
        <v>4.7951899999999998</v>
      </c>
      <c r="G312">
        <v>163.04599999999999</v>
      </c>
      <c r="I312">
        <f>G312/G313</f>
        <v>1.9946465578198669</v>
      </c>
    </row>
    <row r="313" spans="1:9">
      <c r="A313" t="s">
        <v>146</v>
      </c>
      <c r="B313">
        <v>179.11600000000001</v>
      </c>
      <c r="C313">
        <v>-5.0465900000000001</v>
      </c>
      <c r="D313">
        <v>159.5</v>
      </c>
      <c r="E313">
        <v>-7.9741499999999998</v>
      </c>
      <c r="F313">
        <v>3.8849300000000002</v>
      </c>
      <c r="G313">
        <v>81.741799999999998</v>
      </c>
    </row>
    <row r="314" spans="1:9">
      <c r="A314" t="s">
        <v>132</v>
      </c>
      <c r="B314">
        <v>178.85400000000001</v>
      </c>
      <c r="C314">
        <v>-3.5331899999999998</v>
      </c>
      <c r="D314">
        <v>156.17400000000001</v>
      </c>
      <c r="E314">
        <v>-8.9736200000000004</v>
      </c>
      <c r="F314">
        <v>4.7905600000000002</v>
      </c>
      <c r="G314">
        <v>163.00800000000001</v>
      </c>
      <c r="I314">
        <f>G314/G315</f>
        <v>1.9942792685880955</v>
      </c>
    </row>
    <row r="315" spans="1:9">
      <c r="A315" t="s">
        <v>146</v>
      </c>
      <c r="B315">
        <v>179.12899999999999</v>
      </c>
      <c r="C315">
        <v>-5.3315599999999996</v>
      </c>
      <c r="D315">
        <v>159.46100000000001</v>
      </c>
      <c r="E315">
        <v>-7.9685800000000002</v>
      </c>
      <c r="F315">
        <v>3.8900399999999999</v>
      </c>
      <c r="G315">
        <v>81.737799999999993</v>
      </c>
    </row>
    <row r="316" spans="1:9">
      <c r="A316" t="s">
        <v>133</v>
      </c>
      <c r="B316">
        <v>178.982</v>
      </c>
      <c r="C316">
        <v>-2.6973400000000001</v>
      </c>
      <c r="D316">
        <v>-152.87899999999999</v>
      </c>
      <c r="E316">
        <v>-7.6332000000000004</v>
      </c>
      <c r="F316">
        <v>3.9395500000000001</v>
      </c>
      <c r="G316">
        <v>171.36699999999999</v>
      </c>
      <c r="I316">
        <f>G316/G317</f>
        <v>1.9963420529936333</v>
      </c>
    </row>
    <row r="317" spans="1:9">
      <c r="A317" t="s">
        <v>146</v>
      </c>
      <c r="B317">
        <v>179.33600000000001</v>
      </c>
      <c r="C317">
        <v>-4.8551900000000003</v>
      </c>
      <c r="D317">
        <v>-154.084</v>
      </c>
      <c r="E317">
        <v>-6.9783999999999997</v>
      </c>
      <c r="F317">
        <v>3.1214300000000001</v>
      </c>
      <c r="G317">
        <v>85.840500000000006</v>
      </c>
    </row>
    <row r="318" spans="1:9">
      <c r="A318" t="s">
        <v>134</v>
      </c>
      <c r="B318">
        <v>179.03899999999999</v>
      </c>
      <c r="C318">
        <v>-2.7167300000000001</v>
      </c>
      <c r="D318">
        <v>-152.66399999999999</v>
      </c>
      <c r="E318">
        <v>-7.6340399999999997</v>
      </c>
      <c r="F318">
        <v>3.91574</v>
      </c>
      <c r="G318">
        <v>171.381</v>
      </c>
    </row>
    <row r="319" spans="1:9">
      <c r="A319" t="s">
        <v>146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9">
      <c r="A320" t="s">
        <v>135</v>
      </c>
      <c r="B320">
        <v>179.72</v>
      </c>
      <c r="C320">
        <v>-1.23048</v>
      </c>
      <c r="D320">
        <v>157.25200000000001</v>
      </c>
      <c r="E320">
        <v>-8.9700000000000006</v>
      </c>
      <c r="F320">
        <v>4.18492</v>
      </c>
      <c r="G320">
        <v>181.703</v>
      </c>
      <c r="I320">
        <f>G320/G321</f>
        <v>2.0027996847599048</v>
      </c>
    </row>
    <row r="321" spans="1:9">
      <c r="A321" t="s">
        <v>146</v>
      </c>
      <c r="B321">
        <v>179.74100000000001</v>
      </c>
      <c r="C321">
        <v>-5.4916799999999997</v>
      </c>
      <c r="D321">
        <v>-155.66900000000001</v>
      </c>
      <c r="E321">
        <v>-7.15585</v>
      </c>
      <c r="F321">
        <v>2.6177199999999998</v>
      </c>
      <c r="G321">
        <v>90.724500000000006</v>
      </c>
    </row>
    <row r="322" spans="1:9">
      <c r="A322" t="s">
        <v>136</v>
      </c>
      <c r="B322">
        <v>179.67599999999999</v>
      </c>
      <c r="C322">
        <v>-1.19722</v>
      </c>
      <c r="D322">
        <v>157.17099999999999</v>
      </c>
      <c r="E322">
        <v>-8.9622499999999992</v>
      </c>
      <c r="F322">
        <v>4.1761499999999998</v>
      </c>
      <c r="G322">
        <v>181.64400000000001</v>
      </c>
      <c r="I322">
        <f>G322/G323</f>
        <v>2.0009253139458032</v>
      </c>
    </row>
    <row r="323" spans="1:9">
      <c r="A323" t="s">
        <v>146</v>
      </c>
      <c r="B323">
        <v>179.673</v>
      </c>
      <c r="C323">
        <v>-2.96671</v>
      </c>
      <c r="D323">
        <v>159.28299999999999</v>
      </c>
      <c r="E323">
        <v>-7.1881300000000001</v>
      </c>
      <c r="F323">
        <v>3.13653</v>
      </c>
      <c r="G323">
        <v>90.78</v>
      </c>
    </row>
    <row r="324" spans="1:9">
      <c r="A324" t="s">
        <v>137</v>
      </c>
      <c r="B324">
        <v>179.673</v>
      </c>
      <c r="C324">
        <v>-2.96671</v>
      </c>
      <c r="D324">
        <v>159.28299999999999</v>
      </c>
      <c r="E324">
        <v>-7.1881300000000001</v>
      </c>
      <c r="F324">
        <v>3.13653</v>
      </c>
      <c r="G324">
        <v>90.78</v>
      </c>
    </row>
    <row r="325" spans="1:9">
      <c r="A325" t="s">
        <v>146</v>
      </c>
      <c r="B325">
        <v>179.673</v>
      </c>
      <c r="C325">
        <v>-2.96671</v>
      </c>
      <c r="D325">
        <v>159.28299999999999</v>
      </c>
      <c r="E325">
        <v>-7.1881300000000001</v>
      </c>
      <c r="F325">
        <v>3.13653</v>
      </c>
      <c r="G325">
        <v>90.78</v>
      </c>
    </row>
    <row r="326" spans="1:9">
      <c r="A326" t="s">
        <v>138</v>
      </c>
      <c r="B326">
        <v>178.35</v>
      </c>
      <c r="C326">
        <v>-0.57952400000000004</v>
      </c>
      <c r="D326">
        <v>-152.23400000000001</v>
      </c>
      <c r="E326">
        <v>-6.9025800000000004</v>
      </c>
      <c r="F326">
        <v>4.2231899999999998</v>
      </c>
      <c r="G326">
        <v>190.72900000000001</v>
      </c>
      <c r="I326">
        <f>G326/G327</f>
        <v>2.0033296220826418</v>
      </c>
    </row>
    <row r="327" spans="1:9">
      <c r="A327" t="s">
        <v>146</v>
      </c>
      <c r="B327">
        <v>178.57599999999999</v>
      </c>
      <c r="C327">
        <v>-2.0070800000000002</v>
      </c>
      <c r="D327">
        <v>-153.803</v>
      </c>
      <c r="E327">
        <v>-5.9419399999999998</v>
      </c>
      <c r="F327">
        <v>2.9227599999999998</v>
      </c>
      <c r="G327">
        <v>95.206000000000003</v>
      </c>
    </row>
    <row r="328" spans="1:9">
      <c r="A328" t="s">
        <v>139</v>
      </c>
      <c r="B328">
        <v>178.57599999999999</v>
      </c>
      <c r="C328">
        <v>-2.0070800000000002</v>
      </c>
      <c r="D328">
        <v>-153.803</v>
      </c>
      <c r="E328">
        <v>-5.9419399999999998</v>
      </c>
      <c r="F328">
        <v>2.9227599999999998</v>
      </c>
      <c r="G328">
        <v>95.206000000000003</v>
      </c>
    </row>
    <row r="329" spans="1:9">
      <c r="A329" t="s">
        <v>146</v>
      </c>
      <c r="B329">
        <v>178.57599999999999</v>
      </c>
      <c r="C329">
        <v>-2.0070800000000002</v>
      </c>
      <c r="D329">
        <v>-153.803</v>
      </c>
      <c r="E329">
        <v>-5.9419399999999998</v>
      </c>
      <c r="F329">
        <v>2.9227599999999998</v>
      </c>
      <c r="G329">
        <v>95.206000000000003</v>
      </c>
    </row>
    <row r="330" spans="1:9">
      <c r="A330" t="s">
        <v>140</v>
      </c>
      <c r="B330">
        <v>177.208</v>
      </c>
      <c r="C330">
        <v>-4.3939399999999997</v>
      </c>
      <c r="D330">
        <v>151.22900000000001</v>
      </c>
      <c r="E330">
        <v>-5.6228499999999997</v>
      </c>
      <c r="F330">
        <v>-13.200900000000001</v>
      </c>
      <c r="G330">
        <v>204.816</v>
      </c>
      <c r="I330">
        <f>G330/G331</f>
        <v>2.0001367174148692</v>
      </c>
    </row>
    <row r="331" spans="1:9">
      <c r="A331" t="s">
        <v>146</v>
      </c>
      <c r="B331">
        <v>178.12899999999999</v>
      </c>
      <c r="C331">
        <v>-4.0460599999999998</v>
      </c>
      <c r="D331">
        <v>154.92500000000001</v>
      </c>
      <c r="E331">
        <v>-5.33596</v>
      </c>
      <c r="F331">
        <v>-2.8360300000000001</v>
      </c>
      <c r="G331">
        <v>102.401</v>
      </c>
    </row>
    <row r="332" spans="1:9">
      <c r="A332" t="s">
        <v>141</v>
      </c>
      <c r="B332">
        <v>178.79</v>
      </c>
      <c r="C332">
        <v>-4.3705299999999996</v>
      </c>
      <c r="D332">
        <v>-157.613</v>
      </c>
      <c r="E332">
        <v>-19.011800000000001</v>
      </c>
      <c r="F332">
        <v>-15.118600000000001</v>
      </c>
      <c r="G332">
        <v>254.875</v>
      </c>
      <c r="I332">
        <f>G332/G333</f>
        <v>2.0201559849721797</v>
      </c>
    </row>
    <row r="333" spans="1:9">
      <c r="A333" t="s">
        <v>146</v>
      </c>
      <c r="B333">
        <v>179.38900000000001</v>
      </c>
      <c r="C333">
        <v>-0.33538200000000001</v>
      </c>
      <c r="D333">
        <v>155.55099999999999</v>
      </c>
      <c r="E333">
        <v>-3.3923899999999998</v>
      </c>
      <c r="F333">
        <v>2.4980600000000002</v>
      </c>
      <c r="G333">
        <v>126.166</v>
      </c>
    </row>
    <row r="334" spans="1:9">
      <c r="A334" t="s">
        <v>142</v>
      </c>
      <c r="B334">
        <v>178.95099999999999</v>
      </c>
      <c r="C334">
        <v>-3.9053499999999999</v>
      </c>
      <c r="D334">
        <v>150.56299999999999</v>
      </c>
      <c r="E334">
        <v>-19.0029</v>
      </c>
      <c r="F334">
        <v>-14.8948</v>
      </c>
      <c r="G334">
        <v>254.69800000000001</v>
      </c>
      <c r="I334">
        <f>G334/G335</f>
        <v>2.0201300761421321</v>
      </c>
    </row>
    <row r="335" spans="1:9">
      <c r="A335" t="s">
        <v>146</v>
      </c>
      <c r="B335">
        <v>179.404</v>
      </c>
      <c r="C335">
        <v>-0.43560599999999999</v>
      </c>
      <c r="D335">
        <v>155.23699999999999</v>
      </c>
      <c r="E335">
        <v>-3.3924699999999999</v>
      </c>
      <c r="F335">
        <v>2.1974300000000002</v>
      </c>
      <c r="G335">
        <v>126.08</v>
      </c>
    </row>
  </sheetData>
  <mergeCells count="4">
    <mergeCell ref="B1:D1"/>
    <mergeCell ref="A252:J252"/>
    <mergeCell ref="L200:N200"/>
    <mergeCell ref="A201:F20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31"/>
  <sheetViews>
    <sheetView zoomScale="85" zoomScaleNormal="85" workbookViewId="0">
      <selection activeCell="N67" sqref="N67"/>
    </sheetView>
  </sheetViews>
  <sheetFormatPr defaultRowHeight="14.4"/>
  <cols>
    <col min="1" max="1" width="19.33203125" customWidth="1"/>
    <col min="2" max="2" width="10.33203125" bestFit="1" customWidth="1"/>
    <col min="3" max="3" width="8.88671875" customWidth="1"/>
    <col min="4" max="4" width="3.109375" customWidth="1"/>
    <col min="5" max="5" width="10.44140625" style="31" customWidth="1"/>
    <col min="6" max="6" width="10.21875" style="31" customWidth="1"/>
    <col min="7" max="7" width="11.44140625" style="31" customWidth="1"/>
    <col min="8" max="8" width="3.5546875" style="31" customWidth="1"/>
    <col min="9" max="10" width="8.77734375" style="31" customWidth="1"/>
    <col min="11" max="11" width="12.5546875" style="31" customWidth="1"/>
    <col min="12" max="12" width="12.21875" customWidth="1"/>
    <col min="14" max="14" width="12.33203125" customWidth="1"/>
  </cols>
  <sheetData>
    <row r="1" spans="1:11">
      <c r="E1" s="46" t="s">
        <v>31</v>
      </c>
      <c r="F1" s="46"/>
      <c r="G1" s="46"/>
      <c r="H1" s="46"/>
      <c r="I1" s="46"/>
    </row>
    <row r="3" spans="1:11">
      <c r="A3" t="s">
        <v>90</v>
      </c>
      <c r="E3" s="31" t="s">
        <v>16</v>
      </c>
      <c r="F3" s="31" t="s">
        <v>17</v>
      </c>
      <c r="G3" s="31" t="s">
        <v>18</v>
      </c>
      <c r="I3" s="31" t="s">
        <v>177</v>
      </c>
      <c r="J3" s="31" t="s">
        <v>178</v>
      </c>
      <c r="K3" s="31" t="s">
        <v>179</v>
      </c>
    </row>
    <row r="4" spans="1:11">
      <c r="A4">
        <v>1</v>
      </c>
      <c r="B4">
        <v>1</v>
      </c>
      <c r="E4" s="31">
        <v>555.10860000000002</v>
      </c>
      <c r="F4" s="31">
        <v>159.9657</v>
      </c>
      <c r="G4" s="31">
        <v>590.11689999999999</v>
      </c>
      <c r="I4" s="31">
        <v>9.9321729999999997E-2</v>
      </c>
      <c r="J4" s="31">
        <v>-3.9449200000000002E-3</v>
      </c>
      <c r="K4" s="31">
        <v>1.557274E-2</v>
      </c>
    </row>
    <row r="5" spans="1:11">
      <c r="A5">
        <v>2</v>
      </c>
      <c r="B5">
        <v>12</v>
      </c>
      <c r="E5" s="31">
        <v>555.10090000000002</v>
      </c>
      <c r="F5" s="31">
        <v>159.99789999999999</v>
      </c>
      <c r="G5" s="31">
        <v>590.12929999999994</v>
      </c>
      <c r="I5" s="31">
        <v>9.9262939999999994E-2</v>
      </c>
      <c r="J5" s="31">
        <v>-3.94978E-3</v>
      </c>
      <c r="K5" s="31">
        <v>1.5623389999999999E-2</v>
      </c>
    </row>
    <row r="6" spans="1:11">
      <c r="A6">
        <v>3</v>
      </c>
      <c r="B6">
        <v>23</v>
      </c>
      <c r="E6" s="31">
        <v>555.16420000000005</v>
      </c>
      <c r="F6" s="31">
        <v>159.96340000000001</v>
      </c>
      <c r="G6" s="31">
        <v>590.1277</v>
      </c>
      <c r="I6" s="31">
        <v>9.9384340000000002E-2</v>
      </c>
      <c r="J6" s="31">
        <v>-3.8577099999999999E-3</v>
      </c>
      <c r="K6" s="31">
        <v>1.555054E-2</v>
      </c>
    </row>
    <row r="7" spans="1:11">
      <c r="A7">
        <v>4</v>
      </c>
      <c r="B7">
        <v>34</v>
      </c>
      <c r="E7" s="31">
        <v>555.18809999999996</v>
      </c>
      <c r="F7" s="31">
        <v>158.4683</v>
      </c>
      <c r="G7" s="31">
        <v>589.82190000000003</v>
      </c>
      <c r="I7" s="31">
        <v>3.7884799999999999E-3</v>
      </c>
      <c r="J7" s="31">
        <v>-3.6530899999999999E-3</v>
      </c>
      <c r="K7" s="31">
        <v>1.475367E-2</v>
      </c>
    </row>
    <row r="8" spans="1:11">
      <c r="A8">
        <v>5</v>
      </c>
      <c r="B8">
        <v>45</v>
      </c>
      <c r="E8" s="31">
        <v>555.23009999999999</v>
      </c>
      <c r="F8" s="31">
        <v>158.4554</v>
      </c>
      <c r="G8" s="31">
        <v>589.8184</v>
      </c>
      <c r="I8" s="31">
        <v>3.8202100000000001E-3</v>
      </c>
      <c r="J8" s="31">
        <v>-3.5821799999999999E-3</v>
      </c>
      <c r="K8" s="31">
        <v>1.4759599999999999E-2</v>
      </c>
    </row>
    <row r="9" spans="1:11">
      <c r="A9">
        <v>6</v>
      </c>
      <c r="B9">
        <v>50</v>
      </c>
      <c r="E9" s="31">
        <v>734.2414</v>
      </c>
      <c r="F9" s="31">
        <v>319.94029999999998</v>
      </c>
      <c r="G9" s="31">
        <v>551.11900000000003</v>
      </c>
      <c r="I9" s="31">
        <v>-9.0761270000000005E-2</v>
      </c>
      <c r="J9" s="31">
        <v>0.30204563000000001</v>
      </c>
      <c r="K9" s="31">
        <v>1.6041498700000001</v>
      </c>
    </row>
    <row r="10" spans="1:11">
      <c r="A10">
        <v>7</v>
      </c>
      <c r="B10">
        <v>51</v>
      </c>
      <c r="E10" s="31">
        <v>734.24329999999998</v>
      </c>
      <c r="F10" s="31">
        <v>319.85759999999999</v>
      </c>
      <c r="G10" s="31">
        <v>551.11969999999997</v>
      </c>
      <c r="I10" s="31">
        <v>-9.0642840000000002E-2</v>
      </c>
      <c r="J10" s="31">
        <v>0.30210599999999999</v>
      </c>
      <c r="K10" s="31">
        <v>1.60421491</v>
      </c>
    </row>
    <row r="11" spans="1:11">
      <c r="A11">
        <v>8</v>
      </c>
      <c r="B11">
        <v>52</v>
      </c>
      <c r="E11" s="31">
        <v>507.1105</v>
      </c>
      <c r="F11" s="31">
        <v>183.82089999999999</v>
      </c>
      <c r="G11" s="31">
        <v>771.76570000000004</v>
      </c>
      <c r="I11" s="31">
        <v>0.14476679000000001</v>
      </c>
      <c r="J11" s="31">
        <v>-7.9538079999999997E-2</v>
      </c>
      <c r="K11" s="31">
        <v>2.9194290000000001E-2</v>
      </c>
    </row>
    <row r="12" spans="1:11">
      <c r="A12">
        <v>9</v>
      </c>
      <c r="B12">
        <v>53</v>
      </c>
      <c r="E12" s="31">
        <v>507.09390000000002</v>
      </c>
      <c r="F12" s="31">
        <v>183.82560000000001</v>
      </c>
      <c r="G12" s="31">
        <v>771.75239999999997</v>
      </c>
      <c r="I12" s="31">
        <v>0.14475535</v>
      </c>
      <c r="J12" s="31">
        <v>-7.9554710000000001E-2</v>
      </c>
      <c r="K12" s="31">
        <v>2.9177399999999999E-2</v>
      </c>
    </row>
    <row r="13" spans="1:11">
      <c r="A13">
        <v>10</v>
      </c>
      <c r="B13">
        <v>2</v>
      </c>
      <c r="E13" s="31">
        <v>491.93889999999999</v>
      </c>
      <c r="F13" s="31">
        <v>381.60680000000002</v>
      </c>
      <c r="G13" s="31">
        <v>758.83090000000004</v>
      </c>
      <c r="I13" s="31">
        <v>-0.18712860000000001</v>
      </c>
      <c r="J13" s="31">
        <v>7.8238160000000001E-2</v>
      </c>
      <c r="K13" s="31">
        <v>-3.1121126600000002</v>
      </c>
    </row>
    <row r="14" spans="1:11">
      <c r="A14">
        <v>11</v>
      </c>
      <c r="B14">
        <v>3</v>
      </c>
      <c r="E14" s="31">
        <v>491.928</v>
      </c>
      <c r="F14" s="31">
        <v>381.70659999999998</v>
      </c>
      <c r="G14" s="31">
        <v>758.80579999999998</v>
      </c>
      <c r="I14" s="31">
        <v>-0.18723635999999999</v>
      </c>
      <c r="J14" s="31">
        <v>7.8217419999999996E-2</v>
      </c>
      <c r="K14" s="31">
        <v>-3.11208829</v>
      </c>
    </row>
    <row r="15" spans="1:11">
      <c r="A15">
        <v>12</v>
      </c>
      <c r="B15">
        <v>4</v>
      </c>
      <c r="E15" s="31">
        <v>491.92380000000003</v>
      </c>
      <c r="F15" s="31">
        <v>381.6635</v>
      </c>
      <c r="G15" s="31">
        <v>758.77790000000005</v>
      </c>
      <c r="I15" s="31">
        <v>-0.18720788999999999</v>
      </c>
      <c r="J15" s="31">
        <v>7.8223490000000007E-2</v>
      </c>
      <c r="K15" s="31">
        <v>-3.1121528600000001</v>
      </c>
    </row>
    <row r="16" spans="1:11">
      <c r="A16">
        <v>13</v>
      </c>
      <c r="B16">
        <v>5</v>
      </c>
      <c r="E16" s="31">
        <v>491.93990000000002</v>
      </c>
      <c r="F16" s="31">
        <v>381.69439999999997</v>
      </c>
      <c r="G16" s="31">
        <v>758.80930000000001</v>
      </c>
      <c r="I16" s="31">
        <v>-0.18727081000000001</v>
      </c>
      <c r="J16" s="31">
        <v>7.8224639999999998E-2</v>
      </c>
      <c r="K16" s="31">
        <v>-3.1120992099999998</v>
      </c>
    </row>
    <row r="17" spans="1:11">
      <c r="A17">
        <v>14</v>
      </c>
      <c r="B17">
        <v>6</v>
      </c>
      <c r="E17" s="31">
        <v>492.0324</v>
      </c>
      <c r="F17" s="31">
        <v>381.65019999999998</v>
      </c>
      <c r="G17" s="31">
        <v>758.79049999999995</v>
      </c>
      <c r="I17" s="31">
        <v>-0.18720481</v>
      </c>
      <c r="J17" s="31">
        <v>7.8337299999999999E-2</v>
      </c>
      <c r="K17" s="31">
        <v>-3.1121010899999999</v>
      </c>
    </row>
    <row r="18" spans="1:11">
      <c r="A18">
        <v>15</v>
      </c>
      <c r="B18">
        <v>7</v>
      </c>
      <c r="E18" s="31">
        <v>566.38130000000001</v>
      </c>
      <c r="F18" s="31">
        <v>178.78360000000001</v>
      </c>
      <c r="G18" s="31">
        <v>678.22640000000001</v>
      </c>
      <c r="I18" s="31">
        <v>0.22265409</v>
      </c>
      <c r="J18" s="31">
        <v>0.16836955000000001</v>
      </c>
      <c r="K18" s="31">
        <v>1.58059908</v>
      </c>
    </row>
    <row r="19" spans="1:11">
      <c r="A19">
        <v>16</v>
      </c>
      <c r="B19">
        <v>8</v>
      </c>
      <c r="E19" s="31">
        <v>549.00729999999999</v>
      </c>
      <c r="F19" s="31">
        <v>178.70920000000001</v>
      </c>
      <c r="G19" s="31">
        <v>672.92420000000004</v>
      </c>
      <c r="I19" s="31">
        <v>0.22194423999999999</v>
      </c>
      <c r="J19" s="31">
        <v>0.14434241</v>
      </c>
      <c r="K19" s="31">
        <v>1.5860943199999999</v>
      </c>
    </row>
    <row r="20" spans="1:11">
      <c r="A20">
        <v>17</v>
      </c>
      <c r="B20">
        <v>9</v>
      </c>
      <c r="E20" s="31">
        <v>522.35659999999996</v>
      </c>
      <c r="F20" s="31">
        <v>184.6482</v>
      </c>
      <c r="G20" s="31">
        <v>664.42560000000003</v>
      </c>
      <c r="I20" s="31">
        <v>0.21243711000000001</v>
      </c>
      <c r="J20" s="31">
        <v>0.10640669</v>
      </c>
      <c r="K20" s="31">
        <v>1.5936697</v>
      </c>
    </row>
    <row r="21" spans="1:11">
      <c r="A21">
        <v>18</v>
      </c>
      <c r="B21">
        <v>10</v>
      </c>
      <c r="E21" s="31">
        <v>530.48199999999997</v>
      </c>
      <c r="F21" s="31">
        <v>180.25210000000001</v>
      </c>
      <c r="G21" s="31">
        <v>666.99509999999998</v>
      </c>
      <c r="I21" s="31">
        <v>0.21909649</v>
      </c>
      <c r="J21" s="31">
        <v>0.11831968</v>
      </c>
      <c r="K21" s="31">
        <v>1.5914054200000001</v>
      </c>
    </row>
    <row r="22" spans="1:11">
      <c r="A22">
        <v>19</v>
      </c>
      <c r="B22">
        <v>11</v>
      </c>
      <c r="E22" s="31">
        <v>531.37800000000004</v>
      </c>
      <c r="F22" s="31">
        <v>178.2646</v>
      </c>
      <c r="G22" s="31">
        <v>687.92639999999994</v>
      </c>
      <c r="I22" s="31">
        <v>0.22173481</v>
      </c>
      <c r="J22" s="31">
        <v>0.11989296000000001</v>
      </c>
      <c r="K22" s="31">
        <v>1.5912067999999999</v>
      </c>
    </row>
    <row r="23" spans="1:11">
      <c r="A23">
        <v>20</v>
      </c>
      <c r="B23">
        <v>13</v>
      </c>
      <c r="E23" s="31">
        <v>531.36130000000003</v>
      </c>
      <c r="F23" s="31">
        <v>178.26339999999999</v>
      </c>
      <c r="G23" s="31">
        <v>687.92200000000003</v>
      </c>
      <c r="I23" s="31">
        <v>0.22174753</v>
      </c>
      <c r="J23" s="31">
        <v>0.11984874</v>
      </c>
      <c r="K23" s="31">
        <v>1.5912595300000001</v>
      </c>
    </row>
    <row r="24" spans="1:11">
      <c r="A24">
        <v>21</v>
      </c>
      <c r="B24">
        <v>14</v>
      </c>
      <c r="E24" s="31">
        <v>457.74959999999999</v>
      </c>
      <c r="F24" s="31">
        <v>209.00919999999999</v>
      </c>
      <c r="G24" s="31">
        <v>687.71569999999997</v>
      </c>
      <c r="I24" s="31">
        <v>1.5807310000000001E-2</v>
      </c>
      <c r="J24" s="31">
        <v>-0.20935925</v>
      </c>
      <c r="K24" s="31">
        <v>2.43167E-2</v>
      </c>
    </row>
    <row r="25" spans="1:11">
      <c r="A25">
        <v>22</v>
      </c>
      <c r="B25">
        <v>15</v>
      </c>
      <c r="E25" s="31">
        <v>457.8356</v>
      </c>
      <c r="F25" s="31">
        <v>209.30680000000001</v>
      </c>
      <c r="G25" s="31">
        <v>687.65350000000001</v>
      </c>
      <c r="I25" s="31">
        <v>1.5400789999999999E-2</v>
      </c>
      <c r="J25" s="31">
        <v>-0.20925216999999999</v>
      </c>
      <c r="K25" s="31">
        <v>2.4317579999999998E-2</v>
      </c>
    </row>
    <row r="26" spans="1:11">
      <c r="A26">
        <v>23</v>
      </c>
      <c r="B26">
        <v>16</v>
      </c>
      <c r="E26" s="31">
        <v>333.98050000000001</v>
      </c>
      <c r="F26" s="31">
        <v>183.05369999999999</v>
      </c>
      <c r="G26" s="31">
        <v>693.21010000000001</v>
      </c>
      <c r="I26" s="31">
        <v>5.2620449999999999E-2</v>
      </c>
      <c r="J26" s="31">
        <v>-0.20788788999999999</v>
      </c>
      <c r="K26" s="31">
        <v>2.509815E-2</v>
      </c>
    </row>
    <row r="27" spans="1:11">
      <c r="A27">
        <v>24</v>
      </c>
      <c r="B27">
        <v>17</v>
      </c>
      <c r="E27" s="31">
        <v>333.9701</v>
      </c>
      <c r="F27" s="31">
        <v>182.60560000000001</v>
      </c>
      <c r="G27" s="31">
        <v>693.29549999999995</v>
      </c>
      <c r="I27" s="31">
        <v>5.3237449999999999E-2</v>
      </c>
      <c r="J27" s="31">
        <v>-0.20790352000000001</v>
      </c>
      <c r="K27" s="31">
        <v>2.510807E-2</v>
      </c>
    </row>
    <row r="28" spans="1:11">
      <c r="A28">
        <v>25</v>
      </c>
      <c r="B28">
        <v>18</v>
      </c>
      <c r="E28" s="31">
        <v>538.32780000000002</v>
      </c>
      <c r="F28" s="31">
        <v>130.1893</v>
      </c>
      <c r="G28" s="31">
        <v>657.57460000000003</v>
      </c>
      <c r="I28" s="31">
        <v>0.21912216000000001</v>
      </c>
      <c r="J28" s="31">
        <v>3.11928E-2</v>
      </c>
      <c r="K28" s="31">
        <v>1.58976753</v>
      </c>
    </row>
    <row r="29" spans="1:11">
      <c r="A29">
        <v>26</v>
      </c>
      <c r="B29">
        <v>19</v>
      </c>
      <c r="E29" s="31">
        <v>538.04949999999997</v>
      </c>
      <c r="F29" s="31">
        <v>130.07910000000001</v>
      </c>
      <c r="G29" s="31">
        <v>657.41719999999998</v>
      </c>
      <c r="I29" s="31">
        <v>0.21929082999999999</v>
      </c>
      <c r="J29" s="31">
        <v>3.0805800000000001E-2</v>
      </c>
      <c r="K29" s="31">
        <v>1.5898862899999999</v>
      </c>
    </row>
    <row r="30" spans="1:11">
      <c r="A30">
        <v>27</v>
      </c>
      <c r="B30">
        <v>20</v>
      </c>
      <c r="E30" s="31">
        <v>546.94150000000002</v>
      </c>
      <c r="F30" s="31">
        <v>147.9967</v>
      </c>
      <c r="G30" s="31">
        <v>678.43309999999997</v>
      </c>
      <c r="I30" s="31">
        <v>0.19976421999999999</v>
      </c>
      <c r="J30" s="31">
        <v>4.3207570000000001E-2</v>
      </c>
      <c r="K30" s="31">
        <v>1.5874257599999999</v>
      </c>
    </row>
    <row r="31" spans="1:11">
      <c r="A31">
        <v>28</v>
      </c>
      <c r="B31">
        <v>21</v>
      </c>
      <c r="E31" s="31">
        <v>546.85680000000002</v>
      </c>
      <c r="F31" s="31">
        <v>148.10239999999999</v>
      </c>
      <c r="G31" s="31">
        <v>678.38509999999997</v>
      </c>
      <c r="I31" s="31">
        <v>0.19962537999999999</v>
      </c>
      <c r="J31" s="31">
        <v>4.3107779999999998E-2</v>
      </c>
      <c r="K31" s="31">
        <v>1.5874294499999999</v>
      </c>
    </row>
    <row r="32" spans="1:11">
      <c r="A32">
        <v>29</v>
      </c>
      <c r="B32">
        <v>22</v>
      </c>
      <c r="E32" s="31">
        <v>550.39570000000003</v>
      </c>
      <c r="F32" s="31">
        <v>148.7801</v>
      </c>
      <c r="G32" s="31">
        <v>722.42430000000002</v>
      </c>
      <c r="I32" s="31">
        <v>0.20069561999999999</v>
      </c>
      <c r="J32" s="31">
        <v>4.7058000000000003E-2</v>
      </c>
      <c r="K32" s="31">
        <v>1.58667421</v>
      </c>
    </row>
    <row r="33" spans="1:11">
      <c r="A33">
        <v>30</v>
      </c>
      <c r="B33">
        <v>24</v>
      </c>
      <c r="E33" s="31">
        <v>550.27430000000004</v>
      </c>
      <c r="F33" s="31">
        <v>148.76689999999999</v>
      </c>
      <c r="G33" s="31">
        <v>722.44690000000003</v>
      </c>
      <c r="I33" s="31">
        <v>0.20072275000000001</v>
      </c>
      <c r="J33" s="31">
        <v>4.6910550000000002E-2</v>
      </c>
      <c r="K33" s="31">
        <v>1.5867048100000001</v>
      </c>
    </row>
    <row r="34" spans="1:11">
      <c r="A34">
        <v>31</v>
      </c>
      <c r="B34">
        <v>25</v>
      </c>
      <c r="E34" s="31">
        <v>551.53779999999995</v>
      </c>
      <c r="F34" s="31">
        <v>148.84389999999999</v>
      </c>
      <c r="G34" s="31">
        <v>722.75789999999995</v>
      </c>
      <c r="I34" s="31">
        <v>0.20065453999999999</v>
      </c>
      <c r="J34" s="31">
        <v>4.8558690000000002E-2</v>
      </c>
      <c r="K34" s="31">
        <v>1.5864005400000001</v>
      </c>
    </row>
    <row r="35" spans="1:11">
      <c r="A35">
        <v>32</v>
      </c>
      <c r="B35">
        <v>26</v>
      </c>
      <c r="E35" s="31">
        <v>531.13310000000001</v>
      </c>
      <c r="F35" s="31">
        <v>148.96979999999999</v>
      </c>
      <c r="G35" s="31">
        <v>716.52049999999997</v>
      </c>
      <c r="I35" s="31">
        <v>0.20057372000000001</v>
      </c>
      <c r="J35" s="31">
        <v>2.166525E-2</v>
      </c>
      <c r="K35" s="31">
        <v>1.5910702400000001</v>
      </c>
    </row>
    <row r="36" spans="1:11">
      <c r="A36">
        <v>33</v>
      </c>
      <c r="B36">
        <v>27</v>
      </c>
      <c r="E36" s="31">
        <v>530.95929999999998</v>
      </c>
      <c r="F36" s="31">
        <v>149.0111</v>
      </c>
      <c r="G36" s="31">
        <v>716.48580000000004</v>
      </c>
      <c r="I36" s="31">
        <v>0.20052289000000001</v>
      </c>
      <c r="J36" s="31">
        <v>2.1436569999999999E-2</v>
      </c>
      <c r="K36" s="31">
        <v>1.59106842</v>
      </c>
    </row>
    <row r="37" spans="1:11">
      <c r="A37">
        <v>34</v>
      </c>
      <c r="B37">
        <v>28</v>
      </c>
      <c r="E37" s="31">
        <v>288.27890000000002</v>
      </c>
      <c r="F37" s="31">
        <v>197.2962</v>
      </c>
      <c r="G37" s="31">
        <v>661.98900000000003</v>
      </c>
      <c r="I37" s="31">
        <v>3.2804270000000003E-2</v>
      </c>
      <c r="J37" s="31">
        <v>-0.22887945000000001</v>
      </c>
      <c r="K37" s="31">
        <v>2.5605639999999999E-2</v>
      </c>
    </row>
    <row r="38" spans="1:11">
      <c r="A38">
        <v>35</v>
      </c>
      <c r="B38">
        <v>29</v>
      </c>
      <c r="E38" s="31">
        <v>288.1782</v>
      </c>
      <c r="F38" s="31">
        <v>197.2612</v>
      </c>
      <c r="G38" s="31">
        <v>661.947</v>
      </c>
      <c r="I38" s="31">
        <v>3.2851440000000003E-2</v>
      </c>
      <c r="J38" s="31">
        <v>-0.22902311</v>
      </c>
      <c r="K38" s="31">
        <v>2.5566800000000001E-2</v>
      </c>
    </row>
    <row r="39" spans="1:11">
      <c r="A39">
        <v>36</v>
      </c>
      <c r="B39">
        <v>30</v>
      </c>
      <c r="E39" s="31">
        <v>288.29239999999999</v>
      </c>
      <c r="F39" s="31">
        <v>197.24449999999999</v>
      </c>
      <c r="G39" s="31">
        <v>662.02099999999996</v>
      </c>
      <c r="I39" s="31">
        <v>3.2868040000000001E-2</v>
      </c>
      <c r="J39" s="31">
        <v>-0.22884798000000001</v>
      </c>
      <c r="K39" s="31">
        <v>2.5580680000000001E-2</v>
      </c>
    </row>
    <row r="40" spans="1:11">
      <c r="A40">
        <v>37</v>
      </c>
      <c r="B40">
        <v>31</v>
      </c>
      <c r="E40" s="31">
        <v>305.01679999999999</v>
      </c>
      <c r="F40" s="31">
        <v>196.89930000000001</v>
      </c>
      <c r="G40" s="31">
        <v>721.26030000000003</v>
      </c>
      <c r="I40" s="31">
        <v>3.3269670000000001E-2</v>
      </c>
      <c r="J40" s="31">
        <v>-0.2319177</v>
      </c>
      <c r="K40" s="31">
        <v>2.551782E-2</v>
      </c>
    </row>
    <row r="41" spans="1:11">
      <c r="A41">
        <v>38</v>
      </c>
      <c r="B41">
        <v>32</v>
      </c>
      <c r="E41" s="31">
        <v>304.97329999999999</v>
      </c>
      <c r="F41" s="31">
        <v>196.96789999999999</v>
      </c>
      <c r="G41" s="31">
        <v>721.25570000000005</v>
      </c>
      <c r="I41" s="31">
        <v>3.3183740000000003E-2</v>
      </c>
      <c r="J41" s="31">
        <v>-0.23195890999999999</v>
      </c>
      <c r="K41" s="31">
        <v>2.554184E-2</v>
      </c>
    </row>
    <row r="42" spans="1:11">
      <c r="A42">
        <v>39</v>
      </c>
      <c r="B42">
        <v>33</v>
      </c>
      <c r="E42" s="31">
        <v>305.09589999999997</v>
      </c>
      <c r="F42" s="31">
        <v>196.9126</v>
      </c>
      <c r="G42" s="31">
        <v>721.28890000000001</v>
      </c>
      <c r="I42" s="31">
        <v>3.3248260000000002E-2</v>
      </c>
      <c r="J42" s="31">
        <v>-0.23179507999999999</v>
      </c>
      <c r="K42" s="31">
        <v>2.5539019999999999E-2</v>
      </c>
    </row>
    <row r="43" spans="1:11">
      <c r="A43">
        <v>40</v>
      </c>
      <c r="B43">
        <v>35</v>
      </c>
      <c r="E43" s="31">
        <v>413.66829999999999</v>
      </c>
      <c r="F43" s="31">
        <v>196.64609999999999</v>
      </c>
      <c r="G43" s="31">
        <v>693.03039999999999</v>
      </c>
      <c r="I43" s="31">
        <v>3.3743910000000002E-2</v>
      </c>
      <c r="J43" s="31">
        <v>-0.21239780999999999</v>
      </c>
      <c r="K43" s="31">
        <v>2.458347E-2</v>
      </c>
    </row>
    <row r="44" spans="1:11">
      <c r="A44">
        <v>41</v>
      </c>
      <c r="B44">
        <v>36</v>
      </c>
      <c r="E44" s="31">
        <v>413.66879999999998</v>
      </c>
      <c r="F44" s="31">
        <v>196.74449999999999</v>
      </c>
      <c r="G44" s="31">
        <v>692.97720000000004</v>
      </c>
      <c r="I44" s="31">
        <v>3.3588380000000001E-2</v>
      </c>
      <c r="J44" s="31">
        <v>-0.21242448999999999</v>
      </c>
      <c r="K44" s="31">
        <v>2.45756E-2</v>
      </c>
    </row>
    <row r="45" spans="1:11">
      <c r="A45">
        <v>42</v>
      </c>
      <c r="B45">
        <v>37</v>
      </c>
      <c r="E45" s="31">
        <v>445.72460000000001</v>
      </c>
      <c r="F45" s="31">
        <v>197.8485</v>
      </c>
      <c r="G45" s="31">
        <v>693.23260000000005</v>
      </c>
      <c r="I45" s="31">
        <v>3.1761640000000001E-2</v>
      </c>
      <c r="J45" s="31">
        <v>-0.167633</v>
      </c>
      <c r="K45" s="31">
        <v>2.3052969999999999E-2</v>
      </c>
    </row>
    <row r="46" spans="1:11">
      <c r="A46">
        <v>43</v>
      </c>
      <c r="B46">
        <v>38</v>
      </c>
      <c r="E46" s="31">
        <v>431.43509999999998</v>
      </c>
      <c r="F46" s="31">
        <v>197.21350000000001</v>
      </c>
      <c r="G46" s="31">
        <v>763.60419999999999</v>
      </c>
      <c r="I46" s="31">
        <v>3.2540189999999997E-2</v>
      </c>
      <c r="J46" s="31">
        <v>-0.17319807000000001</v>
      </c>
      <c r="K46" s="31">
        <v>2.3261110000000002E-2</v>
      </c>
    </row>
    <row r="47" spans="1:11">
      <c r="A47">
        <v>44</v>
      </c>
      <c r="B47">
        <v>39</v>
      </c>
      <c r="E47" s="31">
        <v>431.25319999999999</v>
      </c>
      <c r="F47" s="31">
        <v>197.24430000000001</v>
      </c>
      <c r="G47" s="31">
        <v>763.55340000000001</v>
      </c>
      <c r="I47" s="31">
        <v>3.2498579999999999E-2</v>
      </c>
      <c r="J47" s="31">
        <v>-0.17343525000000001</v>
      </c>
      <c r="K47" s="31">
        <v>2.320554E-2</v>
      </c>
    </row>
    <row r="48" spans="1:11">
      <c r="A48">
        <v>45</v>
      </c>
      <c r="B48">
        <v>40</v>
      </c>
      <c r="E48" s="31">
        <v>532.99689999999998</v>
      </c>
      <c r="F48" s="31">
        <v>234.2131</v>
      </c>
      <c r="G48" s="31">
        <v>729.07169999999996</v>
      </c>
      <c r="I48" s="31">
        <v>0.18346025999999999</v>
      </c>
      <c r="J48" s="31">
        <v>2.4407060000000001E-2</v>
      </c>
      <c r="K48" s="31">
        <v>1.590476</v>
      </c>
    </row>
    <row r="49" spans="1:16">
      <c r="A49">
        <v>46</v>
      </c>
      <c r="B49">
        <v>41</v>
      </c>
      <c r="E49" s="31">
        <v>532.88480000000004</v>
      </c>
      <c r="F49" s="31">
        <v>234.33</v>
      </c>
      <c r="G49" s="31">
        <v>729.07330000000002</v>
      </c>
      <c r="I49" s="31">
        <v>0.18331662000000001</v>
      </c>
      <c r="J49" s="31">
        <v>2.4252349999999999E-2</v>
      </c>
      <c r="K49" s="31">
        <v>1.59048627</v>
      </c>
    </row>
    <row r="50" spans="1:16">
      <c r="A50">
        <v>47</v>
      </c>
      <c r="B50">
        <v>42</v>
      </c>
      <c r="E50" s="31">
        <v>532.77819999999997</v>
      </c>
      <c r="F50" s="31">
        <v>234.1909</v>
      </c>
      <c r="G50" s="31">
        <v>729.02840000000003</v>
      </c>
      <c r="I50" s="31">
        <v>0.18349997000000001</v>
      </c>
      <c r="J50" s="31">
        <v>2.410586E-2</v>
      </c>
      <c r="K50" s="31">
        <v>1.5904301000000001</v>
      </c>
    </row>
    <row r="51" spans="1:16">
      <c r="A51">
        <v>48</v>
      </c>
      <c r="B51">
        <v>43</v>
      </c>
      <c r="E51" s="31">
        <v>361.762</v>
      </c>
      <c r="F51" s="31">
        <v>343.44040000000001</v>
      </c>
      <c r="G51" s="31">
        <v>675.85910000000001</v>
      </c>
      <c r="I51" s="31">
        <v>-0.12397714</v>
      </c>
      <c r="J51" s="31">
        <v>4.8740270000000002E-2</v>
      </c>
      <c r="K51" s="31">
        <v>-3.1147187399999998</v>
      </c>
    </row>
    <row r="52" spans="1:16">
      <c r="A52">
        <v>49</v>
      </c>
      <c r="B52">
        <v>44</v>
      </c>
      <c r="E52" s="31">
        <v>361.7593</v>
      </c>
      <c r="F52" s="31">
        <v>343.40469999999999</v>
      </c>
      <c r="G52" s="31">
        <v>675.85969999999998</v>
      </c>
      <c r="I52" s="31">
        <v>-0.12393535</v>
      </c>
      <c r="J52" s="31">
        <v>4.873019E-2</v>
      </c>
      <c r="K52" s="31">
        <v>-3.1147238499999998</v>
      </c>
    </row>
    <row r="53" spans="1:16">
      <c r="A53">
        <v>50</v>
      </c>
      <c r="B53">
        <v>46</v>
      </c>
      <c r="E53" s="31">
        <v>349.82589999999999</v>
      </c>
      <c r="F53" s="31">
        <v>343.33960000000002</v>
      </c>
      <c r="G53" s="31">
        <v>732.78579999999999</v>
      </c>
      <c r="I53" s="31">
        <v>-0.12303169</v>
      </c>
      <c r="J53" s="31">
        <v>3.0224480000000001E-2</v>
      </c>
      <c r="K53" s="31">
        <v>-3.11684977</v>
      </c>
    </row>
    <row r="54" spans="1:16">
      <c r="A54">
        <v>51</v>
      </c>
      <c r="B54">
        <v>47</v>
      </c>
      <c r="E54" s="31">
        <v>349.87540000000001</v>
      </c>
      <c r="F54" s="31">
        <v>343.25549999999998</v>
      </c>
      <c r="G54" s="31">
        <v>732.79470000000003</v>
      </c>
      <c r="I54" s="31">
        <v>-0.12291755</v>
      </c>
      <c r="J54" s="31">
        <v>3.0297899999999999E-2</v>
      </c>
      <c r="K54" s="31">
        <v>-3.1168549300000001</v>
      </c>
    </row>
    <row r="55" spans="1:16">
      <c r="A55">
        <v>52</v>
      </c>
      <c r="B55">
        <v>48</v>
      </c>
      <c r="E55" s="31">
        <v>349.7817</v>
      </c>
      <c r="F55" s="31">
        <v>329.19760000000002</v>
      </c>
      <c r="G55" s="31">
        <v>728.28420000000006</v>
      </c>
      <c r="I55" s="31">
        <v>-0.10377251999999999</v>
      </c>
      <c r="J55" s="31">
        <v>3.0113959999999999E-2</v>
      </c>
      <c r="K55" s="31">
        <v>-3.1167840500000001</v>
      </c>
    </row>
    <row r="56" spans="1:16">
      <c r="A56">
        <v>53</v>
      </c>
      <c r="B56">
        <v>49</v>
      </c>
      <c r="E56" s="31">
        <v>349.76249999999999</v>
      </c>
      <c r="F56" s="31">
        <v>329.34399999999999</v>
      </c>
      <c r="G56" s="31">
        <v>728.33150000000001</v>
      </c>
      <c r="I56" s="31">
        <v>-0.10397666</v>
      </c>
      <c r="J56" s="31">
        <v>3.0080450000000002E-2</v>
      </c>
      <c r="K56" s="31">
        <v>-3.1167722499999999</v>
      </c>
    </row>
    <row r="60" spans="1:16">
      <c r="A60" s="38" t="s">
        <v>166</v>
      </c>
      <c r="B60" s="38"/>
      <c r="C60" s="38"/>
      <c r="D60" s="38"/>
      <c r="E60" s="38"/>
      <c r="F60" s="38"/>
      <c r="G60" s="38"/>
      <c r="H60" s="38"/>
      <c r="I60" s="38"/>
      <c r="J60" s="38"/>
    </row>
    <row r="61" spans="1:16">
      <c r="A61" s="26"/>
      <c r="B61" s="26" t="s">
        <v>187</v>
      </c>
      <c r="C61" s="26" t="s">
        <v>188</v>
      </c>
      <c r="D61" s="26"/>
      <c r="E61" s="26" t="s">
        <v>189</v>
      </c>
      <c r="F61" s="26" t="s">
        <v>190</v>
      </c>
      <c r="G61" s="26" t="s">
        <v>191</v>
      </c>
      <c r="H61" s="26"/>
      <c r="I61" s="26" t="s">
        <v>167</v>
      </c>
      <c r="J61" s="26" t="s">
        <v>168</v>
      </c>
      <c r="K61" s="31" t="s">
        <v>169</v>
      </c>
      <c r="N61" t="s">
        <v>172</v>
      </c>
      <c r="P61" t="s">
        <v>53</v>
      </c>
    </row>
    <row r="62" spans="1:16">
      <c r="A62" s="35" t="s">
        <v>97</v>
      </c>
      <c r="B62">
        <v>544</v>
      </c>
      <c r="C62">
        <v>238</v>
      </c>
      <c r="E62" s="31">
        <v>-1.61951</v>
      </c>
      <c r="F62" s="31">
        <v>-0.79815800000000003</v>
      </c>
      <c r="G62" s="31">
        <v>59.747100000000003</v>
      </c>
      <c r="I62">
        <v>-89.554000000000002</v>
      </c>
      <c r="J62">
        <v>23.6569</v>
      </c>
      <c r="K62" s="31">
        <v>-179.08199999999999</v>
      </c>
      <c r="N62" s="31">
        <f>B62-E4-E62*10</f>
        <v>5.086499999999976</v>
      </c>
      <c r="P62">
        <f t="shared" ref="P62:P89" si="0">G4-G62*10</f>
        <v>-7.3541000000000167</v>
      </c>
    </row>
    <row r="63" spans="1:16">
      <c r="A63" s="35" t="s">
        <v>98</v>
      </c>
      <c r="B63">
        <v>544</v>
      </c>
      <c r="C63">
        <v>238</v>
      </c>
      <c r="E63" s="31">
        <v>-1.6157300000000001</v>
      </c>
      <c r="F63" s="31">
        <v>-0.79962200000000005</v>
      </c>
      <c r="G63" s="31">
        <v>59.73</v>
      </c>
      <c r="I63">
        <v>-89.559799999999996</v>
      </c>
      <c r="J63">
        <v>23.733699999999999</v>
      </c>
      <c r="K63" s="31">
        <v>-179.05699999999999</v>
      </c>
      <c r="N63" s="31">
        <f t="shared" ref="N63:N66" si="1">B63-E5-E63*10</f>
        <v>5.0563999999999751</v>
      </c>
      <c r="P63">
        <f t="shared" si="0"/>
        <v>-7.1707000000000107</v>
      </c>
    </row>
    <row r="64" spans="1:16">
      <c r="A64" s="35" t="s">
        <v>99</v>
      </c>
      <c r="B64">
        <v>544</v>
      </c>
      <c r="C64">
        <v>238</v>
      </c>
      <c r="E64" s="31">
        <v>-1.60981</v>
      </c>
      <c r="F64" s="31">
        <v>-0.79657999999999995</v>
      </c>
      <c r="G64" s="31">
        <v>59.7014</v>
      </c>
      <c r="I64">
        <v>-89.613200000000006</v>
      </c>
      <c r="J64">
        <v>23.716899999999999</v>
      </c>
      <c r="K64" s="31">
        <v>-178.964</v>
      </c>
      <c r="N64" s="31">
        <f t="shared" si="1"/>
        <v>4.933899999999948</v>
      </c>
      <c r="P64">
        <f t="shared" si="0"/>
        <v>-6.8863000000000056</v>
      </c>
    </row>
    <row r="65" spans="1:16">
      <c r="A65" s="35" t="s">
        <v>100</v>
      </c>
      <c r="B65">
        <v>544</v>
      </c>
      <c r="C65">
        <v>238</v>
      </c>
      <c r="E65" s="31">
        <v>-1.52023</v>
      </c>
      <c r="F65" s="31">
        <v>-6.0868599999999997</v>
      </c>
      <c r="G65" s="31">
        <v>59.402200000000001</v>
      </c>
      <c r="I65">
        <v>-89.537000000000006</v>
      </c>
      <c r="J65">
        <v>19.270099999999999</v>
      </c>
      <c r="K65" s="31">
        <v>-179.10499999999999</v>
      </c>
      <c r="N65" s="31">
        <f t="shared" si="1"/>
        <v>4.0142000000000362</v>
      </c>
      <c r="P65">
        <f t="shared" si="0"/>
        <v>-4.2001000000000204</v>
      </c>
    </row>
    <row r="66" spans="1:16">
      <c r="A66" s="35" t="s">
        <v>101</v>
      </c>
      <c r="B66">
        <v>544</v>
      </c>
      <c r="C66">
        <v>238</v>
      </c>
      <c r="E66" s="31">
        <v>-1.5201499999999999</v>
      </c>
      <c r="F66" s="31">
        <v>-6.0870100000000003</v>
      </c>
      <c r="G66" s="31">
        <v>59.4084</v>
      </c>
      <c r="I66">
        <v>-89.543300000000002</v>
      </c>
      <c r="J66">
        <v>19.227</v>
      </c>
      <c r="K66" s="31">
        <v>-179.124</v>
      </c>
      <c r="N66" s="31">
        <f t="shared" si="1"/>
        <v>3.9714000000000063</v>
      </c>
      <c r="P66">
        <f t="shared" si="0"/>
        <v>-4.2656000000000631</v>
      </c>
    </row>
    <row r="67" spans="1:16">
      <c r="A67" s="34" t="s">
        <v>102</v>
      </c>
      <c r="B67">
        <v>544</v>
      </c>
      <c r="C67">
        <v>238</v>
      </c>
      <c r="E67" s="31">
        <v>-3.3358599999999998</v>
      </c>
      <c r="F67" s="31">
        <v>-0.66150699999999996</v>
      </c>
      <c r="G67" s="31">
        <v>59.2896</v>
      </c>
      <c r="I67">
        <v>3.1062099999999999E-2</v>
      </c>
      <c r="J67">
        <v>-2.7377199999999999</v>
      </c>
      <c r="K67" s="31">
        <v>150.81800000000001</v>
      </c>
      <c r="N67" s="31">
        <f>C67-F9+E67*10</f>
        <v>-115.29889999999997</v>
      </c>
      <c r="P67">
        <f t="shared" si="0"/>
        <v>-41.77699999999993</v>
      </c>
    </row>
    <row r="68" spans="1:16">
      <c r="A68" s="34" t="s">
        <v>103</v>
      </c>
      <c r="B68">
        <v>544</v>
      </c>
      <c r="C68">
        <v>238</v>
      </c>
      <c r="E68" s="31">
        <v>-3.3374999999999999</v>
      </c>
      <c r="F68" s="31">
        <v>-0.66073800000000005</v>
      </c>
      <c r="G68" s="31">
        <v>59.2986</v>
      </c>
      <c r="I68">
        <v>3.6857300000000003E-2</v>
      </c>
      <c r="J68">
        <v>-2.8038500000000002</v>
      </c>
      <c r="K68" s="31">
        <v>150.84100000000001</v>
      </c>
      <c r="N68" s="31">
        <f>C68-F10-E68*10</f>
        <v>-48.482599999999991</v>
      </c>
      <c r="P68">
        <f t="shared" si="0"/>
        <v>-41.866300000000024</v>
      </c>
    </row>
    <row r="69" spans="1:16">
      <c r="A69" s="35" t="s">
        <v>104</v>
      </c>
      <c r="B69">
        <v>544</v>
      </c>
      <c r="C69">
        <v>238</v>
      </c>
      <c r="E69" s="31">
        <v>-3.0253299999999999</v>
      </c>
      <c r="F69" s="31">
        <v>6.4943099999999996</v>
      </c>
      <c r="G69" s="31">
        <v>77.365499999999997</v>
      </c>
      <c r="I69">
        <v>-89.843199999999996</v>
      </c>
      <c r="J69">
        <v>29.431000000000001</v>
      </c>
      <c r="K69" s="31">
        <v>-177.09</v>
      </c>
      <c r="N69" s="31">
        <f>B69-E11-E69*10</f>
        <v>67.142799999999994</v>
      </c>
      <c r="P69">
        <f t="shared" si="0"/>
        <v>-1.8892999999999347</v>
      </c>
    </row>
    <row r="70" spans="1:16">
      <c r="A70" s="35" t="s">
        <v>105</v>
      </c>
      <c r="B70">
        <v>544</v>
      </c>
      <c r="C70">
        <v>238</v>
      </c>
      <c r="E70" s="31">
        <v>-3.0255200000000002</v>
      </c>
      <c r="F70" s="31">
        <v>6.4972500000000002</v>
      </c>
      <c r="G70" s="31">
        <v>77.389899999999997</v>
      </c>
      <c r="I70">
        <v>-89.816100000000006</v>
      </c>
      <c r="J70">
        <v>29.379200000000001</v>
      </c>
      <c r="K70" s="31">
        <v>-177.16499999999999</v>
      </c>
      <c r="N70" s="31">
        <f>B70-E12-E70*10</f>
        <v>67.161299999999983</v>
      </c>
      <c r="P70">
        <f t="shared" si="0"/>
        <v>-2.1466000000000349</v>
      </c>
    </row>
    <row r="71" spans="1:16">
      <c r="A71" s="33" t="s">
        <v>106</v>
      </c>
      <c r="B71">
        <v>544</v>
      </c>
      <c r="C71">
        <v>238</v>
      </c>
      <c r="E71" s="31">
        <v>-11.556100000000001</v>
      </c>
      <c r="F71" s="31">
        <v>1.04924</v>
      </c>
      <c r="G71" s="31">
        <v>78.5154</v>
      </c>
      <c r="I71">
        <v>89.388999999999996</v>
      </c>
      <c r="J71">
        <v>-25.940200000000001</v>
      </c>
      <c r="K71" s="31">
        <v>174.833</v>
      </c>
      <c r="N71" s="31">
        <f>B71-E13+E71*10</f>
        <v>-63.499899999999997</v>
      </c>
      <c r="P71">
        <f t="shared" si="0"/>
        <v>-26.323099999999954</v>
      </c>
    </row>
    <row r="72" spans="1:16">
      <c r="A72" s="33" t="s">
        <v>107</v>
      </c>
      <c r="B72">
        <v>544</v>
      </c>
      <c r="C72">
        <v>238</v>
      </c>
      <c r="E72" s="31">
        <v>-11.556800000000001</v>
      </c>
      <c r="F72" s="31">
        <v>1.04928</v>
      </c>
      <c r="G72" s="31">
        <v>78.531400000000005</v>
      </c>
      <c r="I72">
        <v>89.382199999999997</v>
      </c>
      <c r="J72">
        <v>-25.932099999999998</v>
      </c>
      <c r="K72" s="31">
        <v>174.80699999999999</v>
      </c>
      <c r="N72" s="31">
        <f t="shared" ref="N72:N75" si="2">B72-E14+E72*10</f>
        <v>-63.496000000000009</v>
      </c>
      <c r="P72">
        <f t="shared" si="0"/>
        <v>-26.508200000000102</v>
      </c>
    </row>
    <row r="73" spans="1:16">
      <c r="A73" s="33" t="s">
        <v>108</v>
      </c>
      <c r="B73">
        <v>544</v>
      </c>
      <c r="C73">
        <v>238</v>
      </c>
      <c r="E73" s="31">
        <v>-11.555099999999999</v>
      </c>
      <c r="F73" s="31">
        <v>1.04931</v>
      </c>
      <c r="G73" s="31">
        <v>78.528499999999994</v>
      </c>
      <c r="I73">
        <v>89.376300000000001</v>
      </c>
      <c r="J73">
        <v>-25.941099999999999</v>
      </c>
      <c r="K73" s="31">
        <v>174.78399999999999</v>
      </c>
      <c r="N73" s="31">
        <f t="shared" si="2"/>
        <v>-63.474800000000016</v>
      </c>
      <c r="P73">
        <f t="shared" si="0"/>
        <v>-26.507099999999923</v>
      </c>
    </row>
    <row r="74" spans="1:16">
      <c r="A74" s="33" t="s">
        <v>109</v>
      </c>
      <c r="B74">
        <v>544</v>
      </c>
      <c r="C74">
        <v>238</v>
      </c>
      <c r="E74" s="31">
        <v>-11.5611</v>
      </c>
      <c r="F74" s="31">
        <v>1.0547899999999999</v>
      </c>
      <c r="G74" s="31">
        <v>78.600300000000004</v>
      </c>
      <c r="I74">
        <v>89.527100000000004</v>
      </c>
      <c r="J74">
        <v>-25.881699999999999</v>
      </c>
      <c r="K74" s="31">
        <v>175.15299999999999</v>
      </c>
      <c r="N74" s="31">
        <f t="shared" si="2"/>
        <v>-63.550900000000013</v>
      </c>
      <c r="P74">
        <f t="shared" si="0"/>
        <v>-27.193700000000035</v>
      </c>
    </row>
    <row r="75" spans="1:16">
      <c r="A75" s="33" t="s">
        <v>110</v>
      </c>
      <c r="B75">
        <v>544</v>
      </c>
      <c r="C75">
        <v>238</v>
      </c>
      <c r="E75" s="31">
        <v>-11.557499999999999</v>
      </c>
      <c r="F75" s="31">
        <v>1.0554300000000001</v>
      </c>
      <c r="G75" s="31">
        <v>78.612899999999996</v>
      </c>
      <c r="I75">
        <v>89.545599999999993</v>
      </c>
      <c r="J75">
        <v>-25.891999999999999</v>
      </c>
      <c r="K75" s="31">
        <v>175.19900000000001</v>
      </c>
      <c r="N75" s="31">
        <f t="shared" si="2"/>
        <v>-63.607399999999984</v>
      </c>
      <c r="P75">
        <f t="shared" si="0"/>
        <v>-27.338499999999954</v>
      </c>
    </row>
    <row r="76" spans="1:16">
      <c r="A76" s="34" t="s">
        <v>111</v>
      </c>
      <c r="B76">
        <v>544</v>
      </c>
      <c r="C76">
        <v>238</v>
      </c>
      <c r="E76" s="31">
        <v>-9.7806999999999995</v>
      </c>
      <c r="F76" s="31">
        <v>9.8708399999999994</v>
      </c>
      <c r="G76" s="31">
        <v>68.072299999999998</v>
      </c>
      <c r="I76">
        <v>2.1863999999999999</v>
      </c>
      <c r="J76">
        <v>6.8385100000000003</v>
      </c>
      <c r="K76" s="31">
        <v>-165.81100000000001</v>
      </c>
      <c r="N76" s="31">
        <f>C76-F18-E76*10</f>
        <v>157.02339999999998</v>
      </c>
      <c r="P76">
        <f t="shared" si="0"/>
        <v>-2.496599999999944</v>
      </c>
    </row>
    <row r="77" spans="1:16">
      <c r="A77" s="34" t="s">
        <v>112</v>
      </c>
      <c r="B77">
        <v>544</v>
      </c>
      <c r="C77">
        <v>238</v>
      </c>
      <c r="E77" s="31">
        <v>-9.7806999999999995</v>
      </c>
      <c r="F77" s="31">
        <v>9.8708399999999994</v>
      </c>
      <c r="G77" s="31">
        <v>68.072299999999998</v>
      </c>
      <c r="I77">
        <v>2.1863999999999999</v>
      </c>
      <c r="J77">
        <v>6.8385100000000003</v>
      </c>
      <c r="K77" s="31">
        <v>-165.81100000000001</v>
      </c>
      <c r="N77" s="31">
        <f t="shared" ref="N77:N81" si="3">C77-F19-E77*10</f>
        <v>157.09779999999998</v>
      </c>
      <c r="P77">
        <f t="shared" si="0"/>
        <v>-7.7987999999999147</v>
      </c>
    </row>
    <row r="78" spans="1:16">
      <c r="A78" s="34" t="s">
        <v>113</v>
      </c>
      <c r="B78">
        <v>544</v>
      </c>
      <c r="C78">
        <v>238</v>
      </c>
      <c r="E78" s="31">
        <v>-9.7806999999999995</v>
      </c>
      <c r="F78" s="31">
        <v>9.8708399999999994</v>
      </c>
      <c r="G78" s="31">
        <v>68.072299999999998</v>
      </c>
      <c r="I78">
        <v>2.1863999999999999</v>
      </c>
      <c r="J78">
        <v>6.8385100000000003</v>
      </c>
      <c r="K78" s="31">
        <v>-165.81100000000001</v>
      </c>
      <c r="N78" s="31">
        <f t="shared" si="3"/>
        <v>151.15879999999999</v>
      </c>
      <c r="P78">
        <f t="shared" si="0"/>
        <v>-16.297399999999925</v>
      </c>
    </row>
    <row r="79" spans="1:16">
      <c r="A79" s="34" t="s">
        <v>114</v>
      </c>
      <c r="B79">
        <v>544</v>
      </c>
      <c r="C79">
        <v>238</v>
      </c>
      <c r="E79" s="31">
        <v>-9.5301200000000001</v>
      </c>
      <c r="F79" s="31">
        <v>9.8072400000000002</v>
      </c>
      <c r="G79" s="31">
        <v>67.020899999999997</v>
      </c>
      <c r="I79">
        <v>2.09999</v>
      </c>
      <c r="J79">
        <v>7.3799900000000003</v>
      </c>
      <c r="K79" s="31">
        <v>-165.316</v>
      </c>
      <c r="N79" s="31">
        <f t="shared" si="3"/>
        <v>153.04909999999998</v>
      </c>
      <c r="P79">
        <f t="shared" si="0"/>
        <v>-3.2138999999999669</v>
      </c>
    </row>
    <row r="80" spans="1:16">
      <c r="A80" s="34" t="s">
        <v>115</v>
      </c>
      <c r="B80">
        <v>544</v>
      </c>
      <c r="C80">
        <v>238</v>
      </c>
      <c r="E80" s="31">
        <v>-10.0389</v>
      </c>
      <c r="F80" s="31">
        <v>10.0997</v>
      </c>
      <c r="G80" s="31">
        <v>69.391800000000003</v>
      </c>
      <c r="I80">
        <v>2.1808800000000002</v>
      </c>
      <c r="J80">
        <v>7.2530700000000001</v>
      </c>
      <c r="K80" s="31">
        <v>-165.32900000000001</v>
      </c>
      <c r="N80" s="31">
        <f t="shared" si="3"/>
        <v>160.12439999999998</v>
      </c>
      <c r="P80">
        <f t="shared" si="0"/>
        <v>-5.9916000000000622</v>
      </c>
    </row>
    <row r="81" spans="1:16">
      <c r="A81" s="34" t="s">
        <v>116</v>
      </c>
      <c r="B81">
        <v>544</v>
      </c>
      <c r="C81">
        <v>238</v>
      </c>
      <c r="E81" s="31">
        <v>-10.0387</v>
      </c>
      <c r="F81" s="31">
        <v>10.099299999999999</v>
      </c>
      <c r="G81" s="31">
        <v>69.375699999999995</v>
      </c>
      <c r="I81">
        <v>2.17198</v>
      </c>
      <c r="J81">
        <v>7.2351299999999998</v>
      </c>
      <c r="K81" s="31">
        <v>-165.37100000000001</v>
      </c>
      <c r="N81" s="31">
        <f t="shared" si="3"/>
        <v>160.12360000000001</v>
      </c>
      <c r="P81">
        <f t="shared" si="0"/>
        <v>-5.8349999999999227</v>
      </c>
    </row>
    <row r="82" spans="1:16">
      <c r="A82" s="35" t="s">
        <v>117</v>
      </c>
      <c r="B82">
        <v>544</v>
      </c>
      <c r="C82">
        <v>157</v>
      </c>
      <c r="E82" s="31">
        <v>-6.5579099999999997</v>
      </c>
      <c r="F82" s="31">
        <v>7.5252800000000004</v>
      </c>
      <c r="G82" s="31">
        <v>70.0929</v>
      </c>
      <c r="I82">
        <v>-42.738799999999998</v>
      </c>
      <c r="J82">
        <v>-8.0998099999999997</v>
      </c>
      <c r="K82" s="31">
        <v>-163.161</v>
      </c>
      <c r="N82" s="31">
        <f>B82-E24-E82*10</f>
        <v>151.8295</v>
      </c>
      <c r="P82">
        <f t="shared" si="0"/>
        <v>-13.213300000000004</v>
      </c>
    </row>
    <row r="83" spans="1:16">
      <c r="A83" s="35" t="s">
        <v>118</v>
      </c>
      <c r="B83">
        <v>544</v>
      </c>
      <c r="C83">
        <v>157</v>
      </c>
      <c r="E83" s="31">
        <v>-6.5598099999999997</v>
      </c>
      <c r="F83" s="31">
        <v>7.5222899999999999</v>
      </c>
      <c r="G83" s="31">
        <v>70.119399999999999</v>
      </c>
      <c r="I83">
        <v>-42.766800000000003</v>
      </c>
      <c r="J83">
        <v>-7.9745999999999997</v>
      </c>
      <c r="K83" s="31">
        <v>-163.279</v>
      </c>
      <c r="N83" s="31">
        <f t="shared" ref="N83:N85" si="4">B83-E25-E83*10</f>
        <v>151.76249999999999</v>
      </c>
      <c r="P83">
        <f t="shared" si="0"/>
        <v>-13.540499999999952</v>
      </c>
    </row>
    <row r="84" spans="1:16">
      <c r="A84" s="35" t="s">
        <v>119</v>
      </c>
      <c r="B84">
        <v>544</v>
      </c>
      <c r="C84">
        <v>157</v>
      </c>
      <c r="E84" s="31">
        <v>5.8828699999999996</v>
      </c>
      <c r="F84" s="31">
        <v>8.0210799999999995</v>
      </c>
      <c r="G84" s="31">
        <v>75.505099999999999</v>
      </c>
      <c r="I84">
        <v>-45.1586</v>
      </c>
      <c r="J84">
        <v>-7.9536699999999998</v>
      </c>
      <c r="K84" s="31">
        <v>-170.31800000000001</v>
      </c>
      <c r="N84" s="31">
        <f t="shared" si="4"/>
        <v>151.1908</v>
      </c>
      <c r="P84">
        <f t="shared" si="0"/>
        <v>-61.84089999999992</v>
      </c>
    </row>
    <row r="85" spans="1:16">
      <c r="A85" s="35" t="s">
        <v>120</v>
      </c>
      <c r="B85">
        <v>544</v>
      </c>
      <c r="C85">
        <v>157</v>
      </c>
      <c r="E85" s="31">
        <v>5.8836199999999996</v>
      </c>
      <c r="F85" s="31">
        <v>8.0229599999999994</v>
      </c>
      <c r="G85" s="31">
        <v>75.555300000000003</v>
      </c>
      <c r="I85">
        <v>-45.178400000000003</v>
      </c>
      <c r="J85">
        <v>-7.9170100000000003</v>
      </c>
      <c r="K85" s="31">
        <v>-170.489</v>
      </c>
      <c r="N85" s="31">
        <f t="shared" si="4"/>
        <v>151.19370000000001</v>
      </c>
      <c r="P85">
        <f t="shared" si="0"/>
        <v>-62.25750000000005</v>
      </c>
    </row>
    <row r="86" spans="1:16">
      <c r="A86" s="34" t="s">
        <v>121</v>
      </c>
      <c r="B86">
        <v>544</v>
      </c>
      <c r="C86">
        <v>157</v>
      </c>
      <c r="E86" s="31">
        <v>-12.338100000000001</v>
      </c>
      <c r="F86" s="31">
        <v>3.7139600000000002</v>
      </c>
      <c r="G86" s="31">
        <v>65.820899999999995</v>
      </c>
      <c r="I86">
        <v>46.147300000000001</v>
      </c>
      <c r="J86">
        <v>20.3916</v>
      </c>
      <c r="K86" s="31">
        <v>-173.15799999999999</v>
      </c>
      <c r="N86" s="31">
        <f>C86-F28+E86*10</f>
        <v>-96.570300000000003</v>
      </c>
      <c r="P86">
        <f t="shared" si="0"/>
        <v>-0.63439999999991414</v>
      </c>
    </row>
    <row r="87" spans="1:16">
      <c r="A87" s="34" t="s">
        <v>122</v>
      </c>
      <c r="B87">
        <v>544</v>
      </c>
      <c r="C87">
        <v>157</v>
      </c>
      <c r="E87" s="31">
        <v>-12.3345</v>
      </c>
      <c r="F87" s="31">
        <v>3.71448</v>
      </c>
      <c r="G87" s="31">
        <v>65.825400000000002</v>
      </c>
      <c r="I87">
        <v>46.144599999999997</v>
      </c>
      <c r="J87">
        <v>20.348800000000001</v>
      </c>
      <c r="K87" s="31">
        <v>-173.27</v>
      </c>
      <c r="N87" s="31">
        <f>C87-F29+E87*10</f>
        <v>-96.42410000000001</v>
      </c>
      <c r="P87">
        <f t="shared" si="0"/>
        <v>-0.83680000000003929</v>
      </c>
    </row>
    <row r="88" spans="1:16">
      <c r="A88" s="34" t="s">
        <v>123</v>
      </c>
      <c r="B88">
        <v>544</v>
      </c>
      <c r="C88">
        <v>157</v>
      </c>
      <c r="E88" s="31">
        <v>-13.321099999999999</v>
      </c>
      <c r="F88" s="31">
        <v>3.7742</v>
      </c>
      <c r="G88" s="31">
        <v>68.208799999999997</v>
      </c>
      <c r="I88">
        <v>46.307000000000002</v>
      </c>
      <c r="J88">
        <v>20.250699999999998</v>
      </c>
      <c r="K88" s="31">
        <v>-173.59200000000001</v>
      </c>
      <c r="N88" s="31">
        <f>C88-F30+E88*10</f>
        <v>-124.20769999999999</v>
      </c>
      <c r="P88">
        <f t="shared" si="0"/>
        <v>-3.6548999999999978</v>
      </c>
    </row>
    <row r="89" spans="1:16">
      <c r="A89" s="34" t="s">
        <v>124</v>
      </c>
      <c r="B89">
        <v>544</v>
      </c>
      <c r="C89">
        <v>157</v>
      </c>
      <c r="E89" s="31">
        <v>-13.3195</v>
      </c>
      <c r="F89" s="31">
        <v>3.7762199999999999</v>
      </c>
      <c r="G89" s="31">
        <v>68.204700000000003</v>
      </c>
      <c r="I89">
        <v>46.320399999999999</v>
      </c>
      <c r="J89">
        <v>20.220400000000001</v>
      </c>
      <c r="K89" s="31">
        <v>-173.55699999999999</v>
      </c>
      <c r="N89" s="31">
        <f>C89-F31+E89*10</f>
        <v>-124.29739999999998</v>
      </c>
      <c r="P89">
        <f t="shared" si="0"/>
        <v>-3.6619000000000597</v>
      </c>
    </row>
    <row r="90" spans="1:16">
      <c r="A90" s="34" t="s">
        <v>125</v>
      </c>
      <c r="B90">
        <v>544</v>
      </c>
      <c r="C90">
        <v>157</v>
      </c>
      <c r="E90" s="31">
        <v>0</v>
      </c>
      <c r="F90" s="31">
        <v>0</v>
      </c>
      <c r="G90" s="31">
        <v>0</v>
      </c>
      <c r="I90">
        <v>0</v>
      </c>
      <c r="J90">
        <v>0</v>
      </c>
      <c r="K90" s="31">
        <v>0</v>
      </c>
      <c r="N90" s="31"/>
    </row>
    <row r="91" spans="1:16">
      <c r="A91" s="34" t="s">
        <v>126</v>
      </c>
      <c r="B91">
        <v>544</v>
      </c>
      <c r="C91">
        <v>157</v>
      </c>
      <c r="E91" s="31">
        <v>-14.4655</v>
      </c>
      <c r="F91" s="31">
        <v>3.34083</v>
      </c>
      <c r="G91" s="31">
        <v>73.406599999999997</v>
      </c>
      <c r="I91">
        <v>41.549599999999998</v>
      </c>
      <c r="J91">
        <v>-8.1343499999999995</v>
      </c>
      <c r="K91" s="31">
        <v>154.24299999999999</v>
      </c>
      <c r="N91" s="31">
        <f>C91-F33+E91*10</f>
        <v>-136.42189999999999</v>
      </c>
      <c r="P91">
        <f t="shared" ref="P91:P114" si="5">G33-G91*10</f>
        <v>-11.619100000000003</v>
      </c>
    </row>
    <row r="92" spans="1:16">
      <c r="A92" s="34" t="s">
        <v>127</v>
      </c>
      <c r="B92">
        <v>544</v>
      </c>
      <c r="C92">
        <v>157</v>
      </c>
      <c r="E92" s="31">
        <v>-14.495699999999999</v>
      </c>
      <c r="F92" s="31">
        <v>3.3519000000000001</v>
      </c>
      <c r="G92" s="31">
        <v>73.508099999999999</v>
      </c>
      <c r="I92">
        <v>41.697099999999999</v>
      </c>
      <c r="J92">
        <v>-8.1547800000000006</v>
      </c>
      <c r="K92" s="31">
        <v>154.678</v>
      </c>
      <c r="N92" s="31">
        <f>C92-F34+E92*10</f>
        <v>-136.80089999999998</v>
      </c>
      <c r="P92">
        <f t="shared" si="5"/>
        <v>-12.323100000000068</v>
      </c>
    </row>
    <row r="93" spans="1:16">
      <c r="A93" s="34" t="s">
        <v>128</v>
      </c>
      <c r="B93">
        <v>544</v>
      </c>
      <c r="C93">
        <v>157</v>
      </c>
      <c r="E93" s="31">
        <v>-14.321</v>
      </c>
      <c r="F93" s="31">
        <v>3.9813900000000002</v>
      </c>
      <c r="G93" s="31">
        <v>72.231200000000001</v>
      </c>
      <c r="I93">
        <v>46.277299999999997</v>
      </c>
      <c r="J93">
        <v>20.661300000000001</v>
      </c>
      <c r="K93" s="31">
        <v>-173.358</v>
      </c>
      <c r="N93" s="31">
        <f>C93-F35+E93*10</f>
        <v>-135.1798</v>
      </c>
      <c r="P93">
        <f t="shared" si="5"/>
        <v>-5.7915000000000418</v>
      </c>
    </row>
    <row r="94" spans="1:16">
      <c r="A94" s="34" t="s">
        <v>129</v>
      </c>
      <c r="B94">
        <v>544</v>
      </c>
      <c r="C94">
        <v>157</v>
      </c>
      <c r="E94" s="31">
        <v>-14.317399999999999</v>
      </c>
      <c r="F94" s="31">
        <v>3.9801199999999999</v>
      </c>
      <c r="G94" s="31">
        <v>72.210700000000003</v>
      </c>
      <c r="I94">
        <v>46.258000000000003</v>
      </c>
      <c r="J94">
        <v>20.677499999999998</v>
      </c>
      <c r="K94" s="31">
        <v>-173.36699999999999</v>
      </c>
      <c r="N94" s="31">
        <f>C94-F36+E94*10</f>
        <v>-135.18509999999998</v>
      </c>
      <c r="P94">
        <f t="shared" si="5"/>
        <v>-5.6211999999999307</v>
      </c>
    </row>
    <row r="95" spans="1:16">
      <c r="A95" s="35" t="s">
        <v>130</v>
      </c>
      <c r="B95">
        <v>544</v>
      </c>
      <c r="C95">
        <v>157</v>
      </c>
      <c r="E95" s="31">
        <v>9.8478899999999996</v>
      </c>
      <c r="F95" s="31">
        <v>8.0837800000000009</v>
      </c>
      <c r="G95" s="31">
        <v>74.843100000000007</v>
      </c>
      <c r="I95">
        <v>-45.429900000000004</v>
      </c>
      <c r="J95">
        <v>-3.9846599999999999</v>
      </c>
      <c r="K95" s="31">
        <v>-171.577</v>
      </c>
      <c r="N95" s="31">
        <f t="shared" ref="N95:N105" si="6">B95-E37-E95*10</f>
        <v>157.24219999999997</v>
      </c>
      <c r="P95">
        <f t="shared" si="5"/>
        <v>-86.442000000000007</v>
      </c>
    </row>
    <row r="96" spans="1:16">
      <c r="A96" s="35" t="s">
        <v>131</v>
      </c>
      <c r="B96">
        <v>544</v>
      </c>
      <c r="C96">
        <v>157</v>
      </c>
      <c r="E96" s="31">
        <v>9.8490800000000007</v>
      </c>
      <c r="F96" s="31">
        <v>8.0855800000000002</v>
      </c>
      <c r="G96" s="31">
        <v>74.846100000000007</v>
      </c>
      <c r="I96">
        <v>-45.423200000000001</v>
      </c>
      <c r="J96">
        <v>-4.1978900000000001</v>
      </c>
      <c r="K96" s="31">
        <v>-171.654</v>
      </c>
      <c r="N96" s="31">
        <f t="shared" si="6"/>
        <v>157.33099999999999</v>
      </c>
      <c r="P96">
        <f t="shared" si="5"/>
        <v>-86.51400000000001</v>
      </c>
    </row>
    <row r="97" spans="1:16">
      <c r="A97" s="35" t="s">
        <v>132</v>
      </c>
      <c r="B97">
        <v>544</v>
      </c>
      <c r="C97">
        <v>157</v>
      </c>
      <c r="E97" s="31">
        <v>9.84985</v>
      </c>
      <c r="F97" s="31">
        <v>8.0833100000000009</v>
      </c>
      <c r="G97" s="31">
        <v>74.846699999999998</v>
      </c>
      <c r="I97">
        <v>-45.450200000000002</v>
      </c>
      <c r="J97">
        <v>-4.0852399999999998</v>
      </c>
      <c r="K97" s="31">
        <v>-171.65799999999999</v>
      </c>
      <c r="N97" s="31">
        <f t="shared" si="6"/>
        <v>157.20910000000001</v>
      </c>
      <c r="P97">
        <f t="shared" si="5"/>
        <v>-86.446000000000026</v>
      </c>
    </row>
    <row r="98" spans="1:16">
      <c r="A98" s="35" t="s">
        <v>133</v>
      </c>
      <c r="B98">
        <v>544</v>
      </c>
      <c r="C98">
        <v>157</v>
      </c>
      <c r="E98" s="31">
        <v>6.3362600000000002</v>
      </c>
      <c r="F98" s="31">
        <v>8.2631599999999992</v>
      </c>
      <c r="G98" s="31">
        <v>79.794300000000007</v>
      </c>
      <c r="I98">
        <v>-44.710900000000002</v>
      </c>
      <c r="J98">
        <v>-8.0470900000000007</v>
      </c>
      <c r="K98" s="31">
        <v>-168.84</v>
      </c>
      <c r="N98" s="31">
        <f t="shared" si="6"/>
        <v>175.62060000000002</v>
      </c>
      <c r="P98">
        <f t="shared" si="5"/>
        <v>-76.682700000000068</v>
      </c>
    </row>
    <row r="99" spans="1:16">
      <c r="A99" s="35" t="s">
        <v>134</v>
      </c>
      <c r="B99">
        <v>544</v>
      </c>
      <c r="C99">
        <v>157</v>
      </c>
      <c r="E99" s="31">
        <v>6.3754799999999996</v>
      </c>
      <c r="F99" s="31">
        <v>8.2813400000000001</v>
      </c>
      <c r="G99" s="31">
        <v>79.878100000000003</v>
      </c>
      <c r="I99">
        <v>-45.015000000000001</v>
      </c>
      <c r="J99">
        <v>-6.9551400000000001</v>
      </c>
      <c r="K99" s="31">
        <v>-169.73400000000001</v>
      </c>
      <c r="N99" s="31">
        <f t="shared" si="6"/>
        <v>175.27190000000002</v>
      </c>
      <c r="P99">
        <f t="shared" si="5"/>
        <v>-77.525300000000016</v>
      </c>
    </row>
    <row r="100" spans="1:16">
      <c r="A100" s="35" t="s">
        <v>135</v>
      </c>
      <c r="B100">
        <v>544</v>
      </c>
      <c r="C100">
        <v>157</v>
      </c>
      <c r="E100" s="31">
        <v>6.37507</v>
      </c>
      <c r="F100" s="31">
        <v>8.2789400000000004</v>
      </c>
      <c r="G100" s="31">
        <v>79.869200000000006</v>
      </c>
      <c r="I100">
        <v>-44.983899999999998</v>
      </c>
      <c r="J100">
        <v>-7.0389799999999996</v>
      </c>
      <c r="K100" s="31">
        <v>-169.726</v>
      </c>
      <c r="N100" s="31">
        <f t="shared" si="6"/>
        <v>175.15340000000003</v>
      </c>
      <c r="P100">
        <f t="shared" si="5"/>
        <v>-77.403099999999995</v>
      </c>
    </row>
    <row r="101" spans="1:16">
      <c r="A101" s="35" t="s">
        <v>136</v>
      </c>
      <c r="B101">
        <v>535</v>
      </c>
      <c r="C101">
        <v>145</v>
      </c>
      <c r="E101" s="31">
        <v>-3.4447299999999998</v>
      </c>
      <c r="F101" s="31">
        <v>8.5510999999999999</v>
      </c>
      <c r="G101" s="31">
        <v>71.476900000000001</v>
      </c>
      <c r="I101">
        <v>0.70567100000000005</v>
      </c>
      <c r="J101">
        <v>5.14255</v>
      </c>
      <c r="K101" s="31">
        <v>-163.803</v>
      </c>
      <c r="N101" s="31">
        <f t="shared" si="6"/>
        <v>155.779</v>
      </c>
      <c r="P101">
        <f t="shared" si="5"/>
        <v>-21.738600000000019</v>
      </c>
    </row>
    <row r="102" spans="1:16">
      <c r="A102" s="35" t="s">
        <v>137</v>
      </c>
      <c r="B102">
        <v>535</v>
      </c>
      <c r="C102">
        <v>145</v>
      </c>
      <c r="E102" s="31">
        <v>-3.4487199999999998</v>
      </c>
      <c r="F102" s="31">
        <v>8.5501900000000006</v>
      </c>
      <c r="G102" s="31">
        <v>71.506799999999998</v>
      </c>
      <c r="I102">
        <v>0.756517</v>
      </c>
      <c r="J102">
        <v>5.02461</v>
      </c>
      <c r="K102" s="31">
        <v>-163.744</v>
      </c>
      <c r="N102" s="31">
        <f t="shared" si="6"/>
        <v>155.81840000000003</v>
      </c>
      <c r="P102">
        <f t="shared" si="5"/>
        <v>-22.090799999999945</v>
      </c>
    </row>
    <row r="103" spans="1:16">
      <c r="A103" s="35" t="s">
        <v>138</v>
      </c>
      <c r="B103">
        <v>535</v>
      </c>
      <c r="C103">
        <v>145</v>
      </c>
      <c r="E103" s="31">
        <v>-3.39717</v>
      </c>
      <c r="F103" s="31">
        <v>8.5032499999999995</v>
      </c>
      <c r="G103" s="31">
        <v>70.627200000000002</v>
      </c>
      <c r="I103">
        <v>0.71526999999999996</v>
      </c>
      <c r="J103">
        <v>5.1319299999999997</v>
      </c>
      <c r="K103" s="31">
        <v>-163.11699999999999</v>
      </c>
      <c r="N103" s="31">
        <f t="shared" si="6"/>
        <v>123.24709999999999</v>
      </c>
      <c r="P103">
        <f t="shared" si="5"/>
        <v>-13.039400000000001</v>
      </c>
    </row>
    <row r="104" spans="1:16">
      <c r="A104" s="35" t="s">
        <v>139</v>
      </c>
      <c r="B104">
        <v>535</v>
      </c>
      <c r="C104">
        <v>145</v>
      </c>
      <c r="E104" s="31">
        <v>-3.6312199999999999</v>
      </c>
      <c r="F104" s="31">
        <v>8.8751899999999999</v>
      </c>
      <c r="G104" s="31">
        <v>78.293099999999995</v>
      </c>
      <c r="I104">
        <v>0.43443900000000002</v>
      </c>
      <c r="J104">
        <v>6.2575000000000003</v>
      </c>
      <c r="K104" s="31">
        <v>-162.792</v>
      </c>
      <c r="N104" s="31">
        <f t="shared" si="6"/>
        <v>139.87710000000001</v>
      </c>
      <c r="P104">
        <f t="shared" si="5"/>
        <v>-19.326799999999935</v>
      </c>
    </row>
    <row r="105" spans="1:16">
      <c r="A105" s="35" t="s">
        <v>140</v>
      </c>
      <c r="B105">
        <v>535</v>
      </c>
      <c r="C105">
        <v>145</v>
      </c>
      <c r="E105" s="31">
        <v>-3.6573699999999998</v>
      </c>
      <c r="F105" s="31">
        <v>8.8990500000000008</v>
      </c>
      <c r="G105" s="31">
        <v>78.421700000000001</v>
      </c>
      <c r="I105">
        <v>0.74802800000000003</v>
      </c>
      <c r="J105">
        <v>5.0724</v>
      </c>
      <c r="K105" s="31">
        <v>-163.328</v>
      </c>
      <c r="N105" s="31">
        <f t="shared" si="6"/>
        <v>140.32050000000001</v>
      </c>
      <c r="P105">
        <f t="shared" si="5"/>
        <v>-20.663599999999974</v>
      </c>
    </row>
    <row r="106" spans="1:16">
      <c r="A106" s="34" t="s">
        <v>141</v>
      </c>
      <c r="B106">
        <v>535</v>
      </c>
      <c r="C106">
        <v>145</v>
      </c>
      <c r="E106" s="31">
        <v>-23.427099999999999</v>
      </c>
      <c r="F106" s="31">
        <v>2.9927999999999999</v>
      </c>
      <c r="G106" s="31">
        <v>74.491200000000006</v>
      </c>
      <c r="I106">
        <v>96.029799999999994</v>
      </c>
      <c r="J106">
        <v>14.5014</v>
      </c>
      <c r="K106" s="31">
        <v>165.274</v>
      </c>
      <c r="N106" s="31">
        <f>C106-F48-E106*10</f>
        <v>145.05789999999999</v>
      </c>
      <c r="P106">
        <f t="shared" si="5"/>
        <v>-15.84030000000007</v>
      </c>
    </row>
    <row r="107" spans="1:16">
      <c r="A107" s="34" t="s">
        <v>142</v>
      </c>
      <c r="B107">
        <v>535</v>
      </c>
      <c r="C107">
        <v>145</v>
      </c>
      <c r="E107" s="31">
        <v>-23.421099999999999</v>
      </c>
      <c r="F107" s="31">
        <v>2.99316</v>
      </c>
      <c r="G107" s="31">
        <v>74.476600000000005</v>
      </c>
      <c r="I107">
        <v>96.046000000000006</v>
      </c>
      <c r="J107">
        <v>14.5395</v>
      </c>
      <c r="K107" s="31">
        <v>165.25399999999999</v>
      </c>
      <c r="N107" s="31">
        <f t="shared" ref="N107:N108" si="7">C107-F49-E107*10</f>
        <v>144.88099999999997</v>
      </c>
      <c r="P107">
        <f t="shared" si="5"/>
        <v>-15.692700000000059</v>
      </c>
    </row>
    <row r="108" spans="1:16">
      <c r="A108" s="34" t="s">
        <v>180</v>
      </c>
      <c r="B108">
        <v>535</v>
      </c>
      <c r="C108">
        <v>145</v>
      </c>
      <c r="E108" s="31">
        <v>-23.427</v>
      </c>
      <c r="F108" s="31">
        <v>2.996</v>
      </c>
      <c r="G108" s="31">
        <v>74.488</v>
      </c>
      <c r="I108">
        <v>96.051000000000002</v>
      </c>
      <c r="J108">
        <v>14.581</v>
      </c>
      <c r="K108" s="31">
        <v>165.327</v>
      </c>
      <c r="N108" s="31">
        <f t="shared" si="7"/>
        <v>145.07909999999998</v>
      </c>
      <c r="P108">
        <f t="shared" si="5"/>
        <v>-15.851599999999962</v>
      </c>
    </row>
    <row r="109" spans="1:16">
      <c r="A109" s="33" t="s">
        <v>181</v>
      </c>
      <c r="B109">
        <v>535</v>
      </c>
      <c r="C109">
        <v>145</v>
      </c>
      <c r="E109" s="31">
        <v>-21.233599999999999</v>
      </c>
      <c r="F109" s="31">
        <v>-9.8027999999999995</v>
      </c>
      <c r="G109" s="31">
        <v>72.292199999999994</v>
      </c>
      <c r="I109">
        <v>-179.49</v>
      </c>
      <c r="J109">
        <v>-4.8252499999999996</v>
      </c>
      <c r="K109" s="31">
        <v>-161.15100000000001</v>
      </c>
      <c r="N109" s="31">
        <f>B109-E51+E109*10</f>
        <v>-39.097999999999985</v>
      </c>
      <c r="P109">
        <f t="shared" si="5"/>
        <v>-47.0628999999999</v>
      </c>
    </row>
    <row r="110" spans="1:16">
      <c r="A110" s="33" t="s">
        <v>182</v>
      </c>
      <c r="B110">
        <v>535</v>
      </c>
      <c r="C110">
        <v>145</v>
      </c>
      <c r="E110" s="31">
        <v>-21.198599999999999</v>
      </c>
      <c r="F110" s="31">
        <v>-9.7897400000000001</v>
      </c>
      <c r="G110" s="31">
        <v>72.193799999999996</v>
      </c>
      <c r="I110">
        <v>-179.489</v>
      </c>
      <c r="J110">
        <v>-4.68832</v>
      </c>
      <c r="K110" s="31">
        <v>-161.047</v>
      </c>
      <c r="N110" s="31">
        <f t="shared" ref="N110:N114" si="8">B110-E52+E110*10</f>
        <v>-38.745299999999986</v>
      </c>
      <c r="P110">
        <f t="shared" si="5"/>
        <v>-46.078300000000013</v>
      </c>
    </row>
    <row r="111" spans="1:16">
      <c r="A111" s="33" t="s">
        <v>183</v>
      </c>
      <c r="B111">
        <v>535</v>
      </c>
      <c r="C111">
        <v>145</v>
      </c>
      <c r="E111" s="31">
        <v>-21.6677</v>
      </c>
      <c r="F111" s="31">
        <v>-9.1182999999999996</v>
      </c>
      <c r="G111" s="31">
        <v>79.525999999999996</v>
      </c>
      <c r="I111">
        <v>-179.05699999999999</v>
      </c>
      <c r="J111">
        <v>-5.3901899999999996</v>
      </c>
      <c r="K111" s="31">
        <v>-160.83600000000001</v>
      </c>
      <c r="N111" s="31">
        <f t="shared" si="8"/>
        <v>-31.502899999999983</v>
      </c>
      <c r="P111">
        <f t="shared" si="5"/>
        <v>-62.474199999999996</v>
      </c>
    </row>
    <row r="112" spans="1:16">
      <c r="A112" s="33" t="s">
        <v>184</v>
      </c>
      <c r="B112">
        <v>535</v>
      </c>
      <c r="C112">
        <v>145</v>
      </c>
      <c r="E112" s="31">
        <v>-21.555</v>
      </c>
      <c r="F112" s="31">
        <v>-9.1135000000000002</v>
      </c>
      <c r="G112" s="31">
        <v>79.015900000000002</v>
      </c>
      <c r="I112">
        <v>-179.48599999999999</v>
      </c>
      <c r="J112">
        <v>-3.6252399999999998</v>
      </c>
      <c r="K112" s="31">
        <v>-161.1</v>
      </c>
      <c r="N112" s="31">
        <f t="shared" si="8"/>
        <v>-30.425400000000025</v>
      </c>
      <c r="P112">
        <f t="shared" si="5"/>
        <v>-57.364299999999957</v>
      </c>
    </row>
    <row r="113" spans="1:16">
      <c r="A113" s="33" t="s">
        <v>185</v>
      </c>
      <c r="B113">
        <v>535</v>
      </c>
      <c r="C113">
        <v>145</v>
      </c>
      <c r="E113" s="31">
        <v>-21.458500000000001</v>
      </c>
      <c r="F113" s="31">
        <v>-9.1993399999999994</v>
      </c>
      <c r="G113" s="31">
        <v>77.960700000000003</v>
      </c>
      <c r="I113">
        <v>-179.767</v>
      </c>
      <c r="J113">
        <v>-3.3661699999999999</v>
      </c>
      <c r="K113" s="31">
        <v>-161.79</v>
      </c>
      <c r="N113" s="31">
        <f t="shared" si="8"/>
        <v>-29.366700000000009</v>
      </c>
      <c r="P113">
        <f t="shared" si="5"/>
        <v>-51.322799999999916</v>
      </c>
    </row>
    <row r="114" spans="1:16">
      <c r="A114" s="33" t="s">
        <v>186</v>
      </c>
      <c r="B114">
        <v>535</v>
      </c>
      <c r="C114">
        <v>145</v>
      </c>
      <c r="E114" s="31">
        <v>-21.464099999999998</v>
      </c>
      <c r="F114" s="31">
        <v>-9.1985299999999999</v>
      </c>
      <c r="G114" s="31">
        <v>77.977000000000004</v>
      </c>
      <c r="I114">
        <v>-179.76599999999999</v>
      </c>
      <c r="J114">
        <v>-3.4267799999999999</v>
      </c>
      <c r="K114" s="31">
        <v>-161.81</v>
      </c>
      <c r="N114" s="31">
        <f t="shared" si="8"/>
        <v>-29.40349999999998</v>
      </c>
      <c r="P114">
        <f t="shared" si="5"/>
        <v>-51.438499999999976</v>
      </c>
    </row>
    <row r="117" spans="1:16">
      <c r="A117" s="32"/>
    </row>
    <row r="123" spans="1:16">
      <c r="A123" s="38" t="s">
        <v>166</v>
      </c>
      <c r="B123" s="38"/>
      <c r="C123" s="38"/>
      <c r="D123" s="38"/>
      <c r="E123" s="38"/>
      <c r="F123" s="38"/>
      <c r="G123" s="38"/>
      <c r="H123" s="38"/>
      <c r="I123" s="38"/>
    </row>
    <row r="124" spans="1:16">
      <c r="A124" t="s">
        <v>97</v>
      </c>
      <c r="B124">
        <v>-89.554000000000002</v>
      </c>
      <c r="C124">
        <v>23.6569</v>
      </c>
      <c r="E124" s="31">
        <v>-179.08199999999999</v>
      </c>
      <c r="F124" s="31">
        <v>-1.61951</v>
      </c>
      <c r="G124" s="31">
        <v>-0.79815800000000003</v>
      </c>
      <c r="I124" s="31">
        <v>59.747100000000003</v>
      </c>
    </row>
    <row r="125" spans="1:16">
      <c r="A125" t="s">
        <v>98</v>
      </c>
      <c r="B125">
        <v>-89.559799999999996</v>
      </c>
      <c r="C125">
        <v>23.733699999999999</v>
      </c>
      <c r="E125" s="31">
        <v>-179.05699999999999</v>
      </c>
      <c r="F125" s="31">
        <v>-1.6157300000000001</v>
      </c>
      <c r="G125" s="31">
        <v>-0.79962200000000005</v>
      </c>
      <c r="I125" s="31">
        <v>59.73</v>
      </c>
    </row>
    <row r="126" spans="1:16">
      <c r="A126" t="s">
        <v>99</v>
      </c>
      <c r="B126">
        <v>-89.613200000000006</v>
      </c>
      <c r="C126">
        <v>23.716899999999999</v>
      </c>
      <c r="E126" s="31">
        <v>-178.964</v>
      </c>
      <c r="F126" s="31">
        <v>-1.60981</v>
      </c>
      <c r="G126" s="31">
        <v>-0.79657999999999995</v>
      </c>
      <c r="I126" s="31">
        <v>59.7014</v>
      </c>
    </row>
    <row r="127" spans="1:16">
      <c r="A127" t="s">
        <v>100</v>
      </c>
      <c r="B127">
        <v>-89.537000000000006</v>
      </c>
      <c r="C127">
        <v>19.270099999999999</v>
      </c>
      <c r="E127" s="31">
        <v>-179.10499999999999</v>
      </c>
      <c r="F127" s="31">
        <v>-1.52023</v>
      </c>
      <c r="G127" s="31">
        <v>-6.0868599999999997</v>
      </c>
      <c r="I127" s="31">
        <v>59.402200000000001</v>
      </c>
    </row>
    <row r="128" spans="1:16">
      <c r="A128" t="s">
        <v>101</v>
      </c>
      <c r="B128">
        <v>-89.543300000000002</v>
      </c>
      <c r="C128">
        <v>19.227</v>
      </c>
      <c r="E128" s="31">
        <v>-179.124</v>
      </c>
      <c r="F128" s="31">
        <v>-1.5201499999999999</v>
      </c>
      <c r="G128" s="31">
        <v>-6.0870100000000003</v>
      </c>
      <c r="I128" s="31">
        <v>59.4084</v>
      </c>
    </row>
    <row r="129" spans="1:9">
      <c r="A129" t="s">
        <v>102</v>
      </c>
      <c r="B129">
        <v>3.1062099999999999E-2</v>
      </c>
      <c r="C129">
        <v>-2.7377199999999999</v>
      </c>
      <c r="E129" s="31">
        <v>150.81800000000001</v>
      </c>
      <c r="F129" s="31">
        <v>-3.3358599999999998</v>
      </c>
      <c r="G129" s="31">
        <v>-0.66150699999999996</v>
      </c>
      <c r="I129" s="31">
        <v>59.2896</v>
      </c>
    </row>
    <row r="130" spans="1:9">
      <c r="A130" t="s">
        <v>103</v>
      </c>
      <c r="B130">
        <v>3.6857300000000003E-2</v>
      </c>
      <c r="C130">
        <v>-2.8038500000000002</v>
      </c>
      <c r="E130" s="31">
        <v>150.84100000000001</v>
      </c>
      <c r="F130" s="31">
        <v>-3.3374999999999999</v>
      </c>
      <c r="G130" s="31">
        <v>-0.66073800000000005</v>
      </c>
      <c r="I130" s="31">
        <v>59.2986</v>
      </c>
    </row>
    <row r="131" spans="1:9">
      <c r="A131" t="s">
        <v>192</v>
      </c>
      <c r="B131">
        <v>-89.843199999999996</v>
      </c>
      <c r="C131">
        <v>29.431000000000001</v>
      </c>
      <c r="E131" s="31">
        <v>-177.09</v>
      </c>
      <c r="F131" s="31">
        <v>-3.0253299999999999</v>
      </c>
      <c r="G131" s="31">
        <v>6.4943099999999996</v>
      </c>
      <c r="I131" s="31">
        <v>77.365499999999997</v>
      </c>
    </row>
    <row r="132" spans="1:9">
      <c r="A132" t="s">
        <v>193</v>
      </c>
      <c r="B132">
        <v>-89.816100000000006</v>
      </c>
      <c r="C132">
        <v>29.379200000000001</v>
      </c>
      <c r="E132" s="31">
        <v>-177.16499999999999</v>
      </c>
      <c r="F132" s="31">
        <v>-3.0255200000000002</v>
      </c>
      <c r="G132" s="31">
        <v>6.4972500000000002</v>
      </c>
      <c r="I132" s="31">
        <v>77.389899999999997</v>
      </c>
    </row>
    <row r="133" spans="1:9">
      <c r="A133" t="s">
        <v>194</v>
      </c>
      <c r="B133">
        <v>89.388999999999996</v>
      </c>
      <c r="C133">
        <v>-25.940200000000001</v>
      </c>
      <c r="E133" s="31">
        <v>174.833</v>
      </c>
      <c r="F133" s="31">
        <v>-11.556100000000001</v>
      </c>
      <c r="G133" s="31">
        <v>1.04924</v>
      </c>
      <c r="I133" s="31">
        <v>78.5154</v>
      </c>
    </row>
    <row r="134" spans="1:9">
      <c r="A134" t="s">
        <v>195</v>
      </c>
      <c r="B134">
        <v>89.382199999999997</v>
      </c>
      <c r="C134">
        <v>-25.932099999999998</v>
      </c>
      <c r="E134" s="31">
        <v>174.80699999999999</v>
      </c>
      <c r="F134" s="31">
        <v>-11.556800000000001</v>
      </c>
      <c r="G134" s="31">
        <v>1.04928</v>
      </c>
      <c r="I134" s="31">
        <v>78.531400000000005</v>
      </c>
    </row>
    <row r="135" spans="1:9">
      <c r="A135" t="s">
        <v>196</v>
      </c>
      <c r="B135">
        <v>89.376300000000001</v>
      </c>
      <c r="C135">
        <v>-25.941099999999999</v>
      </c>
      <c r="E135" s="31">
        <v>174.78399999999999</v>
      </c>
      <c r="F135" s="31">
        <v>-11.555099999999999</v>
      </c>
      <c r="G135" s="31">
        <v>1.04931</v>
      </c>
      <c r="I135" s="31">
        <v>78.528499999999994</v>
      </c>
    </row>
    <row r="136" spans="1:9">
      <c r="A136" t="s">
        <v>197</v>
      </c>
      <c r="B136">
        <v>89.527100000000004</v>
      </c>
      <c r="C136">
        <v>-25.881699999999999</v>
      </c>
      <c r="E136" s="31">
        <v>175.15299999999999</v>
      </c>
      <c r="F136" s="31">
        <v>-11.5611</v>
      </c>
      <c r="G136" s="31">
        <v>1.0547899999999999</v>
      </c>
      <c r="I136" s="31">
        <v>78.600300000000004</v>
      </c>
    </row>
    <row r="137" spans="1:9">
      <c r="A137" t="s">
        <v>198</v>
      </c>
      <c r="B137">
        <v>89.545599999999993</v>
      </c>
      <c r="C137">
        <v>-25.891999999999999</v>
      </c>
      <c r="E137" s="31">
        <v>175.19900000000001</v>
      </c>
      <c r="F137" s="31">
        <v>-11.557499999999999</v>
      </c>
      <c r="G137" s="31">
        <v>1.0554300000000001</v>
      </c>
      <c r="I137" s="31">
        <v>78.612899999999996</v>
      </c>
    </row>
    <row r="138" spans="1:9">
      <c r="A138" t="s">
        <v>111</v>
      </c>
      <c r="B138">
        <v>2.1863999999999999</v>
      </c>
      <c r="C138">
        <v>6.8385100000000003</v>
      </c>
      <c r="E138" s="31">
        <v>-165.81100000000001</v>
      </c>
      <c r="F138" s="31">
        <v>-9.7806999999999995</v>
      </c>
      <c r="G138" s="31">
        <v>9.8708399999999994</v>
      </c>
      <c r="I138" s="31">
        <v>68.072299999999998</v>
      </c>
    </row>
    <row r="139" spans="1:9">
      <c r="A139" t="s">
        <v>112</v>
      </c>
      <c r="B139">
        <v>2.1863999999999999</v>
      </c>
      <c r="C139">
        <v>6.8385100000000003</v>
      </c>
      <c r="E139" s="31">
        <v>-165.81100000000001</v>
      </c>
      <c r="F139" s="31">
        <v>-9.7806999999999995</v>
      </c>
      <c r="G139" s="31">
        <v>9.8708399999999994</v>
      </c>
      <c r="I139" s="31">
        <v>68.072299999999998</v>
      </c>
    </row>
    <row r="140" spans="1:9">
      <c r="A140" t="s">
        <v>113</v>
      </c>
      <c r="B140">
        <v>2.1863999999999999</v>
      </c>
      <c r="C140">
        <v>6.8385100000000003</v>
      </c>
      <c r="E140" s="31">
        <v>-165.81100000000001</v>
      </c>
      <c r="F140" s="31">
        <v>-9.7806999999999995</v>
      </c>
      <c r="G140" s="31">
        <v>9.8708399999999994</v>
      </c>
      <c r="I140" s="31">
        <v>68.072299999999998</v>
      </c>
    </row>
    <row r="141" spans="1:9">
      <c r="A141" t="s">
        <v>114</v>
      </c>
      <c r="B141">
        <v>2.09999</v>
      </c>
      <c r="C141">
        <v>7.3799900000000003</v>
      </c>
      <c r="E141" s="31">
        <v>-165.316</v>
      </c>
      <c r="F141" s="31">
        <v>-9.5301200000000001</v>
      </c>
      <c r="G141" s="31">
        <v>9.8072400000000002</v>
      </c>
      <c r="I141" s="31">
        <v>67.020899999999997</v>
      </c>
    </row>
    <row r="142" spans="1:9">
      <c r="A142" t="s">
        <v>115</v>
      </c>
      <c r="B142">
        <v>2.1808800000000002</v>
      </c>
      <c r="C142">
        <v>7.2530700000000001</v>
      </c>
      <c r="E142" s="31">
        <v>-165.32900000000001</v>
      </c>
      <c r="F142" s="31">
        <v>-10.0389</v>
      </c>
      <c r="G142" s="31">
        <v>10.0997</v>
      </c>
      <c r="I142" s="31">
        <v>69.391800000000003</v>
      </c>
    </row>
    <row r="143" spans="1:9">
      <c r="A143" t="s">
        <v>116</v>
      </c>
      <c r="B143">
        <v>2.17198</v>
      </c>
      <c r="C143">
        <v>7.2351299999999998</v>
      </c>
      <c r="E143" s="31">
        <v>-165.37100000000001</v>
      </c>
      <c r="F143" s="31">
        <v>-10.0387</v>
      </c>
      <c r="G143" s="31">
        <v>10.099299999999999</v>
      </c>
      <c r="I143" s="31">
        <v>69.375699999999995</v>
      </c>
    </row>
    <row r="144" spans="1:9">
      <c r="A144" t="s">
        <v>152</v>
      </c>
      <c r="B144">
        <v>-42.738799999999998</v>
      </c>
      <c r="C144">
        <v>-8.0998099999999997</v>
      </c>
      <c r="E144" s="31">
        <v>-163.161</v>
      </c>
      <c r="F144" s="31">
        <v>-6.5579099999999997</v>
      </c>
      <c r="G144" s="31">
        <v>7.5252800000000004</v>
      </c>
      <c r="I144" s="31">
        <v>70.0929</v>
      </c>
    </row>
    <row r="145" spans="1:9">
      <c r="A145" t="s">
        <v>153</v>
      </c>
      <c r="B145">
        <v>-42.766800000000003</v>
      </c>
      <c r="C145">
        <v>-7.9745999999999997</v>
      </c>
      <c r="E145" s="31">
        <v>-163.279</v>
      </c>
      <c r="F145" s="31">
        <v>-6.5598099999999997</v>
      </c>
      <c r="G145" s="31">
        <v>7.5222899999999999</v>
      </c>
      <c r="I145" s="31">
        <v>70.119399999999999</v>
      </c>
    </row>
    <row r="146" spans="1:9">
      <c r="A146" t="s">
        <v>154</v>
      </c>
      <c r="B146">
        <v>-45.1586</v>
      </c>
      <c r="C146">
        <v>-7.9536699999999998</v>
      </c>
      <c r="E146" s="31">
        <v>-170.31800000000001</v>
      </c>
      <c r="F146" s="31">
        <v>5.8828699999999996</v>
      </c>
      <c r="G146" s="31">
        <v>8.0210799999999995</v>
      </c>
      <c r="I146" s="31">
        <v>75.505099999999999</v>
      </c>
    </row>
    <row r="147" spans="1:9">
      <c r="A147" t="s">
        <v>155</v>
      </c>
      <c r="B147">
        <v>-45.178400000000003</v>
      </c>
      <c r="C147">
        <v>-7.9170100000000003</v>
      </c>
      <c r="E147" s="31">
        <v>-170.489</v>
      </c>
      <c r="F147" s="31">
        <v>5.8836199999999996</v>
      </c>
      <c r="G147" s="31">
        <v>8.0229599999999994</v>
      </c>
      <c r="I147" s="31">
        <v>75.555300000000003</v>
      </c>
    </row>
    <row r="148" spans="1:9">
      <c r="A148" t="s">
        <v>121</v>
      </c>
      <c r="B148">
        <v>46.147300000000001</v>
      </c>
      <c r="C148">
        <v>20.3916</v>
      </c>
      <c r="E148" s="31">
        <v>-173.15799999999999</v>
      </c>
      <c r="F148" s="31">
        <v>-12.338100000000001</v>
      </c>
      <c r="G148" s="31">
        <v>3.7139600000000002</v>
      </c>
      <c r="I148" s="31">
        <v>65.820899999999995</v>
      </c>
    </row>
    <row r="149" spans="1:9">
      <c r="A149" t="s">
        <v>122</v>
      </c>
      <c r="B149">
        <v>46.144599999999997</v>
      </c>
      <c r="C149">
        <v>20.348800000000001</v>
      </c>
      <c r="E149" s="31">
        <v>-173.27</v>
      </c>
      <c r="F149" s="31">
        <v>-12.3345</v>
      </c>
      <c r="G149" s="31">
        <v>3.71448</v>
      </c>
      <c r="I149" s="31">
        <v>65.825400000000002</v>
      </c>
    </row>
    <row r="150" spans="1:9">
      <c r="A150" t="s">
        <v>123</v>
      </c>
      <c r="B150">
        <v>46.307000000000002</v>
      </c>
      <c r="C150">
        <v>20.250699999999998</v>
      </c>
      <c r="E150" s="31">
        <v>-173.59200000000001</v>
      </c>
      <c r="F150" s="31">
        <v>-13.321099999999999</v>
      </c>
      <c r="G150" s="31">
        <v>3.7742</v>
      </c>
      <c r="I150" s="31">
        <v>68.208799999999997</v>
      </c>
    </row>
    <row r="151" spans="1:9">
      <c r="A151" t="s">
        <v>124</v>
      </c>
      <c r="B151">
        <v>46.320399999999999</v>
      </c>
      <c r="C151">
        <v>20.220400000000001</v>
      </c>
      <c r="E151" s="31">
        <v>-173.55699999999999</v>
      </c>
      <c r="F151" s="31">
        <v>-13.3195</v>
      </c>
      <c r="G151" s="31">
        <v>3.7762199999999999</v>
      </c>
      <c r="I151" s="31">
        <v>68.204700000000003</v>
      </c>
    </row>
    <row r="152" spans="1:9">
      <c r="A152" t="s">
        <v>125</v>
      </c>
      <c r="B152">
        <v>0</v>
      </c>
      <c r="C152">
        <v>0</v>
      </c>
      <c r="E152" s="31">
        <v>0</v>
      </c>
      <c r="F152" s="31">
        <v>0</v>
      </c>
      <c r="G152" s="31">
        <v>0</v>
      </c>
      <c r="I152" s="31">
        <v>0</v>
      </c>
    </row>
    <row r="153" spans="1:9">
      <c r="A153" t="s">
        <v>161</v>
      </c>
      <c r="B153">
        <v>41.549599999999998</v>
      </c>
      <c r="C153">
        <v>-8.1343499999999995</v>
      </c>
      <c r="E153" s="31">
        <v>154.24299999999999</v>
      </c>
      <c r="F153" s="31">
        <v>-14.4655</v>
      </c>
      <c r="G153" s="31">
        <v>3.34083</v>
      </c>
      <c r="I153" s="31">
        <v>73.406599999999997</v>
      </c>
    </row>
    <row r="154" spans="1:9">
      <c r="A154" t="s">
        <v>199</v>
      </c>
      <c r="B154">
        <v>41.697099999999999</v>
      </c>
      <c r="C154">
        <v>-8.1547800000000006</v>
      </c>
      <c r="E154" s="31">
        <v>154.678</v>
      </c>
      <c r="F154" s="31">
        <v>-14.495699999999999</v>
      </c>
      <c r="G154" s="31">
        <v>3.3519000000000001</v>
      </c>
      <c r="I154" s="31">
        <v>73.508099999999999</v>
      </c>
    </row>
    <row r="155" spans="1:9">
      <c r="A155" t="s">
        <v>200</v>
      </c>
      <c r="B155">
        <v>46.277299999999997</v>
      </c>
      <c r="C155">
        <v>20.661300000000001</v>
      </c>
      <c r="E155" s="31">
        <v>-173.358</v>
      </c>
      <c r="F155" s="31">
        <v>-14.321</v>
      </c>
      <c r="G155" s="31">
        <v>3.9813900000000002</v>
      </c>
      <c r="I155" s="31">
        <v>72.231200000000001</v>
      </c>
    </row>
    <row r="156" spans="1:9">
      <c r="A156" t="s">
        <v>162</v>
      </c>
      <c r="B156">
        <v>46.258000000000003</v>
      </c>
      <c r="C156">
        <v>20.677499999999998</v>
      </c>
      <c r="E156" s="31">
        <v>-173.36699999999999</v>
      </c>
      <c r="F156" s="31">
        <v>-14.317399999999999</v>
      </c>
      <c r="G156" s="31">
        <v>3.9801199999999999</v>
      </c>
      <c r="I156" s="31">
        <v>72.210700000000003</v>
      </c>
    </row>
    <row r="157" spans="1:9">
      <c r="A157" t="s">
        <v>163</v>
      </c>
      <c r="B157">
        <v>-45.429900000000004</v>
      </c>
      <c r="C157">
        <v>-3.9846599999999999</v>
      </c>
      <c r="E157" s="31">
        <v>-171.577</v>
      </c>
      <c r="F157" s="31">
        <v>9.8478899999999996</v>
      </c>
      <c r="G157" s="31">
        <v>8.0837800000000009</v>
      </c>
      <c r="I157" s="31">
        <v>74.843100000000007</v>
      </c>
    </row>
    <row r="158" spans="1:9">
      <c r="A158" t="s">
        <v>201</v>
      </c>
      <c r="B158">
        <v>-45.423200000000001</v>
      </c>
      <c r="C158">
        <v>-4.1978900000000001</v>
      </c>
      <c r="E158" s="31">
        <v>-171.654</v>
      </c>
      <c r="F158" s="31">
        <v>9.8490800000000007</v>
      </c>
      <c r="G158" s="31">
        <v>8.0855800000000002</v>
      </c>
      <c r="I158" s="31">
        <v>74.846100000000007</v>
      </c>
    </row>
    <row r="159" spans="1:9">
      <c r="A159" t="s">
        <v>202</v>
      </c>
      <c r="B159">
        <v>-45.450200000000002</v>
      </c>
      <c r="C159">
        <v>-4.0852399999999998</v>
      </c>
      <c r="E159" s="31">
        <v>-171.65799999999999</v>
      </c>
      <c r="F159" s="31">
        <v>9.84985</v>
      </c>
      <c r="G159" s="31">
        <v>8.0833100000000009</v>
      </c>
      <c r="I159" s="31">
        <v>74.846699999999998</v>
      </c>
    </row>
    <row r="160" spans="1:9">
      <c r="A160" t="s">
        <v>203</v>
      </c>
      <c r="B160">
        <v>-44.710900000000002</v>
      </c>
      <c r="C160">
        <v>-8.0470900000000007</v>
      </c>
      <c r="E160" s="31">
        <v>-168.84</v>
      </c>
      <c r="F160" s="31">
        <v>6.3362600000000002</v>
      </c>
      <c r="G160" s="31">
        <v>8.2631599999999992</v>
      </c>
      <c r="I160" s="31">
        <v>79.794300000000007</v>
      </c>
    </row>
    <row r="161" spans="1:9">
      <c r="A161" t="s">
        <v>204</v>
      </c>
      <c r="B161">
        <v>-45.015000000000001</v>
      </c>
      <c r="C161">
        <v>-6.9551400000000001</v>
      </c>
      <c r="E161" s="31">
        <v>-169.73400000000001</v>
      </c>
      <c r="F161" s="31">
        <v>6.3754799999999996</v>
      </c>
      <c r="G161" s="31">
        <v>8.2813400000000001</v>
      </c>
      <c r="I161" s="31">
        <v>79.878100000000003</v>
      </c>
    </row>
    <row r="162" spans="1:9">
      <c r="A162" t="s">
        <v>205</v>
      </c>
      <c r="B162">
        <v>-44.983899999999998</v>
      </c>
      <c r="C162">
        <v>-7.0389799999999996</v>
      </c>
      <c r="E162" s="31">
        <v>-169.726</v>
      </c>
      <c r="F162" s="31">
        <v>6.37507</v>
      </c>
      <c r="G162" s="31">
        <v>8.2789400000000004</v>
      </c>
      <c r="I162" s="31">
        <v>79.869200000000006</v>
      </c>
    </row>
    <row r="163" spans="1:9">
      <c r="A163" t="s">
        <v>206</v>
      </c>
      <c r="B163">
        <v>0.70567100000000005</v>
      </c>
      <c r="C163">
        <v>5.14255</v>
      </c>
      <c r="E163" s="31">
        <v>-163.803</v>
      </c>
      <c r="F163" s="31">
        <v>-3.4447299999999998</v>
      </c>
      <c r="G163" s="31">
        <v>8.5510999999999999</v>
      </c>
      <c r="I163" s="31">
        <v>71.476900000000001</v>
      </c>
    </row>
    <row r="164" spans="1:9">
      <c r="A164" t="s">
        <v>207</v>
      </c>
      <c r="B164">
        <v>0.756517</v>
      </c>
      <c r="C164">
        <v>5.02461</v>
      </c>
      <c r="E164" s="31">
        <v>-163.744</v>
      </c>
      <c r="F164" s="31">
        <v>-3.4487199999999998</v>
      </c>
      <c r="G164" s="31">
        <v>8.5501900000000006</v>
      </c>
      <c r="I164" s="31">
        <v>71.506799999999998</v>
      </c>
    </row>
    <row r="165" spans="1:9">
      <c r="A165" t="s">
        <v>208</v>
      </c>
      <c r="B165">
        <v>0.71526999999999996</v>
      </c>
      <c r="C165">
        <v>5.1319299999999997</v>
      </c>
      <c r="E165" s="31">
        <v>-163.11699999999999</v>
      </c>
      <c r="F165" s="31">
        <v>-3.39717</v>
      </c>
      <c r="G165" s="31">
        <v>8.5032499999999995</v>
      </c>
      <c r="I165" s="31">
        <v>70.627200000000002</v>
      </c>
    </row>
    <row r="166" spans="1:9">
      <c r="A166" t="s">
        <v>209</v>
      </c>
      <c r="B166">
        <v>0.43443900000000002</v>
      </c>
      <c r="C166">
        <v>6.2575000000000003</v>
      </c>
      <c r="E166" s="31">
        <v>-162.792</v>
      </c>
      <c r="F166" s="31">
        <v>-3.6312199999999999</v>
      </c>
      <c r="G166" s="31">
        <v>8.8751899999999999</v>
      </c>
      <c r="I166" s="31">
        <v>78.293099999999995</v>
      </c>
    </row>
    <row r="167" spans="1:9">
      <c r="A167" t="s">
        <v>210</v>
      </c>
      <c r="B167">
        <v>0.74802800000000003</v>
      </c>
      <c r="C167">
        <v>5.0724</v>
      </c>
      <c r="E167" s="31">
        <v>-163.328</v>
      </c>
      <c r="F167" s="31">
        <v>-3.6573699999999998</v>
      </c>
      <c r="G167" s="31">
        <v>8.8990500000000008</v>
      </c>
      <c r="I167" s="31">
        <v>78.421700000000001</v>
      </c>
    </row>
    <row r="168" spans="1:9">
      <c r="A168" t="s">
        <v>211</v>
      </c>
      <c r="B168">
        <v>96.029799999999994</v>
      </c>
      <c r="C168">
        <v>14.5014</v>
      </c>
      <c r="E168" s="31">
        <v>165.274</v>
      </c>
      <c r="F168" s="31">
        <v>-23.427099999999999</v>
      </c>
      <c r="G168" s="31">
        <v>2.9927999999999999</v>
      </c>
      <c r="I168" s="31">
        <v>74.491200000000006</v>
      </c>
    </row>
    <row r="169" spans="1:9">
      <c r="A169" t="s">
        <v>212</v>
      </c>
      <c r="B169">
        <v>96.046000000000006</v>
      </c>
      <c r="C169">
        <v>14.5395</v>
      </c>
      <c r="E169" s="31">
        <v>165.25399999999999</v>
      </c>
      <c r="F169" s="31">
        <v>-23.421099999999999</v>
      </c>
      <c r="G169" s="31">
        <v>2.99316</v>
      </c>
      <c r="I169" s="31">
        <v>74.476600000000005</v>
      </c>
    </row>
    <row r="170" spans="1:9">
      <c r="A170" t="s">
        <v>213</v>
      </c>
      <c r="B170">
        <v>96.051000000000002</v>
      </c>
      <c r="C170">
        <v>14.581</v>
      </c>
      <c r="E170" s="31">
        <v>165.327</v>
      </c>
      <c r="F170" s="31">
        <v>-23.427</v>
      </c>
      <c r="G170" s="31">
        <v>2.996</v>
      </c>
      <c r="I170" s="31">
        <v>74.488</v>
      </c>
    </row>
    <row r="171" spans="1:9">
      <c r="A171" t="s">
        <v>214</v>
      </c>
      <c r="B171">
        <v>-179.49</v>
      </c>
      <c r="C171">
        <v>-4.8252499999999996</v>
      </c>
      <c r="E171" s="31">
        <v>-161.15100000000001</v>
      </c>
      <c r="F171" s="31">
        <v>-21.233599999999999</v>
      </c>
      <c r="G171" s="31">
        <v>-9.8027999999999995</v>
      </c>
      <c r="I171" s="31">
        <v>72.292199999999994</v>
      </c>
    </row>
    <row r="172" spans="1:9">
      <c r="A172" t="s">
        <v>215</v>
      </c>
      <c r="B172">
        <v>-179.489</v>
      </c>
      <c r="C172">
        <v>-4.68832</v>
      </c>
      <c r="E172" s="31">
        <v>-161.047</v>
      </c>
      <c r="F172" s="31">
        <v>-21.198599999999999</v>
      </c>
      <c r="G172" s="31">
        <v>-9.7897400000000001</v>
      </c>
      <c r="I172" s="31">
        <v>72.193799999999996</v>
      </c>
    </row>
    <row r="173" spans="1:9">
      <c r="A173" t="s">
        <v>216</v>
      </c>
      <c r="B173">
        <v>-179.05699999999999</v>
      </c>
      <c r="C173">
        <v>-5.3901899999999996</v>
      </c>
      <c r="E173" s="31">
        <v>-160.83600000000001</v>
      </c>
      <c r="F173" s="31">
        <v>-21.6677</v>
      </c>
      <c r="G173" s="31">
        <v>-9.1182999999999996</v>
      </c>
      <c r="I173" s="31">
        <v>79.525999999999996</v>
      </c>
    </row>
    <row r="174" spans="1:9">
      <c r="A174" t="s">
        <v>217</v>
      </c>
      <c r="B174">
        <v>-179.48599999999999</v>
      </c>
      <c r="C174">
        <v>-3.6252399999999998</v>
      </c>
      <c r="E174" s="31">
        <v>-161.1</v>
      </c>
      <c r="F174" s="31">
        <v>-21.555</v>
      </c>
      <c r="G174" s="31">
        <v>-9.1135000000000002</v>
      </c>
      <c r="I174" s="31">
        <v>79.015900000000002</v>
      </c>
    </row>
    <row r="175" spans="1:9">
      <c r="A175" t="s">
        <v>218</v>
      </c>
      <c r="B175">
        <v>-179.767</v>
      </c>
      <c r="C175">
        <v>-3.3661699999999999</v>
      </c>
      <c r="E175" s="31">
        <v>-161.79</v>
      </c>
      <c r="F175" s="31">
        <v>-21.458500000000001</v>
      </c>
      <c r="G175" s="31">
        <v>-9.1993399999999994</v>
      </c>
      <c r="I175" s="31">
        <v>77.960700000000003</v>
      </c>
    </row>
    <row r="176" spans="1:9">
      <c r="A176" t="s">
        <v>219</v>
      </c>
      <c r="B176">
        <v>-179.76599999999999</v>
      </c>
      <c r="C176">
        <v>-3.4267799999999999</v>
      </c>
      <c r="E176" s="31">
        <v>-161.81</v>
      </c>
      <c r="F176" s="31">
        <v>-21.464099999999998</v>
      </c>
      <c r="G176" s="31">
        <v>-9.1985299999999999</v>
      </c>
      <c r="I176" s="31">
        <v>77.977000000000004</v>
      </c>
    </row>
    <row r="178" spans="1:9">
      <c r="A178" t="s">
        <v>220</v>
      </c>
    </row>
    <row r="179" spans="1:9">
      <c r="A179" t="s">
        <v>97</v>
      </c>
      <c r="B179">
        <v>-89.554000000000002</v>
      </c>
      <c r="C179">
        <v>23.6569</v>
      </c>
      <c r="E179" s="31">
        <v>-179.08199999999999</v>
      </c>
      <c r="F179" s="31">
        <v>-1.61951</v>
      </c>
      <c r="G179" s="31">
        <v>-0.79815800000000003</v>
      </c>
      <c r="I179" s="31">
        <v>59.747100000000003</v>
      </c>
    </row>
    <row r="180" spans="1:9">
      <c r="A180" t="s">
        <v>98</v>
      </c>
      <c r="B180">
        <v>-89.559799999999996</v>
      </c>
      <c r="C180">
        <v>23.733699999999999</v>
      </c>
      <c r="E180" s="31">
        <v>-179.05699999999999</v>
      </c>
      <c r="F180" s="31">
        <v>-1.6157300000000001</v>
      </c>
      <c r="G180" s="31">
        <v>-0.79962200000000005</v>
      </c>
      <c r="I180" s="31">
        <v>59.73</v>
      </c>
    </row>
    <row r="181" spans="1:9">
      <c r="A181" t="s">
        <v>99</v>
      </c>
      <c r="B181">
        <v>-89.613200000000006</v>
      </c>
      <c r="C181">
        <v>23.716899999999999</v>
      </c>
      <c r="E181" s="31">
        <v>-178.964</v>
      </c>
      <c r="F181" s="31">
        <v>-1.60981</v>
      </c>
      <c r="G181" s="31">
        <v>-0.79657999999999995</v>
      </c>
      <c r="I181" s="31">
        <v>59.7014</v>
      </c>
    </row>
    <row r="182" spans="1:9">
      <c r="A182" t="s">
        <v>100</v>
      </c>
      <c r="B182">
        <v>-89.537000000000006</v>
      </c>
      <c r="C182">
        <v>19.270099999999999</v>
      </c>
      <c r="E182" s="31">
        <v>-179.10499999999999</v>
      </c>
      <c r="F182" s="31">
        <v>-1.52023</v>
      </c>
      <c r="G182" s="31">
        <v>-6.0868599999999997</v>
      </c>
      <c r="I182" s="31">
        <v>59.402200000000001</v>
      </c>
    </row>
    <row r="183" spans="1:9">
      <c r="A183" t="s">
        <v>101</v>
      </c>
      <c r="B183">
        <v>-89.543300000000002</v>
      </c>
      <c r="C183">
        <v>19.227</v>
      </c>
      <c r="E183" s="31">
        <v>-179.124</v>
      </c>
      <c r="F183" s="31">
        <v>-1.5201499999999999</v>
      </c>
      <c r="G183" s="31">
        <v>-6.0870100000000003</v>
      </c>
      <c r="I183" s="31">
        <v>59.4084</v>
      </c>
    </row>
    <row r="184" spans="1:9">
      <c r="A184" t="s">
        <v>102</v>
      </c>
      <c r="B184">
        <v>3.1062099999999999E-2</v>
      </c>
      <c r="C184">
        <v>-2.7377199999999999</v>
      </c>
      <c r="E184" s="31">
        <v>150.81800000000001</v>
      </c>
      <c r="F184" s="31">
        <v>-3.3358599999999998</v>
      </c>
      <c r="G184" s="31">
        <v>-0.66150699999999996</v>
      </c>
      <c r="I184" s="31">
        <v>59.2896</v>
      </c>
    </row>
    <row r="185" spans="1:9">
      <c r="A185" t="s">
        <v>103</v>
      </c>
      <c r="B185">
        <v>3.6857300000000003E-2</v>
      </c>
      <c r="C185">
        <v>-2.8038500000000002</v>
      </c>
      <c r="E185" s="31">
        <v>150.84100000000001</v>
      </c>
      <c r="F185" s="31">
        <v>-3.3374999999999999</v>
      </c>
      <c r="G185" s="31">
        <v>-0.66073800000000005</v>
      </c>
      <c r="I185" s="31">
        <v>59.2986</v>
      </c>
    </row>
    <row r="186" spans="1:9">
      <c r="A186" t="s">
        <v>104</v>
      </c>
      <c r="B186">
        <v>-89.843199999999996</v>
      </c>
      <c r="C186">
        <v>29.431000000000001</v>
      </c>
      <c r="E186" s="31">
        <v>-177.09</v>
      </c>
      <c r="F186" s="31">
        <v>-3.0253299999999999</v>
      </c>
      <c r="G186" s="31">
        <v>6.4943099999999996</v>
      </c>
      <c r="I186" s="31">
        <v>77.365499999999997</v>
      </c>
    </row>
    <row r="187" spans="1:9">
      <c r="A187" t="s">
        <v>105</v>
      </c>
      <c r="B187">
        <v>-89.816100000000006</v>
      </c>
      <c r="C187">
        <v>29.379200000000001</v>
      </c>
      <c r="E187" s="31">
        <v>-177.16499999999999</v>
      </c>
      <c r="F187" s="31">
        <v>-3.0255200000000002</v>
      </c>
      <c r="G187" s="31">
        <v>6.4972500000000002</v>
      </c>
      <c r="I187" s="31">
        <v>77.389899999999997</v>
      </c>
    </row>
    <row r="188" spans="1:9">
      <c r="A188" t="s">
        <v>106</v>
      </c>
      <c r="B188">
        <v>89.388999999999996</v>
      </c>
      <c r="C188">
        <v>-25.940200000000001</v>
      </c>
      <c r="E188" s="31">
        <v>174.833</v>
      </c>
      <c r="F188" s="31">
        <v>-11.556100000000001</v>
      </c>
      <c r="G188" s="31">
        <v>1.04924</v>
      </c>
      <c r="I188" s="31">
        <v>78.5154</v>
      </c>
    </row>
    <row r="189" spans="1:9">
      <c r="A189" t="s">
        <v>107</v>
      </c>
      <c r="B189">
        <v>89.382199999999997</v>
      </c>
      <c r="C189">
        <v>-25.932099999999998</v>
      </c>
      <c r="E189" s="31">
        <v>174.80699999999999</v>
      </c>
      <c r="F189" s="31">
        <v>-11.556800000000001</v>
      </c>
      <c r="G189" s="31">
        <v>1.04928</v>
      </c>
      <c r="I189" s="31">
        <v>78.531400000000005</v>
      </c>
    </row>
    <row r="190" spans="1:9">
      <c r="A190" t="s">
        <v>108</v>
      </c>
      <c r="B190">
        <v>89.376300000000001</v>
      </c>
      <c r="C190">
        <v>-25.941099999999999</v>
      </c>
      <c r="E190" s="31">
        <v>174.78399999999999</v>
      </c>
      <c r="F190" s="31">
        <v>-11.555099999999999</v>
      </c>
      <c r="G190" s="31">
        <v>1.04931</v>
      </c>
      <c r="I190" s="31">
        <v>78.528499999999994</v>
      </c>
    </row>
    <row r="191" spans="1:9">
      <c r="A191" t="s">
        <v>109</v>
      </c>
      <c r="B191">
        <v>89.527100000000004</v>
      </c>
      <c r="C191">
        <v>-25.881699999999999</v>
      </c>
      <c r="E191" s="31">
        <v>175.15299999999999</v>
      </c>
      <c r="F191" s="31">
        <v>-11.5611</v>
      </c>
      <c r="G191" s="31">
        <v>1.0547899999999999</v>
      </c>
      <c r="I191" s="31">
        <v>78.600300000000004</v>
      </c>
    </row>
    <row r="192" spans="1:9">
      <c r="A192" t="s">
        <v>110</v>
      </c>
      <c r="B192">
        <v>89.545599999999993</v>
      </c>
      <c r="C192">
        <v>-25.891999999999999</v>
      </c>
      <c r="E192" s="31">
        <v>175.19900000000001</v>
      </c>
      <c r="F192" s="31">
        <v>-11.557499999999999</v>
      </c>
      <c r="G192" s="31">
        <v>1.0554300000000001</v>
      </c>
      <c r="I192" s="31">
        <v>78.612899999999996</v>
      </c>
    </row>
    <row r="193" spans="1:9">
      <c r="A193" t="s">
        <v>111</v>
      </c>
      <c r="B193">
        <v>2.1863999999999999</v>
      </c>
      <c r="C193">
        <v>6.8385100000000003</v>
      </c>
      <c r="E193" s="31">
        <v>-165.81100000000001</v>
      </c>
      <c r="F193" s="31">
        <v>-9.7806999999999995</v>
      </c>
      <c r="G193" s="31">
        <v>9.8708399999999994</v>
      </c>
      <c r="I193" s="31">
        <v>68.072299999999998</v>
      </c>
    </row>
    <row r="194" spans="1:9">
      <c r="A194" t="s">
        <v>112</v>
      </c>
      <c r="B194">
        <v>2.1863999999999999</v>
      </c>
      <c r="C194">
        <v>6.8385100000000003</v>
      </c>
      <c r="E194" s="31">
        <v>-165.81100000000001</v>
      </c>
      <c r="F194" s="31">
        <v>-9.7806999999999995</v>
      </c>
      <c r="G194" s="31">
        <v>9.8708399999999994</v>
      </c>
      <c r="I194" s="31">
        <v>68.072299999999998</v>
      </c>
    </row>
    <row r="195" spans="1:9">
      <c r="A195" t="s">
        <v>113</v>
      </c>
      <c r="B195">
        <v>2.1863999999999999</v>
      </c>
      <c r="C195">
        <v>6.8385100000000003</v>
      </c>
      <c r="E195" s="31">
        <v>-165.81100000000001</v>
      </c>
      <c r="F195" s="31">
        <v>-9.7806999999999995</v>
      </c>
      <c r="G195" s="31">
        <v>9.8708399999999994</v>
      </c>
      <c r="I195" s="31">
        <v>68.072299999999998</v>
      </c>
    </row>
    <row r="196" spans="1:9">
      <c r="A196" t="s">
        <v>114</v>
      </c>
      <c r="B196">
        <v>2.09999</v>
      </c>
      <c r="C196">
        <v>7.3799900000000003</v>
      </c>
      <c r="E196" s="31">
        <v>-165.316</v>
      </c>
      <c r="F196" s="31">
        <v>-9.5301200000000001</v>
      </c>
      <c r="G196" s="31">
        <v>9.8072400000000002</v>
      </c>
      <c r="I196" s="31">
        <v>67.020899999999997</v>
      </c>
    </row>
    <row r="197" spans="1:9">
      <c r="A197" t="s">
        <v>115</v>
      </c>
      <c r="B197">
        <v>2.1808800000000002</v>
      </c>
      <c r="C197">
        <v>7.2530700000000001</v>
      </c>
      <c r="E197" s="31">
        <v>-165.32900000000001</v>
      </c>
      <c r="F197" s="31">
        <v>-10.0389</v>
      </c>
      <c r="G197" s="31">
        <v>10.0997</v>
      </c>
      <c r="I197" s="31">
        <v>69.391800000000003</v>
      </c>
    </row>
    <row r="198" spans="1:9">
      <c r="A198" t="s">
        <v>116</v>
      </c>
      <c r="B198">
        <v>2.17198</v>
      </c>
      <c r="C198">
        <v>7.2351299999999998</v>
      </c>
      <c r="E198" s="31">
        <v>-165.37100000000001</v>
      </c>
      <c r="F198" s="31">
        <v>-10.0387</v>
      </c>
      <c r="G198" s="31">
        <v>10.099299999999999</v>
      </c>
      <c r="I198" s="31">
        <v>69.375699999999995</v>
      </c>
    </row>
    <row r="199" spans="1:9">
      <c r="A199" t="s">
        <v>117</v>
      </c>
      <c r="B199">
        <v>-42.738799999999998</v>
      </c>
      <c r="C199">
        <v>-8.0998099999999997</v>
      </c>
      <c r="E199" s="31">
        <v>-163.161</v>
      </c>
      <c r="F199" s="31">
        <v>-6.5579099999999997</v>
      </c>
      <c r="G199" s="31">
        <v>7.5252800000000004</v>
      </c>
      <c r="I199" s="31">
        <v>70.0929</v>
      </c>
    </row>
    <row r="200" spans="1:9">
      <c r="A200" t="s">
        <v>118</v>
      </c>
      <c r="B200">
        <v>-42.766800000000003</v>
      </c>
      <c r="C200">
        <v>-7.9745999999999997</v>
      </c>
      <c r="E200" s="31">
        <v>-163.279</v>
      </c>
      <c r="F200" s="31">
        <v>-6.5598099999999997</v>
      </c>
      <c r="G200" s="31">
        <v>7.5222899999999999</v>
      </c>
      <c r="I200" s="31">
        <v>70.119399999999999</v>
      </c>
    </row>
    <row r="201" spans="1:9">
      <c r="A201" t="s">
        <v>119</v>
      </c>
      <c r="B201">
        <v>-45.1586</v>
      </c>
      <c r="C201">
        <v>-7.9536699999999998</v>
      </c>
      <c r="E201" s="31">
        <v>-170.31800000000001</v>
      </c>
      <c r="F201" s="31">
        <v>5.8828699999999996</v>
      </c>
      <c r="G201" s="31">
        <v>8.0210799999999995</v>
      </c>
      <c r="I201" s="31">
        <v>75.505099999999999</v>
      </c>
    </row>
    <row r="202" spans="1:9">
      <c r="A202" t="s">
        <v>120</v>
      </c>
      <c r="B202">
        <v>-45.178400000000003</v>
      </c>
      <c r="C202">
        <v>-7.9170100000000003</v>
      </c>
      <c r="E202" s="31">
        <v>-170.489</v>
      </c>
      <c r="F202" s="31">
        <v>5.8836199999999996</v>
      </c>
      <c r="G202" s="31">
        <v>8.0229599999999994</v>
      </c>
      <c r="I202" s="31">
        <v>75.555300000000003</v>
      </c>
    </row>
    <row r="203" spans="1:9">
      <c r="A203" t="s">
        <v>121</v>
      </c>
      <c r="B203">
        <v>46.147300000000001</v>
      </c>
      <c r="C203">
        <v>20.3916</v>
      </c>
      <c r="E203" s="31">
        <v>-173.15799999999999</v>
      </c>
      <c r="F203" s="31">
        <v>-12.338100000000001</v>
      </c>
      <c r="G203" s="31">
        <v>3.7139600000000002</v>
      </c>
      <c r="I203" s="31">
        <v>65.820899999999995</v>
      </c>
    </row>
    <row r="204" spans="1:9">
      <c r="A204" t="s">
        <v>122</v>
      </c>
      <c r="B204">
        <v>46.144599999999997</v>
      </c>
      <c r="C204">
        <v>20.348800000000001</v>
      </c>
      <c r="E204" s="31">
        <v>-173.27</v>
      </c>
      <c r="F204" s="31">
        <v>-12.3345</v>
      </c>
      <c r="G204" s="31">
        <v>3.71448</v>
      </c>
      <c r="I204" s="31">
        <v>65.825400000000002</v>
      </c>
    </row>
    <row r="205" spans="1:9">
      <c r="A205" t="s">
        <v>123</v>
      </c>
      <c r="B205">
        <v>46.307000000000002</v>
      </c>
      <c r="C205">
        <v>20.250699999999998</v>
      </c>
      <c r="E205" s="31">
        <v>-173.59200000000001</v>
      </c>
      <c r="F205" s="31">
        <v>-13.321099999999999</v>
      </c>
      <c r="G205" s="31">
        <v>3.7742</v>
      </c>
      <c r="I205" s="31">
        <v>68.208799999999997</v>
      </c>
    </row>
    <row r="206" spans="1:9">
      <c r="A206" t="s">
        <v>124</v>
      </c>
      <c r="B206">
        <v>46.320399999999999</v>
      </c>
      <c r="C206">
        <v>20.220400000000001</v>
      </c>
      <c r="E206" s="31">
        <v>-173.55699999999999</v>
      </c>
      <c r="F206" s="31">
        <v>-13.3195</v>
      </c>
      <c r="G206" s="31">
        <v>3.7762199999999999</v>
      </c>
      <c r="I206" s="31">
        <v>68.204700000000003</v>
      </c>
    </row>
    <row r="207" spans="1:9">
      <c r="A207" t="s">
        <v>125</v>
      </c>
      <c r="B207">
        <v>0</v>
      </c>
      <c r="C207">
        <v>0</v>
      </c>
      <c r="E207" s="31">
        <v>0</v>
      </c>
      <c r="F207" s="31">
        <v>0</v>
      </c>
      <c r="G207" s="31">
        <v>0</v>
      </c>
      <c r="I207" s="31">
        <v>0</v>
      </c>
    </row>
    <row r="208" spans="1:9">
      <c r="A208" t="s">
        <v>126</v>
      </c>
      <c r="B208">
        <v>41.549599999999998</v>
      </c>
      <c r="C208">
        <v>-8.1343499999999995</v>
      </c>
      <c r="E208" s="31">
        <v>154.24299999999999</v>
      </c>
      <c r="F208" s="31">
        <v>-14.4655</v>
      </c>
      <c r="G208" s="31">
        <v>3.34083</v>
      </c>
      <c r="I208" s="31">
        <v>73.406599999999997</v>
      </c>
    </row>
    <row r="209" spans="1:9">
      <c r="A209" t="s">
        <v>127</v>
      </c>
      <c r="B209">
        <v>41.697099999999999</v>
      </c>
      <c r="C209">
        <v>-8.1547800000000006</v>
      </c>
      <c r="E209" s="31">
        <v>154.678</v>
      </c>
      <c r="F209" s="31">
        <v>-14.495699999999999</v>
      </c>
      <c r="G209" s="31">
        <v>3.3519000000000001</v>
      </c>
      <c r="I209" s="31">
        <v>73.508099999999999</v>
      </c>
    </row>
    <row r="210" spans="1:9">
      <c r="A210" t="s">
        <v>128</v>
      </c>
      <c r="B210">
        <v>46.277299999999997</v>
      </c>
      <c r="C210">
        <v>20.661300000000001</v>
      </c>
      <c r="E210" s="31">
        <v>-173.358</v>
      </c>
      <c r="F210" s="31">
        <v>-14.321</v>
      </c>
      <c r="G210" s="31">
        <v>3.9813900000000002</v>
      </c>
      <c r="I210" s="31">
        <v>72.231200000000001</v>
      </c>
    </row>
    <row r="211" spans="1:9">
      <c r="A211" t="s">
        <v>129</v>
      </c>
      <c r="B211">
        <v>46.258000000000003</v>
      </c>
      <c r="C211">
        <v>20.677499999999998</v>
      </c>
      <c r="E211" s="31">
        <v>-173.36699999999999</v>
      </c>
      <c r="F211" s="31">
        <v>-14.317399999999999</v>
      </c>
      <c r="G211" s="31">
        <v>3.9801199999999999</v>
      </c>
      <c r="I211" s="31">
        <v>72.210700000000003</v>
      </c>
    </row>
    <row r="212" spans="1:9">
      <c r="A212" t="s">
        <v>130</v>
      </c>
      <c r="B212">
        <v>-45.429900000000004</v>
      </c>
      <c r="C212">
        <v>-3.9846599999999999</v>
      </c>
      <c r="E212" s="31">
        <v>-171.577</v>
      </c>
      <c r="F212" s="31">
        <v>9.8478899999999996</v>
      </c>
      <c r="G212" s="31">
        <v>8.0837800000000009</v>
      </c>
      <c r="I212" s="31">
        <v>74.843100000000007</v>
      </c>
    </row>
    <row r="213" spans="1:9">
      <c r="A213" t="s">
        <v>131</v>
      </c>
      <c r="B213">
        <v>-45.423200000000001</v>
      </c>
      <c r="C213">
        <v>-4.1978900000000001</v>
      </c>
      <c r="E213" s="31">
        <v>-171.654</v>
      </c>
      <c r="F213" s="31">
        <v>9.8490800000000007</v>
      </c>
      <c r="G213" s="31">
        <v>8.0855800000000002</v>
      </c>
      <c r="I213" s="31">
        <v>74.846100000000007</v>
      </c>
    </row>
    <row r="214" spans="1:9">
      <c r="A214" t="s">
        <v>132</v>
      </c>
      <c r="B214">
        <v>-45.450200000000002</v>
      </c>
      <c r="C214">
        <v>-4.0852399999999998</v>
      </c>
      <c r="E214" s="31">
        <v>-171.65799999999999</v>
      </c>
      <c r="F214" s="31">
        <v>9.84985</v>
      </c>
      <c r="G214" s="31">
        <v>8.0833100000000009</v>
      </c>
      <c r="I214" s="31">
        <v>74.846699999999998</v>
      </c>
    </row>
    <row r="215" spans="1:9">
      <c r="A215" t="s">
        <v>133</v>
      </c>
      <c r="B215">
        <v>-44.710900000000002</v>
      </c>
      <c r="C215">
        <v>-8.0470900000000007</v>
      </c>
      <c r="E215" s="31">
        <v>-168.84</v>
      </c>
      <c r="F215" s="31">
        <v>6.3362600000000002</v>
      </c>
      <c r="G215" s="31">
        <v>8.2631599999999992</v>
      </c>
      <c r="I215" s="31">
        <v>79.794300000000007</v>
      </c>
    </row>
    <row r="216" spans="1:9">
      <c r="A216" t="s">
        <v>134</v>
      </c>
      <c r="B216">
        <v>-45.015000000000001</v>
      </c>
      <c r="C216">
        <v>-6.9551400000000001</v>
      </c>
      <c r="E216" s="31">
        <v>-169.73400000000001</v>
      </c>
      <c r="F216" s="31">
        <v>6.3754799999999996</v>
      </c>
      <c r="G216" s="31">
        <v>8.2813400000000001</v>
      </c>
      <c r="I216" s="31">
        <v>79.878100000000003</v>
      </c>
    </row>
    <row r="217" spans="1:9">
      <c r="A217" t="s">
        <v>135</v>
      </c>
      <c r="B217">
        <v>-44.983899999999998</v>
      </c>
      <c r="C217">
        <v>-7.0389799999999996</v>
      </c>
      <c r="E217" s="31">
        <v>-169.726</v>
      </c>
      <c r="F217" s="31">
        <v>6.37507</v>
      </c>
      <c r="G217" s="31">
        <v>8.2789400000000004</v>
      </c>
      <c r="I217" s="31">
        <v>79.869200000000006</v>
      </c>
    </row>
    <row r="218" spans="1:9">
      <c r="A218" t="s">
        <v>136</v>
      </c>
      <c r="B218">
        <v>0.70567100000000005</v>
      </c>
      <c r="C218">
        <v>5.14255</v>
      </c>
      <c r="E218" s="31">
        <v>-163.803</v>
      </c>
      <c r="F218" s="31">
        <v>-3.4447299999999998</v>
      </c>
      <c r="G218" s="31">
        <v>8.5510999999999999</v>
      </c>
      <c r="I218" s="31">
        <v>71.476900000000001</v>
      </c>
    </row>
    <row r="219" spans="1:9">
      <c r="A219" t="s">
        <v>137</v>
      </c>
      <c r="B219">
        <v>0.756517</v>
      </c>
      <c r="C219">
        <v>5.02461</v>
      </c>
      <c r="E219" s="31">
        <v>-163.744</v>
      </c>
      <c r="F219" s="31">
        <v>-3.4487199999999998</v>
      </c>
      <c r="G219" s="31">
        <v>8.5501900000000006</v>
      </c>
      <c r="I219" s="31">
        <v>71.506799999999998</v>
      </c>
    </row>
    <row r="220" spans="1:9">
      <c r="A220" t="s">
        <v>138</v>
      </c>
      <c r="B220">
        <v>0.71526999999999996</v>
      </c>
      <c r="C220">
        <v>5.1319299999999997</v>
      </c>
      <c r="E220" s="31">
        <v>-163.11699999999999</v>
      </c>
      <c r="F220" s="31">
        <v>-3.39717</v>
      </c>
      <c r="G220" s="31">
        <v>8.5032499999999995</v>
      </c>
      <c r="I220" s="31">
        <v>70.627200000000002</v>
      </c>
    </row>
    <row r="221" spans="1:9">
      <c r="A221" t="s">
        <v>139</v>
      </c>
      <c r="B221">
        <v>0.43443900000000002</v>
      </c>
      <c r="C221">
        <v>6.2575000000000003</v>
      </c>
      <c r="E221" s="31">
        <v>-162.792</v>
      </c>
      <c r="F221" s="31">
        <v>-3.6312199999999999</v>
      </c>
      <c r="G221" s="31">
        <v>8.8751899999999999</v>
      </c>
      <c r="I221" s="31">
        <v>78.293099999999995</v>
      </c>
    </row>
    <row r="222" spans="1:9">
      <c r="A222" t="s">
        <v>140</v>
      </c>
      <c r="B222">
        <v>0.74802800000000003</v>
      </c>
      <c r="C222">
        <v>5.0724</v>
      </c>
      <c r="E222" s="31">
        <v>-163.328</v>
      </c>
      <c r="F222" s="31">
        <v>-3.6573699999999998</v>
      </c>
      <c r="G222" s="31">
        <v>8.8990500000000008</v>
      </c>
      <c r="I222" s="31">
        <v>78.421700000000001</v>
      </c>
    </row>
    <row r="223" spans="1:9">
      <c r="A223" t="s">
        <v>141</v>
      </c>
      <c r="B223">
        <v>96.029799999999994</v>
      </c>
      <c r="C223">
        <v>14.5014</v>
      </c>
      <c r="E223" s="31">
        <v>165.274</v>
      </c>
      <c r="F223" s="31">
        <v>-23.427099999999999</v>
      </c>
      <c r="G223" s="31">
        <v>2.9927999999999999</v>
      </c>
      <c r="I223" s="31">
        <v>74.491200000000006</v>
      </c>
    </row>
    <row r="224" spans="1:9">
      <c r="A224" t="s">
        <v>142</v>
      </c>
      <c r="B224">
        <v>96.046000000000006</v>
      </c>
      <c r="C224">
        <v>14.5395</v>
      </c>
      <c r="E224" s="31">
        <v>165.25399999999999</v>
      </c>
      <c r="F224" s="31">
        <v>-23.421099999999999</v>
      </c>
      <c r="G224" s="31">
        <v>2.99316</v>
      </c>
      <c r="I224" s="31">
        <v>74.476600000000005</v>
      </c>
    </row>
    <row r="225" spans="1:9">
      <c r="A225" t="s">
        <v>180</v>
      </c>
      <c r="B225">
        <v>96.051000000000002</v>
      </c>
      <c r="C225">
        <v>14.581</v>
      </c>
      <c r="E225" s="31">
        <v>165.327</v>
      </c>
      <c r="F225" s="31">
        <v>-23.427</v>
      </c>
      <c r="G225" s="31">
        <v>2.996</v>
      </c>
      <c r="I225" s="31">
        <v>74.488</v>
      </c>
    </row>
    <row r="226" spans="1:9">
      <c r="A226" t="s">
        <v>181</v>
      </c>
      <c r="B226">
        <v>-179.49</v>
      </c>
      <c r="C226">
        <v>-4.8252499999999996</v>
      </c>
      <c r="E226" s="31">
        <v>-161.15100000000001</v>
      </c>
      <c r="F226" s="31">
        <v>-21.233599999999999</v>
      </c>
      <c r="G226" s="31">
        <v>-9.8027999999999995</v>
      </c>
      <c r="I226" s="31">
        <v>72.292199999999994</v>
      </c>
    </row>
    <row r="227" spans="1:9">
      <c r="A227" t="s">
        <v>182</v>
      </c>
      <c r="B227">
        <v>-179.489</v>
      </c>
      <c r="C227">
        <v>-4.68832</v>
      </c>
      <c r="E227" s="31">
        <v>-161.047</v>
      </c>
      <c r="F227" s="31">
        <v>-21.198599999999999</v>
      </c>
      <c r="G227" s="31">
        <v>-9.7897400000000001</v>
      </c>
      <c r="I227" s="31">
        <v>72.193799999999996</v>
      </c>
    </row>
    <row r="228" spans="1:9">
      <c r="A228" t="s">
        <v>183</v>
      </c>
      <c r="B228">
        <v>-179.05699999999999</v>
      </c>
      <c r="C228">
        <v>-5.3901899999999996</v>
      </c>
      <c r="E228" s="31">
        <v>-160.83600000000001</v>
      </c>
      <c r="F228" s="31">
        <v>-21.6677</v>
      </c>
      <c r="G228" s="31">
        <v>-9.1182999999999996</v>
      </c>
      <c r="I228" s="31">
        <v>79.525999999999996</v>
      </c>
    </row>
    <row r="229" spans="1:9">
      <c r="A229" t="s">
        <v>184</v>
      </c>
      <c r="B229">
        <v>-179.48599999999999</v>
      </c>
      <c r="C229">
        <v>-3.6252399999999998</v>
      </c>
      <c r="E229" s="31">
        <v>-161.1</v>
      </c>
      <c r="F229" s="31">
        <v>-21.555</v>
      </c>
      <c r="G229" s="31">
        <v>-9.1135000000000002</v>
      </c>
      <c r="I229" s="31">
        <v>79.015900000000002</v>
      </c>
    </row>
    <row r="230" spans="1:9">
      <c r="A230" t="s">
        <v>185</v>
      </c>
      <c r="B230">
        <v>-179.767</v>
      </c>
      <c r="C230">
        <v>-3.3661699999999999</v>
      </c>
      <c r="E230" s="31">
        <v>-161.79</v>
      </c>
      <c r="F230" s="31">
        <v>-21.458500000000001</v>
      </c>
      <c r="G230" s="31">
        <v>-9.1993399999999994</v>
      </c>
      <c r="I230" s="31">
        <v>77.960700000000003</v>
      </c>
    </row>
    <row r="231" spans="1:9">
      <c r="A231" t="s">
        <v>186</v>
      </c>
      <c r="B231">
        <v>-179.76599999999999</v>
      </c>
      <c r="C231">
        <v>-3.4267799999999999</v>
      </c>
      <c r="E231" s="31">
        <v>-161.81</v>
      </c>
      <c r="F231" s="31">
        <v>-21.464099999999998</v>
      </c>
      <c r="G231" s="31">
        <v>-9.1985299999999999</v>
      </c>
      <c r="I231" s="31">
        <v>77.977000000000004</v>
      </c>
    </row>
  </sheetData>
  <mergeCells count="3">
    <mergeCell ref="E1:I1"/>
    <mergeCell ref="A60:J60"/>
    <mergeCell ref="A123:I123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3:Q804"/>
  <sheetViews>
    <sheetView tabSelected="1" topLeftCell="A661" zoomScale="85" zoomScaleNormal="85" workbookViewId="0">
      <selection activeCell="B675" sqref="B675"/>
    </sheetView>
  </sheetViews>
  <sheetFormatPr defaultRowHeight="14.4"/>
  <cols>
    <col min="2" max="2" width="14.21875" customWidth="1"/>
    <col min="3" max="3" width="12" customWidth="1"/>
    <col min="4" max="4" width="11" customWidth="1"/>
    <col min="5" max="5" width="8.88671875" bestFit="1" customWidth="1"/>
    <col min="6" max="6" width="9.21875" bestFit="1" customWidth="1"/>
    <col min="7" max="7" width="9.88671875" customWidth="1"/>
    <col min="8" max="8" width="8.21875" bestFit="1" customWidth="1"/>
    <col min="9" max="9" width="7.6640625" customWidth="1"/>
    <col min="10" max="10" width="10.88671875" customWidth="1"/>
  </cols>
  <sheetData>
    <row r="3" spans="2:14">
      <c r="B3" s="38" t="s">
        <v>221</v>
      </c>
      <c r="C3" s="38"/>
      <c r="D3" s="38"/>
      <c r="E3" s="38"/>
      <c r="F3" s="38"/>
      <c r="G3" s="38"/>
      <c r="H3" s="38"/>
    </row>
    <row r="4" spans="2:14">
      <c r="B4" s="26"/>
      <c r="C4" s="26"/>
      <c r="D4" s="26"/>
      <c r="E4" s="26"/>
      <c r="F4" s="26"/>
      <c r="G4" s="26"/>
      <c r="H4" s="26"/>
    </row>
    <row r="5" spans="2:14">
      <c r="B5" s="26"/>
      <c r="C5" s="26"/>
      <c r="D5" s="26"/>
      <c r="E5" s="26"/>
      <c r="F5" s="26" t="s">
        <v>16</v>
      </c>
      <c r="G5" s="26" t="s">
        <v>17</v>
      </c>
      <c r="H5" s="26" t="s">
        <v>18</v>
      </c>
      <c r="J5" s="26" t="s">
        <v>222</v>
      </c>
      <c r="K5" s="26" t="s">
        <v>223</v>
      </c>
      <c r="M5" s="26" t="s">
        <v>172</v>
      </c>
      <c r="N5" s="26" t="s">
        <v>173</v>
      </c>
    </row>
    <row r="6" spans="2:14">
      <c r="B6" t="s">
        <v>97</v>
      </c>
      <c r="C6">
        <v>0.76312999999999998</v>
      </c>
      <c r="D6">
        <v>-1.38123</v>
      </c>
      <c r="E6">
        <v>-166.96100000000001</v>
      </c>
      <c r="F6">
        <v>5.7755599999999996</v>
      </c>
      <c r="G6">
        <v>3.6911499999999999</v>
      </c>
      <c r="H6">
        <v>49.027500000000003</v>
      </c>
      <c r="J6">
        <v>0</v>
      </c>
    </row>
    <row r="7" spans="2:14">
      <c r="B7" t="s">
        <v>98</v>
      </c>
      <c r="C7">
        <v>0.76312999999999998</v>
      </c>
      <c r="D7">
        <v>-1.38123</v>
      </c>
      <c r="E7">
        <v>-166.96100000000001</v>
      </c>
      <c r="F7" s="36">
        <v>5.7755599999999996</v>
      </c>
      <c r="G7">
        <v>3.6911499999999999</v>
      </c>
      <c r="H7">
        <v>49.027500000000003</v>
      </c>
      <c r="J7">
        <v>0</v>
      </c>
    </row>
    <row r="8" spans="2:14">
      <c r="B8" t="s">
        <v>99</v>
      </c>
      <c r="C8">
        <v>1.40052</v>
      </c>
      <c r="D8">
        <v>1.2228699999999999</v>
      </c>
      <c r="E8">
        <v>157.11099999999999</v>
      </c>
      <c r="F8">
        <v>-4.0883599999999998</v>
      </c>
      <c r="G8">
        <v>2.5511699999999999</v>
      </c>
      <c r="H8">
        <v>47.250700000000002</v>
      </c>
      <c r="J8">
        <v>10</v>
      </c>
      <c r="M8">
        <f>F8-$F$6+J8</f>
        <v>0.13607999999999976</v>
      </c>
    </row>
    <row r="9" spans="2:14">
      <c r="B9" t="s">
        <v>100</v>
      </c>
      <c r="C9">
        <v>1.6506700000000001</v>
      </c>
      <c r="D9">
        <v>0.99073199999999995</v>
      </c>
      <c r="E9">
        <v>156.94999999999999</v>
      </c>
      <c r="F9">
        <v>-4.00664</v>
      </c>
      <c r="G9">
        <v>2.5714899999999998</v>
      </c>
      <c r="H9">
        <v>47.226799999999997</v>
      </c>
      <c r="J9">
        <v>10</v>
      </c>
      <c r="M9">
        <f>F9-$F$7+J9</f>
        <v>0.21780000000000044</v>
      </c>
    </row>
    <row r="10" spans="2:14">
      <c r="B10" t="s">
        <v>101</v>
      </c>
      <c r="C10">
        <v>0.184114</v>
      </c>
      <c r="D10">
        <v>-4.8261200000000004</v>
      </c>
      <c r="E10">
        <v>154.21299999999999</v>
      </c>
      <c r="F10">
        <v>8.1766400000000008</v>
      </c>
      <c r="G10">
        <v>5.7375800000000003</v>
      </c>
      <c r="H10">
        <v>69.406499999999994</v>
      </c>
      <c r="J10">
        <v>0</v>
      </c>
    </row>
    <row r="11" spans="2:14">
      <c r="B11" t="s">
        <v>102</v>
      </c>
      <c r="C11">
        <v>0.20666799999999999</v>
      </c>
      <c r="D11">
        <v>-5.2616100000000001</v>
      </c>
      <c r="E11">
        <v>153.86199999999999</v>
      </c>
      <c r="F11" s="36">
        <v>8.1872699999999998</v>
      </c>
      <c r="G11">
        <v>5.7259399999999996</v>
      </c>
      <c r="H11">
        <v>69.283199999999994</v>
      </c>
      <c r="J11">
        <v>0</v>
      </c>
    </row>
    <row r="12" spans="2:14">
      <c r="B12" t="s">
        <v>103</v>
      </c>
      <c r="C12">
        <v>1.5778000000000001</v>
      </c>
      <c r="D12">
        <v>0.59997</v>
      </c>
      <c r="E12">
        <v>151.33500000000001</v>
      </c>
      <c r="F12">
        <v>-1.60273</v>
      </c>
      <c r="G12">
        <v>5.5613999999999999</v>
      </c>
      <c r="H12">
        <v>67.4328</v>
      </c>
      <c r="J12">
        <v>10</v>
      </c>
      <c r="M12">
        <f>F12-$F$10+J12</f>
        <v>0.22062999999999988</v>
      </c>
    </row>
    <row r="13" spans="2:14">
      <c r="B13" t="s">
        <v>104</v>
      </c>
      <c r="C13">
        <v>1.55125</v>
      </c>
      <c r="D13">
        <v>0.41813800000000001</v>
      </c>
      <c r="E13">
        <v>151.697</v>
      </c>
      <c r="F13">
        <v>-1.63208</v>
      </c>
      <c r="G13">
        <v>5.5929599999999997</v>
      </c>
      <c r="H13">
        <v>67.748099999999994</v>
      </c>
      <c r="J13">
        <v>10</v>
      </c>
      <c r="M13">
        <f>F13-$F$11+J13</f>
        <v>0.18064999999999998</v>
      </c>
    </row>
    <row r="14" spans="2:14">
      <c r="B14" t="s">
        <v>105</v>
      </c>
      <c r="C14">
        <v>1.78668</v>
      </c>
      <c r="D14">
        <v>7.5268600000000001</v>
      </c>
      <c r="E14">
        <v>153.91399999999999</v>
      </c>
      <c r="F14">
        <v>-11.8588</v>
      </c>
      <c r="G14">
        <v>5.5018000000000002</v>
      </c>
      <c r="H14">
        <v>68.97</v>
      </c>
      <c r="J14">
        <v>20</v>
      </c>
      <c r="M14">
        <f>F14-$F$11+J14</f>
        <v>-4.6070000000000277E-2</v>
      </c>
    </row>
    <row r="15" spans="2:14">
      <c r="B15" t="s">
        <v>106</v>
      </c>
      <c r="C15">
        <v>1.77698</v>
      </c>
      <c r="D15">
        <v>7.4292100000000003</v>
      </c>
      <c r="E15">
        <v>154.084</v>
      </c>
      <c r="F15">
        <v>-11.8781</v>
      </c>
      <c r="G15">
        <v>5.5103400000000002</v>
      </c>
      <c r="H15">
        <v>69.06</v>
      </c>
      <c r="J15">
        <v>20</v>
      </c>
      <c r="M15">
        <f>F15-$F$11+J15</f>
        <v>-6.5370000000001482E-2</v>
      </c>
    </row>
    <row r="16" spans="2:14">
      <c r="B16" t="s">
        <v>107</v>
      </c>
      <c r="C16">
        <v>2.4436100000000001</v>
      </c>
      <c r="D16">
        <v>11.885899999999999</v>
      </c>
      <c r="E16">
        <v>160.791</v>
      </c>
      <c r="F16">
        <v>-22.912600000000001</v>
      </c>
      <c r="G16">
        <v>5.5267499999999998</v>
      </c>
      <c r="H16">
        <v>72.072299999999998</v>
      </c>
      <c r="J16">
        <v>30</v>
      </c>
      <c r="M16">
        <f>F16-$F$11+J16</f>
        <v>-1.0998700000000028</v>
      </c>
    </row>
    <row r="17" spans="2:14">
      <c r="B17" t="s">
        <v>108</v>
      </c>
      <c r="C17">
        <v>2.3877299999999999</v>
      </c>
      <c r="D17">
        <v>11.7477</v>
      </c>
      <c r="E17">
        <v>161.12799999999999</v>
      </c>
      <c r="F17">
        <v>-22.9694</v>
      </c>
      <c r="G17">
        <v>5.5423900000000001</v>
      </c>
      <c r="H17">
        <v>72.188000000000002</v>
      </c>
      <c r="J17">
        <v>30</v>
      </c>
      <c r="M17">
        <f>F17-$F$11+J17</f>
        <v>-1.1566699999999983</v>
      </c>
    </row>
    <row r="18" spans="2:14">
      <c r="B18" s="15" t="s">
        <v>109</v>
      </c>
      <c r="C18" s="15">
        <v>2.3877299999999999</v>
      </c>
      <c r="D18" s="15">
        <v>11.7477</v>
      </c>
      <c r="E18" s="15">
        <v>161.12799999999999</v>
      </c>
      <c r="F18" s="15">
        <v>-22.9694</v>
      </c>
      <c r="G18" s="15">
        <v>5.5423900000000001</v>
      </c>
      <c r="H18" s="15">
        <v>72.188000000000002</v>
      </c>
      <c r="J18">
        <v>0</v>
      </c>
    </row>
    <row r="19" spans="2:14">
      <c r="B19" t="s">
        <v>110</v>
      </c>
      <c r="C19">
        <v>2.1031500000000002E-2</v>
      </c>
      <c r="D19">
        <v>-2.1558899999999999</v>
      </c>
      <c r="E19">
        <v>150.03800000000001</v>
      </c>
      <c r="F19" s="36">
        <v>5.5762299999999998</v>
      </c>
      <c r="G19">
        <v>11.765700000000001</v>
      </c>
      <c r="H19">
        <v>109.518</v>
      </c>
      <c r="J19">
        <v>0</v>
      </c>
    </row>
    <row r="20" spans="2:14">
      <c r="B20" t="s">
        <v>111</v>
      </c>
      <c r="C20">
        <v>1.3184400000000001</v>
      </c>
      <c r="D20">
        <v>1.82141</v>
      </c>
      <c r="E20">
        <v>-161.79</v>
      </c>
      <c r="F20">
        <v>-4.2364499999999996</v>
      </c>
      <c r="G20">
        <v>12.1014</v>
      </c>
      <c r="H20">
        <v>107.568</v>
      </c>
      <c r="J20">
        <v>10</v>
      </c>
      <c r="M20">
        <f>F20-$F$19+J20</f>
        <v>0.18731999999999971</v>
      </c>
    </row>
    <row r="21" spans="2:14">
      <c r="B21" t="s">
        <v>112</v>
      </c>
      <c r="C21">
        <v>0.91180399999999995</v>
      </c>
      <c r="D21">
        <v>1.27407</v>
      </c>
      <c r="E21">
        <v>-160.53200000000001</v>
      </c>
      <c r="F21">
        <v>-4.2646899999999999</v>
      </c>
      <c r="G21">
        <v>11.923299999999999</v>
      </c>
      <c r="H21">
        <v>106.143</v>
      </c>
      <c r="J21">
        <v>10</v>
      </c>
      <c r="M21">
        <f t="shared" ref="M21:M27" si="0">F21-$F$19+J21</f>
        <v>0.15907999999999944</v>
      </c>
    </row>
    <row r="22" spans="2:14">
      <c r="B22" t="s">
        <v>113</v>
      </c>
      <c r="C22">
        <v>1.24135</v>
      </c>
      <c r="D22">
        <v>8.4549199999999995</v>
      </c>
      <c r="E22">
        <v>148.75399999999999</v>
      </c>
      <c r="F22">
        <v>-14.425700000000001</v>
      </c>
      <c r="G22">
        <v>11.3215</v>
      </c>
      <c r="H22">
        <v>106.04</v>
      </c>
      <c r="J22">
        <v>20</v>
      </c>
      <c r="M22">
        <f t="shared" si="0"/>
        <v>-1.9300000000015416E-3</v>
      </c>
    </row>
    <row r="23" spans="2:14">
      <c r="B23" t="s">
        <v>114</v>
      </c>
      <c r="C23">
        <v>1.17394</v>
      </c>
      <c r="D23">
        <v>8.9548100000000002</v>
      </c>
      <c r="E23">
        <v>148.44900000000001</v>
      </c>
      <c r="F23">
        <v>-14.491199999999999</v>
      </c>
      <c r="G23">
        <v>11.2835</v>
      </c>
      <c r="H23">
        <v>105.703</v>
      </c>
      <c r="J23">
        <v>20</v>
      </c>
      <c r="M23">
        <f t="shared" si="0"/>
        <v>-6.7429999999998103E-2</v>
      </c>
    </row>
    <row r="24" spans="2:14">
      <c r="B24" t="s">
        <v>115</v>
      </c>
      <c r="C24">
        <v>3.2919499999999999</v>
      </c>
      <c r="D24">
        <v>13.845599999999999</v>
      </c>
      <c r="E24">
        <v>150.00399999999999</v>
      </c>
      <c r="F24">
        <v>-23.955200000000001</v>
      </c>
      <c r="G24">
        <v>10.8779</v>
      </c>
      <c r="H24">
        <v>105.375</v>
      </c>
      <c r="J24">
        <v>30</v>
      </c>
      <c r="M24">
        <f t="shared" si="0"/>
        <v>0.46856999999999971</v>
      </c>
    </row>
    <row r="25" spans="2:14">
      <c r="B25" t="s">
        <v>116</v>
      </c>
      <c r="C25">
        <v>3.2675700000000001</v>
      </c>
      <c r="D25">
        <v>13.3674</v>
      </c>
      <c r="E25">
        <v>150.02000000000001</v>
      </c>
      <c r="F25">
        <v>-23.9161</v>
      </c>
      <c r="G25">
        <v>10.8537</v>
      </c>
      <c r="H25">
        <v>105.36</v>
      </c>
      <c r="J25">
        <v>30</v>
      </c>
      <c r="M25">
        <f t="shared" si="0"/>
        <v>0.50767000000000095</v>
      </c>
    </row>
    <row r="26" spans="2:14">
      <c r="B26" t="s">
        <v>117</v>
      </c>
      <c r="C26">
        <v>7.01051</v>
      </c>
      <c r="D26">
        <v>13.558999999999999</v>
      </c>
      <c r="E26">
        <v>152.29499999999999</v>
      </c>
      <c r="F26">
        <v>-33.734499999999997</v>
      </c>
      <c r="G26">
        <v>9.3140699999999992</v>
      </c>
      <c r="H26">
        <v>108.961</v>
      </c>
      <c r="J26">
        <v>40</v>
      </c>
      <c r="M26">
        <f t="shared" si="0"/>
        <v>0.68927000000000049</v>
      </c>
    </row>
    <row r="27" spans="2:14">
      <c r="B27" t="s">
        <v>118</v>
      </c>
      <c r="C27">
        <v>5.0068799999999998</v>
      </c>
      <c r="D27">
        <v>16.34</v>
      </c>
      <c r="E27">
        <v>152.9</v>
      </c>
      <c r="F27">
        <v>-34.414099999999998</v>
      </c>
      <c r="G27">
        <v>10.236499999999999</v>
      </c>
      <c r="H27">
        <v>108.124</v>
      </c>
      <c r="J27">
        <v>40</v>
      </c>
      <c r="M27">
        <f t="shared" si="0"/>
        <v>9.6699999999998454E-3</v>
      </c>
    </row>
    <row r="28" spans="2:14">
      <c r="B28" t="s">
        <v>119</v>
      </c>
      <c r="C28">
        <v>1.2737799999999999</v>
      </c>
      <c r="D28">
        <v>2.3596400000000002</v>
      </c>
      <c r="E28">
        <v>-164.029</v>
      </c>
      <c r="F28">
        <v>-5.3705600000000002</v>
      </c>
      <c r="G28" s="32">
        <v>20.950299999999999</v>
      </c>
      <c r="H28">
        <v>98.802899999999994</v>
      </c>
      <c r="K28">
        <v>0</v>
      </c>
    </row>
    <row r="29" spans="2:14">
      <c r="B29" t="s">
        <v>120</v>
      </c>
      <c r="C29">
        <v>1.28939</v>
      </c>
      <c r="D29">
        <v>2.32666</v>
      </c>
      <c r="E29">
        <v>-164.334</v>
      </c>
      <c r="F29">
        <v>-5.42713</v>
      </c>
      <c r="G29" s="36">
        <v>21.099399999999999</v>
      </c>
      <c r="H29">
        <v>99.558700000000002</v>
      </c>
      <c r="K29">
        <v>0</v>
      </c>
    </row>
    <row r="30" spans="2:14">
      <c r="B30" t="s">
        <v>121</v>
      </c>
      <c r="C30">
        <v>2.2313100000000001</v>
      </c>
      <c r="D30">
        <v>2.2017000000000002</v>
      </c>
      <c r="E30">
        <v>148.38499999999999</v>
      </c>
      <c r="F30">
        <v>-5.4059299999999997</v>
      </c>
      <c r="G30">
        <v>11.2994</v>
      </c>
      <c r="H30">
        <v>101.535</v>
      </c>
      <c r="K30">
        <v>10</v>
      </c>
      <c r="N30">
        <f t="shared" ref="N30:N35" si="1">G30-$G$29+K30</f>
        <v>0.20000000000000107</v>
      </c>
    </row>
    <row r="31" spans="2:14">
      <c r="B31" t="s">
        <v>122</v>
      </c>
      <c r="C31">
        <v>2.2385899999999999</v>
      </c>
      <c r="D31">
        <v>2.3426399999999998</v>
      </c>
      <c r="E31">
        <v>148.28800000000001</v>
      </c>
      <c r="F31">
        <v>-5.4026699999999996</v>
      </c>
      <c r="G31">
        <v>11.2872</v>
      </c>
      <c r="H31">
        <v>101.392</v>
      </c>
      <c r="K31">
        <v>10</v>
      </c>
      <c r="N31">
        <f t="shared" si="1"/>
        <v>0.18780000000000108</v>
      </c>
    </row>
    <row r="32" spans="2:14">
      <c r="B32" t="s">
        <v>123</v>
      </c>
      <c r="C32">
        <v>0.43703399999999998</v>
      </c>
      <c r="D32">
        <v>2.29738</v>
      </c>
      <c r="E32">
        <v>152.785</v>
      </c>
      <c r="F32">
        <v>-4.60168</v>
      </c>
      <c r="G32">
        <v>2.24498</v>
      </c>
      <c r="H32">
        <v>102.896</v>
      </c>
      <c r="K32">
        <v>20</v>
      </c>
      <c r="N32">
        <f t="shared" si="1"/>
        <v>1.1455800000000025</v>
      </c>
    </row>
    <row r="33" spans="2:17">
      <c r="B33" t="s">
        <v>124</v>
      </c>
      <c r="C33">
        <v>0.44051699999999999</v>
      </c>
      <c r="D33">
        <v>2.3901300000000001</v>
      </c>
      <c r="E33">
        <v>152.863</v>
      </c>
      <c r="F33">
        <v>-4.5998000000000001</v>
      </c>
      <c r="G33">
        <v>2.2414800000000001</v>
      </c>
      <c r="H33">
        <v>102.899</v>
      </c>
      <c r="K33">
        <v>20</v>
      </c>
      <c r="N33">
        <f t="shared" si="1"/>
        <v>1.14208</v>
      </c>
    </row>
    <row r="34" spans="2:17">
      <c r="B34" t="s">
        <v>125</v>
      </c>
      <c r="C34">
        <v>1.60121</v>
      </c>
      <c r="D34">
        <v>0.12990499999999999</v>
      </c>
      <c r="E34">
        <v>155.16800000000001</v>
      </c>
      <c r="F34">
        <v>-3.9657399999999998</v>
      </c>
      <c r="G34">
        <v>-5.9489799999999997</v>
      </c>
      <c r="H34">
        <v>104.926</v>
      </c>
      <c r="K34">
        <v>30</v>
      </c>
      <c r="N34">
        <f t="shared" si="1"/>
        <v>2.9516200000000019</v>
      </c>
    </row>
    <row r="35" spans="2:17">
      <c r="B35" t="s">
        <v>126</v>
      </c>
      <c r="C35">
        <v>1.5709599999999999</v>
      </c>
      <c r="D35">
        <v>0.25270700000000001</v>
      </c>
      <c r="E35">
        <v>155.03700000000001</v>
      </c>
      <c r="F35">
        <v>-3.9611499999999999</v>
      </c>
      <c r="G35">
        <v>-5.94604</v>
      </c>
      <c r="H35">
        <v>104.77200000000001</v>
      </c>
      <c r="K35">
        <v>30</v>
      </c>
      <c r="N35">
        <f t="shared" si="1"/>
        <v>2.9545600000000007</v>
      </c>
    </row>
    <row r="38" spans="2:17">
      <c r="B38" s="38" t="s">
        <v>224</v>
      </c>
      <c r="C38" s="38"/>
      <c r="D38" s="38"/>
      <c r="E38" s="38"/>
      <c r="F38" s="38"/>
      <c r="G38" s="38"/>
      <c r="H38" s="38"/>
    </row>
    <row r="39" spans="2:17">
      <c r="B39" s="30"/>
      <c r="C39" s="30"/>
      <c r="D39" s="30"/>
      <c r="E39" s="30"/>
      <c r="F39" s="30" t="s">
        <v>16</v>
      </c>
      <c r="G39" s="30" t="s">
        <v>17</v>
      </c>
      <c r="H39" t="s">
        <v>18</v>
      </c>
      <c r="J39" s="30" t="s">
        <v>223</v>
      </c>
      <c r="K39" s="30" t="s">
        <v>228</v>
      </c>
      <c r="M39" t="s">
        <v>229</v>
      </c>
      <c r="P39" t="s">
        <v>231</v>
      </c>
    </row>
    <row r="40" spans="2:17">
      <c r="B40" t="s">
        <v>97</v>
      </c>
      <c r="C40">
        <v>1.0908</v>
      </c>
      <c r="D40">
        <v>-0.84337799999999996</v>
      </c>
      <c r="E40">
        <v>146.70500000000001</v>
      </c>
      <c r="F40">
        <v>-1.90151</v>
      </c>
      <c r="G40">
        <v>25.2164</v>
      </c>
      <c r="H40">
        <v>185.702</v>
      </c>
      <c r="J40">
        <v>0</v>
      </c>
      <c r="K40">
        <v>68</v>
      </c>
      <c r="P40">
        <f t="shared" ref="P40:P66" si="2">$J$68-J40</f>
        <v>28</v>
      </c>
      <c r="Q40">
        <f>(G40-$G$68-P40)*10</f>
        <v>-22.499140000000004</v>
      </c>
    </row>
    <row r="41" spans="2:17">
      <c r="B41" t="s">
        <v>98</v>
      </c>
      <c r="C41">
        <v>1.1080399999999999</v>
      </c>
      <c r="D41">
        <v>-0.73414100000000004</v>
      </c>
      <c r="E41">
        <v>146.45699999999999</v>
      </c>
      <c r="F41">
        <v>-1.8973</v>
      </c>
      <c r="G41">
        <v>25.191500000000001</v>
      </c>
      <c r="H41">
        <v>185.56399999999999</v>
      </c>
      <c r="J41">
        <v>0</v>
      </c>
      <c r="P41">
        <f t="shared" si="2"/>
        <v>28</v>
      </c>
      <c r="Q41">
        <f t="shared" ref="Q41:Q95" si="3">(G41-$G$68-P41)*10</f>
        <v>-22.748139999999992</v>
      </c>
    </row>
    <row r="42" spans="2:17">
      <c r="B42" t="s">
        <v>99</v>
      </c>
      <c r="C42">
        <v>1.6309</v>
      </c>
      <c r="D42">
        <v>0.26242300000000002</v>
      </c>
      <c r="E42">
        <v>-160.15899999999999</v>
      </c>
      <c r="F42">
        <v>-1.90259</v>
      </c>
      <c r="G42">
        <v>22.979600000000001</v>
      </c>
      <c r="H42">
        <v>180.04</v>
      </c>
      <c r="J42">
        <v>2</v>
      </c>
      <c r="M42">
        <f>($G$41-G42-J42)*10</f>
        <v>2.1189999999999998</v>
      </c>
      <c r="P42">
        <f t="shared" si="2"/>
        <v>26</v>
      </c>
      <c r="Q42">
        <f t="shared" si="3"/>
        <v>-24.867139999999992</v>
      </c>
    </row>
    <row r="43" spans="2:17">
      <c r="B43" t="s">
        <v>100</v>
      </c>
      <c r="C43">
        <v>1.2948999999999999</v>
      </c>
      <c r="D43">
        <v>1.0689</v>
      </c>
      <c r="E43">
        <v>-160.34100000000001</v>
      </c>
      <c r="F43">
        <v>-1.9050199999999999</v>
      </c>
      <c r="G43">
        <v>22.984999999999999</v>
      </c>
      <c r="H43">
        <v>180.19800000000001</v>
      </c>
      <c r="J43">
        <v>2</v>
      </c>
      <c r="M43">
        <f t="shared" ref="M43:M95" si="4">($G$41-G43-J43)*10</f>
        <v>2.065000000000019</v>
      </c>
      <c r="P43">
        <f t="shared" si="2"/>
        <v>26</v>
      </c>
      <c r="Q43">
        <f t="shared" si="3"/>
        <v>-24.813140000000011</v>
      </c>
    </row>
    <row r="44" spans="2:17">
      <c r="B44" t="s">
        <v>101</v>
      </c>
      <c r="C44">
        <v>1.9691099999999999</v>
      </c>
      <c r="D44">
        <v>1.49271</v>
      </c>
      <c r="E44">
        <v>-159.75700000000001</v>
      </c>
      <c r="F44">
        <v>-1.64232</v>
      </c>
      <c r="G44">
        <v>21.050599999999999</v>
      </c>
      <c r="H44">
        <v>179.505</v>
      </c>
      <c r="J44">
        <v>4</v>
      </c>
      <c r="M44">
        <f t="shared" si="4"/>
        <v>1.4090000000000202</v>
      </c>
      <c r="P44">
        <f t="shared" si="2"/>
        <v>24</v>
      </c>
      <c r="Q44">
        <f t="shared" si="3"/>
        <v>-24.157140000000012</v>
      </c>
    </row>
    <row r="45" spans="2:17">
      <c r="B45" t="s">
        <v>102</v>
      </c>
      <c r="C45">
        <v>1.8415699999999999</v>
      </c>
      <c r="D45">
        <v>1.5731599999999999</v>
      </c>
      <c r="E45">
        <v>-159.251</v>
      </c>
      <c r="F45">
        <v>-1.6281300000000001</v>
      </c>
      <c r="G45">
        <v>20.9757</v>
      </c>
      <c r="H45">
        <v>178.816</v>
      </c>
      <c r="J45">
        <v>4</v>
      </c>
      <c r="M45">
        <f t="shared" si="4"/>
        <v>2.1580000000000155</v>
      </c>
      <c r="P45">
        <f t="shared" si="2"/>
        <v>24</v>
      </c>
      <c r="Q45">
        <f t="shared" si="3"/>
        <v>-24.906140000000008</v>
      </c>
    </row>
    <row r="46" spans="2:17">
      <c r="B46" t="s">
        <v>103</v>
      </c>
      <c r="C46">
        <v>1.8954200000000001</v>
      </c>
      <c r="D46">
        <v>1.6531199999999999</v>
      </c>
      <c r="E46">
        <v>-159.21299999999999</v>
      </c>
      <c r="F46">
        <v>-1.60392</v>
      </c>
      <c r="G46">
        <v>19.261900000000001</v>
      </c>
      <c r="H46">
        <v>179.583</v>
      </c>
      <c r="J46">
        <v>6</v>
      </c>
      <c r="M46">
        <f t="shared" si="4"/>
        <v>-0.70399999999999352</v>
      </c>
      <c r="P46">
        <f t="shared" si="2"/>
        <v>22</v>
      </c>
      <c r="Q46">
        <f t="shared" si="3"/>
        <v>-22.044139999999999</v>
      </c>
    </row>
    <row r="47" spans="2:17">
      <c r="B47" t="s">
        <v>104</v>
      </c>
      <c r="C47">
        <v>1.8874599999999999</v>
      </c>
      <c r="D47">
        <v>1.59311</v>
      </c>
      <c r="E47">
        <v>-159.18799999999999</v>
      </c>
      <c r="F47">
        <v>-1.6185499999999999</v>
      </c>
      <c r="G47">
        <v>19.258900000000001</v>
      </c>
      <c r="H47">
        <v>179.648</v>
      </c>
      <c r="J47">
        <v>6</v>
      </c>
      <c r="M47">
        <f t="shared" si="4"/>
        <v>-0.67399999999999238</v>
      </c>
      <c r="P47">
        <f t="shared" si="2"/>
        <v>22</v>
      </c>
      <c r="Q47">
        <f t="shared" si="3"/>
        <v>-22.07414</v>
      </c>
    </row>
    <row r="48" spans="2:17">
      <c r="B48" t="s">
        <v>105</v>
      </c>
      <c r="C48">
        <v>1.42499</v>
      </c>
      <c r="D48">
        <v>2.7543500000000001</v>
      </c>
      <c r="E48">
        <v>-158.185</v>
      </c>
      <c r="F48">
        <v>-1.7115899999999999</v>
      </c>
      <c r="G48">
        <v>17.437000000000001</v>
      </c>
      <c r="H48">
        <v>179.078</v>
      </c>
      <c r="J48">
        <v>8</v>
      </c>
      <c r="M48">
        <f t="shared" si="4"/>
        <v>-2.4549999999999983</v>
      </c>
      <c r="P48">
        <f t="shared" si="2"/>
        <v>20</v>
      </c>
      <c r="Q48">
        <f t="shared" si="3"/>
        <v>-20.293139999999994</v>
      </c>
    </row>
    <row r="49" spans="2:17">
      <c r="B49" t="s">
        <v>106</v>
      </c>
      <c r="C49">
        <v>1.4338299999999999</v>
      </c>
      <c r="D49">
        <v>2.7273100000000001</v>
      </c>
      <c r="E49">
        <v>-158.14400000000001</v>
      </c>
      <c r="F49">
        <v>-1.7167600000000001</v>
      </c>
      <c r="G49">
        <v>17.435700000000001</v>
      </c>
      <c r="H49">
        <v>179.04599999999999</v>
      </c>
      <c r="J49">
        <v>8</v>
      </c>
      <c r="M49">
        <f t="shared" si="4"/>
        <v>-2.4419999999999931</v>
      </c>
      <c r="P49">
        <f t="shared" si="2"/>
        <v>20</v>
      </c>
      <c r="Q49">
        <f t="shared" si="3"/>
        <v>-20.306139999999999</v>
      </c>
    </row>
    <row r="50" spans="2:17">
      <c r="B50" t="s">
        <v>107</v>
      </c>
      <c r="C50">
        <v>1.4354800000000001</v>
      </c>
      <c r="D50">
        <v>2.7315399999999999</v>
      </c>
      <c r="E50">
        <v>-157.90700000000001</v>
      </c>
      <c r="F50">
        <v>-1.76251</v>
      </c>
      <c r="G50">
        <v>15.686400000000001</v>
      </c>
      <c r="H50">
        <v>179.78100000000001</v>
      </c>
      <c r="J50">
        <v>10</v>
      </c>
      <c r="M50">
        <f t="shared" si="4"/>
        <v>-4.9489999999999945</v>
      </c>
      <c r="P50">
        <f t="shared" si="2"/>
        <v>18</v>
      </c>
      <c r="Q50">
        <f t="shared" si="3"/>
        <v>-17.79913999999998</v>
      </c>
    </row>
    <row r="51" spans="2:17">
      <c r="B51" t="s">
        <v>108</v>
      </c>
      <c r="C51">
        <v>1.4742900000000001</v>
      </c>
      <c r="D51">
        <v>2.4686900000000001</v>
      </c>
      <c r="E51">
        <v>-158.155</v>
      </c>
      <c r="F51">
        <v>-1.76475</v>
      </c>
      <c r="G51">
        <v>15.726900000000001</v>
      </c>
      <c r="H51">
        <v>180.22399999999999</v>
      </c>
      <c r="J51">
        <v>10</v>
      </c>
      <c r="M51">
        <f t="shared" si="4"/>
        <v>-5.3539999999999921</v>
      </c>
      <c r="P51">
        <f t="shared" si="2"/>
        <v>18</v>
      </c>
      <c r="Q51">
        <f t="shared" si="3"/>
        <v>-17.39414</v>
      </c>
    </row>
    <row r="52" spans="2:17">
      <c r="B52" t="s">
        <v>109</v>
      </c>
      <c r="C52">
        <v>1.28528</v>
      </c>
      <c r="D52">
        <v>2.33772</v>
      </c>
      <c r="E52">
        <v>-157.33799999999999</v>
      </c>
      <c r="F52">
        <v>-3.69407</v>
      </c>
      <c r="G52">
        <v>13.914999999999999</v>
      </c>
      <c r="H52">
        <v>180.96899999999999</v>
      </c>
      <c r="J52">
        <v>12</v>
      </c>
      <c r="M52">
        <f t="shared" si="4"/>
        <v>-7.2349999999999781</v>
      </c>
      <c r="P52">
        <f t="shared" si="2"/>
        <v>16</v>
      </c>
      <c r="Q52">
        <f t="shared" si="3"/>
        <v>-15.513140000000014</v>
      </c>
    </row>
    <row r="53" spans="2:17">
      <c r="B53" t="s">
        <v>110</v>
      </c>
      <c r="C53">
        <v>1.14442</v>
      </c>
      <c r="D53">
        <v>2.3182200000000002</v>
      </c>
      <c r="E53">
        <v>-157.26</v>
      </c>
      <c r="F53">
        <v>-3.6907899999999998</v>
      </c>
      <c r="G53">
        <v>13.8842</v>
      </c>
      <c r="H53">
        <v>180.87299999999999</v>
      </c>
      <c r="J53">
        <v>12</v>
      </c>
      <c r="M53">
        <f t="shared" si="4"/>
        <v>-6.9269999999999854</v>
      </c>
      <c r="P53">
        <f t="shared" si="2"/>
        <v>16</v>
      </c>
      <c r="Q53">
        <f t="shared" si="3"/>
        <v>-15.821140000000007</v>
      </c>
    </row>
    <row r="54" spans="2:17">
      <c r="B54" t="s">
        <v>111</v>
      </c>
      <c r="C54">
        <v>1.0184800000000001</v>
      </c>
      <c r="D54">
        <v>-1.2980799999999999</v>
      </c>
      <c r="E54">
        <v>149.07499999999999</v>
      </c>
      <c r="F54">
        <v>-3.5986400000000001</v>
      </c>
      <c r="G54">
        <v>11.892200000000001</v>
      </c>
      <c r="H54">
        <v>180.77500000000001</v>
      </c>
      <c r="J54">
        <v>14</v>
      </c>
      <c r="M54">
        <f t="shared" si="4"/>
        <v>-7.0069999999999943</v>
      </c>
      <c r="P54">
        <f t="shared" si="2"/>
        <v>14</v>
      </c>
      <c r="Q54">
        <f t="shared" si="3"/>
        <v>-15.741139999999998</v>
      </c>
    </row>
    <row r="55" spans="2:17">
      <c r="B55" t="s">
        <v>112</v>
      </c>
      <c r="C55">
        <v>0.989402</v>
      </c>
      <c r="D55">
        <v>-1.33911</v>
      </c>
      <c r="E55">
        <v>148.92400000000001</v>
      </c>
      <c r="F55">
        <v>-3.5860500000000002</v>
      </c>
      <c r="G55">
        <v>11.8696</v>
      </c>
      <c r="H55">
        <v>180.46700000000001</v>
      </c>
      <c r="J55">
        <v>14</v>
      </c>
      <c r="M55">
        <f t="shared" si="4"/>
        <v>-6.7809999999999881</v>
      </c>
      <c r="P55">
        <f t="shared" si="2"/>
        <v>14</v>
      </c>
      <c r="Q55">
        <f t="shared" si="3"/>
        <v>-15.967140000000004</v>
      </c>
    </row>
    <row r="56" spans="2:17">
      <c r="B56" t="s">
        <v>113</v>
      </c>
      <c r="C56">
        <v>0.83732700000000004</v>
      </c>
      <c r="D56">
        <v>-2.00352</v>
      </c>
      <c r="E56">
        <v>149.142</v>
      </c>
      <c r="F56">
        <v>-3.5253199999999998</v>
      </c>
      <c r="G56">
        <v>10.176600000000001</v>
      </c>
      <c r="H56">
        <v>180.74299999999999</v>
      </c>
      <c r="J56">
        <v>16</v>
      </c>
      <c r="M56">
        <f t="shared" si="4"/>
        <v>-9.850999999999992</v>
      </c>
      <c r="P56">
        <f t="shared" si="2"/>
        <v>12</v>
      </c>
      <c r="Q56">
        <f t="shared" si="3"/>
        <v>-12.89714</v>
      </c>
    </row>
    <row r="57" spans="2:17">
      <c r="B57" t="s">
        <v>114</v>
      </c>
      <c r="C57">
        <v>0.91968399999999995</v>
      </c>
      <c r="D57">
        <v>-2.18404</v>
      </c>
      <c r="E57">
        <v>149.26599999999999</v>
      </c>
      <c r="F57">
        <v>-3.5161099999999998</v>
      </c>
      <c r="G57">
        <v>10.1911</v>
      </c>
      <c r="H57">
        <v>180.95400000000001</v>
      </c>
      <c r="J57">
        <v>16</v>
      </c>
      <c r="M57">
        <f t="shared" si="4"/>
        <v>-9.9959999999999916</v>
      </c>
      <c r="P57">
        <f t="shared" si="2"/>
        <v>12</v>
      </c>
      <c r="Q57">
        <f t="shared" si="3"/>
        <v>-12.752140000000001</v>
      </c>
    </row>
    <row r="58" spans="2:17">
      <c r="B58" t="s">
        <v>115</v>
      </c>
      <c r="C58">
        <v>1.2094100000000001</v>
      </c>
      <c r="D58">
        <v>-1.3125899999999999</v>
      </c>
      <c r="E58">
        <v>149.76599999999999</v>
      </c>
      <c r="F58">
        <v>-3.4705300000000001</v>
      </c>
      <c r="G58">
        <v>8.3446300000000004</v>
      </c>
      <c r="H58">
        <v>181.02799999999999</v>
      </c>
      <c r="J58">
        <v>18</v>
      </c>
      <c r="M58">
        <f t="shared" si="4"/>
        <v>-11.531299999999973</v>
      </c>
      <c r="P58">
        <f t="shared" si="2"/>
        <v>10</v>
      </c>
      <c r="Q58">
        <f t="shared" si="3"/>
        <v>-11.216840000000001</v>
      </c>
    </row>
    <row r="59" spans="2:17">
      <c r="B59" t="s">
        <v>116</v>
      </c>
      <c r="C59">
        <v>1.25787</v>
      </c>
      <c r="D59">
        <v>-1.2278199999999999</v>
      </c>
      <c r="E59">
        <v>149.79</v>
      </c>
      <c r="F59">
        <v>-3.4855399999999999</v>
      </c>
      <c r="G59">
        <v>8.3437699999999992</v>
      </c>
      <c r="H59">
        <v>181.01599999999999</v>
      </c>
      <c r="J59">
        <v>18</v>
      </c>
      <c r="M59">
        <f t="shared" si="4"/>
        <v>-11.522699999999979</v>
      </c>
      <c r="P59">
        <f t="shared" si="2"/>
        <v>10</v>
      </c>
      <c r="Q59">
        <f t="shared" si="3"/>
        <v>-11.225440000000013</v>
      </c>
    </row>
    <row r="60" spans="2:17">
      <c r="B60" t="s">
        <v>117</v>
      </c>
      <c r="C60">
        <v>1.9275500000000001</v>
      </c>
      <c r="D60">
        <v>0.52307700000000001</v>
      </c>
      <c r="E60">
        <v>150.721</v>
      </c>
      <c r="F60">
        <v>-3.4291700000000001</v>
      </c>
      <c r="G60">
        <v>6.5660299999999996</v>
      </c>
      <c r="H60">
        <v>182.209</v>
      </c>
      <c r="J60">
        <v>20</v>
      </c>
      <c r="M60">
        <f t="shared" si="4"/>
        <v>-13.7453</v>
      </c>
      <c r="P60">
        <f t="shared" si="2"/>
        <v>8</v>
      </c>
      <c r="Q60">
        <f t="shared" si="3"/>
        <v>-9.0028400000000008</v>
      </c>
    </row>
    <row r="61" spans="2:17">
      <c r="B61" t="s">
        <v>118</v>
      </c>
      <c r="C61">
        <v>1.9788300000000001</v>
      </c>
      <c r="D61">
        <v>0.52535100000000001</v>
      </c>
      <c r="E61">
        <v>150.97200000000001</v>
      </c>
      <c r="F61">
        <v>-3.43831</v>
      </c>
      <c r="G61">
        <v>6.5649100000000002</v>
      </c>
      <c r="H61">
        <v>182.428</v>
      </c>
      <c r="J61">
        <v>20</v>
      </c>
      <c r="M61">
        <f t="shared" si="4"/>
        <v>-13.734099999999998</v>
      </c>
      <c r="P61">
        <f t="shared" si="2"/>
        <v>8</v>
      </c>
      <c r="Q61">
        <f t="shared" si="3"/>
        <v>-9.0140399999999943</v>
      </c>
    </row>
    <row r="62" spans="2:17">
      <c r="B62" t="s">
        <v>119</v>
      </c>
      <c r="C62">
        <v>1.98892</v>
      </c>
      <c r="D62">
        <v>1.216</v>
      </c>
      <c r="E62">
        <v>151.51400000000001</v>
      </c>
      <c r="F62">
        <v>-3.4046599999999998</v>
      </c>
      <c r="G62">
        <v>4.78878</v>
      </c>
      <c r="H62">
        <v>182.756</v>
      </c>
      <c r="J62">
        <v>22</v>
      </c>
      <c r="M62">
        <f t="shared" si="4"/>
        <v>-15.972799999999978</v>
      </c>
      <c r="P62">
        <f t="shared" si="2"/>
        <v>6</v>
      </c>
      <c r="Q62">
        <f t="shared" si="3"/>
        <v>-6.7753399999999964</v>
      </c>
    </row>
    <row r="63" spans="2:17">
      <c r="B63" t="s">
        <v>120</v>
      </c>
      <c r="C63">
        <v>1.99986</v>
      </c>
      <c r="D63">
        <v>1.31517</v>
      </c>
      <c r="E63">
        <v>151.21600000000001</v>
      </c>
      <c r="F63">
        <v>-3.3809999999999998</v>
      </c>
      <c r="G63">
        <v>4.7714999999999996</v>
      </c>
      <c r="H63">
        <v>182.33500000000001</v>
      </c>
      <c r="J63">
        <v>22</v>
      </c>
      <c r="M63">
        <f t="shared" si="4"/>
        <v>-15.799999999999983</v>
      </c>
      <c r="P63">
        <f t="shared" si="2"/>
        <v>6</v>
      </c>
      <c r="Q63">
        <f t="shared" si="3"/>
        <v>-6.9481400000000004</v>
      </c>
    </row>
    <row r="64" spans="2:17">
      <c r="B64" t="s">
        <v>121</v>
      </c>
      <c r="C64">
        <v>1.96485</v>
      </c>
      <c r="D64">
        <v>1.10948</v>
      </c>
      <c r="E64">
        <v>151.643</v>
      </c>
      <c r="F64">
        <v>-3.3783099999999999</v>
      </c>
      <c r="G64">
        <v>3.00542</v>
      </c>
      <c r="H64">
        <v>182.3</v>
      </c>
      <c r="J64">
        <v>24</v>
      </c>
      <c r="M64">
        <f t="shared" si="4"/>
        <v>-18.139199999999995</v>
      </c>
      <c r="P64">
        <f t="shared" si="2"/>
        <v>4</v>
      </c>
      <c r="Q64">
        <f t="shared" si="3"/>
        <v>-4.6089400000000014</v>
      </c>
    </row>
    <row r="65" spans="2:17">
      <c r="B65" t="s">
        <v>122</v>
      </c>
      <c r="C65">
        <v>1.90601</v>
      </c>
      <c r="D65">
        <v>1.0381899999999999</v>
      </c>
      <c r="E65">
        <v>151.477</v>
      </c>
      <c r="F65">
        <v>-3.3783099999999999</v>
      </c>
      <c r="G65">
        <v>3.0077099999999999</v>
      </c>
      <c r="H65">
        <v>182.28700000000001</v>
      </c>
      <c r="J65">
        <v>24</v>
      </c>
      <c r="M65">
        <f t="shared" si="4"/>
        <v>-18.162099999999981</v>
      </c>
      <c r="P65">
        <f t="shared" si="2"/>
        <v>4</v>
      </c>
      <c r="Q65">
        <f t="shared" si="3"/>
        <v>-4.5860400000000023</v>
      </c>
    </row>
    <row r="66" spans="2:17">
      <c r="B66" t="s">
        <v>123</v>
      </c>
      <c r="C66">
        <v>1.5694300000000001</v>
      </c>
      <c r="D66">
        <v>0.78342299999999998</v>
      </c>
      <c r="E66">
        <v>152.19499999999999</v>
      </c>
      <c r="F66">
        <v>-3.33527</v>
      </c>
      <c r="G66">
        <v>1.2052400000000001</v>
      </c>
      <c r="H66">
        <v>182.81800000000001</v>
      </c>
      <c r="J66">
        <v>26</v>
      </c>
      <c r="M66">
        <f t="shared" si="4"/>
        <v>-20.137399999999985</v>
      </c>
      <c r="P66">
        <f t="shared" si="2"/>
        <v>2</v>
      </c>
      <c r="Q66">
        <f t="shared" si="3"/>
        <v>-2.6107399999999981</v>
      </c>
    </row>
    <row r="67" spans="2:17">
      <c r="B67" t="s">
        <v>124</v>
      </c>
      <c r="C67">
        <v>1.52319</v>
      </c>
      <c r="D67">
        <v>0.26606600000000002</v>
      </c>
      <c r="E67">
        <v>152.083</v>
      </c>
      <c r="F67">
        <v>-3.3387799999999999</v>
      </c>
      <c r="G67">
        <v>1.20042</v>
      </c>
      <c r="H67">
        <v>182.62899999999999</v>
      </c>
      <c r="J67">
        <v>26</v>
      </c>
      <c r="M67">
        <f t="shared" si="4"/>
        <v>-20.089199999999998</v>
      </c>
      <c r="P67">
        <f>$J$68-J67</f>
        <v>2</v>
      </c>
      <c r="Q67">
        <f t="shared" si="3"/>
        <v>-2.6589399999999985</v>
      </c>
    </row>
    <row r="68" spans="2:17">
      <c r="B68" s="20" t="s">
        <v>125</v>
      </c>
      <c r="C68">
        <v>1.55783</v>
      </c>
      <c r="D68">
        <v>0.77400400000000003</v>
      </c>
      <c r="E68">
        <v>152.453</v>
      </c>
      <c r="F68">
        <v>-3.35379</v>
      </c>
      <c r="G68">
        <v>-0.53368599999999999</v>
      </c>
      <c r="H68">
        <v>183.21</v>
      </c>
      <c r="J68" s="20">
        <v>28</v>
      </c>
      <c r="M68">
        <f t="shared" si="4"/>
        <v>-22.748139999999992</v>
      </c>
      <c r="P68">
        <f t="shared" ref="P68:P95" si="5">$J$68-J68</f>
        <v>0</v>
      </c>
      <c r="Q68">
        <f t="shared" si="3"/>
        <v>0</v>
      </c>
    </row>
    <row r="69" spans="2:17">
      <c r="B69" s="32" t="s">
        <v>126</v>
      </c>
      <c r="C69">
        <v>1.7483900000000001</v>
      </c>
      <c r="D69">
        <v>1.0949800000000001</v>
      </c>
      <c r="E69">
        <v>152.79300000000001</v>
      </c>
      <c r="F69">
        <v>-3.3662399999999999</v>
      </c>
      <c r="G69">
        <v>-0.53716399999999997</v>
      </c>
      <c r="H69">
        <v>183.798</v>
      </c>
      <c r="J69">
        <v>28</v>
      </c>
      <c r="M69">
        <f t="shared" si="4"/>
        <v>-22.71335999999998</v>
      </c>
      <c r="P69">
        <f t="shared" si="5"/>
        <v>0</v>
      </c>
      <c r="Q69">
        <f t="shared" si="3"/>
        <v>-3.4779999999999811E-2</v>
      </c>
    </row>
    <row r="70" spans="2:17">
      <c r="B70" t="s">
        <v>127</v>
      </c>
      <c r="C70">
        <v>1.6699299999999999</v>
      </c>
      <c r="D70">
        <v>0.200458</v>
      </c>
      <c r="E70">
        <v>152.89500000000001</v>
      </c>
      <c r="F70">
        <v>-3.4554399999999998</v>
      </c>
      <c r="G70">
        <v>-2.29433</v>
      </c>
      <c r="H70">
        <v>183.953</v>
      </c>
      <c r="J70">
        <v>30</v>
      </c>
      <c r="M70">
        <f t="shared" si="4"/>
        <v>-25.1417</v>
      </c>
      <c r="P70">
        <f t="shared" si="5"/>
        <v>-2</v>
      </c>
      <c r="Q70">
        <f t="shared" si="3"/>
        <v>2.393559999999999</v>
      </c>
    </row>
    <row r="71" spans="2:17">
      <c r="B71" t="s">
        <v>128</v>
      </c>
      <c r="C71">
        <v>1.4230799999999999</v>
      </c>
      <c r="D71">
        <v>-0.296628</v>
      </c>
      <c r="E71">
        <v>152.542</v>
      </c>
      <c r="F71">
        <v>-3.4535399999999998</v>
      </c>
      <c r="G71">
        <v>-2.2839800000000001</v>
      </c>
      <c r="H71">
        <v>183.26599999999999</v>
      </c>
      <c r="J71">
        <v>30</v>
      </c>
      <c r="K71">
        <f>68+J71</f>
        <v>98</v>
      </c>
      <c r="M71">
        <f t="shared" si="4"/>
        <v>-25.24519999999999</v>
      </c>
      <c r="P71">
        <f t="shared" si="5"/>
        <v>-2</v>
      </c>
      <c r="Q71">
        <f t="shared" si="3"/>
        <v>2.4970599999999976</v>
      </c>
    </row>
    <row r="72" spans="2:17">
      <c r="B72" t="s">
        <v>129</v>
      </c>
      <c r="C72">
        <v>0.71029699999999996</v>
      </c>
      <c r="D72">
        <v>0.51951400000000003</v>
      </c>
      <c r="E72">
        <v>153.321</v>
      </c>
      <c r="F72">
        <v>-4.5895599999999996</v>
      </c>
      <c r="G72">
        <v>-4.1518699999999997</v>
      </c>
      <c r="H72">
        <v>183.14500000000001</v>
      </c>
      <c r="J72">
        <v>32</v>
      </c>
      <c r="M72">
        <f t="shared" si="4"/>
        <v>-26.566299999999998</v>
      </c>
      <c r="P72">
        <f t="shared" si="5"/>
        <v>-4</v>
      </c>
      <c r="Q72">
        <f t="shared" si="3"/>
        <v>3.8181600000000016</v>
      </c>
    </row>
    <row r="73" spans="2:17">
      <c r="B73" t="s">
        <v>130</v>
      </c>
      <c r="C73">
        <v>0.40926099999999999</v>
      </c>
      <c r="D73">
        <v>0.108024</v>
      </c>
      <c r="E73">
        <v>153.01</v>
      </c>
      <c r="F73">
        <v>-4.6012399999999998</v>
      </c>
      <c r="G73">
        <v>-4.1329900000000004</v>
      </c>
      <c r="H73">
        <v>183.39</v>
      </c>
      <c r="J73">
        <v>32</v>
      </c>
      <c r="M73">
        <f t="shared" si="4"/>
        <v>-26.755099999999992</v>
      </c>
      <c r="P73">
        <f t="shared" si="5"/>
        <v>-4</v>
      </c>
      <c r="Q73">
        <f t="shared" si="3"/>
        <v>4.006959999999995</v>
      </c>
    </row>
    <row r="74" spans="2:17">
      <c r="B74" t="s">
        <v>131</v>
      </c>
      <c r="C74">
        <v>0.83840899999999996</v>
      </c>
      <c r="D74">
        <v>-1.8720000000000001</v>
      </c>
      <c r="E74">
        <v>154.14599999999999</v>
      </c>
      <c r="F74">
        <v>-4.4762199999999996</v>
      </c>
      <c r="G74">
        <v>-6.06569</v>
      </c>
      <c r="H74">
        <v>183.71600000000001</v>
      </c>
      <c r="J74">
        <v>34</v>
      </c>
      <c r="M74">
        <f t="shared" si="4"/>
        <v>-27.428099999999986</v>
      </c>
      <c r="P74">
        <f t="shared" si="5"/>
        <v>-6</v>
      </c>
      <c r="Q74">
        <f t="shared" si="3"/>
        <v>4.679960000000003</v>
      </c>
    </row>
    <row r="75" spans="2:17">
      <c r="B75" t="s">
        <v>132</v>
      </c>
      <c r="C75">
        <v>0.74611400000000005</v>
      </c>
      <c r="D75">
        <v>-1.7449699999999999</v>
      </c>
      <c r="E75">
        <v>154.31800000000001</v>
      </c>
      <c r="F75">
        <v>-4.4902199999999999</v>
      </c>
      <c r="G75">
        <v>-6.0685399999999996</v>
      </c>
      <c r="H75">
        <v>183.94200000000001</v>
      </c>
      <c r="J75">
        <v>34</v>
      </c>
      <c r="M75">
        <f t="shared" si="4"/>
        <v>-27.3996</v>
      </c>
      <c r="P75">
        <f t="shared" si="5"/>
        <v>-6</v>
      </c>
      <c r="Q75">
        <f t="shared" si="3"/>
        <v>4.6514600000000073</v>
      </c>
    </row>
    <row r="76" spans="2:17">
      <c r="B76" t="s">
        <v>133</v>
      </c>
      <c r="C76">
        <v>1.0495000000000001</v>
      </c>
      <c r="D76">
        <v>-2.3146599999999999</v>
      </c>
      <c r="E76">
        <v>154.523</v>
      </c>
      <c r="F76">
        <v>-4.4346399999999999</v>
      </c>
      <c r="G76">
        <v>-7.8713600000000001</v>
      </c>
      <c r="H76">
        <v>184.42099999999999</v>
      </c>
      <c r="J76">
        <v>36</v>
      </c>
      <c r="M76">
        <f t="shared" si="4"/>
        <v>-29.371399999999994</v>
      </c>
      <c r="P76">
        <f t="shared" si="5"/>
        <v>-8</v>
      </c>
      <c r="Q76">
        <f t="shared" si="3"/>
        <v>6.6232600000000019</v>
      </c>
    </row>
    <row r="77" spans="2:17">
      <c r="B77" t="s">
        <v>134</v>
      </c>
      <c r="C77">
        <v>0.85105299999999995</v>
      </c>
      <c r="D77">
        <v>-2.6614300000000002</v>
      </c>
      <c r="E77">
        <v>154.66800000000001</v>
      </c>
      <c r="F77">
        <v>-4.4495399999999998</v>
      </c>
      <c r="G77">
        <v>-7.8782100000000002</v>
      </c>
      <c r="H77">
        <v>184.47499999999999</v>
      </c>
      <c r="J77">
        <v>36</v>
      </c>
      <c r="M77">
        <f t="shared" si="4"/>
        <v>-29.302899999999994</v>
      </c>
      <c r="P77">
        <f t="shared" si="5"/>
        <v>-8</v>
      </c>
      <c r="Q77">
        <f t="shared" si="3"/>
        <v>6.5547600000000017</v>
      </c>
    </row>
    <row r="78" spans="2:17">
      <c r="B78" t="s">
        <v>135</v>
      </c>
      <c r="C78">
        <v>1.1486000000000001</v>
      </c>
      <c r="D78">
        <v>-2.6097600000000001</v>
      </c>
      <c r="E78">
        <v>154.28299999999999</v>
      </c>
      <c r="F78">
        <v>-4.3607500000000003</v>
      </c>
      <c r="G78">
        <v>-9.6535799999999998</v>
      </c>
      <c r="H78">
        <v>184.15299999999999</v>
      </c>
      <c r="J78">
        <v>38</v>
      </c>
      <c r="M78">
        <f t="shared" si="4"/>
        <v>-31.549199999999971</v>
      </c>
      <c r="P78">
        <f t="shared" si="5"/>
        <v>-10</v>
      </c>
      <c r="Q78">
        <f t="shared" si="3"/>
        <v>8.8010599999999961</v>
      </c>
    </row>
    <row r="79" spans="2:17">
      <c r="B79" t="s">
        <v>136</v>
      </c>
      <c r="C79">
        <v>0.983155</v>
      </c>
      <c r="D79">
        <v>-2.9190999999999998</v>
      </c>
      <c r="E79">
        <v>154.46899999999999</v>
      </c>
      <c r="F79">
        <v>-4.3644600000000002</v>
      </c>
      <c r="G79">
        <v>-9.6666000000000007</v>
      </c>
      <c r="H79">
        <v>184.232</v>
      </c>
      <c r="J79">
        <v>38</v>
      </c>
      <c r="M79">
        <f t="shared" si="4"/>
        <v>-31.418999999999997</v>
      </c>
      <c r="P79">
        <f t="shared" si="5"/>
        <v>-10</v>
      </c>
      <c r="Q79">
        <f t="shared" si="3"/>
        <v>8.6708599999999869</v>
      </c>
    </row>
    <row r="80" spans="2:17">
      <c r="B80" t="s">
        <v>137</v>
      </c>
      <c r="C80">
        <v>0.58103700000000003</v>
      </c>
      <c r="D80">
        <v>-0.70836399999999999</v>
      </c>
      <c r="E80">
        <v>153.858</v>
      </c>
      <c r="F80">
        <v>-4.5432300000000003</v>
      </c>
      <c r="G80">
        <v>-11.136200000000001</v>
      </c>
      <c r="H80">
        <v>184.83699999999999</v>
      </c>
      <c r="J80">
        <v>40</v>
      </c>
      <c r="M80">
        <f t="shared" si="4"/>
        <v>-36.722999999999999</v>
      </c>
      <c r="P80">
        <f t="shared" si="5"/>
        <v>-12</v>
      </c>
      <c r="Q80">
        <f t="shared" si="3"/>
        <v>13.974859999999989</v>
      </c>
    </row>
    <row r="81" spans="2:17">
      <c r="B81" t="s">
        <v>138</v>
      </c>
      <c r="C81">
        <v>0.54041300000000003</v>
      </c>
      <c r="D81">
        <v>0.106129</v>
      </c>
      <c r="E81">
        <v>153.91</v>
      </c>
      <c r="F81">
        <v>-4.5735299999999999</v>
      </c>
      <c r="G81">
        <v>-11.148400000000001</v>
      </c>
      <c r="H81">
        <v>185.02500000000001</v>
      </c>
      <c r="J81">
        <v>40</v>
      </c>
      <c r="M81">
        <f t="shared" si="4"/>
        <v>-36.600999999999999</v>
      </c>
      <c r="P81">
        <f t="shared" si="5"/>
        <v>-12</v>
      </c>
      <c r="Q81">
        <f t="shared" si="3"/>
        <v>13.852859999999989</v>
      </c>
    </row>
    <row r="82" spans="2:17">
      <c r="B82" t="s">
        <v>139</v>
      </c>
      <c r="C82">
        <v>0.71177900000000005</v>
      </c>
      <c r="D82">
        <v>-2.4430399999999999</v>
      </c>
      <c r="E82">
        <v>154.827</v>
      </c>
      <c r="F82">
        <v>-4.4040400000000002</v>
      </c>
      <c r="G82">
        <v>-12.964399999999999</v>
      </c>
      <c r="H82">
        <v>185.66399999999999</v>
      </c>
      <c r="J82">
        <v>42</v>
      </c>
      <c r="M82">
        <f t="shared" si="4"/>
        <v>-38.440999999999974</v>
      </c>
      <c r="P82">
        <f t="shared" si="5"/>
        <v>-14</v>
      </c>
      <c r="Q82">
        <f t="shared" si="3"/>
        <v>15.69286</v>
      </c>
    </row>
    <row r="83" spans="2:17">
      <c r="B83" t="s">
        <v>140</v>
      </c>
      <c r="C83">
        <v>0.74290199999999995</v>
      </c>
      <c r="D83">
        <v>-2.4643600000000001</v>
      </c>
      <c r="E83">
        <v>154.904</v>
      </c>
      <c r="F83">
        <v>-4.4199200000000003</v>
      </c>
      <c r="G83">
        <v>-12.9893</v>
      </c>
      <c r="H83">
        <v>185.95500000000001</v>
      </c>
      <c r="J83">
        <v>42</v>
      </c>
      <c r="M83">
        <f t="shared" si="4"/>
        <v>-38.19199999999995</v>
      </c>
      <c r="P83">
        <f t="shared" si="5"/>
        <v>-14</v>
      </c>
      <c r="Q83">
        <f t="shared" si="3"/>
        <v>15.443859999999994</v>
      </c>
    </row>
    <row r="84" spans="2:17">
      <c r="B84" t="s">
        <v>141</v>
      </c>
      <c r="C84">
        <v>1.1265000000000001</v>
      </c>
      <c r="D84">
        <v>-1.3686400000000001</v>
      </c>
      <c r="E84">
        <v>154.726</v>
      </c>
      <c r="F84">
        <v>-4.3004699999999998</v>
      </c>
      <c r="G84">
        <v>-14.8544</v>
      </c>
      <c r="H84">
        <v>186.07599999999999</v>
      </c>
      <c r="J84">
        <v>44</v>
      </c>
      <c r="M84">
        <f t="shared" si="4"/>
        <v>-39.540999999999968</v>
      </c>
      <c r="P84">
        <f t="shared" si="5"/>
        <v>-16</v>
      </c>
      <c r="Q84">
        <f t="shared" si="3"/>
        <v>16.792859999999994</v>
      </c>
    </row>
    <row r="85" spans="2:17">
      <c r="B85" t="s">
        <v>142</v>
      </c>
      <c r="C85">
        <v>0.94494</v>
      </c>
      <c r="D85">
        <v>-1.7504200000000001</v>
      </c>
      <c r="E85">
        <v>154.71199999999999</v>
      </c>
      <c r="F85">
        <v>-4.3091400000000002</v>
      </c>
      <c r="G85">
        <v>-14.860799999999999</v>
      </c>
      <c r="H85">
        <v>186.19800000000001</v>
      </c>
      <c r="J85">
        <v>44</v>
      </c>
      <c r="M85">
        <f t="shared" si="4"/>
        <v>-39.476999999999975</v>
      </c>
      <c r="P85">
        <f t="shared" si="5"/>
        <v>-16</v>
      </c>
      <c r="Q85">
        <f t="shared" si="3"/>
        <v>16.728860000000001</v>
      </c>
    </row>
    <row r="86" spans="2:17">
      <c r="B86" t="s">
        <v>180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v>46</v>
      </c>
      <c r="P86">
        <f t="shared" si="5"/>
        <v>-18</v>
      </c>
    </row>
    <row r="87" spans="2:17">
      <c r="B87" t="s">
        <v>181</v>
      </c>
      <c r="C87">
        <v>1.26085</v>
      </c>
      <c r="D87">
        <v>-1.22346</v>
      </c>
      <c r="E87">
        <v>155.47399999999999</v>
      </c>
      <c r="F87">
        <v>-4.2833899999999998</v>
      </c>
      <c r="G87">
        <v>-16.627800000000001</v>
      </c>
      <c r="H87">
        <v>186.613</v>
      </c>
      <c r="J87">
        <v>46</v>
      </c>
      <c r="M87">
        <f t="shared" si="4"/>
        <v>-41.807000000000016</v>
      </c>
      <c r="P87">
        <f t="shared" si="5"/>
        <v>-18</v>
      </c>
      <c r="Q87">
        <f t="shared" si="3"/>
        <v>19.058859999999989</v>
      </c>
    </row>
    <row r="88" spans="2:17">
      <c r="B88" t="s">
        <v>182</v>
      </c>
      <c r="C88">
        <v>1.3195399999999999</v>
      </c>
      <c r="D88">
        <v>-1.0311300000000001</v>
      </c>
      <c r="E88">
        <v>156.02199999999999</v>
      </c>
      <c r="F88">
        <v>-4.2788300000000001</v>
      </c>
      <c r="G88">
        <v>-18.442799999999998</v>
      </c>
      <c r="H88">
        <v>187.268</v>
      </c>
      <c r="J88">
        <v>48</v>
      </c>
      <c r="M88">
        <f t="shared" si="4"/>
        <v>-43.657000000000039</v>
      </c>
      <c r="P88">
        <f t="shared" si="5"/>
        <v>-20</v>
      </c>
      <c r="Q88">
        <f t="shared" si="3"/>
        <v>20.908860000000011</v>
      </c>
    </row>
    <row r="89" spans="2:17">
      <c r="B89" t="s">
        <v>183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v>48</v>
      </c>
      <c r="P89">
        <f t="shared" si="5"/>
        <v>-20</v>
      </c>
    </row>
    <row r="90" spans="2:17">
      <c r="B90" t="s">
        <v>184</v>
      </c>
      <c r="C90">
        <v>1.2471699999999999</v>
      </c>
      <c r="D90">
        <v>-0.76895199999999997</v>
      </c>
      <c r="E90">
        <v>155.77000000000001</v>
      </c>
      <c r="F90">
        <v>-4.2454400000000003</v>
      </c>
      <c r="G90">
        <v>-20.186499999999999</v>
      </c>
      <c r="H90">
        <v>187.12700000000001</v>
      </c>
      <c r="J90">
        <v>50</v>
      </c>
      <c r="M90">
        <f t="shared" si="4"/>
        <v>-46.22</v>
      </c>
      <c r="P90">
        <f t="shared" si="5"/>
        <v>-22</v>
      </c>
      <c r="Q90">
        <f t="shared" si="3"/>
        <v>23.471860000000007</v>
      </c>
    </row>
    <row r="91" spans="2:17">
      <c r="B91" t="s">
        <v>185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v>50</v>
      </c>
      <c r="P91">
        <f t="shared" si="5"/>
        <v>-22</v>
      </c>
    </row>
    <row r="92" spans="2:17">
      <c r="B92" t="s">
        <v>186</v>
      </c>
      <c r="C92">
        <v>0.70184899999999995</v>
      </c>
      <c r="D92">
        <v>-2.2031999999999998</v>
      </c>
      <c r="E92">
        <v>155.23099999999999</v>
      </c>
      <c r="F92">
        <v>-4.3421200000000004</v>
      </c>
      <c r="G92">
        <v>-21.8325</v>
      </c>
      <c r="H92">
        <v>187.43600000000001</v>
      </c>
      <c r="J92">
        <v>52</v>
      </c>
      <c r="M92">
        <f t="shared" si="4"/>
        <v>-49.759999999999991</v>
      </c>
      <c r="P92">
        <f t="shared" si="5"/>
        <v>-24</v>
      </c>
      <c r="Q92">
        <f t="shared" si="3"/>
        <v>27.011859999999999</v>
      </c>
    </row>
    <row r="93" spans="2:17">
      <c r="B93" t="s">
        <v>225</v>
      </c>
      <c r="C93">
        <v>0.67262699999999997</v>
      </c>
      <c r="D93">
        <v>-2.1452800000000001</v>
      </c>
      <c r="E93">
        <v>155.166</v>
      </c>
      <c r="F93">
        <v>-4.3355199999999998</v>
      </c>
      <c r="G93">
        <v>-21.807099999999998</v>
      </c>
      <c r="H93">
        <v>187.22900000000001</v>
      </c>
      <c r="J93">
        <v>52</v>
      </c>
      <c r="M93">
        <f t="shared" si="4"/>
        <v>-50.014000000000038</v>
      </c>
      <c r="P93">
        <f t="shared" si="5"/>
        <v>-24</v>
      </c>
      <c r="Q93">
        <f t="shared" si="3"/>
        <v>27.265860000000011</v>
      </c>
    </row>
    <row r="94" spans="2:17">
      <c r="B94" t="s">
        <v>226</v>
      </c>
      <c r="C94">
        <v>0.967916</v>
      </c>
      <c r="D94">
        <v>-0.43840699999999999</v>
      </c>
      <c r="E94">
        <v>156.08000000000001</v>
      </c>
      <c r="F94">
        <v>-4.4514500000000004</v>
      </c>
      <c r="G94">
        <v>-23.662500000000001</v>
      </c>
      <c r="H94">
        <v>188.322</v>
      </c>
      <c r="J94">
        <v>54</v>
      </c>
      <c r="M94">
        <f t="shared" si="4"/>
        <v>-51.460000000000008</v>
      </c>
      <c r="P94">
        <f t="shared" si="5"/>
        <v>-26</v>
      </c>
      <c r="Q94">
        <f t="shared" si="3"/>
        <v>28.71185999999998</v>
      </c>
    </row>
    <row r="95" spans="2:17">
      <c r="B95" t="s">
        <v>227</v>
      </c>
      <c r="C95">
        <v>0.93726699999999996</v>
      </c>
      <c r="D95">
        <v>-0.77190999999999999</v>
      </c>
      <c r="E95">
        <v>156.01400000000001</v>
      </c>
      <c r="F95">
        <v>-4.4395100000000003</v>
      </c>
      <c r="G95">
        <v>-23.6281</v>
      </c>
      <c r="H95">
        <v>187.98400000000001</v>
      </c>
      <c r="J95">
        <v>54</v>
      </c>
      <c r="K95">
        <f>68+J95</f>
        <v>122</v>
      </c>
      <c r="M95">
        <f t="shared" si="4"/>
        <v>-51.803999999999988</v>
      </c>
      <c r="P95">
        <f t="shared" si="5"/>
        <v>-26</v>
      </c>
      <c r="Q95">
        <f t="shared" si="3"/>
        <v>29.055859999999996</v>
      </c>
    </row>
    <row r="99" spans="2:17">
      <c r="B99" s="38" t="s">
        <v>230</v>
      </c>
      <c r="C99" s="38"/>
      <c r="D99" s="38"/>
      <c r="E99" s="38"/>
      <c r="F99" s="38"/>
      <c r="G99" s="38"/>
      <c r="H99" s="38"/>
    </row>
    <row r="100" spans="2:17">
      <c r="B100" s="30"/>
      <c r="C100" s="30"/>
      <c r="D100" s="30"/>
      <c r="E100" s="30"/>
      <c r="F100" s="30" t="s">
        <v>16</v>
      </c>
      <c r="G100" s="30" t="s">
        <v>17</v>
      </c>
      <c r="H100" t="s">
        <v>18</v>
      </c>
      <c r="J100" s="30" t="s">
        <v>223</v>
      </c>
      <c r="K100" s="30" t="s">
        <v>228</v>
      </c>
      <c r="M100" t="s">
        <v>229</v>
      </c>
      <c r="P100" t="s">
        <v>231</v>
      </c>
    </row>
    <row r="101" spans="2:17" ht="13.8" customHeight="1">
      <c r="B101" t="s">
        <v>97</v>
      </c>
      <c r="C101">
        <v>0.32088</v>
      </c>
      <c r="D101">
        <v>3.9781399999999998</v>
      </c>
      <c r="E101">
        <v>159.58199999999999</v>
      </c>
      <c r="F101">
        <v>-40.317500000000003</v>
      </c>
      <c r="G101">
        <v>13.7941</v>
      </c>
      <c r="H101">
        <v>211.61500000000001</v>
      </c>
      <c r="J101">
        <v>0</v>
      </c>
      <c r="K101">
        <v>68</v>
      </c>
      <c r="P101">
        <f t="shared" ref="P101:P127" si="6">$J$129-J101</f>
        <v>28</v>
      </c>
      <c r="Q101">
        <f>(G101-$G$129-P101)*10</f>
        <v>-117.23150000000001</v>
      </c>
    </row>
    <row r="102" spans="2:17">
      <c r="B102" t="s">
        <v>98</v>
      </c>
      <c r="C102">
        <v>1.48342</v>
      </c>
      <c r="D102">
        <v>2.5909900000000001</v>
      </c>
      <c r="E102">
        <v>147.97800000000001</v>
      </c>
      <c r="F102">
        <v>-8.0400200000000002</v>
      </c>
      <c r="G102">
        <v>23.327999999999999</v>
      </c>
      <c r="H102">
        <v>189.31899999999999</v>
      </c>
      <c r="J102">
        <v>0</v>
      </c>
      <c r="P102">
        <f t="shared" si="6"/>
        <v>28</v>
      </c>
      <c r="Q102">
        <f t="shared" ref="Q102:Q156" si="7">(G102-$G$129-P102)*10</f>
        <v>-21.892500000000013</v>
      </c>
    </row>
    <row r="103" spans="2:17">
      <c r="B103" t="s">
        <v>99</v>
      </c>
      <c r="C103">
        <v>1.72675</v>
      </c>
      <c r="D103">
        <v>2.5600900000000002</v>
      </c>
      <c r="E103">
        <v>-160.703</v>
      </c>
      <c r="F103">
        <v>-7.83934</v>
      </c>
      <c r="G103">
        <v>21.085799999999999</v>
      </c>
      <c r="H103">
        <v>183.2</v>
      </c>
      <c r="J103">
        <v>2</v>
      </c>
      <c r="M103">
        <f>($G$102-G103-J103)*10</f>
        <v>2.4220000000000041</v>
      </c>
      <c r="P103">
        <f t="shared" si="6"/>
        <v>26</v>
      </c>
      <c r="Q103">
        <f t="shared" si="7"/>
        <v>-24.314500000000017</v>
      </c>
    </row>
    <row r="104" spans="2:17">
      <c r="B104" t="s">
        <v>100</v>
      </c>
      <c r="C104">
        <v>1.5389900000000001</v>
      </c>
      <c r="D104">
        <v>2.9273500000000001</v>
      </c>
      <c r="E104">
        <v>-160.654</v>
      </c>
      <c r="F104">
        <v>-7.8353599999999997</v>
      </c>
      <c r="G104">
        <v>21.066800000000001</v>
      </c>
      <c r="H104">
        <v>183.202</v>
      </c>
      <c r="J104">
        <v>2</v>
      </c>
      <c r="M104">
        <f t="shared" ref="M104:M156" si="8">($G$102-G104-J104)*10</f>
        <v>2.6119999999999877</v>
      </c>
      <c r="P104">
        <f t="shared" si="6"/>
        <v>26</v>
      </c>
      <c r="Q104">
        <f t="shared" si="7"/>
        <v>-24.5045</v>
      </c>
    </row>
    <row r="105" spans="2:17">
      <c r="B105" t="s">
        <v>101</v>
      </c>
      <c r="C105">
        <v>1.73384</v>
      </c>
      <c r="D105">
        <v>1.8168800000000001</v>
      </c>
      <c r="E105">
        <v>148.26300000000001</v>
      </c>
      <c r="F105">
        <v>-7.5567099999999998</v>
      </c>
      <c r="G105">
        <v>18.815000000000001</v>
      </c>
      <c r="H105">
        <v>182.54300000000001</v>
      </c>
      <c r="J105">
        <v>4</v>
      </c>
      <c r="M105">
        <f t="shared" si="8"/>
        <v>5.1299999999999812</v>
      </c>
      <c r="P105">
        <f t="shared" si="6"/>
        <v>24</v>
      </c>
      <c r="Q105">
        <f t="shared" si="7"/>
        <v>-27.022499999999994</v>
      </c>
    </row>
    <row r="106" spans="2:17">
      <c r="B106" t="s">
        <v>102</v>
      </c>
      <c r="C106">
        <v>1.6933400000000001</v>
      </c>
      <c r="D106">
        <v>1.80725</v>
      </c>
      <c r="E106">
        <v>147.99</v>
      </c>
      <c r="F106">
        <v>-7.5499599999999996</v>
      </c>
      <c r="G106">
        <v>18.7745</v>
      </c>
      <c r="H106">
        <v>182.125</v>
      </c>
      <c r="J106">
        <v>4</v>
      </c>
      <c r="M106">
        <f t="shared" si="8"/>
        <v>5.5349999999999966</v>
      </c>
      <c r="P106">
        <f t="shared" si="6"/>
        <v>24</v>
      </c>
      <c r="Q106">
        <f t="shared" si="7"/>
        <v>-27.427500000000009</v>
      </c>
    </row>
    <row r="107" spans="2:17">
      <c r="B107" t="s">
        <v>103</v>
      </c>
      <c r="C107">
        <v>1.6667000000000001</v>
      </c>
      <c r="D107">
        <v>1.26034</v>
      </c>
      <c r="E107">
        <v>148.63499999999999</v>
      </c>
      <c r="F107">
        <v>-7.5428600000000001</v>
      </c>
      <c r="G107">
        <v>17.218299999999999</v>
      </c>
      <c r="H107">
        <v>182.75700000000001</v>
      </c>
      <c r="J107">
        <v>6</v>
      </c>
      <c r="M107">
        <f t="shared" si="8"/>
        <v>1.0970000000000013</v>
      </c>
      <c r="P107">
        <f t="shared" si="6"/>
        <v>22</v>
      </c>
      <c r="Q107">
        <f t="shared" si="7"/>
        <v>-22.989500000000014</v>
      </c>
    </row>
    <row r="108" spans="2:17">
      <c r="B108" t="s">
        <v>104</v>
      </c>
      <c r="C108">
        <v>1.6464000000000001</v>
      </c>
      <c r="D108">
        <v>1.36174</v>
      </c>
      <c r="E108">
        <v>148.876</v>
      </c>
      <c r="F108">
        <v>-7.5545499999999999</v>
      </c>
      <c r="G108">
        <v>17.241</v>
      </c>
      <c r="H108">
        <v>182.98400000000001</v>
      </c>
      <c r="J108">
        <v>6</v>
      </c>
      <c r="M108">
        <f t="shared" si="8"/>
        <v>0.86999999999999744</v>
      </c>
      <c r="P108">
        <f t="shared" si="6"/>
        <v>22</v>
      </c>
      <c r="Q108">
        <f t="shared" si="7"/>
        <v>-22.76250000000001</v>
      </c>
    </row>
    <row r="109" spans="2:17">
      <c r="B109" t="s">
        <v>105</v>
      </c>
      <c r="C109">
        <v>1.5153700000000001</v>
      </c>
      <c r="D109">
        <v>4.3715900000000003</v>
      </c>
      <c r="E109">
        <v>-158.87</v>
      </c>
      <c r="F109">
        <v>-7.6368900000000002</v>
      </c>
      <c r="G109">
        <v>15.6839</v>
      </c>
      <c r="H109">
        <v>182.583</v>
      </c>
      <c r="J109">
        <v>8</v>
      </c>
      <c r="M109">
        <f t="shared" si="8"/>
        <v>-3.5590000000000011</v>
      </c>
      <c r="P109">
        <f t="shared" si="6"/>
        <v>20</v>
      </c>
      <c r="Q109">
        <f t="shared" si="7"/>
        <v>-18.333499999999994</v>
      </c>
    </row>
    <row r="110" spans="2:17">
      <c r="B110" t="s">
        <v>106</v>
      </c>
      <c r="C110">
        <v>1.55538</v>
      </c>
      <c r="D110">
        <v>4.2038700000000002</v>
      </c>
      <c r="E110">
        <v>-158.78200000000001</v>
      </c>
      <c r="F110">
        <v>-7.6355599999999999</v>
      </c>
      <c r="G110">
        <v>15.6823</v>
      </c>
      <c r="H110">
        <v>182.523</v>
      </c>
      <c r="J110">
        <v>8</v>
      </c>
      <c r="M110">
        <f t="shared" si="8"/>
        <v>-3.5430000000000028</v>
      </c>
      <c r="P110">
        <f t="shared" si="6"/>
        <v>20</v>
      </c>
      <c r="Q110">
        <f t="shared" si="7"/>
        <v>-18.349499999999992</v>
      </c>
    </row>
    <row r="111" spans="2:17">
      <c r="B111" t="s">
        <v>107</v>
      </c>
      <c r="C111">
        <v>1.62029</v>
      </c>
      <c r="D111">
        <v>4.8688500000000001</v>
      </c>
      <c r="E111">
        <v>-158.90299999999999</v>
      </c>
      <c r="F111">
        <v>-7.7009400000000001</v>
      </c>
      <c r="G111">
        <v>13.938599999999999</v>
      </c>
      <c r="H111">
        <v>183.81100000000001</v>
      </c>
      <c r="J111">
        <v>10</v>
      </c>
      <c r="M111">
        <f t="shared" si="8"/>
        <v>-6.1059999999999981</v>
      </c>
      <c r="P111">
        <f t="shared" si="6"/>
        <v>18</v>
      </c>
      <c r="Q111">
        <f t="shared" si="7"/>
        <v>-15.786499999999997</v>
      </c>
    </row>
    <row r="112" spans="2:17">
      <c r="B112" t="s">
        <v>108</v>
      </c>
      <c r="C112">
        <v>1.5867599999999999</v>
      </c>
      <c r="D112">
        <v>5.0442299999999998</v>
      </c>
      <c r="E112">
        <v>-158.88800000000001</v>
      </c>
      <c r="F112">
        <v>-7.7039299999999997</v>
      </c>
      <c r="G112">
        <v>13.9443</v>
      </c>
      <c r="H112">
        <v>183.83099999999999</v>
      </c>
      <c r="J112">
        <v>10</v>
      </c>
      <c r="M112">
        <f t="shared" si="8"/>
        <v>-6.1630000000000074</v>
      </c>
      <c r="P112">
        <f t="shared" si="6"/>
        <v>18</v>
      </c>
      <c r="Q112">
        <f t="shared" si="7"/>
        <v>-15.729499999999987</v>
      </c>
    </row>
    <row r="113" spans="2:17">
      <c r="B113" t="s">
        <v>109</v>
      </c>
      <c r="C113">
        <v>1.5948800000000001</v>
      </c>
      <c r="D113">
        <v>4.1699200000000003</v>
      </c>
      <c r="E113">
        <v>151.16200000000001</v>
      </c>
      <c r="F113">
        <v>-9.6061700000000005</v>
      </c>
      <c r="G113">
        <v>11.880699999999999</v>
      </c>
      <c r="H113">
        <v>185.66900000000001</v>
      </c>
      <c r="J113">
        <v>12</v>
      </c>
      <c r="M113">
        <f t="shared" si="8"/>
        <v>-5.5269999999999975</v>
      </c>
      <c r="P113">
        <f t="shared" si="6"/>
        <v>16</v>
      </c>
      <c r="Q113">
        <f t="shared" si="7"/>
        <v>-16.365500000000015</v>
      </c>
    </row>
    <row r="114" spans="2:17">
      <c r="B114" t="s">
        <v>110</v>
      </c>
      <c r="C114">
        <v>1.53477</v>
      </c>
      <c r="D114">
        <v>4.1125400000000001</v>
      </c>
      <c r="E114">
        <v>150.94</v>
      </c>
      <c r="F114">
        <v>-9.5951000000000004</v>
      </c>
      <c r="G114">
        <v>11.8346</v>
      </c>
      <c r="H114">
        <v>185.43899999999999</v>
      </c>
      <c r="J114">
        <v>12</v>
      </c>
      <c r="M114">
        <f t="shared" si="8"/>
        <v>-5.0660000000000061</v>
      </c>
      <c r="P114">
        <f t="shared" si="6"/>
        <v>16</v>
      </c>
      <c r="Q114">
        <f t="shared" si="7"/>
        <v>-16.826500000000006</v>
      </c>
    </row>
    <row r="115" spans="2:17">
      <c r="B115" t="s">
        <v>111</v>
      </c>
      <c r="C115">
        <v>1.37856</v>
      </c>
      <c r="D115">
        <v>2.4556800000000001</v>
      </c>
      <c r="E115">
        <v>151.56200000000001</v>
      </c>
      <c r="F115">
        <v>-9.5264100000000003</v>
      </c>
      <c r="G115">
        <v>10.141299999999999</v>
      </c>
      <c r="H115">
        <v>185.976</v>
      </c>
      <c r="J115">
        <v>14</v>
      </c>
      <c r="M115">
        <f t="shared" si="8"/>
        <v>-8.1329999999999991</v>
      </c>
      <c r="P115">
        <f t="shared" si="6"/>
        <v>14</v>
      </c>
      <c r="Q115">
        <f t="shared" si="7"/>
        <v>-13.759500000000013</v>
      </c>
    </row>
    <row r="116" spans="2:17">
      <c r="B116" t="s">
        <v>112</v>
      </c>
      <c r="C116">
        <v>1.4327399999999999</v>
      </c>
      <c r="D116">
        <v>2.6988300000000001</v>
      </c>
      <c r="E116">
        <v>151.315</v>
      </c>
      <c r="F116">
        <v>-9.4925300000000004</v>
      </c>
      <c r="G116">
        <v>10.0966</v>
      </c>
      <c r="H116">
        <v>185.41</v>
      </c>
      <c r="J116">
        <v>14</v>
      </c>
      <c r="M116">
        <f t="shared" si="8"/>
        <v>-7.6860000000000106</v>
      </c>
      <c r="P116">
        <f t="shared" si="6"/>
        <v>14</v>
      </c>
      <c r="Q116">
        <f t="shared" si="7"/>
        <v>-14.206500000000002</v>
      </c>
    </row>
    <row r="117" spans="2:17">
      <c r="B117" t="s">
        <v>113</v>
      </c>
      <c r="C117">
        <v>1.26813</v>
      </c>
      <c r="D117">
        <v>2.1622599999999998</v>
      </c>
      <c r="E117">
        <v>151.66</v>
      </c>
      <c r="F117">
        <v>-9.4709500000000002</v>
      </c>
      <c r="G117">
        <v>8.3833599999999997</v>
      </c>
      <c r="H117">
        <v>186.12700000000001</v>
      </c>
      <c r="J117">
        <v>16</v>
      </c>
      <c r="M117">
        <f t="shared" si="8"/>
        <v>-10.553600000000003</v>
      </c>
      <c r="P117">
        <f t="shared" si="6"/>
        <v>12</v>
      </c>
      <c r="Q117">
        <f t="shared" si="7"/>
        <v>-11.33890000000001</v>
      </c>
    </row>
    <row r="118" spans="2:17">
      <c r="B118" t="s">
        <v>114</v>
      </c>
      <c r="C118">
        <v>1.29383</v>
      </c>
      <c r="D118">
        <v>2.0514399999999999</v>
      </c>
      <c r="E118">
        <v>151.935</v>
      </c>
      <c r="F118">
        <v>-9.4892900000000004</v>
      </c>
      <c r="G118">
        <v>8.4013500000000008</v>
      </c>
      <c r="H118">
        <v>186.363</v>
      </c>
      <c r="J118">
        <v>16</v>
      </c>
      <c r="M118">
        <f t="shared" si="8"/>
        <v>-10.733500000000014</v>
      </c>
      <c r="P118">
        <f t="shared" si="6"/>
        <v>12</v>
      </c>
      <c r="Q118">
        <f t="shared" si="7"/>
        <v>-11.158999999999999</v>
      </c>
    </row>
    <row r="119" spans="2:17">
      <c r="B119" t="s">
        <v>115</v>
      </c>
      <c r="C119">
        <v>1.8282799999999999</v>
      </c>
      <c r="D119">
        <v>2.9318599999999999</v>
      </c>
      <c r="E119">
        <v>151.06899999999999</v>
      </c>
      <c r="F119">
        <v>-9.4625599999999999</v>
      </c>
      <c r="G119">
        <v>6.6010099999999996</v>
      </c>
      <c r="H119">
        <v>186.62799999999999</v>
      </c>
      <c r="J119">
        <v>18</v>
      </c>
      <c r="M119">
        <f t="shared" si="8"/>
        <v>-12.730099999999993</v>
      </c>
      <c r="P119">
        <f t="shared" si="6"/>
        <v>10</v>
      </c>
      <c r="Q119">
        <f t="shared" si="7"/>
        <v>-9.1624000000000017</v>
      </c>
    </row>
    <row r="120" spans="2:17">
      <c r="B120" t="s">
        <v>116</v>
      </c>
      <c r="C120">
        <v>1.7277899999999999</v>
      </c>
      <c r="D120">
        <v>2.6317300000000001</v>
      </c>
      <c r="E120">
        <v>150.90799999999999</v>
      </c>
      <c r="F120">
        <v>-9.4865899999999996</v>
      </c>
      <c r="G120">
        <v>6.60182</v>
      </c>
      <c r="H120">
        <v>186.61600000000001</v>
      </c>
      <c r="J120">
        <v>18</v>
      </c>
      <c r="M120">
        <f t="shared" si="8"/>
        <v>-12.738200000000006</v>
      </c>
      <c r="P120">
        <f t="shared" si="6"/>
        <v>10</v>
      </c>
      <c r="Q120">
        <f t="shared" si="7"/>
        <v>-9.1543000000000063</v>
      </c>
    </row>
    <row r="121" spans="2:17">
      <c r="B121" t="s">
        <v>117</v>
      </c>
      <c r="C121">
        <v>1.8646</v>
      </c>
      <c r="D121">
        <v>2.4917699999999998</v>
      </c>
      <c r="E121">
        <v>152.27799999999999</v>
      </c>
      <c r="F121">
        <v>-9.5015099999999997</v>
      </c>
      <c r="G121">
        <v>4.7643199999999997</v>
      </c>
      <c r="H121">
        <v>188.06200000000001</v>
      </c>
      <c r="J121">
        <v>20</v>
      </c>
      <c r="M121">
        <f t="shared" si="8"/>
        <v>-14.36320000000002</v>
      </c>
      <c r="P121">
        <f t="shared" si="6"/>
        <v>8</v>
      </c>
      <c r="Q121">
        <f t="shared" si="7"/>
        <v>-7.5293000000000099</v>
      </c>
    </row>
    <row r="122" spans="2:17">
      <c r="B122" t="s">
        <v>118</v>
      </c>
      <c r="C122">
        <v>1.83786</v>
      </c>
      <c r="D122">
        <v>2.5138799999999999</v>
      </c>
      <c r="E122">
        <v>152.553</v>
      </c>
      <c r="F122">
        <v>-9.5118799999999997</v>
      </c>
      <c r="G122">
        <v>4.7604699999999998</v>
      </c>
      <c r="H122">
        <v>188.38399999999999</v>
      </c>
      <c r="J122">
        <v>20</v>
      </c>
      <c r="M122">
        <f t="shared" si="8"/>
        <v>-14.324700000000021</v>
      </c>
      <c r="P122">
        <f t="shared" si="6"/>
        <v>8</v>
      </c>
      <c r="Q122">
        <f t="shared" si="7"/>
        <v>-7.567800000000009</v>
      </c>
    </row>
    <row r="123" spans="2:17">
      <c r="B123" t="s">
        <v>119</v>
      </c>
      <c r="C123">
        <v>1.6364399999999999</v>
      </c>
      <c r="D123">
        <v>1.41127</v>
      </c>
      <c r="E123">
        <v>153.56700000000001</v>
      </c>
      <c r="F123">
        <v>-9.5228000000000002</v>
      </c>
      <c r="G123">
        <v>2.94326</v>
      </c>
      <c r="H123">
        <v>189.00399999999999</v>
      </c>
      <c r="J123">
        <v>22</v>
      </c>
      <c r="M123">
        <f t="shared" si="8"/>
        <v>-16.152599999999993</v>
      </c>
      <c r="P123">
        <f t="shared" si="6"/>
        <v>6</v>
      </c>
      <c r="Q123">
        <f t="shared" si="7"/>
        <v>-5.7399000000000022</v>
      </c>
    </row>
    <row r="124" spans="2:17">
      <c r="B124" t="s">
        <v>120</v>
      </c>
      <c r="C124">
        <v>1.5316099999999999</v>
      </c>
      <c r="D124">
        <v>1.1572100000000001</v>
      </c>
      <c r="E124">
        <v>153.517</v>
      </c>
      <c r="F124">
        <v>-9.5246399999999998</v>
      </c>
      <c r="G124">
        <v>2.9303599999999999</v>
      </c>
      <c r="H124">
        <v>188.798</v>
      </c>
      <c r="J124">
        <v>22</v>
      </c>
      <c r="M124">
        <f t="shared" si="8"/>
        <v>-16.023600000000009</v>
      </c>
      <c r="P124">
        <f t="shared" si="6"/>
        <v>6</v>
      </c>
      <c r="Q124">
        <f t="shared" si="7"/>
        <v>-5.8689000000000036</v>
      </c>
    </row>
    <row r="125" spans="2:17">
      <c r="B125" t="s">
        <v>121</v>
      </c>
      <c r="C125">
        <v>2.0518900000000002</v>
      </c>
      <c r="D125">
        <v>1.9533</v>
      </c>
      <c r="E125">
        <v>154.99</v>
      </c>
      <c r="F125">
        <v>-9.4812799999999999</v>
      </c>
      <c r="G125">
        <v>1.21462</v>
      </c>
      <c r="H125">
        <v>188.62200000000001</v>
      </c>
      <c r="J125">
        <v>24</v>
      </c>
      <c r="M125">
        <f t="shared" si="8"/>
        <v>-18.866200000000006</v>
      </c>
      <c r="P125">
        <f t="shared" si="6"/>
        <v>4</v>
      </c>
      <c r="Q125">
        <f t="shared" si="7"/>
        <v>-3.0263000000000018</v>
      </c>
    </row>
    <row r="126" spans="2:17">
      <c r="B126" t="s">
        <v>122</v>
      </c>
      <c r="C126">
        <v>2.03972</v>
      </c>
      <c r="D126">
        <v>1.5711200000000001</v>
      </c>
      <c r="E126">
        <v>155.011</v>
      </c>
      <c r="F126">
        <v>-9.4845699999999997</v>
      </c>
      <c r="G126">
        <v>1.20852</v>
      </c>
      <c r="H126">
        <v>188.553</v>
      </c>
      <c r="J126">
        <v>24</v>
      </c>
      <c r="M126">
        <f t="shared" si="8"/>
        <v>-18.805200000000006</v>
      </c>
      <c r="P126">
        <f t="shared" si="6"/>
        <v>4</v>
      </c>
      <c r="Q126">
        <f t="shared" si="7"/>
        <v>-3.0873000000000017</v>
      </c>
    </row>
    <row r="127" spans="2:17">
      <c r="B127" t="s">
        <v>123</v>
      </c>
      <c r="C127">
        <v>1.5414600000000001</v>
      </c>
      <c r="D127">
        <v>1.2796400000000001</v>
      </c>
      <c r="E127">
        <v>155.542</v>
      </c>
      <c r="F127">
        <v>-9.4501299999999997</v>
      </c>
      <c r="G127">
        <v>-0.67179699999999998</v>
      </c>
      <c r="H127">
        <v>188.93</v>
      </c>
      <c r="J127">
        <v>26</v>
      </c>
      <c r="M127">
        <f t="shared" si="8"/>
        <v>-20.002029999999991</v>
      </c>
      <c r="P127">
        <f t="shared" si="6"/>
        <v>2</v>
      </c>
      <c r="Q127">
        <f t="shared" si="7"/>
        <v>-1.8904700000000019</v>
      </c>
    </row>
    <row r="128" spans="2:17">
      <c r="B128" t="s">
        <v>124</v>
      </c>
      <c r="C128">
        <v>1.42357</v>
      </c>
      <c r="D128">
        <v>1.0606500000000001</v>
      </c>
      <c r="E128">
        <v>155.51</v>
      </c>
      <c r="F128">
        <v>-9.4498700000000007</v>
      </c>
      <c r="G128">
        <v>-0.68246899999999999</v>
      </c>
      <c r="H128">
        <v>188.863</v>
      </c>
      <c r="J128">
        <v>26</v>
      </c>
      <c r="M128">
        <f t="shared" si="8"/>
        <v>-19.895309999999995</v>
      </c>
      <c r="P128">
        <f>$J$129-J128</f>
        <v>2</v>
      </c>
      <c r="Q128">
        <f t="shared" si="7"/>
        <v>-1.997190000000002</v>
      </c>
    </row>
    <row r="129" spans="2:17">
      <c r="B129" s="20" t="s">
        <v>125</v>
      </c>
      <c r="C129">
        <v>1.55674</v>
      </c>
      <c r="D129">
        <v>1.6662600000000001</v>
      </c>
      <c r="E129">
        <v>156.04900000000001</v>
      </c>
      <c r="F129">
        <v>-9.5067500000000003</v>
      </c>
      <c r="G129">
        <v>-2.4827499999999998</v>
      </c>
      <c r="H129">
        <v>189.636</v>
      </c>
      <c r="J129" s="20">
        <v>28</v>
      </c>
      <c r="M129">
        <f t="shared" si="8"/>
        <v>-21.892500000000013</v>
      </c>
      <c r="P129">
        <f>$J$129-J129</f>
        <v>0</v>
      </c>
      <c r="Q129">
        <f t="shared" si="7"/>
        <v>0</v>
      </c>
    </row>
    <row r="130" spans="2:17">
      <c r="B130" s="32" t="s">
        <v>126</v>
      </c>
      <c r="C130">
        <v>1.7414400000000001</v>
      </c>
      <c r="D130">
        <v>2.0834700000000002</v>
      </c>
      <c r="E130">
        <v>156.44200000000001</v>
      </c>
      <c r="F130">
        <v>-9.4986099999999993</v>
      </c>
      <c r="G130">
        <v>-2.4693100000000001</v>
      </c>
      <c r="H130">
        <v>190.09399999999999</v>
      </c>
      <c r="J130">
        <v>28</v>
      </c>
      <c r="M130">
        <f t="shared" si="8"/>
        <v>-22.026900000000005</v>
      </c>
      <c r="P130">
        <f>$J$129-J130</f>
        <v>0</v>
      </c>
      <c r="Q130">
        <f t="shared" si="7"/>
        <v>0.13439999999999674</v>
      </c>
    </row>
    <row r="131" spans="2:17">
      <c r="B131" t="s">
        <v>127</v>
      </c>
      <c r="C131">
        <v>1.40682</v>
      </c>
      <c r="D131">
        <v>1.6689099999999999</v>
      </c>
      <c r="E131">
        <v>154.65199999999999</v>
      </c>
      <c r="F131">
        <v>-9.6030800000000003</v>
      </c>
      <c r="G131">
        <v>-4.1968800000000002</v>
      </c>
      <c r="H131">
        <v>190.16499999999999</v>
      </c>
      <c r="J131">
        <v>30</v>
      </c>
      <c r="M131">
        <f t="shared" si="8"/>
        <v>-24.751200000000004</v>
      </c>
      <c r="P131">
        <f t="shared" ref="P131:P156" si="9">$J$129-J131</f>
        <v>-2</v>
      </c>
      <c r="Q131">
        <f t="shared" si="7"/>
        <v>2.8586999999999962</v>
      </c>
    </row>
    <row r="132" spans="2:17">
      <c r="B132" t="s">
        <v>128</v>
      </c>
      <c r="C132">
        <v>1.3815599999999999</v>
      </c>
      <c r="D132">
        <v>1.25745</v>
      </c>
      <c r="E132">
        <v>154.375</v>
      </c>
      <c r="F132">
        <v>-9.5962800000000001</v>
      </c>
      <c r="G132">
        <v>-4.1925800000000004</v>
      </c>
      <c r="H132">
        <v>189.71899999999999</v>
      </c>
      <c r="J132">
        <v>30</v>
      </c>
      <c r="K132">
        <f>68+J132</f>
        <v>98</v>
      </c>
      <c r="M132">
        <f t="shared" si="8"/>
        <v>-24.794200000000011</v>
      </c>
      <c r="P132">
        <f t="shared" si="9"/>
        <v>-2</v>
      </c>
      <c r="Q132">
        <f t="shared" si="7"/>
        <v>2.9016999999999937</v>
      </c>
    </row>
    <row r="133" spans="2:17">
      <c r="B133" t="s">
        <v>129</v>
      </c>
      <c r="C133">
        <v>0.44354900000000003</v>
      </c>
      <c r="D133">
        <v>1.53345</v>
      </c>
      <c r="E133">
        <v>153.16300000000001</v>
      </c>
      <c r="F133">
        <v>-10.3956</v>
      </c>
      <c r="G133">
        <v>-6.02339</v>
      </c>
      <c r="H133">
        <v>185.95</v>
      </c>
      <c r="J133">
        <v>32</v>
      </c>
      <c r="M133">
        <f t="shared" si="8"/>
        <v>-26.486100000000015</v>
      </c>
      <c r="P133">
        <f t="shared" si="9"/>
        <v>-4</v>
      </c>
      <c r="Q133">
        <f t="shared" si="7"/>
        <v>4.5935999999999977</v>
      </c>
    </row>
    <row r="134" spans="2:17">
      <c r="B134" t="s">
        <v>130</v>
      </c>
      <c r="C134">
        <v>0.56244499999999997</v>
      </c>
      <c r="D134">
        <v>2.05626</v>
      </c>
      <c r="E134">
        <v>153.001</v>
      </c>
      <c r="F134">
        <v>-10.384</v>
      </c>
      <c r="G134">
        <v>-6.0114599999999996</v>
      </c>
      <c r="H134">
        <v>185.99</v>
      </c>
      <c r="J134">
        <v>32</v>
      </c>
      <c r="M134">
        <f t="shared" si="8"/>
        <v>-26.60540000000001</v>
      </c>
      <c r="P134">
        <f t="shared" si="9"/>
        <v>-4</v>
      </c>
      <c r="Q134">
        <f t="shared" si="7"/>
        <v>4.7129000000000021</v>
      </c>
    </row>
    <row r="135" spans="2:17">
      <c r="B135" t="s">
        <v>131</v>
      </c>
      <c r="C135">
        <v>0.52054299999999998</v>
      </c>
      <c r="D135">
        <v>0.54574299999999998</v>
      </c>
      <c r="E135">
        <v>155.21</v>
      </c>
      <c r="F135">
        <v>-10.333500000000001</v>
      </c>
      <c r="G135">
        <v>-7.8133299999999997</v>
      </c>
      <c r="H135">
        <v>186.916</v>
      </c>
      <c r="J135">
        <v>34</v>
      </c>
      <c r="M135">
        <f t="shared" si="8"/>
        <v>-28.5867</v>
      </c>
      <c r="P135">
        <f t="shared" si="9"/>
        <v>-6</v>
      </c>
      <c r="Q135">
        <f t="shared" si="7"/>
        <v>6.6942000000000057</v>
      </c>
    </row>
    <row r="136" spans="2:17">
      <c r="B136" t="s">
        <v>132</v>
      </c>
      <c r="C136">
        <v>0.51596299999999995</v>
      </c>
      <c r="D136">
        <v>0.37981399999999998</v>
      </c>
      <c r="E136">
        <v>155.31399999999999</v>
      </c>
      <c r="F136">
        <v>-10.3477</v>
      </c>
      <c r="G136">
        <v>-7.8229199999999999</v>
      </c>
      <c r="H136">
        <v>187.12</v>
      </c>
      <c r="J136">
        <v>34</v>
      </c>
      <c r="M136">
        <f t="shared" si="8"/>
        <v>-28.490800000000007</v>
      </c>
      <c r="P136">
        <f t="shared" si="9"/>
        <v>-6</v>
      </c>
      <c r="Q136">
        <f t="shared" si="7"/>
        <v>6.5982999999999947</v>
      </c>
    </row>
    <row r="137" spans="2:17">
      <c r="B137" t="s">
        <v>133</v>
      </c>
      <c r="C137">
        <v>0.61716400000000005</v>
      </c>
      <c r="D137">
        <v>-0.60269499999999998</v>
      </c>
      <c r="E137">
        <v>155.73400000000001</v>
      </c>
      <c r="F137">
        <v>-10.331200000000001</v>
      </c>
      <c r="G137">
        <v>-9.6629900000000006</v>
      </c>
      <c r="H137">
        <v>187.577</v>
      </c>
      <c r="J137">
        <v>36</v>
      </c>
      <c r="M137">
        <f t="shared" si="8"/>
        <v>-30.090100000000035</v>
      </c>
      <c r="P137">
        <f t="shared" si="9"/>
        <v>-8</v>
      </c>
      <c r="Q137">
        <f t="shared" si="7"/>
        <v>8.1975999999999871</v>
      </c>
    </row>
    <row r="138" spans="2:17">
      <c r="B138" t="s">
        <v>134</v>
      </c>
      <c r="C138">
        <v>0.56720599999999999</v>
      </c>
      <c r="D138">
        <v>-0.47648000000000001</v>
      </c>
      <c r="E138">
        <v>155.58099999999999</v>
      </c>
      <c r="F138">
        <v>-10.328900000000001</v>
      </c>
      <c r="G138">
        <v>-9.6590600000000002</v>
      </c>
      <c r="H138">
        <v>187.423</v>
      </c>
      <c r="J138">
        <v>36</v>
      </c>
      <c r="M138">
        <f t="shared" si="8"/>
        <v>-30.129400000000004</v>
      </c>
      <c r="P138">
        <f t="shared" si="9"/>
        <v>-8</v>
      </c>
      <c r="Q138">
        <f t="shared" si="7"/>
        <v>8.2368999999999915</v>
      </c>
    </row>
    <row r="139" spans="2:17">
      <c r="B139" t="s">
        <v>135</v>
      </c>
      <c r="C139">
        <v>0.81338999999999995</v>
      </c>
      <c r="D139">
        <v>-1.0451699999999999</v>
      </c>
      <c r="E139">
        <v>155.464</v>
      </c>
      <c r="F139">
        <v>-10.255699999999999</v>
      </c>
      <c r="G139">
        <v>-11.497199999999999</v>
      </c>
      <c r="H139">
        <v>187.39400000000001</v>
      </c>
      <c r="J139">
        <v>38</v>
      </c>
      <c r="M139">
        <f t="shared" si="8"/>
        <v>-31.748000000000047</v>
      </c>
      <c r="P139">
        <f t="shared" si="9"/>
        <v>-10</v>
      </c>
      <c r="Q139">
        <f t="shared" si="7"/>
        <v>9.8554999999999993</v>
      </c>
    </row>
    <row r="140" spans="2:17">
      <c r="B140" t="s">
        <v>136</v>
      </c>
      <c r="C140">
        <v>0.704843</v>
      </c>
      <c r="D140">
        <v>-1.1388400000000001</v>
      </c>
      <c r="E140">
        <v>155.637</v>
      </c>
      <c r="F140">
        <v>-10.2683</v>
      </c>
      <c r="G140">
        <v>-11.507300000000001</v>
      </c>
      <c r="H140">
        <v>187.63900000000001</v>
      </c>
      <c r="J140">
        <v>38</v>
      </c>
      <c r="M140">
        <f t="shared" si="8"/>
        <v>-31.646999999999963</v>
      </c>
      <c r="P140">
        <f t="shared" si="9"/>
        <v>-10</v>
      </c>
      <c r="Q140">
        <f t="shared" si="7"/>
        <v>9.754499999999986</v>
      </c>
    </row>
    <row r="141" spans="2:17">
      <c r="B141" t="s">
        <v>137</v>
      </c>
      <c r="C141">
        <v>0.29708099999999998</v>
      </c>
      <c r="D141">
        <v>8.3951700000000004E-2</v>
      </c>
      <c r="E141">
        <v>154.81299999999999</v>
      </c>
      <c r="F141">
        <v>-10.442399999999999</v>
      </c>
      <c r="G141">
        <v>-12.990399999999999</v>
      </c>
      <c r="H141">
        <v>188.053</v>
      </c>
      <c r="J141">
        <v>40</v>
      </c>
      <c r="M141">
        <f t="shared" si="8"/>
        <v>-36.816000000000031</v>
      </c>
      <c r="P141">
        <f t="shared" si="9"/>
        <v>-12</v>
      </c>
      <c r="Q141">
        <f t="shared" si="7"/>
        <v>14.923500000000001</v>
      </c>
    </row>
    <row r="142" spans="2:17">
      <c r="B142" t="s">
        <v>138</v>
      </c>
      <c r="C142">
        <v>0.30003099999999999</v>
      </c>
      <c r="D142">
        <v>0.36474400000000001</v>
      </c>
      <c r="E142">
        <v>154.97499999999999</v>
      </c>
      <c r="F142">
        <v>-10.5082</v>
      </c>
      <c r="G142">
        <v>-13.01</v>
      </c>
      <c r="H142">
        <v>188.32499999999999</v>
      </c>
      <c r="J142">
        <v>40</v>
      </c>
      <c r="M142">
        <f t="shared" si="8"/>
        <v>-36.61999999999999</v>
      </c>
      <c r="P142">
        <f t="shared" si="9"/>
        <v>-12</v>
      </c>
      <c r="Q142">
        <f t="shared" si="7"/>
        <v>14.727499999999996</v>
      </c>
    </row>
    <row r="143" spans="2:17">
      <c r="B143" t="s">
        <v>139</v>
      </c>
      <c r="C143">
        <v>0.51204400000000005</v>
      </c>
      <c r="D143">
        <v>-0.60350499999999996</v>
      </c>
      <c r="E143">
        <v>155.51599999999999</v>
      </c>
      <c r="F143">
        <v>-10.3345</v>
      </c>
      <c r="G143">
        <v>-14.8589</v>
      </c>
      <c r="H143">
        <v>188.81299999999999</v>
      </c>
      <c r="J143">
        <v>42</v>
      </c>
      <c r="M143">
        <f t="shared" si="8"/>
        <v>-38.130999999999986</v>
      </c>
      <c r="P143">
        <f t="shared" si="9"/>
        <v>-14</v>
      </c>
      <c r="Q143">
        <f t="shared" si="7"/>
        <v>16.238499999999991</v>
      </c>
    </row>
    <row r="144" spans="2:17">
      <c r="B144" t="s">
        <v>140</v>
      </c>
      <c r="C144">
        <v>0.55489699999999997</v>
      </c>
      <c r="D144">
        <v>-0.70629399999999998</v>
      </c>
      <c r="E144">
        <v>155.55799999999999</v>
      </c>
      <c r="F144">
        <v>-10.346</v>
      </c>
      <c r="G144">
        <v>-14.889099999999999</v>
      </c>
      <c r="H144">
        <v>189.09100000000001</v>
      </c>
      <c r="J144">
        <v>42</v>
      </c>
      <c r="M144">
        <f t="shared" si="8"/>
        <v>-37.828999999999979</v>
      </c>
      <c r="P144">
        <f t="shared" si="9"/>
        <v>-14</v>
      </c>
      <c r="Q144">
        <f t="shared" si="7"/>
        <v>15.936500000000002</v>
      </c>
    </row>
    <row r="145" spans="2:17">
      <c r="B145" t="s">
        <v>141</v>
      </c>
      <c r="C145">
        <v>0.97059499999999999</v>
      </c>
      <c r="D145">
        <v>-0.20581099999999999</v>
      </c>
      <c r="E145">
        <v>156.071</v>
      </c>
      <c r="F145">
        <v>-10.279</v>
      </c>
      <c r="G145">
        <v>-16.8169</v>
      </c>
      <c r="H145">
        <v>189.70699999999999</v>
      </c>
      <c r="J145">
        <v>44</v>
      </c>
      <c r="M145">
        <f t="shared" si="8"/>
        <v>-38.551000000000002</v>
      </c>
      <c r="P145">
        <f t="shared" si="9"/>
        <v>-16</v>
      </c>
      <c r="Q145">
        <f t="shared" si="7"/>
        <v>16.658499999999989</v>
      </c>
    </row>
    <row r="146" spans="2:17">
      <c r="B146" t="s">
        <v>142</v>
      </c>
      <c r="C146">
        <v>0.764042</v>
      </c>
      <c r="D146">
        <v>-0.168431</v>
      </c>
      <c r="E146">
        <v>156.22300000000001</v>
      </c>
      <c r="F146">
        <v>-10.2951</v>
      </c>
      <c r="G146">
        <v>-16.854600000000001</v>
      </c>
      <c r="H146">
        <v>190.23099999999999</v>
      </c>
      <c r="J146">
        <v>44</v>
      </c>
      <c r="M146">
        <f t="shared" si="8"/>
        <v>-38.173999999999992</v>
      </c>
      <c r="P146">
        <f t="shared" si="9"/>
        <v>-16</v>
      </c>
      <c r="Q146">
        <f t="shared" si="7"/>
        <v>16.28149999999998</v>
      </c>
    </row>
    <row r="147" spans="2:17">
      <c r="B147" t="s">
        <v>180</v>
      </c>
      <c r="C147">
        <v>0.55871000000000004</v>
      </c>
      <c r="D147">
        <v>0.20859800000000001</v>
      </c>
      <c r="E147">
        <v>156.86099999999999</v>
      </c>
      <c r="F147">
        <v>-10.2934</v>
      </c>
      <c r="G147">
        <v>-18.6663</v>
      </c>
      <c r="H147">
        <v>190.34200000000001</v>
      </c>
      <c r="J147">
        <v>46</v>
      </c>
      <c r="M147">
        <f t="shared" si="8"/>
        <v>-40.057000000000045</v>
      </c>
      <c r="P147">
        <f t="shared" si="9"/>
        <v>-18</v>
      </c>
      <c r="Q147">
        <f t="shared" si="7"/>
        <v>18.164499999999997</v>
      </c>
    </row>
    <row r="148" spans="2:17">
      <c r="B148" t="s">
        <v>181</v>
      </c>
      <c r="C148">
        <v>0.58191800000000005</v>
      </c>
      <c r="D148">
        <v>0.101572</v>
      </c>
      <c r="E148">
        <v>156.56200000000001</v>
      </c>
      <c r="F148">
        <v>-10.273400000000001</v>
      </c>
      <c r="G148">
        <v>-18.618400000000001</v>
      </c>
      <c r="H148">
        <v>189.827</v>
      </c>
      <c r="J148">
        <v>46</v>
      </c>
      <c r="M148">
        <f t="shared" si="8"/>
        <v>-40.53600000000003</v>
      </c>
      <c r="P148">
        <f t="shared" si="9"/>
        <v>-18</v>
      </c>
      <c r="Q148">
        <f t="shared" si="7"/>
        <v>18.643499999999982</v>
      </c>
    </row>
    <row r="149" spans="2:17">
      <c r="B149" t="s">
        <v>182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v>48</v>
      </c>
      <c r="P149">
        <f t="shared" si="9"/>
        <v>-20</v>
      </c>
    </row>
    <row r="150" spans="2:17">
      <c r="B150" t="s">
        <v>183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v>48</v>
      </c>
      <c r="P150">
        <f t="shared" si="9"/>
        <v>-20</v>
      </c>
    </row>
    <row r="151" spans="2:17">
      <c r="B151" t="s">
        <v>184</v>
      </c>
      <c r="C151">
        <v>0.81398999999999999</v>
      </c>
      <c r="D151">
        <v>4.4660299999999999</v>
      </c>
      <c r="E151">
        <v>-145.28</v>
      </c>
      <c r="F151">
        <v>-10.2524</v>
      </c>
      <c r="G151">
        <v>-21.8047</v>
      </c>
      <c r="H151">
        <v>190.01499999999999</v>
      </c>
      <c r="J151">
        <v>50</v>
      </c>
      <c r="M151">
        <f t="shared" si="8"/>
        <v>-48.673000000000002</v>
      </c>
      <c r="P151">
        <f t="shared" si="9"/>
        <v>-22</v>
      </c>
      <c r="Q151">
        <f t="shared" si="7"/>
        <v>26.780499999999989</v>
      </c>
    </row>
    <row r="152" spans="2:17">
      <c r="B152" t="s">
        <v>185</v>
      </c>
      <c r="C152">
        <v>0.83472299999999999</v>
      </c>
      <c r="D152">
        <v>4.1458199999999996</v>
      </c>
      <c r="E152">
        <v>-145.494</v>
      </c>
      <c r="F152">
        <v>-10.294499999999999</v>
      </c>
      <c r="G152">
        <v>-21.871099999999998</v>
      </c>
      <c r="H152">
        <v>190.584</v>
      </c>
      <c r="J152">
        <v>50</v>
      </c>
      <c r="M152">
        <f t="shared" si="8"/>
        <v>-48.008999999999986</v>
      </c>
      <c r="P152">
        <f t="shared" si="9"/>
        <v>-22</v>
      </c>
      <c r="Q152">
        <f t="shared" si="7"/>
        <v>26.116500000000009</v>
      </c>
    </row>
    <row r="153" spans="2:17">
      <c r="B153" t="s">
        <v>186</v>
      </c>
      <c r="C153">
        <v>0.45387</v>
      </c>
      <c r="D153">
        <v>1.48282</v>
      </c>
      <c r="E153">
        <v>157.321</v>
      </c>
      <c r="F153">
        <v>-10.3443</v>
      </c>
      <c r="G153">
        <v>-23.694800000000001</v>
      </c>
      <c r="H153">
        <v>189.965</v>
      </c>
      <c r="J153">
        <v>52</v>
      </c>
      <c r="M153">
        <f t="shared" si="8"/>
        <v>-49.771999999999963</v>
      </c>
      <c r="P153">
        <f t="shared" si="9"/>
        <v>-24</v>
      </c>
      <c r="Q153">
        <f t="shared" si="7"/>
        <v>27.879499999999986</v>
      </c>
    </row>
    <row r="154" spans="2:17">
      <c r="B154" t="s">
        <v>225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v>52</v>
      </c>
      <c r="P154">
        <f t="shared" si="9"/>
        <v>-24</v>
      </c>
    </row>
    <row r="155" spans="2:17">
      <c r="B155" t="s">
        <v>226</v>
      </c>
      <c r="C155">
        <v>0.45320199999999999</v>
      </c>
      <c r="D155">
        <v>0.91428299999999996</v>
      </c>
      <c r="E155">
        <v>158.69900000000001</v>
      </c>
      <c r="F155">
        <v>-10.507999999999999</v>
      </c>
      <c r="G155">
        <v>-25.5929</v>
      </c>
      <c r="H155">
        <v>190.93600000000001</v>
      </c>
      <c r="J155">
        <v>54</v>
      </c>
      <c r="M155">
        <f t="shared" si="8"/>
        <v>-50.790999999999968</v>
      </c>
      <c r="P155">
        <f t="shared" si="9"/>
        <v>-26</v>
      </c>
      <c r="Q155">
        <f t="shared" si="7"/>
        <v>28.898499999999991</v>
      </c>
    </row>
    <row r="156" spans="2:17">
      <c r="B156" t="s">
        <v>227</v>
      </c>
      <c r="C156">
        <v>0.34732299999999999</v>
      </c>
      <c r="D156">
        <v>1.58792</v>
      </c>
      <c r="E156">
        <v>157.99600000000001</v>
      </c>
      <c r="F156">
        <v>-10.4244</v>
      </c>
      <c r="G156">
        <v>-25.453499999999998</v>
      </c>
      <c r="H156">
        <v>189.84399999999999</v>
      </c>
      <c r="J156">
        <v>54</v>
      </c>
      <c r="K156">
        <f>68+J156</f>
        <v>122</v>
      </c>
      <c r="M156">
        <f t="shared" si="8"/>
        <v>-52.185000000000059</v>
      </c>
      <c r="P156">
        <f t="shared" si="9"/>
        <v>-26</v>
      </c>
      <c r="Q156">
        <f t="shared" si="7"/>
        <v>30.292500000000011</v>
      </c>
    </row>
    <row r="159" spans="2:17">
      <c r="B159" s="24" t="s">
        <v>310</v>
      </c>
      <c r="C159" s="24"/>
      <c r="D159" s="24"/>
      <c r="E159" s="24"/>
      <c r="F159" s="24"/>
      <c r="G159" s="24"/>
      <c r="H159" s="24"/>
      <c r="I159" s="24"/>
    </row>
    <row r="160" spans="2:17">
      <c r="F160" t="s">
        <v>16</v>
      </c>
      <c r="G160" t="s">
        <v>17</v>
      </c>
      <c r="H160" t="s">
        <v>18</v>
      </c>
      <c r="J160" s="37" t="s">
        <v>223</v>
      </c>
      <c r="K160" s="37" t="s">
        <v>228</v>
      </c>
      <c r="M160" t="s">
        <v>229</v>
      </c>
      <c r="P160" t="s">
        <v>231</v>
      </c>
    </row>
    <row r="161" spans="2:17">
      <c r="B161" t="s">
        <v>97</v>
      </c>
      <c r="C161">
        <v>0.69599999999999995</v>
      </c>
      <c r="D161">
        <v>-4.7668200000000001</v>
      </c>
      <c r="E161">
        <v>168.67</v>
      </c>
      <c r="F161">
        <v>-1.68699</v>
      </c>
      <c r="G161">
        <v>24.096299999999999</v>
      </c>
      <c r="H161">
        <v>186.63499999999999</v>
      </c>
      <c r="J161">
        <v>0</v>
      </c>
      <c r="K161">
        <v>68</v>
      </c>
      <c r="P161">
        <f t="shared" ref="P161:P216" si="10">$J$185-J161</f>
        <v>24</v>
      </c>
      <c r="Q161">
        <f>(G161-$G$185-P161)*10</f>
        <v>3.8232299999999952</v>
      </c>
    </row>
    <row r="162" spans="2:17">
      <c r="B162" t="s">
        <v>98</v>
      </c>
      <c r="C162">
        <v>0.82806100000000005</v>
      </c>
      <c r="D162">
        <v>-3.7198799999999999</v>
      </c>
      <c r="E162">
        <v>168.089</v>
      </c>
      <c r="F162">
        <v>-1.67916</v>
      </c>
      <c r="G162">
        <v>24.101800000000001</v>
      </c>
      <c r="H162">
        <v>186.74799999999999</v>
      </c>
      <c r="J162">
        <v>0</v>
      </c>
      <c r="P162">
        <f t="shared" si="10"/>
        <v>24</v>
      </c>
      <c r="Q162">
        <f t="shared" ref="Q162:Q216" si="11">(G162-$G$185-P162)*10</f>
        <v>3.8782300000000092</v>
      </c>
    </row>
    <row r="163" spans="2:17">
      <c r="B163" t="s">
        <v>99</v>
      </c>
      <c r="C163">
        <v>1.4934400000000001</v>
      </c>
      <c r="D163">
        <v>-2.4700899999999999</v>
      </c>
      <c r="E163">
        <v>-178.22900000000001</v>
      </c>
      <c r="F163">
        <v>-1.6884699999999999</v>
      </c>
      <c r="G163">
        <v>21.601199999999999</v>
      </c>
      <c r="H163">
        <v>181.81899999999999</v>
      </c>
      <c r="J163">
        <v>2</v>
      </c>
      <c r="M163">
        <f>($G$161-G163-J163)*10</f>
        <v>4.9510000000000076</v>
      </c>
      <c r="P163">
        <f t="shared" si="10"/>
        <v>22</v>
      </c>
      <c r="Q163">
        <f t="shared" si="11"/>
        <v>-1.1277700000000124</v>
      </c>
    </row>
    <row r="164" spans="2:17">
      <c r="B164" t="s">
        <v>100</v>
      </c>
      <c r="C164">
        <v>1.4029100000000001</v>
      </c>
      <c r="D164">
        <v>1.30504</v>
      </c>
      <c r="E164">
        <v>-179.10900000000001</v>
      </c>
      <c r="F164">
        <v>-1.6731400000000001</v>
      </c>
      <c r="G164">
        <v>21.618300000000001</v>
      </c>
      <c r="H164">
        <v>182.13300000000001</v>
      </c>
      <c r="J164">
        <v>2</v>
      </c>
      <c r="M164">
        <f t="shared" ref="M164:M216" si="12">($G$161-G164-J164)*10</f>
        <v>4.7799999999999798</v>
      </c>
      <c r="P164">
        <f t="shared" si="10"/>
        <v>22</v>
      </c>
      <c r="Q164">
        <f t="shared" si="11"/>
        <v>-0.95676999999998458</v>
      </c>
    </row>
    <row r="165" spans="2:17">
      <c r="B165" t="s">
        <v>101</v>
      </c>
      <c r="C165">
        <v>2.1897700000000002</v>
      </c>
      <c r="D165">
        <v>2.32226</v>
      </c>
      <c r="E165">
        <v>-178.494</v>
      </c>
      <c r="F165">
        <v>-1.40646</v>
      </c>
      <c r="G165">
        <v>19.504300000000001</v>
      </c>
      <c r="H165">
        <v>181.62799999999999</v>
      </c>
      <c r="J165">
        <v>4</v>
      </c>
      <c r="M165">
        <f t="shared" si="12"/>
        <v>5.9199999999999875</v>
      </c>
      <c r="P165">
        <f t="shared" si="10"/>
        <v>20</v>
      </c>
      <c r="Q165">
        <f t="shared" si="11"/>
        <v>-2.0967699999999923</v>
      </c>
    </row>
    <row r="166" spans="2:17">
      <c r="B166" t="s">
        <v>102</v>
      </c>
      <c r="C166">
        <v>2.0516700000000001</v>
      </c>
      <c r="D166">
        <v>2.4081899999999998</v>
      </c>
      <c r="E166">
        <v>-177.108</v>
      </c>
      <c r="F166">
        <v>-1.3942300000000001</v>
      </c>
      <c r="G166">
        <v>19.450900000000001</v>
      </c>
      <c r="H166">
        <v>181.01900000000001</v>
      </c>
      <c r="J166">
        <v>4</v>
      </c>
      <c r="M166">
        <f t="shared" si="12"/>
        <v>6.4539999999999864</v>
      </c>
      <c r="P166">
        <f t="shared" si="10"/>
        <v>20</v>
      </c>
      <c r="Q166">
        <f t="shared" si="11"/>
        <v>-2.6307699999999912</v>
      </c>
    </row>
    <row r="167" spans="2:17">
      <c r="B167" t="s">
        <v>103</v>
      </c>
      <c r="C167">
        <v>2.1029499999999999</v>
      </c>
      <c r="D167">
        <v>1.8732200000000001</v>
      </c>
      <c r="E167">
        <v>-177.554</v>
      </c>
      <c r="F167">
        <v>-1.3722099999999999</v>
      </c>
      <c r="G167">
        <v>17.530899999999999</v>
      </c>
      <c r="H167">
        <v>181.83500000000001</v>
      </c>
      <c r="J167">
        <v>6</v>
      </c>
      <c r="M167">
        <f t="shared" si="12"/>
        <v>5.6540000000000035</v>
      </c>
      <c r="P167">
        <f t="shared" si="10"/>
        <v>18</v>
      </c>
      <c r="Q167">
        <f t="shared" si="11"/>
        <v>-1.8307700000000082</v>
      </c>
    </row>
    <row r="168" spans="2:17">
      <c r="B168" t="s">
        <v>104</v>
      </c>
      <c r="C168">
        <v>2.0777299999999999</v>
      </c>
      <c r="D168">
        <v>1.5156000000000001</v>
      </c>
      <c r="E168">
        <v>-177.58500000000001</v>
      </c>
      <c r="F168">
        <v>-1.389</v>
      </c>
      <c r="G168">
        <v>17.529299999999999</v>
      </c>
      <c r="H168">
        <v>181.93700000000001</v>
      </c>
      <c r="J168">
        <v>6</v>
      </c>
      <c r="M168">
        <f t="shared" si="12"/>
        <v>5.6700000000000017</v>
      </c>
      <c r="P168">
        <f t="shared" si="10"/>
        <v>18</v>
      </c>
      <c r="Q168">
        <f t="shared" si="11"/>
        <v>-1.8467700000000065</v>
      </c>
    </row>
    <row r="169" spans="2:17">
      <c r="B169" t="s">
        <v>105</v>
      </c>
      <c r="C169">
        <v>1.6926699999999999</v>
      </c>
      <c r="D169">
        <v>4.6105700000000001</v>
      </c>
      <c r="E169">
        <v>-173.95699999999999</v>
      </c>
      <c r="F169">
        <v>-1.46658</v>
      </c>
      <c r="G169">
        <v>15.4962</v>
      </c>
      <c r="H169">
        <v>180.89400000000001</v>
      </c>
      <c r="J169">
        <v>8</v>
      </c>
      <c r="M169">
        <f t="shared" si="12"/>
        <v>6.0009999999999941</v>
      </c>
      <c r="P169">
        <f t="shared" si="10"/>
        <v>16</v>
      </c>
      <c r="Q169">
        <f t="shared" si="11"/>
        <v>-2.1777699999999989</v>
      </c>
    </row>
    <row r="170" spans="2:17">
      <c r="B170" t="s">
        <v>106</v>
      </c>
      <c r="C170">
        <v>1.69784</v>
      </c>
      <c r="D170">
        <v>4.5355100000000004</v>
      </c>
      <c r="E170">
        <v>-173.90899999999999</v>
      </c>
      <c r="F170">
        <v>-1.47231</v>
      </c>
      <c r="G170">
        <v>15.4978</v>
      </c>
      <c r="H170">
        <v>180.88900000000001</v>
      </c>
      <c r="J170">
        <v>8</v>
      </c>
      <c r="M170">
        <f t="shared" si="12"/>
        <v>5.9849999999999959</v>
      </c>
      <c r="P170">
        <f t="shared" si="10"/>
        <v>16</v>
      </c>
      <c r="Q170">
        <f t="shared" si="11"/>
        <v>-2.1617700000000006</v>
      </c>
    </row>
    <row r="171" spans="2:17">
      <c r="B171" t="s">
        <v>107</v>
      </c>
      <c r="C171">
        <v>1.6904300000000001</v>
      </c>
      <c r="D171">
        <v>3.6692999999999998</v>
      </c>
      <c r="E171">
        <v>-173.52600000000001</v>
      </c>
      <c r="F171">
        <v>-1.5222</v>
      </c>
      <c r="G171">
        <v>13.5509</v>
      </c>
      <c r="H171">
        <v>181.66</v>
      </c>
      <c r="J171">
        <v>10</v>
      </c>
      <c r="M171">
        <f t="shared" si="12"/>
        <v>5.45399999999999</v>
      </c>
      <c r="P171">
        <f t="shared" si="10"/>
        <v>14</v>
      </c>
      <c r="Q171">
        <f t="shared" si="11"/>
        <v>-1.6307699999999947</v>
      </c>
    </row>
    <row r="172" spans="2:17">
      <c r="B172" t="s">
        <v>108</v>
      </c>
      <c r="C172">
        <v>1.72631</v>
      </c>
      <c r="D172">
        <v>2.88219</v>
      </c>
      <c r="E172">
        <v>-174.53800000000001</v>
      </c>
      <c r="F172">
        <v>-1.52837</v>
      </c>
      <c r="G172">
        <v>13.5922</v>
      </c>
      <c r="H172">
        <v>182.251</v>
      </c>
      <c r="J172">
        <v>10</v>
      </c>
      <c r="M172">
        <f t="shared" si="12"/>
        <v>5.0409999999999933</v>
      </c>
      <c r="P172">
        <f t="shared" si="10"/>
        <v>14</v>
      </c>
      <c r="Q172">
        <f t="shared" si="11"/>
        <v>-1.217769999999998</v>
      </c>
    </row>
    <row r="173" spans="2:17">
      <c r="B173" t="s">
        <v>109</v>
      </c>
      <c r="C173">
        <v>1.4235199999999999</v>
      </c>
      <c r="D173">
        <v>3.3796400000000002</v>
      </c>
      <c r="E173">
        <v>-174.10900000000001</v>
      </c>
      <c r="F173">
        <v>-3.4561899999999999</v>
      </c>
      <c r="G173">
        <v>11.595599999999999</v>
      </c>
      <c r="H173">
        <v>183.37100000000001</v>
      </c>
      <c r="J173">
        <v>12</v>
      </c>
      <c r="M173">
        <f t="shared" si="12"/>
        <v>5.0070000000000014</v>
      </c>
      <c r="P173">
        <f t="shared" si="10"/>
        <v>12</v>
      </c>
      <c r="Q173">
        <f t="shared" si="11"/>
        <v>-1.1837700000000062</v>
      </c>
    </row>
    <row r="174" spans="2:17">
      <c r="B174" t="s">
        <v>110</v>
      </c>
      <c r="C174">
        <v>1.27457</v>
      </c>
      <c r="D174">
        <v>3.6833</v>
      </c>
      <c r="E174">
        <v>-174.17599999999999</v>
      </c>
      <c r="F174">
        <v>-3.4522900000000001</v>
      </c>
      <c r="G174">
        <v>11.5663</v>
      </c>
      <c r="H174">
        <v>183.33199999999999</v>
      </c>
      <c r="J174">
        <v>12</v>
      </c>
      <c r="M174">
        <f t="shared" si="12"/>
        <v>5.2999999999999936</v>
      </c>
      <c r="P174">
        <f t="shared" si="10"/>
        <v>12</v>
      </c>
      <c r="Q174">
        <f t="shared" si="11"/>
        <v>-1.4767699999999984</v>
      </c>
    </row>
    <row r="175" spans="2:17">
      <c r="B175" t="s">
        <v>111</v>
      </c>
      <c r="C175">
        <v>1.03976</v>
      </c>
      <c r="D175">
        <v>-3.5452499999999998</v>
      </c>
      <c r="E175">
        <v>166.06700000000001</v>
      </c>
      <c r="F175">
        <v>-3.3803000000000001</v>
      </c>
      <c r="G175">
        <v>9.5452399999999997</v>
      </c>
      <c r="H175">
        <v>182.774</v>
      </c>
      <c r="J175">
        <v>14</v>
      </c>
      <c r="M175">
        <f t="shared" si="12"/>
        <v>5.5105999999999966</v>
      </c>
      <c r="P175">
        <f t="shared" si="10"/>
        <v>10</v>
      </c>
      <c r="Q175">
        <f t="shared" si="11"/>
        <v>-1.6873700000000014</v>
      </c>
    </row>
    <row r="176" spans="2:17">
      <c r="B176" t="s">
        <v>112</v>
      </c>
      <c r="C176">
        <v>1.0243599999999999</v>
      </c>
      <c r="D176">
        <v>-3.4744299999999999</v>
      </c>
      <c r="E176">
        <v>165.77600000000001</v>
      </c>
      <c r="F176">
        <v>-3.3683299999999998</v>
      </c>
      <c r="G176">
        <v>9.5282199999999992</v>
      </c>
      <c r="H176">
        <v>182.51300000000001</v>
      </c>
      <c r="J176">
        <v>14</v>
      </c>
      <c r="M176">
        <f t="shared" si="12"/>
        <v>5.6808000000000014</v>
      </c>
      <c r="P176">
        <f t="shared" si="10"/>
        <v>10</v>
      </c>
      <c r="Q176">
        <f t="shared" si="11"/>
        <v>-1.8575700000000062</v>
      </c>
    </row>
    <row r="177" spans="2:17">
      <c r="B177" t="s">
        <v>113</v>
      </c>
      <c r="C177">
        <v>0.84031400000000001</v>
      </c>
      <c r="D177">
        <v>-4.7323300000000001</v>
      </c>
      <c r="E177">
        <v>164.779</v>
      </c>
      <c r="F177">
        <v>-3.3044899999999999</v>
      </c>
      <c r="G177">
        <v>7.6318700000000002</v>
      </c>
      <c r="H177">
        <v>182.46600000000001</v>
      </c>
      <c r="J177">
        <v>16</v>
      </c>
      <c r="M177">
        <f t="shared" si="12"/>
        <v>4.6443000000000012</v>
      </c>
      <c r="P177">
        <f t="shared" si="10"/>
        <v>8</v>
      </c>
      <c r="Q177">
        <f t="shared" si="11"/>
        <v>-0.82106999999999708</v>
      </c>
    </row>
    <row r="178" spans="2:17">
      <c r="B178" t="s">
        <v>114</v>
      </c>
      <c r="C178">
        <v>0.90840200000000004</v>
      </c>
      <c r="D178">
        <v>-5.2200800000000003</v>
      </c>
      <c r="E178">
        <v>164.98500000000001</v>
      </c>
      <c r="F178">
        <v>-3.2955100000000002</v>
      </c>
      <c r="G178">
        <v>7.6399699999999999</v>
      </c>
      <c r="H178">
        <v>182.583</v>
      </c>
      <c r="J178">
        <v>16</v>
      </c>
      <c r="M178">
        <f t="shared" si="12"/>
        <v>4.5633000000000123</v>
      </c>
      <c r="P178">
        <f t="shared" si="10"/>
        <v>8</v>
      </c>
      <c r="Q178">
        <f t="shared" si="11"/>
        <v>-0.74006999999999934</v>
      </c>
    </row>
    <row r="179" spans="2:17">
      <c r="B179" t="s">
        <v>115</v>
      </c>
      <c r="C179">
        <v>1.3086899999999999</v>
      </c>
      <c r="D179">
        <v>-2.9800499999999999</v>
      </c>
      <c r="E179">
        <v>165.679</v>
      </c>
      <c r="F179">
        <v>-3.2475800000000001</v>
      </c>
      <c r="G179">
        <v>5.6199399999999997</v>
      </c>
      <c r="H179">
        <v>183.07</v>
      </c>
      <c r="J179">
        <v>18</v>
      </c>
      <c r="M179">
        <f t="shared" si="12"/>
        <v>4.7635999999999967</v>
      </c>
      <c r="P179">
        <f t="shared" si="10"/>
        <v>6</v>
      </c>
      <c r="Q179">
        <f t="shared" si="11"/>
        <v>-0.94037000000000148</v>
      </c>
    </row>
    <row r="180" spans="2:17">
      <c r="B180" t="s">
        <v>116</v>
      </c>
      <c r="C180">
        <v>1.3620000000000001</v>
      </c>
      <c r="D180">
        <v>-2.8458299999999999</v>
      </c>
      <c r="E180">
        <v>165.959</v>
      </c>
      <c r="F180">
        <v>-3.2640799999999999</v>
      </c>
      <c r="G180">
        <v>5.6238700000000001</v>
      </c>
      <c r="H180">
        <v>183.155</v>
      </c>
      <c r="J180">
        <v>18</v>
      </c>
      <c r="M180">
        <f t="shared" si="12"/>
        <v>4.7242999999999924</v>
      </c>
      <c r="P180">
        <f t="shared" si="10"/>
        <v>6</v>
      </c>
      <c r="Q180">
        <f t="shared" si="11"/>
        <v>-0.90106999999999715</v>
      </c>
    </row>
    <row r="181" spans="2:17">
      <c r="B181" t="s">
        <v>117</v>
      </c>
      <c r="C181">
        <v>2.13761</v>
      </c>
      <c r="D181">
        <v>1.6147</v>
      </c>
      <c r="E181">
        <v>167.57900000000001</v>
      </c>
      <c r="F181">
        <v>-3.1919</v>
      </c>
      <c r="G181">
        <v>3.6474000000000002</v>
      </c>
      <c r="H181">
        <v>184.58099999999999</v>
      </c>
      <c r="J181">
        <v>20</v>
      </c>
      <c r="M181">
        <f t="shared" si="12"/>
        <v>4.488999999999983</v>
      </c>
      <c r="P181">
        <f t="shared" si="10"/>
        <v>4</v>
      </c>
      <c r="Q181">
        <f t="shared" si="11"/>
        <v>-0.66576999999999664</v>
      </c>
    </row>
    <row r="182" spans="2:17">
      <c r="B182" t="s">
        <v>118</v>
      </c>
      <c r="C182">
        <v>2.1999900000000001</v>
      </c>
      <c r="D182">
        <v>1.7571600000000001</v>
      </c>
      <c r="E182">
        <v>168.15199999999999</v>
      </c>
      <c r="F182">
        <v>-3.1995</v>
      </c>
      <c r="G182">
        <v>3.6433900000000001</v>
      </c>
      <c r="H182">
        <v>184.774</v>
      </c>
      <c r="J182">
        <v>20</v>
      </c>
      <c r="M182">
        <f t="shared" si="12"/>
        <v>4.5290999999999926</v>
      </c>
      <c r="P182">
        <f t="shared" si="10"/>
        <v>4</v>
      </c>
      <c r="Q182">
        <f t="shared" si="11"/>
        <v>-0.70586999999999733</v>
      </c>
    </row>
    <row r="183" spans="2:17">
      <c r="B183" t="s">
        <v>119</v>
      </c>
      <c r="C183">
        <v>2.1825299999999999</v>
      </c>
      <c r="D183">
        <v>3.3257400000000001</v>
      </c>
      <c r="E183">
        <v>168.81299999999999</v>
      </c>
      <c r="F183">
        <v>-3.1594500000000001</v>
      </c>
      <c r="G183">
        <v>1.6768099999999999</v>
      </c>
      <c r="H183">
        <v>185.125</v>
      </c>
      <c r="J183">
        <v>22</v>
      </c>
      <c r="M183">
        <f t="shared" si="12"/>
        <v>4.194899999999997</v>
      </c>
      <c r="P183">
        <f t="shared" si="10"/>
        <v>2</v>
      </c>
      <c r="Q183">
        <f t="shared" si="11"/>
        <v>-0.37167000000000172</v>
      </c>
    </row>
    <row r="184" spans="2:17">
      <c r="B184" t="s">
        <v>120</v>
      </c>
      <c r="C184">
        <v>2.1884700000000001</v>
      </c>
      <c r="D184">
        <v>3.3544</v>
      </c>
      <c r="E184">
        <v>167.95</v>
      </c>
      <c r="F184">
        <v>-3.1360700000000001</v>
      </c>
      <c r="G184">
        <v>1.66232</v>
      </c>
      <c r="H184">
        <v>184.667</v>
      </c>
      <c r="J184">
        <v>22</v>
      </c>
      <c r="M184">
        <f t="shared" si="12"/>
        <v>4.3397999999999826</v>
      </c>
      <c r="P184">
        <f t="shared" si="10"/>
        <v>2</v>
      </c>
      <c r="Q184">
        <f t="shared" si="11"/>
        <v>-0.51657000000000064</v>
      </c>
    </row>
    <row r="185" spans="2:17">
      <c r="B185" t="s">
        <v>121</v>
      </c>
      <c r="C185">
        <v>2.1263200000000002</v>
      </c>
      <c r="D185">
        <v>2.7545199999999999</v>
      </c>
      <c r="E185">
        <v>168.48599999999999</v>
      </c>
      <c r="F185">
        <v>-3.1386799999999999</v>
      </c>
      <c r="G185">
        <v>-0.28602300000000003</v>
      </c>
      <c r="H185">
        <v>184.78800000000001</v>
      </c>
      <c r="J185" s="20">
        <v>24</v>
      </c>
      <c r="M185">
        <f t="shared" si="12"/>
        <v>3.8232299999999952</v>
      </c>
      <c r="P185">
        <f>$J$185-J185</f>
        <v>0</v>
      </c>
      <c r="Q185">
        <f t="shared" si="11"/>
        <v>0</v>
      </c>
    </row>
    <row r="186" spans="2:17">
      <c r="B186" t="s">
        <v>122</v>
      </c>
      <c r="C186">
        <v>2.06568</v>
      </c>
      <c r="D186">
        <v>2.49898</v>
      </c>
      <c r="E186">
        <v>168.03899999999999</v>
      </c>
      <c r="F186">
        <v>-3.13971</v>
      </c>
      <c r="G186">
        <v>-0.28523399999999999</v>
      </c>
      <c r="H186">
        <v>184.77199999999999</v>
      </c>
      <c r="J186">
        <v>24</v>
      </c>
      <c r="M186">
        <f t="shared" si="12"/>
        <v>3.8153399999999849</v>
      </c>
      <c r="P186">
        <f t="shared" ref="P186:P192" si="13">$J$185-J186</f>
        <v>0</v>
      </c>
      <c r="Q186">
        <f t="shared" si="11"/>
        <v>7.8900000000003967E-3</v>
      </c>
    </row>
    <row r="187" spans="2:17">
      <c r="B187" t="s">
        <v>123</v>
      </c>
      <c r="C187">
        <v>1.74688</v>
      </c>
      <c r="D187">
        <v>2.32944</v>
      </c>
      <c r="E187">
        <v>169.149</v>
      </c>
      <c r="F187">
        <v>-3.09639</v>
      </c>
      <c r="G187">
        <v>-2.28552</v>
      </c>
      <c r="H187">
        <v>185.374</v>
      </c>
      <c r="J187">
        <v>26</v>
      </c>
      <c r="M187">
        <f t="shared" si="12"/>
        <v>3.8181999999999761</v>
      </c>
      <c r="P187">
        <f t="shared" si="13"/>
        <v>-2</v>
      </c>
      <c r="Q187">
        <f t="shared" si="11"/>
        <v>5.0300000000014222E-3</v>
      </c>
    </row>
    <row r="188" spans="2:17">
      <c r="B188" t="s">
        <v>124</v>
      </c>
      <c r="C188">
        <v>1.71445</v>
      </c>
      <c r="D188">
        <v>1.06931</v>
      </c>
      <c r="E188">
        <v>168.959</v>
      </c>
      <c r="F188">
        <v>-3.10623</v>
      </c>
      <c r="G188">
        <v>-2.2884600000000002</v>
      </c>
      <c r="H188">
        <v>185.244</v>
      </c>
      <c r="J188">
        <v>26</v>
      </c>
      <c r="M188">
        <f t="shared" si="12"/>
        <v>3.8475999999999999</v>
      </c>
      <c r="P188">
        <f t="shared" si="13"/>
        <v>-2</v>
      </c>
      <c r="Q188">
        <f t="shared" si="11"/>
        <v>-2.4370000000000225E-2</v>
      </c>
    </row>
    <row r="189" spans="2:17">
      <c r="B189" t="s">
        <v>125</v>
      </c>
      <c r="C189">
        <v>1.7256400000000001</v>
      </c>
      <c r="D189">
        <v>2.2429100000000002</v>
      </c>
      <c r="E189">
        <v>169.00399999999999</v>
      </c>
      <c r="F189">
        <v>-3.1148099999999999</v>
      </c>
      <c r="G189">
        <v>-4.2179200000000003</v>
      </c>
      <c r="H189">
        <v>185.75299999999999</v>
      </c>
      <c r="J189" s="32">
        <v>28</v>
      </c>
      <c r="M189">
        <f t="shared" si="12"/>
        <v>3.1421999999999883</v>
      </c>
      <c r="P189">
        <f t="shared" si="13"/>
        <v>-4</v>
      </c>
      <c r="Q189">
        <f t="shared" si="11"/>
        <v>0.68102999999999803</v>
      </c>
    </row>
    <row r="190" spans="2:17">
      <c r="B190" t="s">
        <v>126</v>
      </c>
      <c r="C190">
        <v>1.9014500000000001</v>
      </c>
      <c r="D190">
        <v>3.0931500000000001</v>
      </c>
      <c r="E190">
        <v>169.80500000000001</v>
      </c>
      <c r="F190">
        <v>-3.1223999999999998</v>
      </c>
      <c r="G190">
        <v>-4.2293900000000004</v>
      </c>
      <c r="H190">
        <v>186.29499999999999</v>
      </c>
      <c r="J190">
        <v>28</v>
      </c>
      <c r="M190">
        <f t="shared" si="12"/>
        <v>3.2569000000000159</v>
      </c>
      <c r="P190">
        <f t="shared" si="13"/>
        <v>-4</v>
      </c>
      <c r="Q190">
        <f t="shared" si="11"/>
        <v>0.56632999999999711</v>
      </c>
    </row>
    <row r="191" spans="2:17">
      <c r="B191" t="s">
        <v>127</v>
      </c>
      <c r="C191">
        <v>1.86341</v>
      </c>
      <c r="D191">
        <v>0.95697600000000005</v>
      </c>
      <c r="E191">
        <v>169.63800000000001</v>
      </c>
      <c r="F191">
        <v>-3.2230599999999998</v>
      </c>
      <c r="G191">
        <v>-6.1824700000000004</v>
      </c>
      <c r="H191">
        <v>186.62</v>
      </c>
      <c r="J191">
        <v>30</v>
      </c>
      <c r="M191">
        <f t="shared" si="12"/>
        <v>2.7877000000000152</v>
      </c>
      <c r="P191">
        <f t="shared" si="13"/>
        <v>-6</v>
      </c>
      <c r="Q191">
        <f t="shared" si="11"/>
        <v>1.0355299999999978</v>
      </c>
    </row>
    <row r="192" spans="2:17">
      <c r="B192" t="s">
        <v>128</v>
      </c>
      <c r="C192">
        <v>1.62904</v>
      </c>
      <c r="D192">
        <v>-0.278144</v>
      </c>
      <c r="E192">
        <v>168.77699999999999</v>
      </c>
      <c r="F192">
        <v>-3.2263500000000001</v>
      </c>
      <c r="G192">
        <v>-6.16</v>
      </c>
      <c r="H192">
        <v>185.911</v>
      </c>
      <c r="J192">
        <v>30</v>
      </c>
      <c r="K192">
        <f>68+J192</f>
        <v>98</v>
      </c>
      <c r="M192">
        <f t="shared" si="12"/>
        <v>2.5629999999999953</v>
      </c>
      <c r="P192">
        <f t="shared" si="13"/>
        <v>-6</v>
      </c>
      <c r="Q192">
        <f t="shared" si="11"/>
        <v>1.26023</v>
      </c>
    </row>
    <row r="193" spans="2:17">
      <c r="B193" t="s">
        <v>129</v>
      </c>
      <c r="C193">
        <v>0.85554200000000002</v>
      </c>
      <c r="D193">
        <v>0.74549799999999999</v>
      </c>
      <c r="E193">
        <v>169.59800000000001</v>
      </c>
      <c r="F193">
        <v>-4.3573399999999998</v>
      </c>
      <c r="G193">
        <v>-8.2164699999999993</v>
      </c>
      <c r="H193">
        <v>185.61099999999999</v>
      </c>
      <c r="J193">
        <v>32</v>
      </c>
      <c r="M193">
        <f t="shared" si="12"/>
        <v>3.1277000000000044</v>
      </c>
      <c r="P193">
        <f t="shared" si="10"/>
        <v>-8</v>
      </c>
      <c r="Q193">
        <f t="shared" si="11"/>
        <v>0.69553000000000864</v>
      </c>
    </row>
    <row r="194" spans="2:17">
      <c r="B194" t="s">
        <v>130</v>
      </c>
      <c r="C194">
        <v>0.539941</v>
      </c>
      <c r="D194">
        <v>-0.615263</v>
      </c>
      <c r="E194">
        <v>168.86600000000001</v>
      </c>
      <c r="F194">
        <v>-4.3733199999999997</v>
      </c>
      <c r="G194">
        <v>-8.2015600000000006</v>
      </c>
      <c r="H194">
        <v>185.81299999999999</v>
      </c>
      <c r="J194">
        <v>32</v>
      </c>
      <c r="M194">
        <f t="shared" si="12"/>
        <v>2.9786000000000001</v>
      </c>
      <c r="P194">
        <f t="shared" si="10"/>
        <v>-8</v>
      </c>
      <c r="Q194">
        <f t="shared" si="11"/>
        <v>0.84462999999999511</v>
      </c>
    </row>
    <row r="195" spans="2:17">
      <c r="B195" t="s">
        <v>131</v>
      </c>
      <c r="C195">
        <v>1.1268</v>
      </c>
      <c r="D195">
        <v>-4.95763</v>
      </c>
      <c r="E195">
        <v>170.05099999999999</v>
      </c>
      <c r="F195">
        <v>-4.2493699999999999</v>
      </c>
      <c r="G195">
        <v>-10.3056</v>
      </c>
      <c r="H195">
        <v>185.43100000000001</v>
      </c>
      <c r="J195">
        <v>34</v>
      </c>
      <c r="M195">
        <f t="shared" si="12"/>
        <v>4.018999999999977</v>
      </c>
      <c r="P195">
        <f t="shared" si="10"/>
        <v>-10</v>
      </c>
      <c r="Q195">
        <f t="shared" si="11"/>
        <v>-0.19576999999999956</v>
      </c>
    </row>
    <row r="196" spans="2:17">
      <c r="B196" t="s">
        <v>132</v>
      </c>
      <c r="C196">
        <v>1.0261</v>
      </c>
      <c r="D196">
        <v>-4.8601700000000001</v>
      </c>
      <c r="E196">
        <v>170.364</v>
      </c>
      <c r="F196">
        <v>-4.26241</v>
      </c>
      <c r="G196">
        <v>-10.311</v>
      </c>
      <c r="H196">
        <v>185.63499999999999</v>
      </c>
      <c r="J196">
        <v>34</v>
      </c>
      <c r="M196">
        <f t="shared" si="12"/>
        <v>4.0729999999999933</v>
      </c>
      <c r="P196">
        <f t="shared" si="10"/>
        <v>-10</v>
      </c>
      <c r="Q196">
        <f t="shared" si="11"/>
        <v>-0.24976999999999805</v>
      </c>
    </row>
    <row r="197" spans="2:17">
      <c r="B197" t="s">
        <v>133</v>
      </c>
      <c r="C197">
        <v>1.4148000000000001</v>
      </c>
      <c r="D197">
        <v>-5.2347400000000004</v>
      </c>
      <c r="E197">
        <v>170.08699999999999</v>
      </c>
      <c r="F197">
        <v>-4.2039200000000001</v>
      </c>
      <c r="G197">
        <v>-12.3025</v>
      </c>
      <c r="H197">
        <v>185.97800000000001</v>
      </c>
      <c r="J197">
        <v>36</v>
      </c>
      <c r="M197">
        <f t="shared" si="12"/>
        <v>3.9880000000000138</v>
      </c>
      <c r="P197">
        <f t="shared" si="10"/>
        <v>-12</v>
      </c>
      <c r="Q197">
        <f t="shared" si="11"/>
        <v>-0.16477000000000075</v>
      </c>
    </row>
    <row r="198" spans="2:17">
      <c r="B198" t="s">
        <v>134</v>
      </c>
      <c r="C198">
        <v>1.2330700000000001</v>
      </c>
      <c r="D198">
        <v>-6.0742700000000003</v>
      </c>
      <c r="E198">
        <v>170.10599999999999</v>
      </c>
      <c r="F198">
        <v>-4.2160500000000001</v>
      </c>
      <c r="G198">
        <v>-12.295400000000001</v>
      </c>
      <c r="H198">
        <v>185.786</v>
      </c>
      <c r="J198">
        <v>36</v>
      </c>
      <c r="M198">
        <f t="shared" si="12"/>
        <v>3.9170000000000016</v>
      </c>
      <c r="P198">
        <f t="shared" si="10"/>
        <v>-12</v>
      </c>
      <c r="Q198">
        <f t="shared" si="11"/>
        <v>-9.3770000000006348E-2</v>
      </c>
    </row>
    <row r="199" spans="2:17">
      <c r="B199" t="s">
        <v>135</v>
      </c>
      <c r="C199">
        <v>1.5555000000000001</v>
      </c>
      <c r="D199">
        <v>-5.0407299999999999</v>
      </c>
      <c r="E199">
        <v>169.27699999999999</v>
      </c>
      <c r="F199">
        <v>-4.1310200000000004</v>
      </c>
      <c r="G199">
        <v>-14.272399999999999</v>
      </c>
      <c r="H199">
        <v>185.78700000000001</v>
      </c>
      <c r="J199">
        <v>38</v>
      </c>
      <c r="M199">
        <f t="shared" si="12"/>
        <v>3.6869999999999692</v>
      </c>
      <c r="P199">
        <f t="shared" si="10"/>
        <v>-14</v>
      </c>
      <c r="Q199">
        <f t="shared" si="11"/>
        <v>0.13623000000000829</v>
      </c>
    </row>
    <row r="200" spans="2:17">
      <c r="B200" t="s">
        <v>136</v>
      </c>
      <c r="C200">
        <v>1.4065300000000001</v>
      </c>
      <c r="D200">
        <v>-5.8261000000000003</v>
      </c>
      <c r="E200">
        <v>169.41800000000001</v>
      </c>
      <c r="F200">
        <v>-4.1327499999999997</v>
      </c>
      <c r="G200">
        <v>-14.272</v>
      </c>
      <c r="H200">
        <v>185.65299999999999</v>
      </c>
      <c r="J200">
        <v>38</v>
      </c>
      <c r="M200">
        <f t="shared" si="12"/>
        <v>3.6829999999999785</v>
      </c>
      <c r="P200">
        <f t="shared" si="10"/>
        <v>-14</v>
      </c>
      <c r="Q200">
        <f t="shared" si="11"/>
        <v>0.14022999999999897</v>
      </c>
    </row>
    <row r="201" spans="2:17">
      <c r="B201" t="s">
        <v>137</v>
      </c>
      <c r="C201">
        <v>0.79106100000000001</v>
      </c>
      <c r="D201">
        <v>-2.0716100000000002</v>
      </c>
      <c r="E201">
        <v>168.61500000000001</v>
      </c>
      <c r="F201">
        <v>-4.3143500000000001</v>
      </c>
      <c r="G201">
        <v>-15.9612</v>
      </c>
      <c r="H201">
        <v>186.89599999999999</v>
      </c>
      <c r="J201">
        <v>40</v>
      </c>
      <c r="M201">
        <f t="shared" si="12"/>
        <v>0.57499999999997442</v>
      </c>
      <c r="P201">
        <f t="shared" si="10"/>
        <v>-16</v>
      </c>
      <c r="Q201">
        <f t="shared" si="11"/>
        <v>3.2482300000000031</v>
      </c>
    </row>
    <row r="202" spans="2:17">
      <c r="B202" t="s">
        <v>138</v>
      </c>
      <c r="C202">
        <v>0.67495300000000003</v>
      </c>
      <c r="D202">
        <v>-0.72134699999999996</v>
      </c>
      <c r="E202">
        <v>168.70500000000001</v>
      </c>
      <c r="F202">
        <v>-4.3417599999999998</v>
      </c>
      <c r="G202">
        <v>-15.982799999999999</v>
      </c>
      <c r="H202">
        <v>187.13900000000001</v>
      </c>
      <c r="J202">
        <v>40</v>
      </c>
      <c r="M202">
        <f t="shared" si="12"/>
        <v>0.7909999999999684</v>
      </c>
      <c r="P202">
        <f t="shared" si="10"/>
        <v>-16</v>
      </c>
      <c r="Q202">
        <f t="shared" si="11"/>
        <v>3.0322300000000091</v>
      </c>
    </row>
    <row r="203" spans="2:17">
      <c r="B203" t="s">
        <v>139</v>
      </c>
      <c r="C203">
        <v>1.1207199999999999</v>
      </c>
      <c r="D203">
        <v>-4.9907000000000004</v>
      </c>
      <c r="E203">
        <v>169.71299999999999</v>
      </c>
      <c r="F203">
        <v>-4.1726999999999999</v>
      </c>
      <c r="G203">
        <v>-17.951599999999999</v>
      </c>
      <c r="H203">
        <v>187.20599999999999</v>
      </c>
      <c r="J203">
        <v>42</v>
      </c>
      <c r="M203">
        <f t="shared" si="12"/>
        <v>0.47899999999998499</v>
      </c>
      <c r="P203">
        <f t="shared" si="10"/>
        <v>-18</v>
      </c>
      <c r="Q203">
        <f t="shared" si="11"/>
        <v>3.3442300000000103</v>
      </c>
    </row>
    <row r="204" spans="2:17">
      <c r="B204" t="s">
        <v>140</v>
      </c>
      <c r="C204">
        <v>1.1541600000000001</v>
      </c>
      <c r="D204">
        <v>-5.0717499999999998</v>
      </c>
      <c r="E204">
        <v>169.779</v>
      </c>
      <c r="F204">
        <v>-4.1872800000000003</v>
      </c>
      <c r="G204">
        <v>-17.979700000000001</v>
      </c>
      <c r="H204">
        <v>187.44200000000001</v>
      </c>
      <c r="J204">
        <v>42</v>
      </c>
      <c r="M204">
        <f t="shared" si="12"/>
        <v>0.76000000000000512</v>
      </c>
      <c r="P204">
        <f t="shared" si="10"/>
        <v>-18</v>
      </c>
      <c r="Q204">
        <f t="shared" si="11"/>
        <v>3.0632299999999901</v>
      </c>
    </row>
    <row r="205" spans="2:17">
      <c r="B205" t="s">
        <v>141</v>
      </c>
      <c r="C205">
        <v>1.4620500000000001</v>
      </c>
      <c r="D205">
        <v>-2.7883200000000001</v>
      </c>
      <c r="E205">
        <v>169.917</v>
      </c>
      <c r="F205">
        <v>-4.0753700000000004</v>
      </c>
      <c r="G205">
        <v>-20.105399999999999</v>
      </c>
      <c r="H205">
        <v>188.14500000000001</v>
      </c>
      <c r="J205">
        <v>44</v>
      </c>
      <c r="M205">
        <f t="shared" si="12"/>
        <v>2.0170000000000243</v>
      </c>
      <c r="P205">
        <f t="shared" si="10"/>
        <v>-20</v>
      </c>
      <c r="Q205">
        <f t="shared" si="11"/>
        <v>1.8062300000000064</v>
      </c>
    </row>
    <row r="206" spans="2:17">
      <c r="B206" t="s">
        <v>142</v>
      </c>
      <c r="C206">
        <v>1.3114300000000001</v>
      </c>
      <c r="D206">
        <v>-3.5147599999999999</v>
      </c>
      <c r="E206">
        <v>169.773</v>
      </c>
      <c r="F206">
        <v>-4.08352</v>
      </c>
      <c r="G206">
        <v>-20.103899999999999</v>
      </c>
      <c r="H206">
        <v>188.15700000000001</v>
      </c>
      <c r="J206">
        <v>44</v>
      </c>
      <c r="M206">
        <f t="shared" si="12"/>
        <v>2.0019999999999527</v>
      </c>
      <c r="P206">
        <f t="shared" si="10"/>
        <v>-20</v>
      </c>
      <c r="Q206">
        <f t="shared" si="11"/>
        <v>1.821230000000007</v>
      </c>
    </row>
    <row r="207" spans="2:17">
      <c r="B207" t="s">
        <v>180</v>
      </c>
      <c r="C207">
        <v>1.43022</v>
      </c>
      <c r="D207">
        <v>-3.47722</v>
      </c>
      <c r="E207">
        <v>171.374</v>
      </c>
      <c r="F207">
        <v>-4.0718399999999999</v>
      </c>
      <c r="G207">
        <v>-22.074000000000002</v>
      </c>
      <c r="H207">
        <v>188.62</v>
      </c>
      <c r="J207">
        <v>46</v>
      </c>
      <c r="M207">
        <f t="shared" si="12"/>
        <v>1.7029999999999745</v>
      </c>
      <c r="P207">
        <f t="shared" si="10"/>
        <v>-22</v>
      </c>
      <c r="Q207">
        <f t="shared" si="11"/>
        <v>2.1202299999999852</v>
      </c>
    </row>
    <row r="208" spans="2:17">
      <c r="B208" t="s">
        <v>181</v>
      </c>
      <c r="C208">
        <v>1.6128100000000001</v>
      </c>
      <c r="D208">
        <v>-2.3031799999999998</v>
      </c>
      <c r="E208">
        <v>171.05699999999999</v>
      </c>
      <c r="F208">
        <v>-4.0566300000000002</v>
      </c>
      <c r="G208">
        <v>-22.077100000000002</v>
      </c>
      <c r="H208">
        <v>188.63200000000001</v>
      </c>
      <c r="J208">
        <v>46</v>
      </c>
      <c r="M208">
        <f t="shared" si="12"/>
        <v>1.7340000000000089</v>
      </c>
      <c r="P208">
        <f t="shared" si="10"/>
        <v>-22</v>
      </c>
      <c r="Q208">
        <f t="shared" si="11"/>
        <v>2.0892299999999864</v>
      </c>
    </row>
    <row r="209" spans="2:17">
      <c r="B209" t="s">
        <v>182</v>
      </c>
      <c r="C209">
        <v>1.6652800000000001</v>
      </c>
      <c r="D209">
        <v>-1.66232</v>
      </c>
      <c r="E209">
        <v>171.84</v>
      </c>
      <c r="F209">
        <v>-4.0499599999999996</v>
      </c>
      <c r="G209">
        <v>-24.102599999999999</v>
      </c>
      <c r="H209">
        <v>189.255</v>
      </c>
      <c r="J209">
        <v>48</v>
      </c>
      <c r="M209">
        <f t="shared" si="12"/>
        <v>1.9889999999999475</v>
      </c>
      <c r="P209">
        <f t="shared" si="10"/>
        <v>-24</v>
      </c>
      <c r="Q209">
        <f t="shared" si="11"/>
        <v>1.8342300000000122</v>
      </c>
    </row>
    <row r="210" spans="2:17">
      <c r="B210" t="s">
        <v>183</v>
      </c>
      <c r="C210">
        <v>0.95039799999999997</v>
      </c>
      <c r="D210">
        <v>3.9946600000000001</v>
      </c>
      <c r="E210">
        <v>-157.66800000000001</v>
      </c>
      <c r="F210">
        <v>-4.0219500000000004</v>
      </c>
      <c r="G210">
        <v>-23.9435</v>
      </c>
      <c r="H210">
        <v>189.44499999999999</v>
      </c>
      <c r="J210">
        <v>48</v>
      </c>
      <c r="M210">
        <f t="shared" si="12"/>
        <v>0.39799999999999613</v>
      </c>
      <c r="P210">
        <f t="shared" si="10"/>
        <v>-24</v>
      </c>
      <c r="Q210">
        <f t="shared" si="11"/>
        <v>3.4252299999999991</v>
      </c>
    </row>
    <row r="211" spans="2:17">
      <c r="B211" t="s">
        <v>184</v>
      </c>
      <c r="C211">
        <v>1.54766</v>
      </c>
      <c r="D211">
        <v>-1.3424499999999999</v>
      </c>
      <c r="E211">
        <v>171.036</v>
      </c>
      <c r="F211">
        <v>-4.0164999999999997</v>
      </c>
      <c r="G211">
        <v>-26.032800000000002</v>
      </c>
      <c r="H211">
        <v>189.018</v>
      </c>
      <c r="J211">
        <v>50</v>
      </c>
      <c r="M211">
        <f t="shared" si="12"/>
        <v>1.291000000000011</v>
      </c>
      <c r="P211">
        <f t="shared" si="10"/>
        <v>-26</v>
      </c>
      <c r="Q211">
        <f t="shared" si="11"/>
        <v>2.5322299999999842</v>
      </c>
    </row>
    <row r="212" spans="2:17">
      <c r="B212" t="s">
        <v>185</v>
      </c>
      <c r="C212">
        <v>1.05071</v>
      </c>
      <c r="D212">
        <v>3.6951499999999999</v>
      </c>
      <c r="E212">
        <v>-155.91200000000001</v>
      </c>
      <c r="F212">
        <v>-4.0113500000000002</v>
      </c>
      <c r="G212">
        <v>-25.915500000000002</v>
      </c>
      <c r="H212">
        <v>189.59299999999999</v>
      </c>
      <c r="J212">
        <v>50</v>
      </c>
      <c r="M212">
        <f t="shared" si="12"/>
        <v>0.11800000000000921</v>
      </c>
      <c r="P212">
        <f t="shared" si="10"/>
        <v>-26</v>
      </c>
      <c r="Q212">
        <f t="shared" si="11"/>
        <v>3.705229999999986</v>
      </c>
    </row>
    <row r="213" spans="2:17">
      <c r="B213" t="s">
        <v>186</v>
      </c>
      <c r="C213">
        <v>1.1402099999999999</v>
      </c>
      <c r="D213">
        <v>-3.80145</v>
      </c>
      <c r="E213">
        <v>169.529</v>
      </c>
      <c r="F213">
        <v>-4.1125100000000003</v>
      </c>
      <c r="G213">
        <v>-27.821400000000001</v>
      </c>
      <c r="H213">
        <v>188.92599999999999</v>
      </c>
      <c r="J213">
        <v>52</v>
      </c>
      <c r="M213">
        <f t="shared" si="12"/>
        <v>-0.82300000000003593</v>
      </c>
      <c r="P213">
        <f t="shared" si="10"/>
        <v>-28</v>
      </c>
      <c r="Q213">
        <f t="shared" si="11"/>
        <v>4.6462299999999956</v>
      </c>
    </row>
    <row r="214" spans="2:17">
      <c r="B214" t="s">
        <v>225</v>
      </c>
      <c r="C214">
        <v>1.10375</v>
      </c>
      <c r="D214">
        <v>-3.6913800000000001</v>
      </c>
      <c r="E214">
        <v>169.48699999999999</v>
      </c>
      <c r="F214">
        <v>-4.1070599999999997</v>
      </c>
      <c r="G214">
        <v>-27.7974</v>
      </c>
      <c r="H214">
        <v>188.77500000000001</v>
      </c>
      <c r="J214">
        <v>52</v>
      </c>
      <c r="M214">
        <f t="shared" si="12"/>
        <v>-1.063000000000045</v>
      </c>
      <c r="P214">
        <f t="shared" si="10"/>
        <v>-28</v>
      </c>
      <c r="Q214">
        <f t="shared" si="11"/>
        <v>4.8862300000000047</v>
      </c>
    </row>
    <row r="215" spans="2:17">
      <c r="B215" t="s">
        <v>226</v>
      </c>
      <c r="C215">
        <v>1.2239899999999999</v>
      </c>
      <c r="D215">
        <v>-0.61740899999999999</v>
      </c>
      <c r="E215">
        <v>170.904</v>
      </c>
      <c r="F215">
        <v>-4.2159399999999998</v>
      </c>
      <c r="G215">
        <v>-29.8858</v>
      </c>
      <c r="H215">
        <v>189.887</v>
      </c>
      <c r="J215">
        <v>54</v>
      </c>
      <c r="M215">
        <f t="shared" si="12"/>
        <v>-0.17899999999997362</v>
      </c>
      <c r="P215">
        <f t="shared" si="10"/>
        <v>-30</v>
      </c>
      <c r="Q215">
        <f t="shared" si="11"/>
        <v>4.0022300000000044</v>
      </c>
    </row>
    <row r="216" spans="2:17">
      <c r="B216" t="s">
        <v>227</v>
      </c>
      <c r="C216">
        <v>1.23546</v>
      </c>
      <c r="D216">
        <v>-1.22811</v>
      </c>
      <c r="E216">
        <v>170.786</v>
      </c>
      <c r="F216">
        <v>-4.2059199999999999</v>
      </c>
      <c r="G216">
        <v>-29.838799999999999</v>
      </c>
      <c r="H216">
        <v>189.529</v>
      </c>
      <c r="J216">
        <v>54</v>
      </c>
      <c r="K216">
        <f>68+J216</f>
        <v>122</v>
      </c>
      <c r="M216">
        <f t="shared" si="12"/>
        <v>-0.64900000000001512</v>
      </c>
      <c r="P216">
        <f t="shared" si="10"/>
        <v>-30</v>
      </c>
      <c r="Q216">
        <f t="shared" si="11"/>
        <v>4.4722300000000104</v>
      </c>
    </row>
    <row r="218" spans="2:17">
      <c r="B218" t="s">
        <v>311</v>
      </c>
    </row>
    <row r="219" spans="2:17">
      <c r="F219" t="s">
        <v>16</v>
      </c>
      <c r="G219" t="s">
        <v>17</v>
      </c>
      <c r="H219" t="s">
        <v>18</v>
      </c>
      <c r="J219" s="37" t="s">
        <v>223</v>
      </c>
      <c r="K219" s="37" t="s">
        <v>228</v>
      </c>
      <c r="M219" t="s">
        <v>229</v>
      </c>
      <c r="P219" t="s">
        <v>231</v>
      </c>
    </row>
    <row r="220" spans="2:17">
      <c r="B220" t="s">
        <v>97</v>
      </c>
      <c r="C220">
        <v>1.0191399999999999</v>
      </c>
      <c r="D220">
        <v>-2.6272099999999998</v>
      </c>
      <c r="E220">
        <v>167.55799999999999</v>
      </c>
      <c r="F220">
        <v>-1.6779299999999999</v>
      </c>
      <c r="G220">
        <v>24.1736</v>
      </c>
      <c r="H220">
        <v>188.292</v>
      </c>
      <c r="J220">
        <v>0</v>
      </c>
      <c r="K220">
        <v>68</v>
      </c>
      <c r="M220">
        <f t="shared" ref="M220:M275" si="14">($G$220-G220-J220)*10</f>
        <v>0</v>
      </c>
      <c r="P220">
        <f t="shared" ref="P220:P243" si="15">$J$244-J220</f>
        <v>24</v>
      </c>
      <c r="Q220">
        <f t="shared" ref="Q220:Q243" si="16">(G220-$G$244-P220)*10</f>
        <v>4.5953400000000144</v>
      </c>
    </row>
    <row r="221" spans="2:17">
      <c r="B221" t="s">
        <v>98</v>
      </c>
      <c r="C221">
        <v>1.09721</v>
      </c>
      <c r="D221">
        <v>-1.9484300000000001</v>
      </c>
      <c r="E221">
        <v>166.535</v>
      </c>
      <c r="F221">
        <v>-1.6707700000000001</v>
      </c>
      <c r="G221">
        <v>24.153199999999998</v>
      </c>
      <c r="H221">
        <v>188.22399999999999</v>
      </c>
      <c r="J221">
        <v>0</v>
      </c>
      <c r="M221">
        <f t="shared" si="14"/>
        <v>0.20400000000002194</v>
      </c>
      <c r="P221">
        <f t="shared" si="15"/>
        <v>24</v>
      </c>
      <c r="Q221">
        <f t="shared" si="16"/>
        <v>4.3913399999999925</v>
      </c>
    </row>
    <row r="222" spans="2:17">
      <c r="B222" t="s">
        <v>99</v>
      </c>
      <c r="C222">
        <v>1.5591200000000001</v>
      </c>
      <c r="D222">
        <v>-2.0421100000000001</v>
      </c>
      <c r="E222">
        <v>-175.917</v>
      </c>
      <c r="F222">
        <v>-1.6836899999999999</v>
      </c>
      <c r="G222">
        <v>21.5959</v>
      </c>
      <c r="H222">
        <v>182.53700000000001</v>
      </c>
      <c r="J222">
        <v>2</v>
      </c>
      <c r="M222">
        <f t="shared" si="14"/>
        <v>5.777000000000001</v>
      </c>
      <c r="P222">
        <f t="shared" si="15"/>
        <v>22</v>
      </c>
      <c r="Q222">
        <f t="shared" si="16"/>
        <v>-1.1816599999999866</v>
      </c>
    </row>
    <row r="223" spans="2:17">
      <c r="B223" t="s">
        <v>100</v>
      </c>
      <c r="C223">
        <v>1.36812</v>
      </c>
      <c r="D223">
        <v>0.82310899999999998</v>
      </c>
      <c r="E223">
        <v>-176.636</v>
      </c>
      <c r="F223">
        <v>-1.6740999999999999</v>
      </c>
      <c r="G223">
        <v>21.6126</v>
      </c>
      <c r="H223">
        <v>182.84200000000001</v>
      </c>
      <c r="J223">
        <v>2</v>
      </c>
      <c r="M223">
        <f t="shared" si="14"/>
        <v>5.6099999999999994</v>
      </c>
      <c r="P223">
        <f t="shared" si="15"/>
        <v>22</v>
      </c>
      <c r="Q223">
        <f t="shared" si="16"/>
        <v>-1.014659999999985</v>
      </c>
    </row>
    <row r="224" spans="2:17">
      <c r="B224" t="s">
        <v>101</v>
      </c>
      <c r="C224">
        <v>2.13618</v>
      </c>
      <c r="D224">
        <v>1.71366</v>
      </c>
      <c r="E224">
        <v>-176.26599999999999</v>
      </c>
      <c r="F224">
        <v>-1.40869</v>
      </c>
      <c r="G224">
        <v>19.497499999999999</v>
      </c>
      <c r="H224">
        <v>182.214</v>
      </c>
      <c r="J224">
        <v>4</v>
      </c>
      <c r="M224">
        <f t="shared" si="14"/>
        <v>6.761000000000017</v>
      </c>
      <c r="P224">
        <f t="shared" si="15"/>
        <v>20</v>
      </c>
      <c r="Q224">
        <f t="shared" si="16"/>
        <v>-2.1656600000000026</v>
      </c>
    </row>
    <row r="225" spans="2:17">
      <c r="B225" t="s">
        <v>102</v>
      </c>
      <c r="C225">
        <v>2.0076000000000001</v>
      </c>
      <c r="D225">
        <v>1.8915599999999999</v>
      </c>
      <c r="E225">
        <v>-175.072</v>
      </c>
      <c r="F225">
        <v>-1.39554</v>
      </c>
      <c r="G225">
        <v>19.440000000000001</v>
      </c>
      <c r="H225">
        <v>181.57599999999999</v>
      </c>
      <c r="J225">
        <v>4</v>
      </c>
      <c r="M225">
        <f t="shared" si="14"/>
        <v>7.3359999999999914</v>
      </c>
      <c r="P225">
        <f t="shared" si="15"/>
        <v>20</v>
      </c>
      <c r="Q225">
        <f t="shared" si="16"/>
        <v>-2.740659999999977</v>
      </c>
    </row>
    <row r="226" spans="2:17">
      <c r="B226" t="s">
        <v>103</v>
      </c>
      <c r="C226">
        <v>2.0730599999999999</v>
      </c>
      <c r="D226">
        <v>1.59718</v>
      </c>
      <c r="E226">
        <v>-175.75899999999999</v>
      </c>
      <c r="F226">
        <v>-1.37216</v>
      </c>
      <c r="G226">
        <v>17.522600000000001</v>
      </c>
      <c r="H226">
        <v>182.31899999999999</v>
      </c>
      <c r="J226">
        <v>6</v>
      </c>
      <c r="M226">
        <f t="shared" si="14"/>
        <v>6.509999999999998</v>
      </c>
      <c r="P226">
        <f t="shared" si="15"/>
        <v>18</v>
      </c>
      <c r="Q226">
        <f t="shared" si="16"/>
        <v>-1.9146599999999836</v>
      </c>
    </row>
    <row r="227" spans="2:17">
      <c r="B227" t="s">
        <v>104</v>
      </c>
      <c r="C227">
        <v>2.05403</v>
      </c>
      <c r="D227">
        <v>1.325</v>
      </c>
      <c r="E227">
        <v>-175.76300000000001</v>
      </c>
      <c r="F227">
        <v>-1.38829</v>
      </c>
      <c r="G227">
        <v>17.520099999999999</v>
      </c>
      <c r="H227">
        <v>182.40899999999999</v>
      </c>
      <c r="J227">
        <v>6</v>
      </c>
      <c r="M227">
        <f t="shared" si="14"/>
        <v>6.5350000000000108</v>
      </c>
      <c r="P227">
        <f t="shared" si="15"/>
        <v>18</v>
      </c>
      <c r="Q227">
        <f t="shared" si="16"/>
        <v>-1.9396599999999964</v>
      </c>
    </row>
    <row r="228" spans="2:17">
      <c r="B228" t="s">
        <v>105</v>
      </c>
      <c r="C228">
        <v>1.6646700000000001</v>
      </c>
      <c r="D228">
        <v>4.2223300000000004</v>
      </c>
      <c r="E228">
        <v>-173.01599999999999</v>
      </c>
      <c r="F228">
        <v>-1.4676800000000001</v>
      </c>
      <c r="G228">
        <v>15.492699999999999</v>
      </c>
      <c r="H228">
        <v>181.38800000000001</v>
      </c>
      <c r="J228">
        <v>8</v>
      </c>
      <c r="M228">
        <f t="shared" si="14"/>
        <v>6.8090000000000117</v>
      </c>
      <c r="P228">
        <f t="shared" si="15"/>
        <v>16</v>
      </c>
      <c r="Q228">
        <f t="shared" si="16"/>
        <v>-2.2136600000000151</v>
      </c>
    </row>
    <row r="229" spans="2:17">
      <c r="B229" t="s">
        <v>106</v>
      </c>
      <c r="C229">
        <v>1.67113</v>
      </c>
      <c r="D229">
        <v>4.1369300000000004</v>
      </c>
      <c r="E229">
        <v>-172.97900000000001</v>
      </c>
      <c r="F229">
        <v>-1.4735</v>
      </c>
      <c r="G229">
        <v>15.494400000000001</v>
      </c>
      <c r="H229">
        <v>181.38499999999999</v>
      </c>
      <c r="J229">
        <v>8</v>
      </c>
      <c r="M229">
        <f t="shared" si="14"/>
        <v>6.791999999999998</v>
      </c>
      <c r="P229">
        <f t="shared" si="15"/>
        <v>16</v>
      </c>
      <c r="Q229">
        <f t="shared" si="16"/>
        <v>-2.1966600000000014</v>
      </c>
    </row>
    <row r="230" spans="2:17">
      <c r="B230" t="s">
        <v>107</v>
      </c>
      <c r="C230">
        <v>1.6731400000000001</v>
      </c>
      <c r="D230">
        <v>3.4456199999999999</v>
      </c>
      <c r="E230">
        <v>-172.80500000000001</v>
      </c>
      <c r="F230">
        <v>-1.5220100000000001</v>
      </c>
      <c r="G230">
        <v>13.545299999999999</v>
      </c>
      <c r="H230">
        <v>182.05699999999999</v>
      </c>
      <c r="J230">
        <v>10</v>
      </c>
      <c r="M230">
        <f t="shared" si="14"/>
        <v>6.2830000000000119</v>
      </c>
      <c r="P230">
        <f t="shared" si="15"/>
        <v>14</v>
      </c>
      <c r="Q230">
        <f t="shared" si="16"/>
        <v>-1.6876600000000153</v>
      </c>
    </row>
    <row r="231" spans="2:17">
      <c r="B231" t="s">
        <v>108</v>
      </c>
      <c r="C231">
        <v>1.7048300000000001</v>
      </c>
      <c r="D231">
        <v>2.8603200000000002</v>
      </c>
      <c r="E231">
        <v>-173.63</v>
      </c>
      <c r="F231">
        <v>-1.52651</v>
      </c>
      <c r="G231">
        <v>13.584</v>
      </c>
      <c r="H231">
        <v>182.59700000000001</v>
      </c>
      <c r="J231">
        <v>10</v>
      </c>
      <c r="M231">
        <f t="shared" si="14"/>
        <v>5.8960000000000079</v>
      </c>
      <c r="P231">
        <f t="shared" si="15"/>
        <v>14</v>
      </c>
      <c r="Q231">
        <f t="shared" si="16"/>
        <v>-1.3006600000000113</v>
      </c>
    </row>
    <row r="232" spans="2:17">
      <c r="B232" t="s">
        <v>109</v>
      </c>
      <c r="C232">
        <v>1.4211800000000001</v>
      </c>
      <c r="D232">
        <v>2.9323600000000001</v>
      </c>
      <c r="E232">
        <v>-173.48599999999999</v>
      </c>
      <c r="F232">
        <v>-3.4563299999999999</v>
      </c>
      <c r="G232">
        <v>11.5915</v>
      </c>
      <c r="H232">
        <v>183.72399999999999</v>
      </c>
      <c r="J232">
        <v>12</v>
      </c>
      <c r="M232">
        <f t="shared" si="14"/>
        <v>5.8210000000000051</v>
      </c>
      <c r="P232">
        <f t="shared" si="15"/>
        <v>12</v>
      </c>
      <c r="Q232">
        <f t="shared" si="16"/>
        <v>-1.2256600000000084</v>
      </c>
    </row>
    <row r="233" spans="2:17">
      <c r="B233" t="s">
        <v>110</v>
      </c>
      <c r="C233">
        <v>1.2698499999999999</v>
      </c>
      <c r="D233">
        <v>3.21841</v>
      </c>
      <c r="E233">
        <v>-173.48699999999999</v>
      </c>
      <c r="F233">
        <v>-3.4523199999999998</v>
      </c>
      <c r="G233">
        <v>11.5618</v>
      </c>
      <c r="H233">
        <v>183.67099999999999</v>
      </c>
      <c r="J233">
        <v>12</v>
      </c>
      <c r="M233">
        <f t="shared" si="14"/>
        <v>6.1180000000000057</v>
      </c>
      <c r="P233">
        <f t="shared" si="15"/>
        <v>12</v>
      </c>
      <c r="Q233">
        <f t="shared" si="16"/>
        <v>-1.522660000000009</v>
      </c>
    </row>
    <row r="234" spans="2:17">
      <c r="B234" t="s">
        <v>111</v>
      </c>
      <c r="C234">
        <v>1.0783700000000001</v>
      </c>
      <c r="D234">
        <v>-3.2686000000000002</v>
      </c>
      <c r="E234">
        <v>165.99600000000001</v>
      </c>
      <c r="F234">
        <v>-3.3775499999999998</v>
      </c>
      <c r="G234">
        <v>9.5435800000000004</v>
      </c>
      <c r="H234">
        <v>183.172</v>
      </c>
      <c r="J234">
        <v>14</v>
      </c>
      <c r="M234">
        <f t="shared" si="14"/>
        <v>6.3002000000000002</v>
      </c>
      <c r="P234">
        <f t="shared" si="15"/>
        <v>10</v>
      </c>
      <c r="Q234">
        <f t="shared" si="16"/>
        <v>-1.7048600000000036</v>
      </c>
    </row>
    <row r="235" spans="2:17">
      <c r="B235" t="s">
        <v>112</v>
      </c>
      <c r="C235">
        <v>1.06236</v>
      </c>
      <c r="D235">
        <v>-3.20688</v>
      </c>
      <c r="E235">
        <v>165.70099999999999</v>
      </c>
      <c r="F235">
        <v>-3.3655499999999998</v>
      </c>
      <c r="G235">
        <v>9.5263500000000008</v>
      </c>
      <c r="H235">
        <v>182.90600000000001</v>
      </c>
      <c r="J235">
        <v>14</v>
      </c>
      <c r="M235">
        <f t="shared" si="14"/>
        <v>6.4724999999999966</v>
      </c>
      <c r="P235">
        <f t="shared" si="15"/>
        <v>10</v>
      </c>
      <c r="Q235">
        <f t="shared" si="16"/>
        <v>-1.8771599999999999</v>
      </c>
    </row>
    <row r="236" spans="2:17">
      <c r="B236" t="s">
        <v>113</v>
      </c>
      <c r="C236">
        <v>0.86688900000000002</v>
      </c>
      <c r="D236">
        <v>-4.5545600000000004</v>
      </c>
      <c r="E236">
        <v>164.774</v>
      </c>
      <c r="F236">
        <v>-3.3018700000000001</v>
      </c>
      <c r="G236">
        <v>7.6296600000000003</v>
      </c>
      <c r="H236">
        <v>182.791</v>
      </c>
      <c r="J236">
        <v>16</v>
      </c>
      <c r="M236">
        <f t="shared" si="14"/>
        <v>5.439399999999992</v>
      </c>
      <c r="P236">
        <f t="shared" si="15"/>
        <v>8</v>
      </c>
      <c r="Q236">
        <f t="shared" si="16"/>
        <v>-0.84405999999999537</v>
      </c>
    </row>
    <row r="237" spans="2:17">
      <c r="B237" t="s">
        <v>114</v>
      </c>
      <c r="C237">
        <v>0.933863</v>
      </c>
      <c r="D237">
        <v>-5.0432300000000003</v>
      </c>
      <c r="E237">
        <v>164.97499999999999</v>
      </c>
      <c r="F237">
        <v>-3.2929200000000001</v>
      </c>
      <c r="G237">
        <v>7.6377300000000004</v>
      </c>
      <c r="H237">
        <v>182.90799999999999</v>
      </c>
      <c r="J237">
        <v>16</v>
      </c>
      <c r="M237">
        <f t="shared" si="14"/>
        <v>5.3586999999999918</v>
      </c>
      <c r="P237">
        <f t="shared" si="15"/>
        <v>8</v>
      </c>
      <c r="Q237">
        <f t="shared" si="16"/>
        <v>-0.76335999999999515</v>
      </c>
    </row>
    <row r="238" spans="2:17">
      <c r="B238" t="s">
        <v>115</v>
      </c>
      <c r="C238">
        <v>1.3274300000000001</v>
      </c>
      <c r="D238">
        <v>-2.8489200000000001</v>
      </c>
      <c r="E238">
        <v>165.72800000000001</v>
      </c>
      <c r="F238">
        <v>-3.2448999999999999</v>
      </c>
      <c r="G238">
        <v>5.6176199999999996</v>
      </c>
      <c r="H238">
        <v>183.32900000000001</v>
      </c>
      <c r="J238">
        <v>18</v>
      </c>
      <c r="M238">
        <f t="shared" si="14"/>
        <v>5.559800000000017</v>
      </c>
      <c r="P238">
        <f t="shared" si="15"/>
        <v>6</v>
      </c>
      <c r="Q238">
        <f t="shared" si="16"/>
        <v>-0.96446000000000254</v>
      </c>
    </row>
    <row r="239" spans="2:17">
      <c r="B239" t="s">
        <v>116</v>
      </c>
      <c r="C239">
        <v>1.3783399999999999</v>
      </c>
      <c r="D239">
        <v>-2.7266300000000001</v>
      </c>
      <c r="E239">
        <v>165.99100000000001</v>
      </c>
      <c r="F239">
        <v>-3.2612899999999998</v>
      </c>
      <c r="G239">
        <v>5.6211599999999997</v>
      </c>
      <c r="H239">
        <v>183.40600000000001</v>
      </c>
      <c r="J239">
        <v>18</v>
      </c>
      <c r="M239">
        <f t="shared" si="14"/>
        <v>5.5244000000000071</v>
      </c>
      <c r="P239">
        <f t="shared" si="15"/>
        <v>6</v>
      </c>
      <c r="Q239">
        <f t="shared" si="16"/>
        <v>-0.92906000000000155</v>
      </c>
    </row>
    <row r="240" spans="2:17">
      <c r="B240" t="s">
        <v>117</v>
      </c>
      <c r="C240">
        <v>2.1431499999999999</v>
      </c>
      <c r="D240">
        <v>1.67458</v>
      </c>
      <c r="E240">
        <v>167.596</v>
      </c>
      <c r="F240">
        <v>-3.18892</v>
      </c>
      <c r="G240">
        <v>3.6446200000000002</v>
      </c>
      <c r="H240">
        <v>184.762</v>
      </c>
      <c r="J240">
        <v>20</v>
      </c>
      <c r="M240">
        <f t="shared" si="14"/>
        <v>5.2898000000000067</v>
      </c>
      <c r="P240">
        <f t="shared" si="15"/>
        <v>4</v>
      </c>
      <c r="Q240">
        <f t="shared" si="16"/>
        <v>-0.69445999999999675</v>
      </c>
    </row>
    <row r="241" spans="2:17">
      <c r="B241" t="s">
        <v>118</v>
      </c>
      <c r="C241">
        <v>2.2050700000000001</v>
      </c>
      <c r="D241">
        <v>1.81701</v>
      </c>
      <c r="E241">
        <v>168.18600000000001</v>
      </c>
      <c r="F241">
        <v>-3.1966100000000002</v>
      </c>
      <c r="G241">
        <v>3.6408100000000001</v>
      </c>
      <c r="H241">
        <v>184.96</v>
      </c>
      <c r="J241">
        <v>20</v>
      </c>
      <c r="M241">
        <f t="shared" si="14"/>
        <v>5.3278999999999854</v>
      </c>
      <c r="P241">
        <f t="shared" si="15"/>
        <v>4</v>
      </c>
      <c r="Q241">
        <f t="shared" si="16"/>
        <v>-0.73255999999999766</v>
      </c>
    </row>
    <row r="242" spans="2:17">
      <c r="B242" t="s">
        <v>119</v>
      </c>
      <c r="C242">
        <v>2.1811099999999999</v>
      </c>
      <c r="D242">
        <v>3.3366199999999999</v>
      </c>
      <c r="E242">
        <v>168.86600000000001</v>
      </c>
      <c r="F242">
        <v>-3.1567699999999999</v>
      </c>
      <c r="G242">
        <v>1.6755899999999999</v>
      </c>
      <c r="H242">
        <v>185.286</v>
      </c>
      <c r="J242">
        <v>22</v>
      </c>
      <c r="M242">
        <f t="shared" si="14"/>
        <v>4.9801000000000073</v>
      </c>
      <c r="P242">
        <f t="shared" si="15"/>
        <v>2</v>
      </c>
      <c r="Q242">
        <f t="shared" si="16"/>
        <v>-0.38476000000000177</v>
      </c>
    </row>
    <row r="243" spans="2:17">
      <c r="B243" t="s">
        <v>120</v>
      </c>
      <c r="C243">
        <v>2.18797</v>
      </c>
      <c r="D243">
        <v>3.3705500000000002</v>
      </c>
      <c r="E243">
        <v>167.988</v>
      </c>
      <c r="F243">
        <v>-3.13327</v>
      </c>
      <c r="G243">
        <v>1.661</v>
      </c>
      <c r="H243">
        <v>184.82300000000001</v>
      </c>
      <c r="J243">
        <v>22</v>
      </c>
      <c r="M243">
        <f t="shared" si="14"/>
        <v>5.1259999999999906</v>
      </c>
      <c r="P243">
        <f t="shared" si="15"/>
        <v>2</v>
      </c>
      <c r="Q243">
        <f t="shared" si="16"/>
        <v>-0.53065999999999836</v>
      </c>
    </row>
    <row r="244" spans="2:17">
      <c r="B244" t="s">
        <v>121</v>
      </c>
      <c r="C244">
        <v>2.1213000000000002</v>
      </c>
      <c r="D244">
        <v>2.7252800000000001</v>
      </c>
      <c r="E244">
        <v>168.53100000000001</v>
      </c>
      <c r="F244">
        <v>-3.1361500000000002</v>
      </c>
      <c r="G244">
        <v>-0.28593400000000002</v>
      </c>
      <c r="H244">
        <v>184.93899999999999</v>
      </c>
      <c r="J244" s="20">
        <v>24</v>
      </c>
      <c r="M244">
        <f>($G$220-G244-J244)*10</f>
        <v>4.5953400000000144</v>
      </c>
      <c r="P244">
        <f>$J$244-J244</f>
        <v>0</v>
      </c>
      <c r="Q244">
        <f>(G244-$G$244-P244)*10</f>
        <v>0</v>
      </c>
    </row>
    <row r="245" spans="2:17">
      <c r="B245" t="s">
        <v>122</v>
      </c>
      <c r="C245">
        <v>2.0608</v>
      </c>
      <c r="D245">
        <v>2.4712499999999999</v>
      </c>
      <c r="E245">
        <v>168.083</v>
      </c>
      <c r="F245">
        <v>-3.1371699999999998</v>
      </c>
      <c r="G245">
        <v>-0.28515000000000001</v>
      </c>
      <c r="H245">
        <v>184.923</v>
      </c>
      <c r="J245">
        <v>24</v>
      </c>
      <c r="M245">
        <f t="shared" si="14"/>
        <v>4.5875000000000199</v>
      </c>
      <c r="P245">
        <f t="shared" ref="P245:P275" si="17">$J$244-J245</f>
        <v>0</v>
      </c>
      <c r="Q245">
        <f t="shared" ref="Q245:Q275" si="18">(G245-$G$244-P245)*10</f>
        <v>7.8400000000000691E-3</v>
      </c>
    </row>
    <row r="246" spans="2:17">
      <c r="B246" t="s">
        <v>123</v>
      </c>
      <c r="C246">
        <v>1.7391700000000001</v>
      </c>
      <c r="D246">
        <v>2.2523599999999999</v>
      </c>
      <c r="E246">
        <v>169.15799999999999</v>
      </c>
      <c r="F246">
        <v>-3.0941299999999998</v>
      </c>
      <c r="G246">
        <v>-2.2841999999999998</v>
      </c>
      <c r="H246">
        <v>185.524</v>
      </c>
      <c r="J246">
        <v>26</v>
      </c>
      <c r="M246">
        <f t="shared" si="14"/>
        <v>4.5779999999999887</v>
      </c>
      <c r="P246">
        <f t="shared" si="17"/>
        <v>-2</v>
      </c>
      <c r="Q246">
        <f t="shared" si="18"/>
        <v>1.7340000000003464E-2</v>
      </c>
    </row>
    <row r="247" spans="2:17">
      <c r="B247" t="s">
        <v>124</v>
      </c>
      <c r="C247">
        <v>1.70465</v>
      </c>
      <c r="D247">
        <v>0.976352</v>
      </c>
      <c r="E247">
        <v>168.93100000000001</v>
      </c>
      <c r="F247">
        <v>-3.10378</v>
      </c>
      <c r="G247">
        <v>-2.2871800000000002</v>
      </c>
      <c r="H247">
        <v>185.38</v>
      </c>
      <c r="J247">
        <v>26</v>
      </c>
      <c r="M247">
        <f t="shared" si="14"/>
        <v>4.6077999999999975</v>
      </c>
      <c r="P247">
        <f t="shared" si="17"/>
        <v>-2</v>
      </c>
      <c r="Q247">
        <f t="shared" si="18"/>
        <v>-1.2460000000000804E-2</v>
      </c>
    </row>
    <row r="248" spans="2:17">
      <c r="B248" t="s">
        <v>125</v>
      </c>
      <c r="C248">
        <v>1.7145600000000001</v>
      </c>
      <c r="D248">
        <v>2.1181800000000002</v>
      </c>
      <c r="E248">
        <v>168.96</v>
      </c>
      <c r="F248">
        <v>-3.1127799999999999</v>
      </c>
      <c r="G248">
        <v>-4.2155100000000001</v>
      </c>
      <c r="H248">
        <v>185.916</v>
      </c>
      <c r="J248" s="32">
        <v>28</v>
      </c>
      <c r="M248">
        <f t="shared" si="14"/>
        <v>3.8911000000000229</v>
      </c>
      <c r="P248">
        <f t="shared" si="17"/>
        <v>-4</v>
      </c>
      <c r="Q248">
        <f t="shared" si="18"/>
        <v>0.70424000000000042</v>
      </c>
    </row>
    <row r="249" spans="2:17">
      <c r="B249" t="s">
        <v>126</v>
      </c>
      <c r="C249">
        <v>1.8907099999999999</v>
      </c>
      <c r="D249">
        <v>2.9693399999999999</v>
      </c>
      <c r="E249">
        <v>169.798</v>
      </c>
      <c r="F249">
        <v>-3.1206200000000002</v>
      </c>
      <c r="G249">
        <v>-4.2270700000000003</v>
      </c>
      <c r="H249">
        <v>186.47300000000001</v>
      </c>
      <c r="J249">
        <v>28</v>
      </c>
      <c r="M249">
        <f t="shared" si="14"/>
        <v>4.0067000000000164</v>
      </c>
      <c r="P249">
        <f t="shared" si="17"/>
        <v>-4</v>
      </c>
      <c r="Q249">
        <f t="shared" si="18"/>
        <v>0.58863999999999805</v>
      </c>
    </row>
    <row r="250" spans="2:17">
      <c r="B250" t="s">
        <v>127</v>
      </c>
      <c r="C250">
        <v>1.8482000000000001</v>
      </c>
      <c r="D250">
        <v>0.77934599999999998</v>
      </c>
      <c r="E250">
        <v>169.5</v>
      </c>
      <c r="F250">
        <v>-3.22099</v>
      </c>
      <c r="G250">
        <v>-6.1787999999999998</v>
      </c>
      <c r="H250">
        <v>186.79300000000001</v>
      </c>
      <c r="J250">
        <v>30</v>
      </c>
      <c r="M250">
        <f t="shared" si="14"/>
        <v>3.5239999999999938</v>
      </c>
      <c r="P250">
        <f t="shared" si="17"/>
        <v>-6</v>
      </c>
      <c r="Q250">
        <f t="shared" si="18"/>
        <v>1.0713400000000028</v>
      </c>
    </row>
    <row r="251" spans="2:17">
      <c r="B251" t="s">
        <v>128</v>
      </c>
      <c r="C251">
        <v>1.6117300000000001</v>
      </c>
      <c r="D251">
        <v>-0.44502700000000001</v>
      </c>
      <c r="E251">
        <v>168.608</v>
      </c>
      <c r="F251">
        <v>-3.2238600000000002</v>
      </c>
      <c r="G251">
        <v>-6.1558700000000002</v>
      </c>
      <c r="H251">
        <v>186.06299999999999</v>
      </c>
      <c r="J251">
        <v>30</v>
      </c>
      <c r="K251">
        <f>68+J251</f>
        <v>98</v>
      </c>
      <c r="M251">
        <f t="shared" si="14"/>
        <v>3.294700000000006</v>
      </c>
      <c r="P251">
        <f t="shared" si="17"/>
        <v>-6</v>
      </c>
      <c r="Q251">
        <f t="shared" si="18"/>
        <v>1.3006399999999996</v>
      </c>
    </row>
    <row r="252" spans="2:17">
      <c r="B252" t="s">
        <v>129</v>
      </c>
      <c r="C252">
        <v>0.83240099999999995</v>
      </c>
      <c r="D252">
        <v>0.46228900000000001</v>
      </c>
      <c r="E252">
        <v>169.37</v>
      </c>
      <c r="F252">
        <v>-4.3550700000000004</v>
      </c>
      <c r="G252">
        <v>-8.2119499999999999</v>
      </c>
      <c r="H252">
        <v>185.83699999999999</v>
      </c>
      <c r="J252">
        <v>32</v>
      </c>
      <c r="M252">
        <f t="shared" si="14"/>
        <v>3.8555000000000206</v>
      </c>
      <c r="P252">
        <f t="shared" si="17"/>
        <v>-8</v>
      </c>
      <c r="Q252">
        <f t="shared" si="18"/>
        <v>0.73984000000000272</v>
      </c>
    </row>
    <row r="253" spans="2:17">
      <c r="B253" t="s">
        <v>130</v>
      </c>
      <c r="C253">
        <v>0.51775800000000005</v>
      </c>
      <c r="D253">
        <v>-0.84123599999999998</v>
      </c>
      <c r="E253">
        <v>168.66800000000001</v>
      </c>
      <c r="F253">
        <v>-4.3706699999999996</v>
      </c>
      <c r="G253">
        <v>-8.1968700000000005</v>
      </c>
      <c r="H253">
        <v>186.03700000000001</v>
      </c>
      <c r="J253">
        <v>32</v>
      </c>
      <c r="M253">
        <f t="shared" si="14"/>
        <v>3.7046999999999741</v>
      </c>
      <c r="P253">
        <f t="shared" si="17"/>
        <v>-8</v>
      </c>
      <c r="Q253">
        <f t="shared" si="18"/>
        <v>0.89063999999999588</v>
      </c>
    </row>
    <row r="254" spans="2:17">
      <c r="B254" t="s">
        <v>131</v>
      </c>
      <c r="C254">
        <v>1.09798</v>
      </c>
      <c r="D254">
        <v>-5.0822799999999999</v>
      </c>
      <c r="E254">
        <v>169.68299999999999</v>
      </c>
      <c r="F254">
        <v>-4.2455800000000004</v>
      </c>
      <c r="G254">
        <v>-10.2988</v>
      </c>
      <c r="H254">
        <v>185.673</v>
      </c>
      <c r="J254">
        <v>34</v>
      </c>
      <c r="M254">
        <f t="shared" si="14"/>
        <v>4.7240000000000038</v>
      </c>
      <c r="P254">
        <f t="shared" si="17"/>
        <v>-10</v>
      </c>
      <c r="Q254">
        <f t="shared" si="18"/>
        <v>-0.1286600000000071</v>
      </c>
    </row>
    <row r="255" spans="2:17">
      <c r="B255" t="s">
        <v>132</v>
      </c>
      <c r="C255">
        <v>0.99465099999999995</v>
      </c>
      <c r="D255">
        <v>-4.99125</v>
      </c>
      <c r="E255">
        <v>169.94800000000001</v>
      </c>
      <c r="F255">
        <v>-4.2583099999999998</v>
      </c>
      <c r="G255">
        <v>-10.303599999999999</v>
      </c>
      <c r="H255">
        <v>185.86099999999999</v>
      </c>
      <c r="J255">
        <v>34</v>
      </c>
      <c r="M255">
        <f t="shared" si="14"/>
        <v>4.7719999999999629</v>
      </c>
      <c r="P255">
        <f t="shared" si="17"/>
        <v>-10</v>
      </c>
      <c r="Q255">
        <f t="shared" si="18"/>
        <v>-0.17666000000000182</v>
      </c>
    </row>
    <row r="256" spans="2:17">
      <c r="B256" t="s">
        <v>133</v>
      </c>
      <c r="C256">
        <v>1.3789400000000001</v>
      </c>
      <c r="D256">
        <v>-5.3569500000000003</v>
      </c>
      <c r="E256">
        <v>169.60400000000001</v>
      </c>
      <c r="F256">
        <v>-4.2001200000000001</v>
      </c>
      <c r="G256">
        <v>-12.294600000000001</v>
      </c>
      <c r="H256">
        <v>186.273</v>
      </c>
      <c r="J256">
        <v>36</v>
      </c>
      <c r="M256">
        <f t="shared" si="14"/>
        <v>4.6820000000000306</v>
      </c>
      <c r="P256">
        <f t="shared" si="17"/>
        <v>-12</v>
      </c>
      <c r="Q256">
        <f t="shared" si="18"/>
        <v>-8.6660000000016169E-2</v>
      </c>
    </row>
    <row r="257" spans="2:17">
      <c r="B257" t="s">
        <v>134</v>
      </c>
      <c r="C257">
        <v>1.1939299999999999</v>
      </c>
      <c r="D257">
        <v>-6.1778399999999998</v>
      </c>
      <c r="E257">
        <v>169.607</v>
      </c>
      <c r="F257">
        <v>-4.21204</v>
      </c>
      <c r="G257">
        <v>-12.2874</v>
      </c>
      <c r="H257">
        <v>186.07599999999999</v>
      </c>
      <c r="J257">
        <v>36</v>
      </c>
      <c r="M257">
        <f t="shared" si="14"/>
        <v>4.6099999999999852</v>
      </c>
      <c r="P257">
        <f t="shared" si="17"/>
        <v>-12</v>
      </c>
      <c r="Q257">
        <f t="shared" si="18"/>
        <v>-1.4660000000006335E-2</v>
      </c>
    </row>
    <row r="258" spans="2:17">
      <c r="B258" t="s">
        <v>135</v>
      </c>
      <c r="C258">
        <v>1.51349</v>
      </c>
      <c r="D258">
        <v>-5.1778300000000002</v>
      </c>
      <c r="E258">
        <v>168.68799999999999</v>
      </c>
      <c r="F258">
        <v>-4.1271800000000001</v>
      </c>
      <c r="G258">
        <v>-14.263199999999999</v>
      </c>
      <c r="H258">
        <v>186.137</v>
      </c>
      <c r="J258">
        <v>38</v>
      </c>
      <c r="M258">
        <f t="shared" si="14"/>
        <v>4.3679999999999808</v>
      </c>
      <c r="P258">
        <f t="shared" si="17"/>
        <v>-14</v>
      </c>
      <c r="Q258">
        <f t="shared" si="18"/>
        <v>0.2273399999999981</v>
      </c>
    </row>
    <row r="259" spans="2:17">
      <c r="B259" t="s">
        <v>136</v>
      </c>
      <c r="C259">
        <v>1.3640699999999999</v>
      </c>
      <c r="D259">
        <v>-5.9238499999999998</v>
      </c>
      <c r="E259">
        <v>168.84700000000001</v>
      </c>
      <c r="F259">
        <v>-4.1290399999999998</v>
      </c>
      <c r="G259">
        <v>-14.2638</v>
      </c>
      <c r="H259">
        <v>186.018</v>
      </c>
      <c r="J259">
        <v>38</v>
      </c>
      <c r="M259">
        <f t="shared" si="14"/>
        <v>4.3739999999999668</v>
      </c>
      <c r="P259">
        <f t="shared" si="17"/>
        <v>-14</v>
      </c>
      <c r="Q259">
        <f t="shared" si="18"/>
        <v>0.22133999999999432</v>
      </c>
    </row>
    <row r="260" spans="2:17">
      <c r="B260" t="s">
        <v>137</v>
      </c>
      <c r="C260">
        <v>0.75681399999999999</v>
      </c>
      <c r="D260">
        <v>-2.2839800000000001</v>
      </c>
      <c r="E260">
        <v>167.95599999999999</v>
      </c>
      <c r="F260">
        <v>-4.3108199999999997</v>
      </c>
      <c r="G260">
        <v>-15.951700000000001</v>
      </c>
      <c r="H260">
        <v>187.31399999999999</v>
      </c>
      <c r="J260">
        <v>40</v>
      </c>
      <c r="M260">
        <f t="shared" si="14"/>
        <v>1.2530000000000285</v>
      </c>
      <c r="P260">
        <f t="shared" si="17"/>
        <v>-16</v>
      </c>
      <c r="Q260">
        <f t="shared" si="18"/>
        <v>3.3423399999999859</v>
      </c>
    </row>
    <row r="261" spans="2:17">
      <c r="B261" t="s">
        <v>138</v>
      </c>
      <c r="C261">
        <v>0.64615100000000003</v>
      </c>
      <c r="D261">
        <v>-0.98309500000000005</v>
      </c>
      <c r="E261">
        <v>168.059</v>
      </c>
      <c r="F261">
        <v>-4.3387399999999996</v>
      </c>
      <c r="G261">
        <v>-15.9742</v>
      </c>
      <c r="H261">
        <v>187.57</v>
      </c>
      <c r="J261">
        <v>40</v>
      </c>
      <c r="M261">
        <f t="shared" si="14"/>
        <v>1.4780000000000371</v>
      </c>
      <c r="P261">
        <f t="shared" si="17"/>
        <v>-16</v>
      </c>
      <c r="Q261">
        <f t="shared" si="18"/>
        <v>3.1173399999999951</v>
      </c>
    </row>
    <row r="262" spans="2:17">
      <c r="B262" t="s">
        <v>139</v>
      </c>
      <c r="C262">
        <v>1.0699700000000001</v>
      </c>
      <c r="D262">
        <v>-5.0785299999999998</v>
      </c>
      <c r="E262">
        <v>168.886</v>
      </c>
      <c r="F262">
        <v>-4.1688400000000003</v>
      </c>
      <c r="G262">
        <v>-17.942699999999999</v>
      </c>
      <c r="H262">
        <v>187.714</v>
      </c>
      <c r="J262">
        <v>42</v>
      </c>
      <c r="M262">
        <f t="shared" si="14"/>
        <v>1.1629999999999541</v>
      </c>
      <c r="P262">
        <f t="shared" si="17"/>
        <v>-18</v>
      </c>
      <c r="Q262">
        <f t="shared" si="18"/>
        <v>3.4323400000000248</v>
      </c>
    </row>
    <row r="263" spans="2:17">
      <c r="B263" t="s">
        <v>140</v>
      </c>
      <c r="C263">
        <v>1.1034299999999999</v>
      </c>
      <c r="D263">
        <v>-5.1519300000000001</v>
      </c>
      <c r="E263">
        <v>168.95400000000001</v>
      </c>
      <c r="F263">
        <v>-4.1834499999999997</v>
      </c>
      <c r="G263">
        <v>-17.9711</v>
      </c>
      <c r="H263">
        <v>187.95500000000001</v>
      </c>
      <c r="J263">
        <v>42</v>
      </c>
      <c r="M263">
        <f t="shared" si="14"/>
        <v>1.4470000000000027</v>
      </c>
      <c r="P263">
        <f t="shared" si="17"/>
        <v>-18</v>
      </c>
      <c r="Q263">
        <f t="shared" si="18"/>
        <v>3.1483400000000117</v>
      </c>
    </row>
    <row r="264" spans="2:17">
      <c r="B264" t="s">
        <v>141</v>
      </c>
      <c r="C264">
        <v>1.4146799999999999</v>
      </c>
      <c r="D264">
        <v>-2.9576799999999999</v>
      </c>
      <c r="E264">
        <v>168.83600000000001</v>
      </c>
      <c r="F264">
        <v>-4.0708299999999999</v>
      </c>
      <c r="G264">
        <v>-20.0914</v>
      </c>
      <c r="H264">
        <v>188.69800000000001</v>
      </c>
      <c r="J264">
        <v>44</v>
      </c>
      <c r="M264">
        <f t="shared" si="14"/>
        <v>2.6500000000000057</v>
      </c>
      <c r="P264">
        <f t="shared" si="17"/>
        <v>-20</v>
      </c>
      <c r="Q264">
        <f t="shared" si="18"/>
        <v>1.9453400000000087</v>
      </c>
    </row>
    <row r="265" spans="2:17">
      <c r="B265" t="s">
        <v>142</v>
      </c>
      <c r="C265">
        <v>1.2616700000000001</v>
      </c>
      <c r="D265">
        <v>-3.6512099999999998</v>
      </c>
      <c r="E265">
        <v>168.744</v>
      </c>
      <c r="F265">
        <v>-4.0793100000000004</v>
      </c>
      <c r="G265">
        <v>-20.092099999999999</v>
      </c>
      <c r="H265">
        <v>188.73400000000001</v>
      </c>
      <c r="J265">
        <v>44</v>
      </c>
      <c r="M265">
        <f t="shared" si="14"/>
        <v>2.6569999999999538</v>
      </c>
      <c r="P265">
        <f t="shared" si="17"/>
        <v>-20</v>
      </c>
      <c r="Q265">
        <f t="shared" si="18"/>
        <v>1.938340000000025</v>
      </c>
    </row>
    <row r="266" spans="2:17">
      <c r="B266" t="s">
        <v>180</v>
      </c>
      <c r="C266">
        <v>1.37079</v>
      </c>
      <c r="D266">
        <v>-3.6448800000000001</v>
      </c>
      <c r="E266">
        <v>170.078</v>
      </c>
      <c r="F266">
        <v>-4.0675999999999997</v>
      </c>
      <c r="G266">
        <v>-22.061399999999999</v>
      </c>
      <c r="H266">
        <v>189.286</v>
      </c>
      <c r="J266">
        <v>46</v>
      </c>
      <c r="M266">
        <f t="shared" si="14"/>
        <v>2.3499999999999943</v>
      </c>
      <c r="P266">
        <f t="shared" si="17"/>
        <v>-22</v>
      </c>
      <c r="Q266">
        <f t="shared" si="18"/>
        <v>2.2453400000000201</v>
      </c>
    </row>
    <row r="267" spans="2:17">
      <c r="B267" t="s">
        <v>181</v>
      </c>
      <c r="C267">
        <v>1.5643199999999999</v>
      </c>
      <c r="D267">
        <v>-2.5323799999999999</v>
      </c>
      <c r="E267">
        <v>169.78200000000001</v>
      </c>
      <c r="F267">
        <v>-4.0525799999999998</v>
      </c>
      <c r="G267">
        <v>-22.063800000000001</v>
      </c>
      <c r="H267">
        <v>189.29400000000001</v>
      </c>
      <c r="J267">
        <v>46</v>
      </c>
      <c r="M267">
        <f t="shared" si="14"/>
        <v>2.3740000000000094</v>
      </c>
      <c r="P267">
        <f t="shared" si="17"/>
        <v>-22</v>
      </c>
      <c r="Q267">
        <f t="shared" si="18"/>
        <v>2.221340000000005</v>
      </c>
    </row>
    <row r="268" spans="2:17">
      <c r="B268" t="s">
        <v>182</v>
      </c>
      <c r="C268">
        <v>1.6171500000000001</v>
      </c>
      <c r="D268">
        <v>-1.98742</v>
      </c>
      <c r="E268">
        <v>170.33099999999999</v>
      </c>
      <c r="F268">
        <v>-4.0461999999999998</v>
      </c>
      <c r="G268">
        <v>-24.087800000000001</v>
      </c>
      <c r="H268">
        <v>190.01400000000001</v>
      </c>
      <c r="J268">
        <v>48</v>
      </c>
      <c r="M268">
        <f t="shared" si="14"/>
        <v>2.6140000000000185</v>
      </c>
      <c r="P268">
        <f t="shared" si="17"/>
        <v>-24</v>
      </c>
      <c r="Q268">
        <f t="shared" si="18"/>
        <v>1.9813399999999959</v>
      </c>
    </row>
    <row r="269" spans="2:17">
      <c r="B269" t="s">
        <v>183</v>
      </c>
      <c r="C269">
        <v>1.57328</v>
      </c>
      <c r="D269">
        <v>-1.5399700000000001</v>
      </c>
      <c r="E269">
        <v>170.70500000000001</v>
      </c>
      <c r="F269">
        <v>-4.0453900000000003</v>
      </c>
      <c r="G269">
        <v>-24.114000000000001</v>
      </c>
      <c r="H269">
        <v>190.25399999999999</v>
      </c>
      <c r="J269">
        <v>48</v>
      </c>
      <c r="M269">
        <f t="shared" si="14"/>
        <v>2.8759999999999764</v>
      </c>
      <c r="P269">
        <f t="shared" si="17"/>
        <v>-24</v>
      </c>
      <c r="Q269">
        <f t="shared" si="18"/>
        <v>1.7193400000000025</v>
      </c>
    </row>
    <row r="270" spans="2:17">
      <c r="B270" t="s">
        <v>184</v>
      </c>
      <c r="C270">
        <v>1.5020899999999999</v>
      </c>
      <c r="D270">
        <v>-1.6328100000000001</v>
      </c>
      <c r="E270">
        <v>169.45699999999999</v>
      </c>
      <c r="F270">
        <v>-4.0126400000000002</v>
      </c>
      <c r="G270">
        <v>-26.0184</v>
      </c>
      <c r="H270">
        <v>189.90100000000001</v>
      </c>
      <c r="J270">
        <v>50</v>
      </c>
      <c r="M270">
        <f t="shared" si="14"/>
        <v>1.9200000000000017</v>
      </c>
      <c r="P270">
        <f t="shared" si="17"/>
        <v>-26</v>
      </c>
      <c r="Q270">
        <f t="shared" si="18"/>
        <v>2.6753400000000127</v>
      </c>
    </row>
    <row r="271" spans="2:17">
      <c r="B271" t="s">
        <v>185</v>
      </c>
      <c r="C271">
        <v>1.6454500000000001</v>
      </c>
      <c r="D271">
        <v>-0.99043300000000001</v>
      </c>
      <c r="E271">
        <v>169.959</v>
      </c>
      <c r="F271">
        <v>-4.0287699999999997</v>
      </c>
      <c r="G271">
        <v>-26.0977</v>
      </c>
      <c r="H271">
        <v>190.51300000000001</v>
      </c>
      <c r="J271">
        <v>50</v>
      </c>
      <c r="M271">
        <f t="shared" si="14"/>
        <v>2.7129999999999654</v>
      </c>
      <c r="P271">
        <f t="shared" si="17"/>
        <v>-26</v>
      </c>
      <c r="Q271">
        <f t="shared" si="18"/>
        <v>1.8823400000000134</v>
      </c>
    </row>
    <row r="272" spans="2:17">
      <c r="B272" t="s">
        <v>186</v>
      </c>
      <c r="C272">
        <v>1.0662700000000001</v>
      </c>
      <c r="D272">
        <v>-3.9075500000000001</v>
      </c>
      <c r="E272">
        <v>167.97200000000001</v>
      </c>
      <c r="F272">
        <v>-4.1081500000000002</v>
      </c>
      <c r="G272">
        <v>-27.810199999999998</v>
      </c>
      <c r="H272">
        <v>189.94900000000001</v>
      </c>
      <c r="J272">
        <v>52</v>
      </c>
      <c r="M272">
        <f t="shared" si="14"/>
        <v>-0.16199999999997772</v>
      </c>
      <c r="P272">
        <f t="shared" si="17"/>
        <v>-28</v>
      </c>
      <c r="Q272">
        <f t="shared" si="18"/>
        <v>4.7573400000000277</v>
      </c>
    </row>
    <row r="273" spans="2:17">
      <c r="B273" t="s">
        <v>225</v>
      </c>
      <c r="C273">
        <v>1.0299199999999999</v>
      </c>
      <c r="D273">
        <v>-3.8121299999999998</v>
      </c>
      <c r="E273">
        <v>167.90600000000001</v>
      </c>
      <c r="F273">
        <v>-4.10243</v>
      </c>
      <c r="G273">
        <v>-27.783899999999999</v>
      </c>
      <c r="H273">
        <v>189.78</v>
      </c>
      <c r="J273">
        <v>52</v>
      </c>
      <c r="M273">
        <f t="shared" si="14"/>
        <v>-0.42500000000003979</v>
      </c>
      <c r="P273">
        <f t="shared" si="17"/>
        <v>-28</v>
      </c>
      <c r="Q273">
        <f t="shared" si="18"/>
        <v>5.0203400000000187</v>
      </c>
    </row>
    <row r="274" spans="2:17">
      <c r="B274" t="s">
        <v>226</v>
      </c>
      <c r="C274">
        <v>1.1807399999999999</v>
      </c>
      <c r="D274">
        <v>-1.04772</v>
      </c>
      <c r="E274">
        <v>169.06100000000001</v>
      </c>
      <c r="F274">
        <v>-4.2126799999999998</v>
      </c>
      <c r="G274">
        <v>-29.871400000000001</v>
      </c>
      <c r="H274">
        <v>191.01900000000001</v>
      </c>
      <c r="J274">
        <v>54</v>
      </c>
      <c r="M274">
        <f t="shared" si="14"/>
        <v>0.45000000000001705</v>
      </c>
      <c r="P274">
        <f t="shared" si="17"/>
        <v>-30</v>
      </c>
      <c r="Q274">
        <f t="shared" si="18"/>
        <v>4.1453399999999974</v>
      </c>
    </row>
    <row r="275" spans="2:17">
      <c r="B275" t="s">
        <v>227</v>
      </c>
      <c r="C275">
        <v>1.18415</v>
      </c>
      <c r="D275">
        <v>-1.5878300000000001</v>
      </c>
      <c r="E275">
        <v>168.958</v>
      </c>
      <c r="F275">
        <v>-4.2022700000000004</v>
      </c>
      <c r="G275">
        <v>-29.8246</v>
      </c>
      <c r="H275">
        <v>190.66200000000001</v>
      </c>
      <c r="J275">
        <v>54</v>
      </c>
      <c r="K275">
        <f>68+J275</f>
        <v>122</v>
      </c>
      <c r="M275">
        <f t="shared" si="14"/>
        <v>-1.8000000000029104E-2</v>
      </c>
      <c r="P275">
        <f t="shared" si="17"/>
        <v>-30</v>
      </c>
      <c r="Q275">
        <f t="shared" si="18"/>
        <v>4.613340000000008</v>
      </c>
    </row>
    <row r="280" spans="2:17">
      <c r="B280" s="38" t="s">
        <v>232</v>
      </c>
      <c r="C280" s="38"/>
      <c r="D280" s="38"/>
      <c r="E280" s="38"/>
      <c r="F280" s="38"/>
      <c r="G280" s="38"/>
      <c r="H280" s="38"/>
    </row>
    <row r="281" spans="2:17">
      <c r="B281" s="37"/>
      <c r="C281" s="37"/>
      <c r="D281" s="37"/>
      <c r="E281" s="37"/>
      <c r="F281" s="37" t="s">
        <v>16</v>
      </c>
      <c r="G281" s="37" t="s">
        <v>17</v>
      </c>
      <c r="H281" s="37" t="s">
        <v>18</v>
      </c>
      <c r="J281" s="37" t="s">
        <v>222</v>
      </c>
      <c r="M281" t="s">
        <v>305</v>
      </c>
      <c r="P281" t="s">
        <v>306</v>
      </c>
    </row>
    <row r="282" spans="2:17">
      <c r="B282" t="s">
        <v>97</v>
      </c>
      <c r="C282">
        <v>-0.202457</v>
      </c>
      <c r="D282">
        <v>-13.9251</v>
      </c>
      <c r="E282">
        <v>158.24700000000001</v>
      </c>
      <c r="F282">
        <v>53.013599999999997</v>
      </c>
      <c r="G282">
        <v>10.334199999999999</v>
      </c>
      <c r="H282">
        <v>199.21799999999999</v>
      </c>
      <c r="J282">
        <v>0</v>
      </c>
      <c r="P282">
        <f t="shared" ref="P282:P313" si="19">$J$332-J282</f>
        <v>50</v>
      </c>
      <c r="Q282">
        <f t="shared" ref="Q282:Q302" si="20">(F282-$F$332-P282)*10</f>
        <v>27.104409999999959</v>
      </c>
    </row>
    <row r="283" spans="2:17">
      <c r="B283" t="s">
        <v>98</v>
      </c>
      <c r="C283">
        <v>-0.19597800000000001</v>
      </c>
      <c r="D283">
        <v>-13.797000000000001</v>
      </c>
      <c r="E283">
        <v>158.09899999999999</v>
      </c>
      <c r="F283">
        <v>52.976999999999997</v>
      </c>
      <c r="G283">
        <v>10.324999999999999</v>
      </c>
      <c r="H283">
        <v>199.05600000000001</v>
      </c>
      <c r="J283">
        <v>0</v>
      </c>
      <c r="P283">
        <f t="shared" si="19"/>
        <v>50</v>
      </c>
      <c r="Q283">
        <f t="shared" si="20"/>
        <v>26.738409999999959</v>
      </c>
    </row>
    <row r="284" spans="2:17">
      <c r="B284" t="s">
        <v>99</v>
      </c>
      <c r="C284">
        <v>0.61664300000000005</v>
      </c>
      <c r="D284">
        <v>-8.65564</v>
      </c>
      <c r="E284">
        <v>158.61799999999999</v>
      </c>
      <c r="F284">
        <v>50.823099999999997</v>
      </c>
      <c r="G284">
        <v>10.705399999999999</v>
      </c>
      <c r="H284">
        <v>198.45599999999999</v>
      </c>
      <c r="J284">
        <v>2</v>
      </c>
      <c r="M284">
        <f t="shared" ref="M284:M302" si="21">($F$282-F284-J284)*10</f>
        <v>1.9050000000000011</v>
      </c>
      <c r="P284">
        <f t="shared" si="19"/>
        <v>48</v>
      </c>
      <c r="Q284">
        <f t="shared" si="20"/>
        <v>25.199409999999958</v>
      </c>
    </row>
    <row r="285" spans="2:17">
      <c r="B285" t="s">
        <v>100</v>
      </c>
      <c r="C285">
        <v>0.58786700000000003</v>
      </c>
      <c r="D285">
        <v>-8.6851000000000003</v>
      </c>
      <c r="E285">
        <v>158.35400000000001</v>
      </c>
      <c r="F285">
        <v>50.793700000000001</v>
      </c>
      <c r="G285">
        <v>10.708500000000001</v>
      </c>
      <c r="H285">
        <v>198.352</v>
      </c>
      <c r="J285">
        <v>2</v>
      </c>
      <c r="M285">
        <f t="shared" si="21"/>
        <v>2.1989999999999554</v>
      </c>
      <c r="P285">
        <f t="shared" si="19"/>
        <v>48</v>
      </c>
      <c r="Q285">
        <f t="shared" si="20"/>
        <v>24.905410000000003</v>
      </c>
    </row>
    <row r="286" spans="2:17">
      <c r="B286" t="s">
        <v>101</v>
      </c>
      <c r="C286">
        <v>0.26932499999999998</v>
      </c>
      <c r="D286">
        <v>-10.1629</v>
      </c>
      <c r="E286">
        <v>159.68100000000001</v>
      </c>
      <c r="F286">
        <v>49.022300000000001</v>
      </c>
      <c r="G286">
        <v>10.7464</v>
      </c>
      <c r="H286">
        <v>199.77799999999999</v>
      </c>
      <c r="J286">
        <v>4</v>
      </c>
      <c r="M286">
        <f t="shared" si="21"/>
        <v>-8.7000000000045929E-2</v>
      </c>
      <c r="P286">
        <f t="shared" si="19"/>
        <v>46</v>
      </c>
      <c r="Q286">
        <f t="shared" si="20"/>
        <v>27.191410000000005</v>
      </c>
    </row>
    <row r="287" spans="2:17">
      <c r="B287" t="s">
        <v>102</v>
      </c>
      <c r="C287">
        <v>0.22015999999999999</v>
      </c>
      <c r="D287">
        <v>-10.313599999999999</v>
      </c>
      <c r="E287">
        <v>159.911</v>
      </c>
      <c r="F287">
        <v>49.041699999999999</v>
      </c>
      <c r="G287">
        <v>10.746700000000001</v>
      </c>
      <c r="H287">
        <v>199.86500000000001</v>
      </c>
      <c r="J287">
        <v>4</v>
      </c>
      <c r="M287">
        <f t="shared" si="21"/>
        <v>-0.28100000000002012</v>
      </c>
      <c r="P287">
        <f t="shared" si="19"/>
        <v>46</v>
      </c>
      <c r="Q287">
        <f t="shared" si="20"/>
        <v>27.385409999999979</v>
      </c>
    </row>
    <row r="288" spans="2:17">
      <c r="B288" t="s">
        <v>103</v>
      </c>
      <c r="C288">
        <v>-0.58055100000000004</v>
      </c>
      <c r="D288">
        <v>-11.539</v>
      </c>
      <c r="E288">
        <v>159.74100000000001</v>
      </c>
      <c r="F288">
        <v>46.744</v>
      </c>
      <c r="G288">
        <v>10.6401</v>
      </c>
      <c r="H288">
        <v>198.66900000000001</v>
      </c>
      <c r="J288">
        <v>6</v>
      </c>
      <c r="M288">
        <f t="shared" si="21"/>
        <v>2.6959999999999695</v>
      </c>
      <c r="P288">
        <f t="shared" si="19"/>
        <v>44</v>
      </c>
      <c r="Q288">
        <f t="shared" si="20"/>
        <v>24.408409999999989</v>
      </c>
    </row>
    <row r="289" spans="2:17">
      <c r="B289" t="s">
        <v>104</v>
      </c>
      <c r="C289">
        <v>-1.35271E-2</v>
      </c>
      <c r="D289">
        <v>-8.6981300000000008</v>
      </c>
      <c r="E289">
        <v>162.12700000000001</v>
      </c>
      <c r="F289" s="15">
        <v>40.023800000000001</v>
      </c>
      <c r="G289">
        <v>8.61557</v>
      </c>
      <c r="H289">
        <v>200.87299999999999</v>
      </c>
      <c r="J289">
        <v>6</v>
      </c>
      <c r="M289">
        <f t="shared" si="21"/>
        <v>69.897999999999954</v>
      </c>
      <c r="P289">
        <f t="shared" si="19"/>
        <v>44</v>
      </c>
      <c r="Q289">
        <f t="shared" si="20"/>
        <v>-42.793589999999995</v>
      </c>
    </row>
    <row r="290" spans="2:17">
      <c r="B290" t="s">
        <v>105</v>
      </c>
      <c r="C290">
        <v>5.4343700000000002E-2</v>
      </c>
      <c r="D290">
        <v>-9.5138700000000007</v>
      </c>
      <c r="E290">
        <v>160.03100000000001</v>
      </c>
      <c r="F290">
        <v>44.830800000000004</v>
      </c>
      <c r="G290">
        <v>10.7133</v>
      </c>
      <c r="H290">
        <v>199.488</v>
      </c>
      <c r="J290">
        <v>8</v>
      </c>
      <c r="M290">
        <f t="shared" si="21"/>
        <v>1.8279999999999319</v>
      </c>
      <c r="P290">
        <f t="shared" si="19"/>
        <v>42</v>
      </c>
      <c r="Q290">
        <f t="shared" si="20"/>
        <v>25.276410000000027</v>
      </c>
    </row>
    <row r="291" spans="2:17">
      <c r="B291" t="s">
        <v>106</v>
      </c>
      <c r="C291">
        <v>-2.06708E-2</v>
      </c>
      <c r="D291">
        <v>-9.9616199999999999</v>
      </c>
      <c r="E291">
        <v>160.23400000000001</v>
      </c>
      <c r="F291">
        <v>44.878100000000003</v>
      </c>
      <c r="G291">
        <v>10.7211</v>
      </c>
      <c r="H291">
        <v>199.68</v>
      </c>
      <c r="J291">
        <v>8</v>
      </c>
      <c r="M291">
        <f t="shared" si="21"/>
        <v>1.3549999999999329</v>
      </c>
      <c r="P291">
        <f t="shared" si="19"/>
        <v>42</v>
      </c>
      <c r="Q291">
        <f t="shared" si="20"/>
        <v>25.749410000000026</v>
      </c>
    </row>
    <row r="292" spans="2:17">
      <c r="B292" t="s">
        <v>107</v>
      </c>
      <c r="C292">
        <v>-0.53421200000000002</v>
      </c>
      <c r="D292">
        <v>-10.785399999999999</v>
      </c>
      <c r="E292">
        <v>160.93</v>
      </c>
      <c r="F292">
        <v>43.023000000000003</v>
      </c>
      <c r="G292">
        <v>10.7217</v>
      </c>
      <c r="H292">
        <v>200.06899999999999</v>
      </c>
      <c r="J292">
        <v>10</v>
      </c>
      <c r="M292">
        <f t="shared" si="21"/>
        <v>-9.4000000000065143E-2</v>
      </c>
      <c r="P292">
        <f t="shared" si="19"/>
        <v>40</v>
      </c>
      <c r="Q292">
        <f t="shared" si="20"/>
        <v>27.198410000000024</v>
      </c>
    </row>
    <row r="293" spans="2:17">
      <c r="B293" t="s">
        <v>108</v>
      </c>
      <c r="C293">
        <v>-6.9818900000000003E-2</v>
      </c>
      <c r="D293">
        <v>-9.2643400000000007</v>
      </c>
      <c r="E293">
        <v>160.636</v>
      </c>
      <c r="F293">
        <v>42.870199999999997</v>
      </c>
      <c r="G293">
        <v>10.655799999999999</v>
      </c>
      <c r="H293">
        <v>199.19900000000001</v>
      </c>
      <c r="J293">
        <v>10</v>
      </c>
      <c r="M293">
        <f t="shared" si="21"/>
        <v>1.4339999999999975</v>
      </c>
      <c r="P293">
        <f t="shared" si="19"/>
        <v>40</v>
      </c>
      <c r="Q293">
        <f t="shared" si="20"/>
        <v>25.670409999999961</v>
      </c>
    </row>
    <row r="294" spans="2:17">
      <c r="B294" t="s">
        <v>109</v>
      </c>
      <c r="C294">
        <v>0.15004999999999999</v>
      </c>
      <c r="D294">
        <v>-9.2017000000000007</v>
      </c>
      <c r="E294">
        <v>161.041</v>
      </c>
      <c r="F294">
        <v>40.731999999999999</v>
      </c>
      <c r="G294">
        <v>10.6471</v>
      </c>
      <c r="H294">
        <v>199.23</v>
      </c>
      <c r="J294">
        <v>12</v>
      </c>
      <c r="M294">
        <f t="shared" si="21"/>
        <v>2.8159999999999741</v>
      </c>
      <c r="P294">
        <f t="shared" si="19"/>
        <v>38</v>
      </c>
      <c r="Q294">
        <f t="shared" si="20"/>
        <v>24.288409999999985</v>
      </c>
    </row>
    <row r="295" spans="2:17">
      <c r="B295" t="s">
        <v>110</v>
      </c>
      <c r="C295">
        <v>0.15004999999999999</v>
      </c>
      <c r="D295">
        <v>-9.2017000000000007</v>
      </c>
      <c r="E295">
        <v>161.041</v>
      </c>
      <c r="F295">
        <v>40.731999999999999</v>
      </c>
      <c r="G295">
        <v>10.6471</v>
      </c>
      <c r="H295">
        <v>199.23</v>
      </c>
      <c r="J295">
        <v>12</v>
      </c>
      <c r="M295">
        <f t="shared" si="21"/>
        <v>2.8159999999999741</v>
      </c>
      <c r="P295">
        <f t="shared" si="19"/>
        <v>38</v>
      </c>
      <c r="Q295">
        <f t="shared" si="20"/>
        <v>24.288409999999985</v>
      </c>
    </row>
    <row r="296" spans="2:17">
      <c r="B296" t="s">
        <v>111</v>
      </c>
      <c r="C296">
        <v>0.38118600000000002</v>
      </c>
      <c r="D296">
        <v>-8.8731100000000005</v>
      </c>
      <c r="E296">
        <v>160.18799999999999</v>
      </c>
      <c r="F296">
        <v>38.276699999999998</v>
      </c>
      <c r="G296">
        <v>10.4983</v>
      </c>
      <c r="H296">
        <v>197.28800000000001</v>
      </c>
      <c r="J296">
        <v>14</v>
      </c>
      <c r="M296">
        <f t="shared" si="21"/>
        <v>7.3689999999999856</v>
      </c>
      <c r="P296">
        <f t="shared" si="19"/>
        <v>36</v>
      </c>
      <c r="Q296">
        <f t="shared" si="20"/>
        <v>19.735409999999973</v>
      </c>
    </row>
    <row r="297" spans="2:17">
      <c r="B297" t="s">
        <v>112</v>
      </c>
      <c r="C297">
        <v>-5.0421100000000003E-2</v>
      </c>
      <c r="D297">
        <v>-10.3246</v>
      </c>
      <c r="E297">
        <v>-166.167</v>
      </c>
      <c r="F297">
        <v>38.244900000000001</v>
      </c>
      <c r="G297">
        <v>10.666700000000001</v>
      </c>
      <c r="H297">
        <v>197.071</v>
      </c>
      <c r="J297">
        <v>14</v>
      </c>
      <c r="M297">
        <f t="shared" si="21"/>
        <v>7.686999999999955</v>
      </c>
      <c r="P297">
        <f t="shared" si="19"/>
        <v>36</v>
      </c>
      <c r="Q297">
        <f t="shared" si="20"/>
        <v>19.417410000000004</v>
      </c>
    </row>
    <row r="298" spans="2:17">
      <c r="B298" t="s">
        <v>113</v>
      </c>
      <c r="C298">
        <v>4.0696900000000001E-2</v>
      </c>
      <c r="D298">
        <v>-10.9975</v>
      </c>
      <c r="E298">
        <v>-165.98500000000001</v>
      </c>
      <c r="F298">
        <v>36.285699999999999</v>
      </c>
      <c r="G298">
        <v>10.567500000000001</v>
      </c>
      <c r="H298">
        <v>196.8</v>
      </c>
      <c r="J298">
        <v>16</v>
      </c>
      <c r="M298">
        <f t="shared" si="21"/>
        <v>7.2789999999999822</v>
      </c>
      <c r="P298">
        <f t="shared" si="19"/>
        <v>34</v>
      </c>
      <c r="Q298">
        <f t="shared" si="20"/>
        <v>19.825409999999977</v>
      </c>
    </row>
    <row r="299" spans="2:17">
      <c r="B299" t="s">
        <v>114</v>
      </c>
      <c r="C299">
        <v>0.226215</v>
      </c>
      <c r="D299">
        <v>-9.3113100000000006</v>
      </c>
      <c r="E299">
        <v>-162.06</v>
      </c>
      <c r="F299" s="15">
        <v>28.515699999999999</v>
      </c>
      <c r="G299">
        <v>8.2977699999999999</v>
      </c>
      <c r="H299">
        <v>192.82499999999999</v>
      </c>
      <c r="J299">
        <v>16</v>
      </c>
      <c r="M299">
        <f t="shared" si="21"/>
        <v>84.978999999999985</v>
      </c>
      <c r="P299">
        <f t="shared" si="19"/>
        <v>34</v>
      </c>
      <c r="Q299">
        <f t="shared" si="20"/>
        <v>-57.874590000000019</v>
      </c>
    </row>
    <row r="300" spans="2:17">
      <c r="B300" t="s">
        <v>115</v>
      </c>
      <c r="C300">
        <v>-1.1660999999999999E-2</v>
      </c>
      <c r="D300">
        <v>-9.9177499999999998</v>
      </c>
      <c r="E300">
        <v>-161.464</v>
      </c>
      <c r="F300">
        <v>33.186</v>
      </c>
      <c r="G300">
        <v>10.3019</v>
      </c>
      <c r="H300">
        <v>191.09399999999999</v>
      </c>
      <c r="J300">
        <v>18</v>
      </c>
      <c r="M300">
        <f t="shared" si="21"/>
        <v>18.275999999999968</v>
      </c>
      <c r="P300">
        <f t="shared" si="19"/>
        <v>32</v>
      </c>
      <c r="Q300">
        <f t="shared" si="20"/>
        <v>8.828409999999991</v>
      </c>
    </row>
    <row r="301" spans="2:17">
      <c r="B301" t="s">
        <v>116</v>
      </c>
      <c r="C301">
        <v>0.37078499999999998</v>
      </c>
      <c r="D301">
        <v>-11.701599999999999</v>
      </c>
      <c r="E301">
        <v>-161.072</v>
      </c>
      <c r="F301">
        <v>33.287700000000001</v>
      </c>
      <c r="G301">
        <v>10.292999999999999</v>
      </c>
      <c r="H301">
        <v>191.637</v>
      </c>
      <c r="J301">
        <v>18</v>
      </c>
      <c r="M301">
        <f t="shared" si="21"/>
        <v>17.258999999999958</v>
      </c>
      <c r="P301">
        <f t="shared" si="19"/>
        <v>32</v>
      </c>
      <c r="Q301">
        <f t="shared" si="20"/>
        <v>9.8454100000000011</v>
      </c>
    </row>
    <row r="302" spans="2:17">
      <c r="B302" t="s">
        <v>117</v>
      </c>
      <c r="C302">
        <v>0.90080800000000005</v>
      </c>
      <c r="D302">
        <v>-8.1133600000000001</v>
      </c>
      <c r="E302">
        <v>154.55600000000001</v>
      </c>
      <c r="F302">
        <v>31.230499999999999</v>
      </c>
      <c r="G302">
        <v>9.9648199999999996</v>
      </c>
      <c r="H302">
        <v>190.375</v>
      </c>
      <c r="J302">
        <v>20</v>
      </c>
      <c r="M302">
        <f t="shared" si="21"/>
        <v>17.830999999999975</v>
      </c>
      <c r="P302">
        <f t="shared" si="19"/>
        <v>30</v>
      </c>
      <c r="Q302">
        <f t="shared" si="20"/>
        <v>9.2734099999999842</v>
      </c>
    </row>
    <row r="303" spans="2:17">
      <c r="B303" t="s">
        <v>118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v>20</v>
      </c>
      <c r="P303">
        <f t="shared" si="19"/>
        <v>30</v>
      </c>
    </row>
    <row r="304" spans="2:17">
      <c r="B304" t="s">
        <v>119</v>
      </c>
      <c r="C304">
        <v>1.1116200000000001</v>
      </c>
      <c r="D304">
        <v>-11.598100000000001</v>
      </c>
      <c r="E304">
        <v>-158.77600000000001</v>
      </c>
      <c r="F304">
        <v>28.614000000000001</v>
      </c>
      <c r="G304">
        <v>9.9466000000000001</v>
      </c>
      <c r="H304">
        <v>187.53700000000001</v>
      </c>
      <c r="J304">
        <v>22</v>
      </c>
      <c r="M304">
        <f t="shared" ref="M304:M309" si="22">($F$282-F304-J304)*10</f>
        <v>23.99599999999996</v>
      </c>
      <c r="P304">
        <f t="shared" si="19"/>
        <v>28</v>
      </c>
      <c r="Q304">
        <f t="shared" ref="Q304:Q309" si="23">(F304-$F$332-P304)*10</f>
        <v>3.1084099999999992</v>
      </c>
    </row>
    <row r="305" spans="2:17">
      <c r="B305" t="s">
        <v>120</v>
      </c>
      <c r="C305">
        <v>0.55252599999999996</v>
      </c>
      <c r="D305">
        <v>-10.1738</v>
      </c>
      <c r="E305">
        <v>-158.71700000000001</v>
      </c>
      <c r="F305">
        <v>28.653199999999998</v>
      </c>
      <c r="G305">
        <v>9.9106799999999993</v>
      </c>
      <c r="H305">
        <v>187.73500000000001</v>
      </c>
      <c r="J305">
        <v>22</v>
      </c>
      <c r="M305">
        <f t="shared" si="22"/>
        <v>23.603999999999985</v>
      </c>
      <c r="P305">
        <f t="shared" si="19"/>
        <v>28</v>
      </c>
      <c r="Q305">
        <f t="shared" si="23"/>
        <v>3.5004099999999738</v>
      </c>
    </row>
    <row r="306" spans="2:17">
      <c r="B306" t="s">
        <v>121</v>
      </c>
      <c r="C306">
        <v>0.77508999999999995</v>
      </c>
      <c r="D306">
        <v>-10.3003</v>
      </c>
      <c r="E306">
        <v>-158.619</v>
      </c>
      <c r="F306">
        <v>26.797699999999999</v>
      </c>
      <c r="G306">
        <v>9.8918700000000008</v>
      </c>
      <c r="H306">
        <v>187.36799999999999</v>
      </c>
      <c r="J306">
        <v>24</v>
      </c>
      <c r="M306">
        <f t="shared" si="22"/>
        <v>22.158999999999978</v>
      </c>
      <c r="P306">
        <f t="shared" si="19"/>
        <v>26</v>
      </c>
      <c r="Q306">
        <f t="shared" si="23"/>
        <v>4.9454099999999812</v>
      </c>
    </row>
    <row r="307" spans="2:17">
      <c r="B307" t="s">
        <v>122</v>
      </c>
      <c r="C307">
        <v>0.63149100000000002</v>
      </c>
      <c r="D307">
        <v>-9.9995399999999997</v>
      </c>
      <c r="E307">
        <v>-158.46100000000001</v>
      </c>
      <c r="F307">
        <v>26.805</v>
      </c>
      <c r="G307">
        <v>9.8812700000000007</v>
      </c>
      <c r="H307">
        <v>187.39099999999999</v>
      </c>
      <c r="J307">
        <v>24</v>
      </c>
      <c r="M307">
        <f t="shared" si="22"/>
        <v>22.08599999999997</v>
      </c>
      <c r="P307">
        <f t="shared" si="19"/>
        <v>26</v>
      </c>
      <c r="Q307">
        <f t="shared" si="23"/>
        <v>5.0184099999999887</v>
      </c>
    </row>
    <row r="308" spans="2:17">
      <c r="B308" t="s">
        <v>123</v>
      </c>
      <c r="C308">
        <v>0.64466500000000004</v>
      </c>
      <c r="D308">
        <v>-11.1652</v>
      </c>
      <c r="E308">
        <v>-159.303</v>
      </c>
      <c r="F308">
        <v>24.704699999999999</v>
      </c>
      <c r="G308">
        <v>9.9445300000000003</v>
      </c>
      <c r="H308">
        <v>188.10300000000001</v>
      </c>
      <c r="J308">
        <v>26</v>
      </c>
      <c r="M308">
        <f t="shared" si="22"/>
        <v>23.088999999999977</v>
      </c>
      <c r="P308">
        <f t="shared" si="19"/>
        <v>24</v>
      </c>
      <c r="Q308">
        <f t="shared" si="23"/>
        <v>4.0154099999999815</v>
      </c>
    </row>
    <row r="309" spans="2:17">
      <c r="B309" t="s">
        <v>124</v>
      </c>
      <c r="C309">
        <v>0.70972000000000002</v>
      </c>
      <c r="D309">
        <v>-11.3271</v>
      </c>
      <c r="E309">
        <v>-159.24199999999999</v>
      </c>
      <c r="F309">
        <v>24.696200000000001</v>
      </c>
      <c r="G309">
        <v>9.9488199999999996</v>
      </c>
      <c r="H309">
        <v>188.05</v>
      </c>
      <c r="J309">
        <v>26</v>
      </c>
      <c r="M309">
        <f t="shared" si="22"/>
        <v>23.173999999999957</v>
      </c>
      <c r="P309">
        <f t="shared" si="19"/>
        <v>24</v>
      </c>
      <c r="Q309">
        <f t="shared" si="23"/>
        <v>3.930410000000002</v>
      </c>
    </row>
    <row r="310" spans="2:17">
      <c r="B310" t="s">
        <v>125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 s="32">
        <v>28</v>
      </c>
      <c r="P310">
        <f t="shared" si="19"/>
        <v>22</v>
      </c>
    </row>
    <row r="311" spans="2:17">
      <c r="B311" t="s">
        <v>126</v>
      </c>
      <c r="C311">
        <v>6.2209100000000003E-2</v>
      </c>
      <c r="D311">
        <v>-7.2907000000000002</v>
      </c>
      <c r="E311">
        <v>153.53700000000001</v>
      </c>
      <c r="F311">
        <v>22.9925</v>
      </c>
      <c r="G311">
        <v>9.70167</v>
      </c>
      <c r="H311">
        <v>189.97200000000001</v>
      </c>
      <c r="J311">
        <v>28</v>
      </c>
      <c r="M311">
        <f t="shared" ref="M311:M318" si="24">($F$282-F311-J311)*10</f>
        <v>20.21099999999997</v>
      </c>
      <c r="P311">
        <f t="shared" si="19"/>
        <v>22</v>
      </c>
      <c r="Q311">
        <f t="shared" ref="Q311:Q318" si="25">(F311-$F$332-P311)*10</f>
        <v>6.8934099999999887</v>
      </c>
    </row>
    <row r="312" spans="2:17">
      <c r="B312" t="s">
        <v>127</v>
      </c>
      <c r="C312">
        <v>-0.158386</v>
      </c>
      <c r="D312">
        <v>-6.0956799999999998</v>
      </c>
      <c r="E312">
        <v>151.75</v>
      </c>
      <c r="F312">
        <v>20.7669</v>
      </c>
      <c r="G312">
        <v>9.5645100000000003</v>
      </c>
      <c r="H312">
        <v>187.79400000000001</v>
      </c>
      <c r="J312">
        <v>30</v>
      </c>
      <c r="M312">
        <f t="shared" si="24"/>
        <v>22.46699999999997</v>
      </c>
      <c r="P312">
        <f t="shared" si="19"/>
        <v>20</v>
      </c>
      <c r="Q312">
        <f t="shared" si="25"/>
        <v>4.6374099999999885</v>
      </c>
    </row>
    <row r="313" spans="2:17">
      <c r="B313" t="s">
        <v>128</v>
      </c>
      <c r="C313">
        <v>-0.16847899999999999</v>
      </c>
      <c r="D313">
        <v>-6.3080299999999996</v>
      </c>
      <c r="E313">
        <v>151.696</v>
      </c>
      <c r="F313">
        <v>20.772200000000002</v>
      </c>
      <c r="G313">
        <v>9.5602599999999995</v>
      </c>
      <c r="H313">
        <v>187.71600000000001</v>
      </c>
      <c r="J313">
        <v>30</v>
      </c>
      <c r="M313">
        <f t="shared" si="24"/>
        <v>22.413999999999987</v>
      </c>
      <c r="P313">
        <f t="shared" si="19"/>
        <v>20</v>
      </c>
      <c r="Q313">
        <f t="shared" si="25"/>
        <v>4.6904100000000071</v>
      </c>
    </row>
    <row r="314" spans="2:17">
      <c r="B314" t="s">
        <v>129</v>
      </c>
      <c r="C314">
        <v>0.36870700000000001</v>
      </c>
      <c r="D314">
        <v>-5.9641900000000003</v>
      </c>
      <c r="E314">
        <v>152.78299999999999</v>
      </c>
      <c r="F314">
        <v>18.586400000000001</v>
      </c>
      <c r="G314">
        <v>9.4819200000000006</v>
      </c>
      <c r="H314">
        <v>187.626</v>
      </c>
      <c r="J314">
        <v>32</v>
      </c>
      <c r="M314">
        <f t="shared" si="24"/>
        <v>24.271999999999991</v>
      </c>
      <c r="P314">
        <f t="shared" ref="P314:P345" si="26">$J$332-J314</f>
        <v>18</v>
      </c>
      <c r="Q314">
        <f t="shared" si="25"/>
        <v>2.832410000000003</v>
      </c>
    </row>
    <row r="315" spans="2:17">
      <c r="B315" t="s">
        <v>130</v>
      </c>
      <c r="C315">
        <v>0.44811600000000001</v>
      </c>
      <c r="D315">
        <v>-5.4413</v>
      </c>
      <c r="E315">
        <v>152.37200000000001</v>
      </c>
      <c r="F315">
        <v>18.535699999999999</v>
      </c>
      <c r="G315">
        <v>9.4746000000000006</v>
      </c>
      <c r="H315">
        <v>187.26599999999999</v>
      </c>
      <c r="J315">
        <v>32</v>
      </c>
      <c r="M315">
        <f t="shared" si="24"/>
        <v>24.778999999999982</v>
      </c>
      <c r="P315">
        <f t="shared" si="26"/>
        <v>18</v>
      </c>
      <c r="Q315">
        <f t="shared" si="25"/>
        <v>2.3254099999999767</v>
      </c>
    </row>
    <row r="316" spans="2:17">
      <c r="B316" t="s">
        <v>131</v>
      </c>
      <c r="C316">
        <v>-0.31952799999999998</v>
      </c>
      <c r="D316">
        <v>-6.7212500000000004</v>
      </c>
      <c r="E316">
        <v>152.06</v>
      </c>
      <c r="F316">
        <v>16.5075</v>
      </c>
      <c r="G316">
        <v>9.3330000000000002</v>
      </c>
      <c r="H316">
        <v>185.60400000000001</v>
      </c>
      <c r="J316">
        <v>34</v>
      </c>
      <c r="M316">
        <f t="shared" si="24"/>
        <v>25.060999999999964</v>
      </c>
      <c r="P316">
        <f t="shared" si="26"/>
        <v>16</v>
      </c>
      <c r="Q316">
        <f t="shared" si="25"/>
        <v>2.0434099999999944</v>
      </c>
    </row>
    <row r="317" spans="2:17">
      <c r="B317" t="s">
        <v>132</v>
      </c>
      <c r="C317">
        <v>-0.31809700000000002</v>
      </c>
      <c r="D317">
        <v>-6.6896300000000002</v>
      </c>
      <c r="E317">
        <v>152.036</v>
      </c>
      <c r="F317">
        <v>16.5031</v>
      </c>
      <c r="G317">
        <v>9.3322199999999995</v>
      </c>
      <c r="H317">
        <v>185.59200000000001</v>
      </c>
      <c r="J317">
        <v>34</v>
      </c>
      <c r="M317">
        <f t="shared" si="24"/>
        <v>25.104999999999933</v>
      </c>
      <c r="P317">
        <f t="shared" si="26"/>
        <v>16</v>
      </c>
      <c r="Q317">
        <f t="shared" si="25"/>
        <v>1.9994099999999904</v>
      </c>
    </row>
    <row r="318" spans="2:17">
      <c r="B318" t="s">
        <v>133</v>
      </c>
      <c r="C318">
        <v>0.30286600000000002</v>
      </c>
      <c r="D318">
        <v>-4.92361</v>
      </c>
      <c r="E318">
        <v>-159.19499999999999</v>
      </c>
      <c r="F318">
        <v>14.7165</v>
      </c>
      <c r="G318">
        <v>9.8380399999999995</v>
      </c>
      <c r="H318">
        <v>188.97</v>
      </c>
      <c r="J318">
        <v>36</v>
      </c>
      <c r="M318">
        <f t="shared" si="24"/>
        <v>22.971000000000004</v>
      </c>
      <c r="P318">
        <f t="shared" si="26"/>
        <v>14</v>
      </c>
      <c r="Q318">
        <f t="shared" si="25"/>
        <v>4.1334099999999907</v>
      </c>
    </row>
    <row r="319" spans="2:17">
      <c r="B319" t="s">
        <v>134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v>36</v>
      </c>
      <c r="P319">
        <f t="shared" si="26"/>
        <v>14</v>
      </c>
    </row>
    <row r="320" spans="2:17">
      <c r="B320" t="s">
        <v>135</v>
      </c>
      <c r="C320">
        <v>0.17091000000000001</v>
      </c>
      <c r="D320">
        <v>-4.0920399999999999</v>
      </c>
      <c r="E320">
        <v>-160.321</v>
      </c>
      <c r="F320">
        <v>12.7051</v>
      </c>
      <c r="G320">
        <v>9.9719899999999999</v>
      </c>
      <c r="H320">
        <v>191.196</v>
      </c>
      <c r="J320">
        <v>38</v>
      </c>
      <c r="M320">
        <f t="shared" ref="M320:M338" si="27">($F$282-F320-J320)*10</f>
        <v>23.084999999999951</v>
      </c>
      <c r="P320">
        <f t="shared" si="26"/>
        <v>12</v>
      </c>
      <c r="Q320">
        <f t="shared" ref="Q320:Q338" si="28">(F320-$F$332-P320)*10</f>
        <v>4.0194099999999899</v>
      </c>
    </row>
    <row r="321" spans="2:17">
      <c r="B321" t="s">
        <v>136</v>
      </c>
      <c r="C321">
        <v>0.184171</v>
      </c>
      <c r="D321">
        <v>-3.8963800000000002</v>
      </c>
      <c r="E321">
        <v>-160.20500000000001</v>
      </c>
      <c r="F321">
        <v>12.702199999999999</v>
      </c>
      <c r="G321">
        <v>9.9669600000000003</v>
      </c>
      <c r="H321">
        <v>191.083</v>
      </c>
      <c r="J321">
        <v>38</v>
      </c>
      <c r="M321">
        <f t="shared" si="27"/>
        <v>23.11399999999999</v>
      </c>
      <c r="P321">
        <f t="shared" si="26"/>
        <v>12</v>
      </c>
      <c r="Q321">
        <f t="shared" si="28"/>
        <v>3.9904099999999865</v>
      </c>
    </row>
    <row r="322" spans="2:17">
      <c r="B322" t="s">
        <v>137</v>
      </c>
      <c r="C322">
        <v>0.43021700000000002</v>
      </c>
      <c r="D322">
        <v>-3.79054</v>
      </c>
      <c r="E322">
        <v>154.27199999999999</v>
      </c>
      <c r="F322">
        <v>10.6989</v>
      </c>
      <c r="G322">
        <v>9.5496999999999996</v>
      </c>
      <c r="H322">
        <v>189.512</v>
      </c>
      <c r="J322">
        <v>40</v>
      </c>
      <c r="M322">
        <f t="shared" si="27"/>
        <v>23.146999999999949</v>
      </c>
      <c r="P322">
        <f t="shared" si="26"/>
        <v>10</v>
      </c>
      <c r="Q322">
        <f t="shared" si="28"/>
        <v>3.9574099999999923</v>
      </c>
    </row>
    <row r="323" spans="2:17">
      <c r="B323" t="s">
        <v>138</v>
      </c>
      <c r="C323">
        <v>0.24646399999999999</v>
      </c>
      <c r="D323">
        <v>-4.3587600000000002</v>
      </c>
      <c r="E323">
        <v>154.50899999999999</v>
      </c>
      <c r="F323">
        <v>10.6938</v>
      </c>
      <c r="G323">
        <v>9.5663900000000002</v>
      </c>
      <c r="H323">
        <v>189.62899999999999</v>
      </c>
      <c r="J323">
        <v>40</v>
      </c>
      <c r="M323">
        <f t="shared" si="27"/>
        <v>23.198000000000008</v>
      </c>
      <c r="P323">
        <f t="shared" si="26"/>
        <v>10</v>
      </c>
      <c r="Q323">
        <f t="shared" si="28"/>
        <v>3.9064099999999868</v>
      </c>
    </row>
    <row r="324" spans="2:17">
      <c r="B324" t="s">
        <v>139</v>
      </c>
      <c r="C324">
        <v>0.45149099999999998</v>
      </c>
      <c r="D324">
        <v>-1.31528</v>
      </c>
      <c r="E324">
        <v>152.47999999999999</v>
      </c>
      <c r="F324">
        <v>8.5321800000000003</v>
      </c>
      <c r="G324">
        <v>9.3994099999999996</v>
      </c>
      <c r="H324">
        <v>186.96600000000001</v>
      </c>
      <c r="J324">
        <v>42</v>
      </c>
      <c r="M324">
        <f t="shared" si="27"/>
        <v>24.8142</v>
      </c>
      <c r="P324">
        <f t="shared" si="26"/>
        <v>8</v>
      </c>
      <c r="Q324">
        <f t="shared" si="28"/>
        <v>2.2902099999999947</v>
      </c>
    </row>
    <row r="325" spans="2:17">
      <c r="B325" t="s">
        <v>140</v>
      </c>
      <c r="C325">
        <v>0.55857199999999996</v>
      </c>
      <c r="D325">
        <v>-0.96048900000000004</v>
      </c>
      <c r="E325">
        <v>152.44999999999999</v>
      </c>
      <c r="F325">
        <v>8.54101</v>
      </c>
      <c r="G325">
        <v>9.4079999999999995</v>
      </c>
      <c r="H325">
        <v>187.029</v>
      </c>
      <c r="J325">
        <v>42</v>
      </c>
      <c r="M325">
        <f t="shared" si="27"/>
        <v>24.725899999999967</v>
      </c>
      <c r="P325">
        <f t="shared" si="26"/>
        <v>8</v>
      </c>
      <c r="Q325">
        <f t="shared" si="28"/>
        <v>2.3785099999999915</v>
      </c>
    </row>
    <row r="326" spans="2:17">
      <c r="B326" t="s">
        <v>141</v>
      </c>
      <c r="C326">
        <v>0.63439800000000002</v>
      </c>
      <c r="D326">
        <v>-1.59555</v>
      </c>
      <c r="E326">
        <v>-159.08199999999999</v>
      </c>
      <c r="F326">
        <v>6.5795899999999996</v>
      </c>
      <c r="G326">
        <v>9.7206100000000006</v>
      </c>
      <c r="H326">
        <v>188.26</v>
      </c>
      <c r="J326">
        <v>44</v>
      </c>
      <c r="M326">
        <f t="shared" si="27"/>
        <v>24.340100000000007</v>
      </c>
      <c r="P326">
        <f t="shared" si="26"/>
        <v>6</v>
      </c>
      <c r="Q326">
        <f t="shared" si="28"/>
        <v>2.7643099999999965</v>
      </c>
    </row>
    <row r="327" spans="2:17">
      <c r="B327" t="s">
        <v>142</v>
      </c>
      <c r="C327">
        <v>0.67637800000000003</v>
      </c>
      <c r="D327">
        <v>-1.89235</v>
      </c>
      <c r="E327">
        <v>-158.90700000000001</v>
      </c>
      <c r="F327">
        <v>6.56656</v>
      </c>
      <c r="G327">
        <v>9.7213600000000007</v>
      </c>
      <c r="H327">
        <v>188.11799999999999</v>
      </c>
      <c r="J327">
        <v>44</v>
      </c>
      <c r="M327">
        <f t="shared" si="27"/>
        <v>24.470399999999941</v>
      </c>
      <c r="P327">
        <f t="shared" si="26"/>
        <v>6</v>
      </c>
      <c r="Q327">
        <f t="shared" si="28"/>
        <v>2.63401</v>
      </c>
    </row>
    <row r="328" spans="2:17">
      <c r="B328" t="s">
        <v>180</v>
      </c>
      <c r="C328">
        <v>0.43620399999999998</v>
      </c>
      <c r="D328">
        <v>-2.3300800000000002</v>
      </c>
      <c r="E328">
        <v>152.84100000000001</v>
      </c>
      <c r="F328">
        <v>4.6688400000000003</v>
      </c>
      <c r="G328">
        <v>9.40062</v>
      </c>
      <c r="H328">
        <v>187.68600000000001</v>
      </c>
      <c r="J328">
        <v>46</v>
      </c>
      <c r="M328">
        <f t="shared" si="27"/>
        <v>23.447599999999937</v>
      </c>
      <c r="P328">
        <f t="shared" si="26"/>
        <v>4</v>
      </c>
      <c r="Q328">
        <f t="shared" si="28"/>
        <v>3.6568100000000037</v>
      </c>
    </row>
    <row r="329" spans="2:17">
      <c r="B329" t="s">
        <v>181</v>
      </c>
      <c r="C329">
        <v>0.35372100000000001</v>
      </c>
      <c r="D329">
        <v>-2.4595500000000001</v>
      </c>
      <c r="E329">
        <v>153.20699999999999</v>
      </c>
      <c r="F329">
        <v>4.6753400000000003</v>
      </c>
      <c r="G329">
        <v>9.4248600000000007</v>
      </c>
      <c r="H329">
        <v>187.922</v>
      </c>
      <c r="J329">
        <v>46</v>
      </c>
      <c r="M329">
        <f t="shared" si="27"/>
        <v>23.382599999999982</v>
      </c>
      <c r="P329">
        <f t="shared" si="26"/>
        <v>4</v>
      </c>
      <c r="Q329">
        <f t="shared" si="28"/>
        <v>3.7218100000000032</v>
      </c>
    </row>
    <row r="330" spans="2:17">
      <c r="B330" t="s">
        <v>182</v>
      </c>
      <c r="C330">
        <v>0.55316699999999996</v>
      </c>
      <c r="D330">
        <v>-0.44763399999999998</v>
      </c>
      <c r="E330">
        <v>152.91200000000001</v>
      </c>
      <c r="F330">
        <v>2.4663400000000002</v>
      </c>
      <c r="G330">
        <v>9.4081700000000001</v>
      </c>
      <c r="H330">
        <v>187.93799999999999</v>
      </c>
      <c r="J330">
        <v>48</v>
      </c>
      <c r="M330">
        <f t="shared" si="27"/>
        <v>25.472599999999943</v>
      </c>
      <c r="P330">
        <f t="shared" si="26"/>
        <v>2</v>
      </c>
      <c r="Q330">
        <f t="shared" si="28"/>
        <v>1.6318100000000024</v>
      </c>
    </row>
    <row r="331" spans="2:17">
      <c r="B331" t="s">
        <v>183</v>
      </c>
      <c r="C331">
        <v>0.56267699999999998</v>
      </c>
      <c r="D331">
        <v>-0.43654900000000002</v>
      </c>
      <c r="E331">
        <v>152.62799999999999</v>
      </c>
      <c r="F331">
        <v>2.46163</v>
      </c>
      <c r="G331">
        <v>9.3889600000000009</v>
      </c>
      <c r="H331">
        <v>187.85300000000001</v>
      </c>
      <c r="J331">
        <v>48</v>
      </c>
      <c r="M331">
        <f t="shared" si="27"/>
        <v>25.519699999999972</v>
      </c>
      <c r="P331">
        <f t="shared" si="26"/>
        <v>2</v>
      </c>
      <c r="Q331">
        <f t="shared" si="28"/>
        <v>1.5847100000000003</v>
      </c>
    </row>
    <row r="332" spans="2:17">
      <c r="B332" t="s">
        <v>184</v>
      </c>
      <c r="C332">
        <v>1.24204</v>
      </c>
      <c r="D332">
        <v>0.73056900000000002</v>
      </c>
      <c r="E332">
        <v>153.26300000000001</v>
      </c>
      <c r="F332" s="20">
        <v>0.30315900000000001</v>
      </c>
      <c r="G332">
        <v>9.5262600000000006</v>
      </c>
      <c r="H332">
        <v>189.58</v>
      </c>
      <c r="J332">
        <v>50</v>
      </c>
      <c r="M332">
        <f t="shared" si="27"/>
        <v>27.104409999999959</v>
      </c>
      <c r="P332">
        <f t="shared" si="26"/>
        <v>0</v>
      </c>
      <c r="Q332">
        <f t="shared" si="28"/>
        <v>0</v>
      </c>
    </row>
    <row r="333" spans="2:17">
      <c r="B333" t="s">
        <v>185</v>
      </c>
      <c r="C333">
        <v>1.2471099999999999</v>
      </c>
      <c r="D333">
        <v>0.72944200000000003</v>
      </c>
      <c r="E333">
        <v>153.07</v>
      </c>
      <c r="F333">
        <v>0.30138900000000002</v>
      </c>
      <c r="G333">
        <v>9.51328</v>
      </c>
      <c r="H333">
        <v>189.547</v>
      </c>
      <c r="J333">
        <v>50</v>
      </c>
      <c r="M333">
        <f t="shared" si="27"/>
        <v>27.122109999999964</v>
      </c>
      <c r="P333">
        <f t="shared" si="26"/>
        <v>0</v>
      </c>
      <c r="Q333">
        <f t="shared" si="28"/>
        <v>-1.7699999999999938E-2</v>
      </c>
    </row>
    <row r="334" spans="2:17">
      <c r="B334" t="s">
        <v>186</v>
      </c>
      <c r="C334">
        <v>1.2585200000000001</v>
      </c>
      <c r="D334">
        <v>1.7784</v>
      </c>
      <c r="E334">
        <v>154.172</v>
      </c>
      <c r="F334">
        <v>-1.6812</v>
      </c>
      <c r="G334">
        <v>9.5990800000000007</v>
      </c>
      <c r="H334">
        <v>191.227</v>
      </c>
      <c r="J334">
        <v>52</v>
      </c>
      <c r="M334">
        <f t="shared" si="27"/>
        <v>26.947999999999936</v>
      </c>
      <c r="P334">
        <f t="shared" si="26"/>
        <v>-2</v>
      </c>
      <c r="Q334">
        <f t="shared" si="28"/>
        <v>0.15641000000000016</v>
      </c>
    </row>
    <row r="335" spans="2:17">
      <c r="B335" t="s">
        <v>225</v>
      </c>
      <c r="C335">
        <v>1.2699800000000001</v>
      </c>
      <c r="D335">
        <v>2.02698</v>
      </c>
      <c r="E335">
        <v>154.13999999999999</v>
      </c>
      <c r="F335">
        <v>-1.67015</v>
      </c>
      <c r="G335">
        <v>9.5959099999999999</v>
      </c>
      <c r="H335">
        <v>191.16300000000001</v>
      </c>
      <c r="J335">
        <v>52</v>
      </c>
      <c r="M335">
        <f t="shared" si="27"/>
        <v>26.837499999999963</v>
      </c>
      <c r="P335">
        <f t="shared" si="26"/>
        <v>-2</v>
      </c>
      <c r="Q335">
        <f t="shared" si="28"/>
        <v>0.2669100000000002</v>
      </c>
    </row>
    <row r="336" spans="2:17">
      <c r="B336" t="s">
        <v>226</v>
      </c>
      <c r="C336">
        <v>1.17974</v>
      </c>
      <c r="D336">
        <v>2.4840499999999999</v>
      </c>
      <c r="E336">
        <v>152.50700000000001</v>
      </c>
      <c r="F336">
        <v>-3.58345</v>
      </c>
      <c r="G336">
        <v>9.4474900000000002</v>
      </c>
      <c r="H336">
        <v>188.607</v>
      </c>
      <c r="J336">
        <v>54</v>
      </c>
      <c r="M336">
        <f t="shared" si="27"/>
        <v>25.970499999999959</v>
      </c>
      <c r="P336">
        <f t="shared" si="26"/>
        <v>-4</v>
      </c>
      <c r="Q336">
        <f t="shared" si="28"/>
        <v>1.1339100000000002</v>
      </c>
    </row>
    <row r="337" spans="2:17">
      <c r="B337" t="s">
        <v>227</v>
      </c>
      <c r="C337">
        <v>1.2314099999999999</v>
      </c>
      <c r="D337">
        <v>2.8664000000000001</v>
      </c>
      <c r="E337">
        <v>152.37200000000001</v>
      </c>
      <c r="F337">
        <v>-3.58521</v>
      </c>
      <c r="G337">
        <v>9.4387399999999992</v>
      </c>
      <c r="H337">
        <v>188.423</v>
      </c>
      <c r="J337">
        <v>54</v>
      </c>
      <c r="M337">
        <f t="shared" si="27"/>
        <v>25.988100000000003</v>
      </c>
      <c r="P337">
        <f t="shared" si="26"/>
        <v>-4</v>
      </c>
      <c r="Q337">
        <f t="shared" si="28"/>
        <v>1.1163100000000004</v>
      </c>
    </row>
    <row r="338" spans="2:17">
      <c r="B338" t="s">
        <v>233</v>
      </c>
      <c r="C338">
        <v>0.49076700000000001</v>
      </c>
      <c r="D338">
        <v>2.07904</v>
      </c>
      <c r="E338">
        <v>152.679</v>
      </c>
      <c r="F338">
        <v>-5.6304999999999996</v>
      </c>
      <c r="G338">
        <v>9.4008800000000008</v>
      </c>
      <c r="H338">
        <v>188.59700000000001</v>
      </c>
      <c r="J338">
        <v>56</v>
      </c>
      <c r="M338">
        <f t="shared" si="27"/>
        <v>26.440999999999946</v>
      </c>
      <c r="P338">
        <f t="shared" si="26"/>
        <v>-6</v>
      </c>
      <c r="Q338">
        <f t="shared" si="28"/>
        <v>0.66341000000000427</v>
      </c>
    </row>
    <row r="339" spans="2:17">
      <c r="B339" t="s">
        <v>234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v>56</v>
      </c>
      <c r="P339">
        <f t="shared" si="26"/>
        <v>-6</v>
      </c>
    </row>
    <row r="340" spans="2:17">
      <c r="B340" t="s">
        <v>235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v>58</v>
      </c>
      <c r="P340">
        <f t="shared" si="26"/>
        <v>-8</v>
      </c>
    </row>
    <row r="341" spans="2:17">
      <c r="B341" t="s">
        <v>236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v>58</v>
      </c>
      <c r="P341">
        <f t="shared" si="26"/>
        <v>-8</v>
      </c>
    </row>
    <row r="342" spans="2:17">
      <c r="B342" t="s">
        <v>237</v>
      </c>
      <c r="C342">
        <v>0.25255499999999997</v>
      </c>
      <c r="D342">
        <v>2.7294200000000002</v>
      </c>
      <c r="E342">
        <v>152.232</v>
      </c>
      <c r="F342">
        <v>-9.6278100000000002</v>
      </c>
      <c r="G342">
        <v>9.3745600000000007</v>
      </c>
      <c r="H342">
        <v>188.62299999999999</v>
      </c>
      <c r="J342">
        <v>60</v>
      </c>
      <c r="M342">
        <f t="shared" ref="M342:M361" si="29">($F$282-F342-J342)*10</f>
        <v>26.414099999999934</v>
      </c>
      <c r="P342">
        <f t="shared" si="26"/>
        <v>-10</v>
      </c>
      <c r="Q342">
        <f t="shared" ref="Q342:Q361" si="30">(F342-$F$332-P342)*10</f>
        <v>0.69030999999998954</v>
      </c>
    </row>
    <row r="343" spans="2:17">
      <c r="B343" t="s">
        <v>238</v>
      </c>
      <c r="C343">
        <v>0.191272</v>
      </c>
      <c r="D343">
        <v>2.1689699999999998</v>
      </c>
      <c r="E343">
        <v>152.60499999999999</v>
      </c>
      <c r="F343">
        <v>-9.6669699999999992</v>
      </c>
      <c r="G343">
        <v>9.4025800000000004</v>
      </c>
      <c r="H343">
        <v>189.173</v>
      </c>
      <c r="J343">
        <v>60</v>
      </c>
      <c r="M343">
        <f t="shared" si="29"/>
        <v>26.805699999999959</v>
      </c>
      <c r="P343">
        <f t="shared" si="26"/>
        <v>-10</v>
      </c>
      <c r="Q343">
        <f t="shared" si="30"/>
        <v>0.29870999999999981</v>
      </c>
    </row>
    <row r="344" spans="2:17">
      <c r="B344" t="s">
        <v>239</v>
      </c>
      <c r="C344">
        <v>0.60623400000000005</v>
      </c>
      <c r="D344">
        <v>3.51024</v>
      </c>
      <c r="E344">
        <v>-157.98699999999999</v>
      </c>
      <c r="F344">
        <v>-11.686299999999999</v>
      </c>
      <c r="G344">
        <v>9.5877800000000004</v>
      </c>
      <c r="H344">
        <v>187.87899999999999</v>
      </c>
      <c r="J344">
        <v>62</v>
      </c>
      <c r="M344">
        <f t="shared" si="29"/>
        <v>26.998999999999995</v>
      </c>
      <c r="P344">
        <f t="shared" si="26"/>
        <v>-12</v>
      </c>
      <c r="Q344">
        <f t="shared" si="30"/>
        <v>0.10540999999999912</v>
      </c>
    </row>
    <row r="345" spans="2:17">
      <c r="B345" t="s">
        <v>240</v>
      </c>
      <c r="C345">
        <v>0.60347499999999998</v>
      </c>
      <c r="D345">
        <v>3.4399099999999998</v>
      </c>
      <c r="E345">
        <v>-157.90899999999999</v>
      </c>
      <c r="F345">
        <v>-11.6731</v>
      </c>
      <c r="G345">
        <v>9.58582</v>
      </c>
      <c r="H345">
        <v>187.83</v>
      </c>
      <c r="J345">
        <v>62</v>
      </c>
      <c r="M345">
        <f t="shared" si="29"/>
        <v>26.867000000000019</v>
      </c>
      <c r="P345">
        <f t="shared" si="26"/>
        <v>-12</v>
      </c>
      <c r="Q345">
        <f t="shared" si="30"/>
        <v>0.23740999999999346</v>
      </c>
    </row>
    <row r="346" spans="2:17">
      <c r="B346" t="s">
        <v>241</v>
      </c>
      <c r="C346">
        <v>0.94825800000000005</v>
      </c>
      <c r="D346">
        <v>4.9539200000000001</v>
      </c>
      <c r="E346">
        <v>153.15</v>
      </c>
      <c r="F346">
        <v>-13.790100000000001</v>
      </c>
      <c r="G346">
        <v>9.3246199999999995</v>
      </c>
      <c r="H346">
        <v>188.584</v>
      </c>
      <c r="J346">
        <v>64</v>
      </c>
      <c r="M346">
        <f t="shared" si="29"/>
        <v>28.036999999999921</v>
      </c>
      <c r="P346">
        <f t="shared" ref="P346:P377" si="31">$J$332-J346</f>
        <v>-14</v>
      </c>
      <c r="Q346">
        <f t="shared" si="30"/>
        <v>-0.93259000000001535</v>
      </c>
    </row>
    <row r="347" spans="2:17">
      <c r="B347" t="s">
        <v>242</v>
      </c>
      <c r="C347">
        <v>0.95081400000000005</v>
      </c>
      <c r="D347">
        <v>5.1031899999999997</v>
      </c>
      <c r="E347">
        <v>153.06399999999999</v>
      </c>
      <c r="F347">
        <v>-13.7865</v>
      </c>
      <c r="G347">
        <v>9.3206199999999999</v>
      </c>
      <c r="H347">
        <v>188.48</v>
      </c>
      <c r="J347">
        <v>64</v>
      </c>
      <c r="M347">
        <f t="shared" si="29"/>
        <v>28.001000000000005</v>
      </c>
      <c r="P347">
        <f t="shared" si="31"/>
        <v>-14</v>
      </c>
      <c r="Q347">
        <f t="shared" si="30"/>
        <v>-0.89659000000001043</v>
      </c>
    </row>
    <row r="348" spans="2:17">
      <c r="B348" t="s">
        <v>243</v>
      </c>
      <c r="C348">
        <v>0.90599300000000005</v>
      </c>
      <c r="D348">
        <v>4.9795499999999997</v>
      </c>
      <c r="E348">
        <v>152.94800000000001</v>
      </c>
      <c r="F348">
        <v>-15.796099999999999</v>
      </c>
      <c r="G348">
        <v>9.2805599999999995</v>
      </c>
      <c r="H348">
        <v>188.03899999999999</v>
      </c>
      <c r="J348">
        <v>66</v>
      </c>
      <c r="M348">
        <f t="shared" si="29"/>
        <v>28.096999999999923</v>
      </c>
      <c r="P348">
        <f t="shared" si="31"/>
        <v>-16</v>
      </c>
      <c r="Q348">
        <f t="shared" si="30"/>
        <v>-0.99258999999999986</v>
      </c>
    </row>
    <row r="349" spans="2:17">
      <c r="B349" t="s">
        <v>244</v>
      </c>
      <c r="C349">
        <v>0.88567600000000002</v>
      </c>
      <c r="D349">
        <v>5.0623300000000002</v>
      </c>
      <c r="E349">
        <v>152.88499999999999</v>
      </c>
      <c r="F349">
        <v>-15.7845</v>
      </c>
      <c r="G349">
        <v>9.2677499999999995</v>
      </c>
      <c r="H349">
        <v>187.86199999999999</v>
      </c>
      <c r="J349">
        <v>66</v>
      </c>
      <c r="M349">
        <f t="shared" si="29"/>
        <v>27.980999999999909</v>
      </c>
      <c r="P349">
        <f t="shared" si="31"/>
        <v>-16</v>
      </c>
      <c r="Q349">
        <f t="shared" si="30"/>
        <v>-0.87658999999998599</v>
      </c>
    </row>
    <row r="350" spans="2:17">
      <c r="B350" t="s">
        <v>245</v>
      </c>
      <c r="C350">
        <v>0.70206299999999999</v>
      </c>
      <c r="D350">
        <v>6.9793599999999998</v>
      </c>
      <c r="E350">
        <v>-159.51</v>
      </c>
      <c r="F350">
        <v>-17.755400000000002</v>
      </c>
      <c r="G350">
        <v>9.5329800000000002</v>
      </c>
      <c r="H350">
        <v>188.30799999999999</v>
      </c>
      <c r="J350">
        <v>68</v>
      </c>
      <c r="M350">
        <f t="shared" si="29"/>
        <v>27.690000000000055</v>
      </c>
      <c r="P350">
        <f t="shared" si="31"/>
        <v>-18</v>
      </c>
      <c r="Q350">
        <f t="shared" si="30"/>
        <v>-0.5855900000000247</v>
      </c>
    </row>
    <row r="351" spans="2:17">
      <c r="B351" t="s">
        <v>246</v>
      </c>
      <c r="C351">
        <v>0.71900799999999998</v>
      </c>
      <c r="D351">
        <v>6.3260100000000001</v>
      </c>
      <c r="E351">
        <v>-159.63200000000001</v>
      </c>
      <c r="F351">
        <v>-17.785799999999998</v>
      </c>
      <c r="G351">
        <v>9.5495900000000002</v>
      </c>
      <c r="H351">
        <v>188.59399999999999</v>
      </c>
      <c r="J351">
        <v>68</v>
      </c>
      <c r="M351">
        <f t="shared" si="29"/>
        <v>27.993999999999915</v>
      </c>
      <c r="P351">
        <f t="shared" si="31"/>
        <v>-18</v>
      </c>
      <c r="Q351">
        <f t="shared" si="30"/>
        <v>-0.88958999999999122</v>
      </c>
    </row>
    <row r="352" spans="2:17">
      <c r="B352" t="s">
        <v>247</v>
      </c>
      <c r="C352">
        <v>0.47577999999999998</v>
      </c>
      <c r="D352">
        <v>3.6692300000000002</v>
      </c>
      <c r="E352">
        <v>153.46</v>
      </c>
      <c r="F352">
        <v>-19.7605</v>
      </c>
      <c r="G352">
        <v>9.2139500000000005</v>
      </c>
      <c r="H352">
        <v>187.9</v>
      </c>
      <c r="J352">
        <v>70</v>
      </c>
      <c r="M352">
        <f t="shared" si="29"/>
        <v>27.741000000000042</v>
      </c>
      <c r="P352">
        <f t="shared" si="31"/>
        <v>-20</v>
      </c>
      <c r="Q352">
        <f t="shared" si="30"/>
        <v>-0.63659000000001242</v>
      </c>
    </row>
    <row r="353" spans="2:17">
      <c r="B353" t="s">
        <v>248</v>
      </c>
      <c r="C353">
        <v>0.471854</v>
      </c>
      <c r="D353">
        <v>3.55023</v>
      </c>
      <c r="E353">
        <v>153.66300000000001</v>
      </c>
      <c r="F353">
        <v>-19.7821</v>
      </c>
      <c r="G353">
        <v>9.2293199999999995</v>
      </c>
      <c r="H353">
        <v>188.18799999999999</v>
      </c>
      <c r="J353">
        <v>70</v>
      </c>
      <c r="M353">
        <f t="shared" si="29"/>
        <v>27.956999999999965</v>
      </c>
      <c r="P353">
        <f t="shared" si="31"/>
        <v>-20</v>
      </c>
      <c r="Q353">
        <f t="shared" si="30"/>
        <v>-0.8525900000000064</v>
      </c>
    </row>
    <row r="354" spans="2:17">
      <c r="B354" t="s">
        <v>249</v>
      </c>
      <c r="C354">
        <v>1.18309</v>
      </c>
      <c r="D354">
        <v>6.1565099999999999</v>
      </c>
      <c r="E354">
        <v>-160.00299999999999</v>
      </c>
      <c r="F354">
        <v>-21.9526</v>
      </c>
      <c r="G354">
        <v>9.4959699999999998</v>
      </c>
      <c r="H354">
        <v>188.93799999999999</v>
      </c>
      <c r="J354">
        <v>72</v>
      </c>
      <c r="M354">
        <f t="shared" si="29"/>
        <v>29.662000000000006</v>
      </c>
      <c r="P354">
        <f t="shared" si="31"/>
        <v>-22</v>
      </c>
      <c r="Q354">
        <f t="shared" si="30"/>
        <v>-2.5575900000000118</v>
      </c>
    </row>
    <row r="355" spans="2:17">
      <c r="B355" t="s">
        <v>250</v>
      </c>
      <c r="C355">
        <v>1.2937000000000001</v>
      </c>
      <c r="D355">
        <v>6.8502599999999996</v>
      </c>
      <c r="E355">
        <v>-159.88399999999999</v>
      </c>
      <c r="F355">
        <v>-21.9559</v>
      </c>
      <c r="G355">
        <v>9.4915800000000008</v>
      </c>
      <c r="H355">
        <v>188.98</v>
      </c>
      <c r="J355">
        <v>72</v>
      </c>
      <c r="M355">
        <f t="shared" si="29"/>
        <v>29.694999999999965</v>
      </c>
      <c r="P355">
        <f t="shared" si="31"/>
        <v>-22</v>
      </c>
      <c r="Q355">
        <f t="shared" si="30"/>
        <v>-2.5905900000000059</v>
      </c>
    </row>
    <row r="356" spans="2:17">
      <c r="B356" t="s">
        <v>251</v>
      </c>
      <c r="C356">
        <v>1.5389600000000001</v>
      </c>
      <c r="D356">
        <v>6.6824500000000002</v>
      </c>
      <c r="E356">
        <v>-160.881</v>
      </c>
      <c r="F356">
        <v>-24.265699999999999</v>
      </c>
      <c r="G356">
        <v>9.5200499999999995</v>
      </c>
      <c r="H356">
        <v>190.173</v>
      </c>
      <c r="J356">
        <v>74</v>
      </c>
      <c r="M356">
        <f t="shared" si="29"/>
        <v>32.792999999999921</v>
      </c>
      <c r="P356">
        <f t="shared" si="31"/>
        <v>-24</v>
      </c>
      <c r="Q356">
        <f t="shared" si="30"/>
        <v>-5.6885899999999978</v>
      </c>
    </row>
    <row r="357" spans="2:17">
      <c r="B357" t="s">
        <v>252</v>
      </c>
      <c r="C357">
        <v>1.56829</v>
      </c>
      <c r="D357">
        <v>6.6391900000000001</v>
      </c>
      <c r="E357">
        <v>-160.87299999999999</v>
      </c>
      <c r="F357">
        <v>-24.227</v>
      </c>
      <c r="G357">
        <v>9.5067299999999992</v>
      </c>
      <c r="H357">
        <v>189.928</v>
      </c>
      <c r="J357">
        <v>74</v>
      </c>
      <c r="M357">
        <f t="shared" si="29"/>
        <v>32.406000000000006</v>
      </c>
      <c r="P357">
        <f t="shared" si="31"/>
        <v>-24</v>
      </c>
      <c r="Q357">
        <f t="shared" si="30"/>
        <v>-5.3015900000000116</v>
      </c>
    </row>
    <row r="358" spans="2:17">
      <c r="B358" t="s">
        <v>253</v>
      </c>
      <c r="C358">
        <v>1.6717200000000001</v>
      </c>
      <c r="D358">
        <v>8.2255099999999999</v>
      </c>
      <c r="E358">
        <v>152.18199999999999</v>
      </c>
      <c r="F358">
        <v>-25.753599999999999</v>
      </c>
      <c r="G358">
        <v>9.0109300000000001</v>
      </c>
      <c r="H358">
        <v>186.04400000000001</v>
      </c>
      <c r="J358">
        <v>76</v>
      </c>
      <c r="M358">
        <f t="shared" si="29"/>
        <v>27.672000000000025</v>
      </c>
      <c r="P358">
        <f t="shared" si="31"/>
        <v>-26</v>
      </c>
      <c r="Q358">
        <f t="shared" si="30"/>
        <v>-0.5675899999999956</v>
      </c>
    </row>
    <row r="359" spans="2:17">
      <c r="B359" t="s">
        <v>254</v>
      </c>
      <c r="C359">
        <v>1.6692800000000001</v>
      </c>
      <c r="D359">
        <v>8.3678600000000003</v>
      </c>
      <c r="E359">
        <v>152.434</v>
      </c>
      <c r="F359">
        <v>-25.814499999999999</v>
      </c>
      <c r="G359">
        <v>9.0237400000000001</v>
      </c>
      <c r="H359">
        <v>186.35499999999999</v>
      </c>
      <c r="J359">
        <v>76</v>
      </c>
      <c r="M359">
        <f t="shared" si="29"/>
        <v>28.280999999999921</v>
      </c>
      <c r="P359">
        <f t="shared" si="31"/>
        <v>-26</v>
      </c>
      <c r="Q359">
        <f t="shared" si="30"/>
        <v>-1.1765899999999974</v>
      </c>
    </row>
    <row r="360" spans="2:17">
      <c r="B360" t="s">
        <v>255</v>
      </c>
      <c r="C360">
        <v>1.5255700000000001</v>
      </c>
      <c r="D360">
        <v>6.4472500000000004</v>
      </c>
      <c r="E360">
        <v>153.39400000000001</v>
      </c>
      <c r="F360">
        <v>-27.952400000000001</v>
      </c>
      <c r="G360">
        <v>9.0894100000000009</v>
      </c>
      <c r="H360">
        <v>187.96100000000001</v>
      </c>
      <c r="J360">
        <v>78</v>
      </c>
      <c r="M360">
        <f t="shared" si="29"/>
        <v>29.65999999999994</v>
      </c>
      <c r="P360">
        <f t="shared" si="31"/>
        <v>-28</v>
      </c>
      <c r="Q360">
        <f t="shared" si="30"/>
        <v>-2.5555900000000165</v>
      </c>
    </row>
    <row r="361" spans="2:17">
      <c r="B361" t="s">
        <v>256</v>
      </c>
      <c r="C361">
        <v>1.53975</v>
      </c>
      <c r="D361">
        <v>6.5218499999999997</v>
      </c>
      <c r="E361">
        <v>153.405</v>
      </c>
      <c r="F361">
        <v>-27.943300000000001</v>
      </c>
      <c r="G361">
        <v>9.0908499999999997</v>
      </c>
      <c r="H361">
        <v>187.953</v>
      </c>
      <c r="J361">
        <v>78</v>
      </c>
      <c r="M361">
        <f t="shared" si="29"/>
        <v>29.568999999999903</v>
      </c>
      <c r="P361">
        <f t="shared" si="31"/>
        <v>-28</v>
      </c>
      <c r="Q361">
        <f t="shared" si="30"/>
        <v>-2.4645900000000154</v>
      </c>
    </row>
    <row r="362" spans="2:17">
      <c r="B362" t="s">
        <v>257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v>80</v>
      </c>
      <c r="P362">
        <f t="shared" si="31"/>
        <v>-30</v>
      </c>
    </row>
    <row r="363" spans="2:17">
      <c r="B363" t="s">
        <v>258</v>
      </c>
      <c r="C363">
        <v>1.6491</v>
      </c>
      <c r="D363">
        <v>8.9867399999999993</v>
      </c>
      <c r="E363">
        <v>-161.28200000000001</v>
      </c>
      <c r="F363">
        <v>-30.4206</v>
      </c>
      <c r="G363">
        <v>9.4044000000000008</v>
      </c>
      <c r="H363">
        <v>190.43799999999999</v>
      </c>
      <c r="J363">
        <v>80</v>
      </c>
      <c r="M363">
        <f t="shared" ref="M363:M372" si="32">($F$282-F363-J363)*10</f>
        <v>34.342000000000041</v>
      </c>
      <c r="P363">
        <f t="shared" si="31"/>
        <v>-30</v>
      </c>
      <c r="Q363">
        <f t="shared" ref="Q363:Q372" si="33">(F363-$F$332-P363)*10</f>
        <v>-7.2375900000000115</v>
      </c>
    </row>
    <row r="364" spans="2:17">
      <c r="B364" t="s">
        <v>259</v>
      </c>
      <c r="C364">
        <v>0.94408800000000004</v>
      </c>
      <c r="D364">
        <v>8.1639099999999996</v>
      </c>
      <c r="E364">
        <v>155.76400000000001</v>
      </c>
      <c r="F364">
        <v>-32.698799999999999</v>
      </c>
      <c r="G364">
        <v>9.1606799999999993</v>
      </c>
      <c r="H364">
        <v>191.351</v>
      </c>
      <c r="J364">
        <v>82</v>
      </c>
      <c r="M364">
        <f t="shared" si="32"/>
        <v>37.124000000000024</v>
      </c>
      <c r="P364">
        <f t="shared" si="31"/>
        <v>-32</v>
      </c>
      <c r="Q364">
        <f t="shared" si="33"/>
        <v>-10.019589999999994</v>
      </c>
    </row>
    <row r="365" spans="2:17">
      <c r="B365" t="s">
        <v>260</v>
      </c>
      <c r="C365">
        <v>0.85926800000000003</v>
      </c>
      <c r="D365">
        <v>7.71082</v>
      </c>
      <c r="E365">
        <v>155.49700000000001</v>
      </c>
      <c r="F365">
        <v>-32.652799999999999</v>
      </c>
      <c r="G365">
        <v>9.1418300000000006</v>
      </c>
      <c r="H365">
        <v>191.06899999999999</v>
      </c>
      <c r="J365">
        <v>82</v>
      </c>
      <c r="M365">
        <f t="shared" si="32"/>
        <v>36.663999999999959</v>
      </c>
      <c r="P365">
        <f t="shared" si="31"/>
        <v>-32</v>
      </c>
      <c r="Q365">
        <f t="shared" si="33"/>
        <v>-9.55959</v>
      </c>
    </row>
    <row r="366" spans="2:17">
      <c r="B366" t="s">
        <v>261</v>
      </c>
      <c r="C366">
        <v>0.80882299999999996</v>
      </c>
      <c r="D366">
        <v>7.9071400000000001</v>
      </c>
      <c r="E366">
        <v>152.87700000000001</v>
      </c>
      <c r="F366">
        <v>-33.996000000000002</v>
      </c>
      <c r="G366">
        <v>8.9526400000000006</v>
      </c>
      <c r="H366">
        <v>187.71100000000001</v>
      </c>
      <c r="J366">
        <v>84</v>
      </c>
      <c r="M366">
        <f t="shared" si="32"/>
        <v>30.09600000000006</v>
      </c>
      <c r="P366">
        <f t="shared" si="31"/>
        <v>-34</v>
      </c>
      <c r="Q366">
        <f t="shared" si="33"/>
        <v>-2.9915900000000306</v>
      </c>
    </row>
    <row r="367" spans="2:17">
      <c r="B367" t="s">
        <v>262</v>
      </c>
      <c r="C367">
        <v>0.80920099999999995</v>
      </c>
      <c r="D367">
        <v>8.0495699999999992</v>
      </c>
      <c r="E367">
        <v>153.036</v>
      </c>
      <c r="F367">
        <v>-34.032600000000002</v>
      </c>
      <c r="G367">
        <v>8.9641099999999998</v>
      </c>
      <c r="H367">
        <v>187.89500000000001</v>
      </c>
      <c r="J367">
        <v>84</v>
      </c>
      <c r="M367">
        <f t="shared" si="32"/>
        <v>30.461999999999989</v>
      </c>
      <c r="P367">
        <f t="shared" si="31"/>
        <v>-34</v>
      </c>
      <c r="Q367">
        <f t="shared" si="33"/>
        <v>-3.3575900000000303</v>
      </c>
    </row>
    <row r="368" spans="2:17">
      <c r="B368" t="s">
        <v>263</v>
      </c>
      <c r="C368">
        <v>0.61309499999999995</v>
      </c>
      <c r="D368">
        <v>8.7425200000000007</v>
      </c>
      <c r="E368">
        <v>154.321</v>
      </c>
      <c r="F368">
        <v>-36.489199999999997</v>
      </c>
      <c r="G368">
        <v>9.0567399999999996</v>
      </c>
      <c r="H368">
        <v>189.62700000000001</v>
      </c>
      <c r="J368">
        <v>86</v>
      </c>
      <c r="M368">
        <f t="shared" si="32"/>
        <v>35.027999999999935</v>
      </c>
      <c r="P368">
        <f t="shared" si="31"/>
        <v>-36</v>
      </c>
      <c r="Q368">
        <f t="shared" si="33"/>
        <v>-7.9235899999999759</v>
      </c>
    </row>
    <row r="369" spans="2:17">
      <c r="B369" t="s">
        <v>264</v>
      </c>
      <c r="C369">
        <v>0.61794499999999997</v>
      </c>
      <c r="D369">
        <v>8.7402099999999994</v>
      </c>
      <c r="E369">
        <v>154.483</v>
      </c>
      <c r="F369">
        <v>-36.513500000000001</v>
      </c>
      <c r="G369">
        <v>9.0682600000000004</v>
      </c>
      <c r="H369">
        <v>189.744</v>
      </c>
      <c r="J369">
        <v>86</v>
      </c>
      <c r="M369">
        <f t="shared" si="32"/>
        <v>35.270999999999901</v>
      </c>
      <c r="P369">
        <f t="shared" si="31"/>
        <v>-36</v>
      </c>
      <c r="Q369">
        <f t="shared" si="33"/>
        <v>-8.1665900000000136</v>
      </c>
    </row>
    <row r="370" spans="2:17">
      <c r="B370" t="s">
        <v>265</v>
      </c>
      <c r="C370">
        <v>0.30872500000000003</v>
      </c>
      <c r="D370">
        <v>8.6924499999999991</v>
      </c>
      <c r="E370">
        <v>154.79599999999999</v>
      </c>
      <c r="F370">
        <v>-38.857399999999998</v>
      </c>
      <c r="G370">
        <v>9.0901700000000005</v>
      </c>
      <c r="H370">
        <v>190.38399999999999</v>
      </c>
      <c r="J370">
        <v>88</v>
      </c>
      <c r="M370">
        <f t="shared" si="32"/>
        <v>38.709999999999951</v>
      </c>
      <c r="P370">
        <f t="shared" si="31"/>
        <v>-38</v>
      </c>
      <c r="Q370">
        <f t="shared" si="33"/>
        <v>-11.605589999999992</v>
      </c>
    </row>
    <row r="371" spans="2:17">
      <c r="B371" t="s">
        <v>266</v>
      </c>
      <c r="C371">
        <v>0.422205</v>
      </c>
      <c r="D371">
        <v>8.8647299999999998</v>
      </c>
      <c r="E371">
        <v>154.75200000000001</v>
      </c>
      <c r="F371">
        <v>-38.8309</v>
      </c>
      <c r="G371">
        <v>9.0815800000000007</v>
      </c>
      <c r="H371">
        <v>190.244</v>
      </c>
      <c r="J371">
        <v>88</v>
      </c>
      <c r="M371">
        <f t="shared" si="32"/>
        <v>38.444999999999965</v>
      </c>
      <c r="P371">
        <f t="shared" si="31"/>
        <v>-38</v>
      </c>
      <c r="Q371">
        <f t="shared" si="33"/>
        <v>-11.340590000000006</v>
      </c>
    </row>
    <row r="372" spans="2:17">
      <c r="B372" t="s">
        <v>267</v>
      </c>
      <c r="C372">
        <v>0.55611500000000003</v>
      </c>
      <c r="D372">
        <v>16.386600000000001</v>
      </c>
      <c r="E372">
        <v>-160.762</v>
      </c>
      <c r="F372">
        <v>-40.905999999999999</v>
      </c>
      <c r="G372">
        <v>9.35459</v>
      </c>
      <c r="H372">
        <v>190.72200000000001</v>
      </c>
      <c r="J372">
        <v>90</v>
      </c>
      <c r="M372">
        <f t="shared" si="32"/>
        <v>39.196000000000026</v>
      </c>
      <c r="P372">
        <f t="shared" si="31"/>
        <v>-40</v>
      </c>
      <c r="Q372">
        <f t="shared" si="33"/>
        <v>-12.091589999999997</v>
      </c>
    </row>
    <row r="373" spans="2:17">
      <c r="B373" t="s">
        <v>268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v>90</v>
      </c>
      <c r="P373">
        <f t="shared" si="31"/>
        <v>-40</v>
      </c>
    </row>
    <row r="374" spans="2:17">
      <c r="B374" t="s">
        <v>269</v>
      </c>
      <c r="C374">
        <v>0.70310499999999998</v>
      </c>
      <c r="D374">
        <v>10.840999999999999</v>
      </c>
      <c r="E374">
        <v>156.50200000000001</v>
      </c>
      <c r="F374">
        <v>-43.290300000000002</v>
      </c>
      <c r="G374">
        <v>9.1540599999999994</v>
      </c>
      <c r="H374">
        <v>191.76300000000001</v>
      </c>
      <c r="J374">
        <v>92</v>
      </c>
      <c r="M374">
        <f t="shared" ref="M374:M394" si="34">($F$282-F374-J374)*10</f>
        <v>43.038999999999987</v>
      </c>
      <c r="P374">
        <f t="shared" si="31"/>
        <v>-42</v>
      </c>
      <c r="Q374">
        <f t="shared" ref="Q374:Q394" si="35">(F374-$F$332-P374)*10</f>
        <v>-15.934590000000028</v>
      </c>
    </row>
    <row r="375" spans="2:17">
      <c r="B375" t="s">
        <v>270</v>
      </c>
      <c r="C375">
        <v>0.61561200000000005</v>
      </c>
      <c r="D375">
        <v>10.593400000000001</v>
      </c>
      <c r="E375">
        <v>156.39099999999999</v>
      </c>
      <c r="F375">
        <v>-43.275199999999998</v>
      </c>
      <c r="G375">
        <v>9.1391899999999993</v>
      </c>
      <c r="H375">
        <v>191.68600000000001</v>
      </c>
      <c r="J375">
        <v>92</v>
      </c>
      <c r="M375">
        <f t="shared" si="34"/>
        <v>42.887999999999948</v>
      </c>
      <c r="P375">
        <f t="shared" si="31"/>
        <v>-42</v>
      </c>
      <c r="Q375">
        <f t="shared" si="35"/>
        <v>-15.78358999999999</v>
      </c>
    </row>
    <row r="376" spans="2:17">
      <c r="B376" t="s">
        <v>271</v>
      </c>
      <c r="C376">
        <v>0.619147</v>
      </c>
      <c r="D376">
        <v>7.8976300000000004</v>
      </c>
      <c r="E376">
        <v>156.511</v>
      </c>
      <c r="F376">
        <v>-45.168900000000001</v>
      </c>
      <c r="G376">
        <v>9.0656300000000005</v>
      </c>
      <c r="H376">
        <v>190.721</v>
      </c>
      <c r="J376">
        <v>94</v>
      </c>
      <c r="M376">
        <f t="shared" si="34"/>
        <v>41.825000000000045</v>
      </c>
      <c r="P376">
        <f t="shared" si="31"/>
        <v>-44</v>
      </c>
      <c r="Q376">
        <f t="shared" si="35"/>
        <v>-14.720590000000016</v>
      </c>
    </row>
    <row r="377" spans="2:17">
      <c r="B377" t="s">
        <v>272</v>
      </c>
      <c r="C377">
        <v>0.63124999999999998</v>
      </c>
      <c r="D377">
        <v>8.1505200000000002</v>
      </c>
      <c r="E377">
        <v>156.47499999999999</v>
      </c>
      <c r="F377">
        <v>-45.157499999999999</v>
      </c>
      <c r="G377">
        <v>9.0628799999999998</v>
      </c>
      <c r="H377">
        <v>190.67099999999999</v>
      </c>
      <c r="J377">
        <v>94</v>
      </c>
      <c r="M377">
        <f t="shared" si="34"/>
        <v>41.710999999999956</v>
      </c>
      <c r="P377">
        <f t="shared" si="31"/>
        <v>-44</v>
      </c>
      <c r="Q377">
        <f t="shared" si="35"/>
        <v>-14.606589999999997</v>
      </c>
    </row>
    <row r="378" spans="2:17">
      <c r="B378" t="s">
        <v>273</v>
      </c>
      <c r="C378">
        <v>0.74198699999999995</v>
      </c>
      <c r="D378">
        <v>7.6799799999999996</v>
      </c>
      <c r="E378">
        <v>156.44300000000001</v>
      </c>
      <c r="F378">
        <v>-46.968699999999998</v>
      </c>
      <c r="G378">
        <v>8.9883299999999995</v>
      </c>
      <c r="H378">
        <v>189.77199999999999</v>
      </c>
      <c r="J378">
        <v>96</v>
      </c>
      <c r="M378">
        <f t="shared" si="34"/>
        <v>39.822999999999951</v>
      </c>
      <c r="P378">
        <f t="shared" ref="P378:P409" si="36">$J$332-J378</f>
        <v>-46</v>
      </c>
      <c r="Q378">
        <f t="shared" si="35"/>
        <v>-12.718589999999992</v>
      </c>
    </row>
    <row r="379" spans="2:17">
      <c r="B379" t="s">
        <v>274</v>
      </c>
      <c r="C379">
        <v>0.68583000000000005</v>
      </c>
      <c r="D379">
        <v>7.5831099999999996</v>
      </c>
      <c r="E379">
        <v>156.15899999999999</v>
      </c>
      <c r="F379">
        <v>-46.875900000000001</v>
      </c>
      <c r="G379">
        <v>8.97851</v>
      </c>
      <c r="H379">
        <v>189.386</v>
      </c>
      <c r="J379">
        <v>96</v>
      </c>
      <c r="M379">
        <f t="shared" si="34"/>
        <v>38.894999999999982</v>
      </c>
      <c r="P379">
        <f t="shared" si="36"/>
        <v>-46</v>
      </c>
      <c r="Q379">
        <f t="shared" si="35"/>
        <v>-11.790590000000023</v>
      </c>
    </row>
    <row r="380" spans="2:17">
      <c r="B380" t="s">
        <v>275</v>
      </c>
      <c r="C380">
        <v>0.90157900000000002</v>
      </c>
      <c r="D380">
        <v>10.9671</v>
      </c>
      <c r="E380">
        <v>156.43100000000001</v>
      </c>
      <c r="F380">
        <v>-48.993299999999998</v>
      </c>
      <c r="G380">
        <v>8.9589700000000008</v>
      </c>
      <c r="H380">
        <v>189.441</v>
      </c>
      <c r="J380">
        <v>98</v>
      </c>
      <c r="M380">
        <f t="shared" si="34"/>
        <v>40.069000000000017</v>
      </c>
      <c r="P380">
        <f t="shared" si="36"/>
        <v>-48</v>
      </c>
      <c r="Q380">
        <f t="shared" si="35"/>
        <v>-12.964589999999987</v>
      </c>
    </row>
    <row r="381" spans="2:17">
      <c r="B381" t="s">
        <v>276</v>
      </c>
      <c r="C381">
        <v>0.92805899999999997</v>
      </c>
      <c r="D381">
        <v>11.1416</v>
      </c>
      <c r="E381">
        <v>156.62799999999999</v>
      </c>
      <c r="F381">
        <v>-49.084600000000002</v>
      </c>
      <c r="G381">
        <v>8.97424</v>
      </c>
      <c r="H381">
        <v>189.77</v>
      </c>
      <c r="J381">
        <v>98</v>
      </c>
      <c r="M381">
        <f t="shared" si="34"/>
        <v>40.981999999999914</v>
      </c>
      <c r="P381">
        <f t="shared" si="36"/>
        <v>-48</v>
      </c>
      <c r="Q381">
        <f t="shared" si="35"/>
        <v>-13.877590000000026</v>
      </c>
    </row>
    <row r="382" spans="2:17">
      <c r="B382" t="s">
        <v>277</v>
      </c>
      <c r="C382">
        <v>1.2685</v>
      </c>
      <c r="D382">
        <v>13.5077</v>
      </c>
      <c r="E382">
        <v>156.892</v>
      </c>
      <c r="F382">
        <v>-51.330300000000001</v>
      </c>
      <c r="G382">
        <v>8.9801800000000007</v>
      </c>
      <c r="H382">
        <v>190.22300000000001</v>
      </c>
      <c r="J382">
        <v>100</v>
      </c>
      <c r="M382">
        <f t="shared" si="34"/>
        <v>43.438999999999908</v>
      </c>
      <c r="P382">
        <f t="shared" si="36"/>
        <v>-50</v>
      </c>
      <c r="Q382">
        <f t="shared" si="35"/>
        <v>-16.33459000000002</v>
      </c>
    </row>
    <row r="383" spans="2:17">
      <c r="B383" t="s">
        <v>278</v>
      </c>
      <c r="C383">
        <v>1.3501000000000001</v>
      </c>
      <c r="D383">
        <v>13.6433</v>
      </c>
      <c r="E383">
        <v>156.95599999999999</v>
      </c>
      <c r="F383">
        <v>-51.338000000000001</v>
      </c>
      <c r="G383">
        <v>8.9799399999999991</v>
      </c>
      <c r="H383">
        <v>190.249</v>
      </c>
      <c r="J383">
        <v>100</v>
      </c>
      <c r="M383">
        <f t="shared" si="34"/>
        <v>43.515999999999906</v>
      </c>
      <c r="P383">
        <f t="shared" si="36"/>
        <v>-50</v>
      </c>
      <c r="Q383">
        <f t="shared" si="35"/>
        <v>-16.411590000000018</v>
      </c>
    </row>
    <row r="384" spans="2:17">
      <c r="B384" t="s">
        <v>279</v>
      </c>
      <c r="C384">
        <v>2.06948</v>
      </c>
      <c r="D384">
        <v>16.704499999999999</v>
      </c>
      <c r="E384">
        <v>-163.154</v>
      </c>
      <c r="F384">
        <v>-53.307899999999997</v>
      </c>
      <c r="G384">
        <v>9.1691099999999999</v>
      </c>
      <c r="H384">
        <v>190.18199999999999</v>
      </c>
      <c r="J384">
        <v>102</v>
      </c>
      <c r="M384">
        <f t="shared" si="34"/>
        <v>43.214999999999861</v>
      </c>
      <c r="P384">
        <f t="shared" si="36"/>
        <v>-52</v>
      </c>
      <c r="Q384">
        <f t="shared" si="35"/>
        <v>-16.110589999999974</v>
      </c>
    </row>
    <row r="385" spans="2:17">
      <c r="B385" t="s">
        <v>280</v>
      </c>
      <c r="C385">
        <v>1.4763999999999999</v>
      </c>
      <c r="D385">
        <v>12.7258</v>
      </c>
      <c r="E385">
        <v>156.786</v>
      </c>
      <c r="F385">
        <v>-53.304699999999997</v>
      </c>
      <c r="G385">
        <v>8.9535800000000005</v>
      </c>
      <c r="H385">
        <v>190.10300000000001</v>
      </c>
      <c r="J385">
        <v>102</v>
      </c>
      <c r="M385">
        <f t="shared" si="34"/>
        <v>43.182999999999936</v>
      </c>
      <c r="P385">
        <f t="shared" si="36"/>
        <v>-52</v>
      </c>
      <c r="Q385">
        <f t="shared" si="35"/>
        <v>-16.078589999999977</v>
      </c>
    </row>
    <row r="386" spans="2:17">
      <c r="B386" t="s">
        <v>281</v>
      </c>
      <c r="C386">
        <v>2.1403500000000002</v>
      </c>
      <c r="D386">
        <v>14.945499999999999</v>
      </c>
      <c r="E386">
        <v>157.59399999999999</v>
      </c>
      <c r="F386">
        <v>-55.927399999999999</v>
      </c>
      <c r="G386">
        <v>8.9763800000000007</v>
      </c>
      <c r="H386">
        <v>191.71799999999999</v>
      </c>
      <c r="J386">
        <v>104</v>
      </c>
      <c r="M386">
        <f t="shared" si="34"/>
        <v>49.410000000000025</v>
      </c>
      <c r="P386">
        <f t="shared" si="36"/>
        <v>-54</v>
      </c>
      <c r="Q386">
        <f t="shared" si="35"/>
        <v>-22.305589999999995</v>
      </c>
    </row>
    <row r="387" spans="2:17">
      <c r="B387" t="s">
        <v>282</v>
      </c>
      <c r="C387">
        <v>2.12371</v>
      </c>
      <c r="D387">
        <v>15.3421</v>
      </c>
      <c r="E387">
        <v>157.55500000000001</v>
      </c>
      <c r="F387">
        <v>-55.865400000000001</v>
      </c>
      <c r="G387">
        <v>8.9760100000000005</v>
      </c>
      <c r="H387">
        <v>191.559</v>
      </c>
      <c r="J387">
        <v>104</v>
      </c>
      <c r="M387">
        <f t="shared" si="34"/>
        <v>48.789999999999907</v>
      </c>
      <c r="P387">
        <f t="shared" si="36"/>
        <v>-54</v>
      </c>
      <c r="Q387">
        <f t="shared" si="35"/>
        <v>-21.685590000000019</v>
      </c>
    </row>
    <row r="388" spans="2:17">
      <c r="B388" t="s">
        <v>283</v>
      </c>
      <c r="C388">
        <v>2.3209</v>
      </c>
      <c r="D388">
        <v>15.879300000000001</v>
      </c>
      <c r="E388">
        <v>158.18100000000001</v>
      </c>
      <c r="F388">
        <v>-58.258400000000002</v>
      </c>
      <c r="G388">
        <v>8.9442500000000003</v>
      </c>
      <c r="H388">
        <v>192.351</v>
      </c>
      <c r="J388">
        <v>106</v>
      </c>
      <c r="M388">
        <f t="shared" si="34"/>
        <v>52.719999999999914</v>
      </c>
      <c r="P388">
        <f t="shared" si="36"/>
        <v>-56</v>
      </c>
      <c r="Q388">
        <f t="shared" si="35"/>
        <v>-25.615590000000026</v>
      </c>
    </row>
    <row r="389" spans="2:17">
      <c r="B389" t="s">
        <v>284</v>
      </c>
      <c r="C389">
        <v>2.27244</v>
      </c>
      <c r="D389">
        <v>15.6593</v>
      </c>
      <c r="E389">
        <v>158.136</v>
      </c>
      <c r="F389">
        <v>-58.252800000000001</v>
      </c>
      <c r="G389">
        <v>8.9479799999999994</v>
      </c>
      <c r="H389">
        <v>192.36500000000001</v>
      </c>
      <c r="J389">
        <v>106</v>
      </c>
      <c r="M389">
        <f t="shared" si="34"/>
        <v>52.664000000000044</v>
      </c>
      <c r="P389">
        <f t="shared" si="36"/>
        <v>-56</v>
      </c>
      <c r="Q389">
        <f t="shared" si="35"/>
        <v>-25.559590000000014</v>
      </c>
    </row>
    <row r="390" spans="2:17">
      <c r="B390" t="s">
        <v>285</v>
      </c>
      <c r="C390">
        <v>1.84198</v>
      </c>
      <c r="D390">
        <v>13.4613</v>
      </c>
      <c r="E390">
        <v>157.86600000000001</v>
      </c>
      <c r="F390">
        <v>-60.387</v>
      </c>
      <c r="G390">
        <v>8.8829999999999991</v>
      </c>
      <c r="H390">
        <v>192.23599999999999</v>
      </c>
      <c r="J390">
        <v>108</v>
      </c>
      <c r="M390">
        <f t="shared" si="34"/>
        <v>54.005999999999972</v>
      </c>
      <c r="P390">
        <f t="shared" si="36"/>
        <v>-58</v>
      </c>
      <c r="Q390">
        <f t="shared" si="35"/>
        <v>-26.901590000000013</v>
      </c>
    </row>
    <row r="391" spans="2:17">
      <c r="B391" t="s">
        <v>286</v>
      </c>
      <c r="C391">
        <v>1.6842900000000001</v>
      </c>
      <c r="D391">
        <v>12.978</v>
      </c>
      <c r="E391">
        <v>157.84200000000001</v>
      </c>
      <c r="F391">
        <v>-60.285299999999999</v>
      </c>
      <c r="G391">
        <v>8.8572100000000002</v>
      </c>
      <c r="H391">
        <v>191.86799999999999</v>
      </c>
      <c r="J391">
        <v>108</v>
      </c>
      <c r="M391">
        <f t="shared" si="34"/>
        <v>52.989000000000033</v>
      </c>
      <c r="P391">
        <f t="shared" si="36"/>
        <v>-58</v>
      </c>
      <c r="Q391">
        <f t="shared" si="35"/>
        <v>-25.884590000000003</v>
      </c>
    </row>
    <row r="392" spans="2:17">
      <c r="B392" t="s">
        <v>287</v>
      </c>
      <c r="C392">
        <v>2.1934300000000002</v>
      </c>
      <c r="D392">
        <v>18.029</v>
      </c>
      <c r="E392">
        <v>-162.608</v>
      </c>
      <c r="F392">
        <v>-62.063499999999998</v>
      </c>
      <c r="G392">
        <v>9.1524400000000004</v>
      </c>
      <c r="H392">
        <v>192.20400000000001</v>
      </c>
      <c r="J392">
        <v>110</v>
      </c>
      <c r="M392">
        <f t="shared" si="34"/>
        <v>50.771000000000015</v>
      </c>
      <c r="P392">
        <f t="shared" si="36"/>
        <v>-60</v>
      </c>
      <c r="Q392">
        <f t="shared" si="35"/>
        <v>-23.666589999999985</v>
      </c>
    </row>
    <row r="393" spans="2:17">
      <c r="B393" t="s">
        <v>288</v>
      </c>
      <c r="C393">
        <v>1.90265</v>
      </c>
      <c r="D393">
        <v>23.4175</v>
      </c>
      <c r="E393">
        <v>-158.38300000000001</v>
      </c>
      <c r="F393">
        <v>-65.285700000000006</v>
      </c>
      <c r="G393">
        <v>6.8948299999999998</v>
      </c>
      <c r="H393">
        <v>185.29599999999999</v>
      </c>
      <c r="J393">
        <v>110</v>
      </c>
      <c r="M393">
        <f t="shared" si="34"/>
        <v>82.993000000000023</v>
      </c>
      <c r="P393">
        <f t="shared" si="36"/>
        <v>-60</v>
      </c>
      <c r="Q393">
        <f t="shared" si="35"/>
        <v>-55.888589999999994</v>
      </c>
    </row>
    <row r="394" spans="2:17">
      <c r="B394" t="s">
        <v>289</v>
      </c>
      <c r="C394">
        <v>2.1717599999999999</v>
      </c>
      <c r="D394">
        <v>20.753399999999999</v>
      </c>
      <c r="E394">
        <v>-163.41300000000001</v>
      </c>
      <c r="F394">
        <v>-64.008600000000001</v>
      </c>
      <c r="G394">
        <v>9.0888200000000001</v>
      </c>
      <c r="H394">
        <v>191.53399999999999</v>
      </c>
      <c r="J394">
        <v>112</v>
      </c>
      <c r="M394">
        <f t="shared" si="34"/>
        <v>50.22199999999998</v>
      </c>
      <c r="P394">
        <f t="shared" si="36"/>
        <v>-62</v>
      </c>
      <c r="Q394">
        <f t="shared" si="35"/>
        <v>-23.11758999999995</v>
      </c>
    </row>
    <row r="395" spans="2:17">
      <c r="B395" t="s">
        <v>290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v>112</v>
      </c>
      <c r="P395">
        <f t="shared" si="36"/>
        <v>-62</v>
      </c>
    </row>
    <row r="396" spans="2:17">
      <c r="B396" t="s">
        <v>291</v>
      </c>
      <c r="C396">
        <v>1.30558</v>
      </c>
      <c r="D396">
        <v>13.0259</v>
      </c>
      <c r="E396">
        <v>157.00899999999999</v>
      </c>
      <c r="F396">
        <v>-65.947400000000002</v>
      </c>
      <c r="G396">
        <v>8.8515999999999995</v>
      </c>
      <c r="H396">
        <v>191.43600000000001</v>
      </c>
      <c r="J396">
        <v>114</v>
      </c>
      <c r="M396">
        <f t="shared" ref="M396:M409" si="37">($F$282-F396-J396)*10</f>
        <v>49.609999999999985</v>
      </c>
      <c r="P396">
        <f t="shared" si="36"/>
        <v>-64</v>
      </c>
      <c r="Q396">
        <f t="shared" ref="Q396:Q409" si="38">(F396-$F$332-P396)*10</f>
        <v>-22.505589999999955</v>
      </c>
    </row>
    <row r="397" spans="2:17">
      <c r="B397" t="s">
        <v>292</v>
      </c>
      <c r="C397">
        <v>1.4020999999999999</v>
      </c>
      <c r="D397">
        <v>13.128500000000001</v>
      </c>
      <c r="E397">
        <v>156.85900000000001</v>
      </c>
      <c r="F397">
        <v>-65.918400000000005</v>
      </c>
      <c r="G397">
        <v>8.8598700000000008</v>
      </c>
      <c r="H397">
        <v>191.363</v>
      </c>
      <c r="J397">
        <v>114</v>
      </c>
      <c r="M397">
        <f t="shared" si="37"/>
        <v>49.320000000000022</v>
      </c>
      <c r="P397">
        <f t="shared" si="36"/>
        <v>-64</v>
      </c>
      <c r="Q397">
        <f t="shared" si="38"/>
        <v>-22.215589999999992</v>
      </c>
    </row>
    <row r="398" spans="2:17">
      <c r="B398" t="s">
        <v>293</v>
      </c>
      <c r="C398">
        <v>0.86438199999999998</v>
      </c>
      <c r="D398">
        <v>14.992900000000001</v>
      </c>
      <c r="E398">
        <v>158.203</v>
      </c>
      <c r="F398">
        <v>-68.438500000000005</v>
      </c>
      <c r="G398">
        <v>8.8667499999999997</v>
      </c>
      <c r="H398">
        <v>192.04599999999999</v>
      </c>
      <c r="J398">
        <v>116</v>
      </c>
      <c r="M398">
        <f t="shared" si="37"/>
        <v>54.521000000000015</v>
      </c>
      <c r="P398">
        <f t="shared" si="36"/>
        <v>-66</v>
      </c>
      <c r="Q398">
        <f t="shared" si="38"/>
        <v>-27.416589999999985</v>
      </c>
    </row>
    <row r="399" spans="2:17">
      <c r="B399" t="s">
        <v>294</v>
      </c>
      <c r="C399">
        <v>0.87915500000000002</v>
      </c>
      <c r="D399">
        <v>14.7544</v>
      </c>
      <c r="E399">
        <v>158.11799999999999</v>
      </c>
      <c r="F399">
        <v>-68.419499999999999</v>
      </c>
      <c r="G399">
        <v>8.8651900000000001</v>
      </c>
      <c r="H399">
        <v>192.02600000000001</v>
      </c>
      <c r="J399">
        <v>116</v>
      </c>
      <c r="M399">
        <f t="shared" si="37"/>
        <v>54.33099999999996</v>
      </c>
      <c r="P399">
        <f t="shared" si="36"/>
        <v>-66</v>
      </c>
      <c r="Q399">
        <f t="shared" si="38"/>
        <v>-27.226589999999931</v>
      </c>
    </row>
    <row r="400" spans="2:17">
      <c r="B400" t="s">
        <v>295</v>
      </c>
      <c r="C400">
        <v>0.74925299999999995</v>
      </c>
      <c r="D400">
        <v>14.997</v>
      </c>
      <c r="E400">
        <v>158.61500000000001</v>
      </c>
      <c r="F400">
        <v>-70.565700000000007</v>
      </c>
      <c r="G400">
        <v>8.8861899999999991</v>
      </c>
      <c r="H400">
        <v>192.28800000000001</v>
      </c>
      <c r="J400">
        <v>118</v>
      </c>
      <c r="M400">
        <f t="shared" si="37"/>
        <v>55.793000000000035</v>
      </c>
      <c r="P400">
        <f t="shared" si="36"/>
        <v>-68</v>
      </c>
      <c r="Q400">
        <f t="shared" si="38"/>
        <v>-28.688590000000005</v>
      </c>
    </row>
    <row r="401" spans="2:17">
      <c r="B401" t="s">
        <v>296</v>
      </c>
      <c r="C401">
        <v>0.83224399999999998</v>
      </c>
      <c r="D401">
        <v>15.1213</v>
      </c>
      <c r="E401">
        <v>158.607</v>
      </c>
      <c r="F401">
        <v>-70.624099999999999</v>
      </c>
      <c r="G401">
        <v>8.8968900000000009</v>
      </c>
      <c r="H401">
        <v>192.417</v>
      </c>
      <c r="J401">
        <v>118</v>
      </c>
      <c r="M401">
        <f t="shared" si="37"/>
        <v>56.376999999999953</v>
      </c>
      <c r="P401">
        <f t="shared" si="36"/>
        <v>-68</v>
      </c>
      <c r="Q401">
        <f t="shared" si="38"/>
        <v>-29.272589999999923</v>
      </c>
    </row>
    <row r="402" spans="2:17">
      <c r="B402" t="s">
        <v>297</v>
      </c>
      <c r="C402">
        <v>0.33485599999999999</v>
      </c>
      <c r="D402">
        <v>13.114699999999999</v>
      </c>
      <c r="E402">
        <v>157.82900000000001</v>
      </c>
      <c r="F402">
        <v>-72.225899999999996</v>
      </c>
      <c r="G402">
        <v>8.8277900000000002</v>
      </c>
      <c r="H402">
        <v>191.572</v>
      </c>
      <c r="J402">
        <v>120</v>
      </c>
      <c r="M402">
        <f t="shared" si="37"/>
        <v>52.394999999999925</v>
      </c>
      <c r="P402">
        <f t="shared" si="36"/>
        <v>-70</v>
      </c>
      <c r="Q402">
        <f t="shared" si="38"/>
        <v>-25.290589999999895</v>
      </c>
    </row>
    <row r="403" spans="2:17">
      <c r="B403" t="s">
        <v>298</v>
      </c>
      <c r="C403">
        <v>0.27402399999999999</v>
      </c>
      <c r="D403">
        <v>12.9918</v>
      </c>
      <c r="E403">
        <v>157.91300000000001</v>
      </c>
      <c r="F403">
        <v>-72.192700000000002</v>
      </c>
      <c r="G403">
        <v>8.8212299999999999</v>
      </c>
      <c r="H403">
        <v>191.47200000000001</v>
      </c>
      <c r="J403">
        <v>120</v>
      </c>
      <c r="M403">
        <f t="shared" si="37"/>
        <v>52.062999999999988</v>
      </c>
      <c r="P403">
        <f t="shared" si="36"/>
        <v>-70</v>
      </c>
      <c r="Q403">
        <f t="shared" si="38"/>
        <v>-24.958589999999958</v>
      </c>
    </row>
    <row r="404" spans="2:17">
      <c r="B404" t="s">
        <v>299</v>
      </c>
      <c r="C404">
        <v>0.81262299999999998</v>
      </c>
      <c r="D404">
        <v>16.536899999999999</v>
      </c>
      <c r="E404">
        <v>159.161</v>
      </c>
      <c r="F404">
        <v>-74.968500000000006</v>
      </c>
      <c r="G404">
        <v>8.8758999999999997</v>
      </c>
      <c r="H404">
        <v>192.63300000000001</v>
      </c>
      <c r="J404">
        <v>122</v>
      </c>
      <c r="M404">
        <f t="shared" si="37"/>
        <v>59.821000000000026</v>
      </c>
      <c r="P404">
        <f t="shared" si="36"/>
        <v>-72</v>
      </c>
      <c r="Q404">
        <f t="shared" si="38"/>
        <v>-32.716589999999997</v>
      </c>
    </row>
    <row r="405" spans="2:17">
      <c r="B405" t="s">
        <v>300</v>
      </c>
      <c r="C405">
        <v>0.60062300000000002</v>
      </c>
      <c r="D405">
        <v>15.8529</v>
      </c>
      <c r="E405">
        <v>159.05199999999999</v>
      </c>
      <c r="F405">
        <v>-74.924599999999998</v>
      </c>
      <c r="G405">
        <v>8.8780000000000001</v>
      </c>
      <c r="H405">
        <v>192.53800000000001</v>
      </c>
      <c r="J405">
        <v>122</v>
      </c>
      <c r="M405">
        <f t="shared" si="37"/>
        <v>59.381999999999948</v>
      </c>
      <c r="P405">
        <f t="shared" si="36"/>
        <v>-72</v>
      </c>
      <c r="Q405">
        <f t="shared" si="38"/>
        <v>-32.277589999999918</v>
      </c>
    </row>
    <row r="406" spans="2:17">
      <c r="B406" t="s">
        <v>301</v>
      </c>
      <c r="C406">
        <v>1.6240300000000001</v>
      </c>
      <c r="D406">
        <v>15.800700000000001</v>
      </c>
      <c r="E406">
        <v>160.31299999999999</v>
      </c>
      <c r="F406">
        <v>-77.599900000000005</v>
      </c>
      <c r="G406">
        <v>8.9132800000000003</v>
      </c>
      <c r="H406">
        <v>193.785</v>
      </c>
      <c r="J406">
        <v>124</v>
      </c>
      <c r="M406">
        <f t="shared" si="37"/>
        <v>66.134999999999877</v>
      </c>
      <c r="P406">
        <f t="shared" si="36"/>
        <v>-74</v>
      </c>
      <c r="Q406">
        <f t="shared" si="38"/>
        <v>-39.030589999999989</v>
      </c>
    </row>
    <row r="407" spans="2:17">
      <c r="B407" t="s">
        <v>302</v>
      </c>
      <c r="C407">
        <v>1.6052</v>
      </c>
      <c r="D407">
        <v>15.7524</v>
      </c>
      <c r="E407">
        <v>160.4</v>
      </c>
      <c r="F407">
        <v>-77.535399999999996</v>
      </c>
      <c r="G407">
        <v>8.9115599999999997</v>
      </c>
      <c r="H407">
        <v>193.63200000000001</v>
      </c>
      <c r="J407">
        <v>124</v>
      </c>
      <c r="M407">
        <f t="shared" si="37"/>
        <v>65.489999999999782</v>
      </c>
      <c r="P407">
        <f t="shared" si="36"/>
        <v>-74</v>
      </c>
      <c r="Q407">
        <f t="shared" si="38"/>
        <v>-38.385589999999894</v>
      </c>
    </row>
    <row r="408" spans="2:17">
      <c r="B408" t="s">
        <v>303</v>
      </c>
      <c r="C408">
        <v>1.6052</v>
      </c>
      <c r="D408">
        <v>15.7524</v>
      </c>
      <c r="E408">
        <v>160.4</v>
      </c>
      <c r="F408">
        <v>-77.535399999999996</v>
      </c>
      <c r="G408">
        <v>8.9115599999999997</v>
      </c>
      <c r="H408">
        <v>193.63200000000001</v>
      </c>
      <c r="J408">
        <v>126</v>
      </c>
      <c r="M408">
        <f t="shared" si="37"/>
        <v>45.489999999999782</v>
      </c>
      <c r="P408">
        <f t="shared" si="36"/>
        <v>-76</v>
      </c>
      <c r="Q408">
        <f t="shared" si="38"/>
        <v>-18.385589999999894</v>
      </c>
    </row>
    <row r="409" spans="2:17">
      <c r="B409" t="s">
        <v>304</v>
      </c>
      <c r="C409">
        <v>1.6052</v>
      </c>
      <c r="D409">
        <v>15.7524</v>
      </c>
      <c r="E409">
        <v>160.4</v>
      </c>
      <c r="F409">
        <v>-77.535399999999996</v>
      </c>
      <c r="G409">
        <v>8.9115599999999997</v>
      </c>
      <c r="H409">
        <v>193.63200000000001</v>
      </c>
      <c r="J409">
        <v>126</v>
      </c>
      <c r="M409">
        <f t="shared" si="37"/>
        <v>45.489999999999782</v>
      </c>
      <c r="P409">
        <f t="shared" si="36"/>
        <v>-76</v>
      </c>
      <c r="Q409">
        <f t="shared" si="38"/>
        <v>-18.385589999999894</v>
      </c>
    </row>
    <row r="413" spans="2:17">
      <c r="B413" t="s">
        <v>307</v>
      </c>
    </row>
    <row r="414" spans="2:17">
      <c r="F414" t="s">
        <v>16</v>
      </c>
      <c r="G414" t="s">
        <v>17</v>
      </c>
      <c r="H414" t="s">
        <v>18</v>
      </c>
      <c r="J414" s="37" t="s">
        <v>222</v>
      </c>
      <c r="M414" t="s">
        <v>305</v>
      </c>
      <c r="P414" t="s">
        <v>306</v>
      </c>
    </row>
    <row r="415" spans="2:17">
      <c r="B415" t="s">
        <v>97</v>
      </c>
      <c r="C415">
        <v>-1.04338</v>
      </c>
      <c r="D415">
        <v>-17.766100000000002</v>
      </c>
      <c r="E415">
        <v>163.90100000000001</v>
      </c>
      <c r="F415">
        <v>62.1539</v>
      </c>
      <c r="G415">
        <v>12.954700000000001</v>
      </c>
      <c r="H415">
        <v>206.608</v>
      </c>
      <c r="J415">
        <v>0</v>
      </c>
      <c r="M415">
        <f t="shared" ref="M415:M478" si="39">($F$415-F415-J415)*10</f>
        <v>0</v>
      </c>
      <c r="P415">
        <f t="shared" ref="P415:P478" si="40">$J$471-J415</f>
        <v>56</v>
      </c>
      <c r="Q415">
        <f t="shared" ref="Q415:Q478" si="41">(F415-$F$471-P415)*10</f>
        <v>57.246669999999966</v>
      </c>
    </row>
    <row r="416" spans="2:17">
      <c r="B416" t="s">
        <v>98</v>
      </c>
      <c r="C416">
        <v>-1.0334300000000001</v>
      </c>
      <c r="D416">
        <v>-17.566400000000002</v>
      </c>
      <c r="E416">
        <v>163.66499999999999</v>
      </c>
      <c r="F416">
        <v>62.112000000000002</v>
      </c>
      <c r="G416">
        <v>12.943</v>
      </c>
      <c r="H416">
        <v>206.44399999999999</v>
      </c>
      <c r="J416">
        <v>0</v>
      </c>
      <c r="M416">
        <f t="shared" si="39"/>
        <v>0.41899999999998272</v>
      </c>
      <c r="P416">
        <f t="shared" si="40"/>
        <v>56</v>
      </c>
      <c r="Q416">
        <f t="shared" si="41"/>
        <v>56.827669999999983</v>
      </c>
    </row>
    <row r="417" spans="2:17">
      <c r="B417" t="s">
        <v>99</v>
      </c>
      <c r="C417">
        <v>-0.61248000000000002</v>
      </c>
      <c r="D417">
        <v>-16.5322</v>
      </c>
      <c r="E417">
        <v>-171.66900000000001</v>
      </c>
      <c r="F417">
        <v>59.7898</v>
      </c>
      <c r="G417">
        <v>13.4521</v>
      </c>
      <c r="H417">
        <v>205.50700000000001</v>
      </c>
      <c r="J417">
        <v>2</v>
      </c>
      <c r="M417">
        <f>($F$415-F417-J417)*10</f>
        <v>3.6410000000000053</v>
      </c>
      <c r="P417">
        <f t="shared" si="40"/>
        <v>54</v>
      </c>
      <c r="Q417">
        <f t="shared" si="41"/>
        <v>53.605670000000032</v>
      </c>
    </row>
    <row r="418" spans="2:17">
      <c r="B418" t="s">
        <v>100</v>
      </c>
      <c r="C418">
        <v>-0.65270600000000001</v>
      </c>
      <c r="D418">
        <v>-16.618300000000001</v>
      </c>
      <c r="E418">
        <v>-171.24199999999999</v>
      </c>
      <c r="F418">
        <v>59.744399999999999</v>
      </c>
      <c r="G418">
        <v>13.455</v>
      </c>
      <c r="H418">
        <v>205.37200000000001</v>
      </c>
      <c r="J418">
        <v>2</v>
      </c>
      <c r="M418">
        <f t="shared" si="39"/>
        <v>4.0950000000000131</v>
      </c>
      <c r="P418">
        <f t="shared" si="40"/>
        <v>54</v>
      </c>
      <c r="Q418">
        <f t="shared" si="41"/>
        <v>53.151670000000024</v>
      </c>
    </row>
    <row r="419" spans="2:17">
      <c r="B419" t="s">
        <v>101</v>
      </c>
      <c r="C419">
        <v>8.0886899999999998E-2</v>
      </c>
      <c r="D419">
        <v>-12.1037</v>
      </c>
      <c r="E419">
        <v>164.577</v>
      </c>
      <c r="F419">
        <v>57.489899999999999</v>
      </c>
      <c r="G419">
        <v>13.2563</v>
      </c>
      <c r="H419">
        <v>204.82300000000001</v>
      </c>
      <c r="J419">
        <v>4</v>
      </c>
      <c r="M419">
        <f t="shared" si="39"/>
        <v>6.6400000000000148</v>
      </c>
      <c r="P419">
        <f t="shared" si="40"/>
        <v>52</v>
      </c>
      <c r="Q419">
        <f t="shared" si="41"/>
        <v>50.606669999999951</v>
      </c>
    </row>
    <row r="420" spans="2:17">
      <c r="B420" t="s">
        <v>102</v>
      </c>
      <c r="C420">
        <v>2.6882300000000001E-2</v>
      </c>
      <c r="D420">
        <v>-12.2272</v>
      </c>
      <c r="E420">
        <v>164.74799999999999</v>
      </c>
      <c r="F420">
        <v>57.491100000000003</v>
      </c>
      <c r="G420">
        <v>13.2516</v>
      </c>
      <c r="H420">
        <v>204.82900000000001</v>
      </c>
      <c r="J420">
        <v>4</v>
      </c>
      <c r="M420">
        <f t="shared" si="39"/>
        <v>6.6279999999999717</v>
      </c>
      <c r="P420">
        <f t="shared" si="40"/>
        <v>52</v>
      </c>
      <c r="Q420">
        <f t="shared" si="41"/>
        <v>50.618670000000066</v>
      </c>
    </row>
    <row r="421" spans="2:17">
      <c r="B421" t="s">
        <v>103</v>
      </c>
      <c r="C421">
        <v>-0.82781199999999999</v>
      </c>
      <c r="D421">
        <v>-13.8657</v>
      </c>
      <c r="E421">
        <v>163.71700000000001</v>
      </c>
      <c r="F421">
        <v>54.974299999999999</v>
      </c>
      <c r="G421">
        <v>13.0977</v>
      </c>
      <c r="H421">
        <v>203.143</v>
      </c>
      <c r="J421">
        <v>6</v>
      </c>
      <c r="M421">
        <f t="shared" si="39"/>
        <v>11.796000000000006</v>
      </c>
      <c r="P421">
        <f t="shared" si="40"/>
        <v>50</v>
      </c>
      <c r="Q421">
        <f t="shared" si="41"/>
        <v>45.450670000000031</v>
      </c>
    </row>
    <row r="422" spans="2:17">
      <c r="B422" t="s">
        <v>104</v>
      </c>
      <c r="C422">
        <v>-0.77361599999999997</v>
      </c>
      <c r="D422">
        <v>-12.9185</v>
      </c>
      <c r="E422">
        <v>164.43899999999999</v>
      </c>
      <c r="F422">
        <v>55.126100000000001</v>
      </c>
      <c r="G422">
        <v>13.129</v>
      </c>
      <c r="H422">
        <v>203.57</v>
      </c>
      <c r="J422">
        <v>6</v>
      </c>
      <c r="M422">
        <f t="shared" si="39"/>
        <v>10.277999999999992</v>
      </c>
      <c r="P422">
        <f t="shared" si="40"/>
        <v>50</v>
      </c>
      <c r="Q422">
        <f t="shared" si="41"/>
        <v>46.968669999999975</v>
      </c>
    </row>
    <row r="423" spans="2:17">
      <c r="B423" t="s">
        <v>105</v>
      </c>
      <c r="C423">
        <v>-0.90148899999999998</v>
      </c>
      <c r="D423">
        <v>-14.804</v>
      </c>
      <c r="E423">
        <v>160.85900000000001</v>
      </c>
      <c r="F423">
        <v>52.155999999999999</v>
      </c>
      <c r="G423">
        <v>12.935600000000001</v>
      </c>
      <c r="H423">
        <v>200.87200000000001</v>
      </c>
      <c r="J423">
        <v>8</v>
      </c>
      <c r="M423">
        <f t="shared" si="39"/>
        <v>19.979000000000013</v>
      </c>
      <c r="P423">
        <f t="shared" si="40"/>
        <v>48</v>
      </c>
      <c r="Q423">
        <f t="shared" si="41"/>
        <v>37.267669999999953</v>
      </c>
    </row>
    <row r="424" spans="2:17">
      <c r="B424" t="s">
        <v>106</v>
      </c>
      <c r="C424">
        <v>-0.89480499999999996</v>
      </c>
      <c r="D424">
        <v>-14.7028</v>
      </c>
      <c r="E424">
        <v>160.95699999999999</v>
      </c>
      <c r="F424">
        <v>52.176600000000001</v>
      </c>
      <c r="G424">
        <v>12.9406</v>
      </c>
      <c r="H424">
        <v>200.94200000000001</v>
      </c>
      <c r="J424">
        <v>8</v>
      </c>
      <c r="M424">
        <f t="shared" si="39"/>
        <v>19.772999999999996</v>
      </c>
      <c r="P424">
        <f t="shared" si="40"/>
        <v>48</v>
      </c>
      <c r="Q424">
        <f t="shared" si="41"/>
        <v>37.47366999999997</v>
      </c>
    </row>
    <row r="425" spans="2:17">
      <c r="B425" t="s">
        <v>107</v>
      </c>
      <c r="C425">
        <v>-0.30255399999999999</v>
      </c>
      <c r="D425">
        <v>-12.780799999999999</v>
      </c>
      <c r="E425">
        <v>-166.173</v>
      </c>
      <c r="F425">
        <v>49.375500000000002</v>
      </c>
      <c r="G425">
        <v>12.788500000000001</v>
      </c>
      <c r="H425">
        <v>196.76900000000001</v>
      </c>
      <c r="J425">
        <v>10</v>
      </c>
      <c r="M425">
        <f t="shared" si="39"/>
        <v>27.783999999999978</v>
      </c>
      <c r="P425">
        <f t="shared" si="40"/>
        <v>46</v>
      </c>
      <c r="Q425">
        <f t="shared" si="41"/>
        <v>29.46267000000006</v>
      </c>
    </row>
    <row r="426" spans="2:17">
      <c r="B426" t="s">
        <v>108</v>
      </c>
      <c r="C426">
        <v>-8.5207599999999994E-2</v>
      </c>
      <c r="D426">
        <v>-13.3887</v>
      </c>
      <c r="E426">
        <v>159.30199999999999</v>
      </c>
      <c r="F426">
        <v>49.392099999999999</v>
      </c>
      <c r="G426">
        <v>12.590999999999999</v>
      </c>
      <c r="H426">
        <v>196.86699999999999</v>
      </c>
      <c r="J426">
        <v>10</v>
      </c>
      <c r="M426">
        <f t="shared" si="39"/>
        <v>27.618000000000009</v>
      </c>
      <c r="P426">
        <f t="shared" si="40"/>
        <v>46</v>
      </c>
      <c r="Q426">
        <f t="shared" si="41"/>
        <v>29.628670000000028</v>
      </c>
    </row>
    <row r="427" spans="2:17">
      <c r="B427" t="s">
        <v>109</v>
      </c>
      <c r="C427">
        <v>-0.42056300000000002</v>
      </c>
      <c r="D427">
        <v>-11.7538</v>
      </c>
      <c r="E427">
        <v>-166.44399999999999</v>
      </c>
      <c r="F427">
        <v>47.1387</v>
      </c>
      <c r="G427">
        <v>12.725300000000001</v>
      </c>
      <c r="H427">
        <v>196.28700000000001</v>
      </c>
      <c r="J427">
        <v>12</v>
      </c>
      <c r="M427">
        <f t="shared" si="39"/>
        <v>30.152000000000001</v>
      </c>
      <c r="P427">
        <f t="shared" si="40"/>
        <v>44</v>
      </c>
      <c r="Q427">
        <f t="shared" si="41"/>
        <v>27.094670000000036</v>
      </c>
    </row>
    <row r="428" spans="2:17">
      <c r="B428" t="s">
        <v>110</v>
      </c>
      <c r="C428">
        <v>-0.43664900000000001</v>
      </c>
      <c r="D428">
        <v>-11.926600000000001</v>
      </c>
      <c r="E428">
        <v>-166.51599999999999</v>
      </c>
      <c r="F428">
        <v>47.143700000000003</v>
      </c>
      <c r="G428">
        <v>12.7258</v>
      </c>
      <c r="H428">
        <v>196.303</v>
      </c>
      <c r="J428">
        <v>12</v>
      </c>
      <c r="M428">
        <f t="shared" si="39"/>
        <v>30.101999999999975</v>
      </c>
      <c r="P428">
        <f t="shared" si="40"/>
        <v>44</v>
      </c>
      <c r="Q428">
        <f t="shared" si="41"/>
        <v>27.144669999999991</v>
      </c>
    </row>
    <row r="429" spans="2:17">
      <c r="B429" t="s">
        <v>111</v>
      </c>
      <c r="C429">
        <v>-0.69561399999999995</v>
      </c>
      <c r="D429">
        <v>-10.010400000000001</v>
      </c>
      <c r="E429">
        <v>-166.375</v>
      </c>
      <c r="F429">
        <v>45.097900000000003</v>
      </c>
      <c r="G429">
        <v>12.651400000000001</v>
      </c>
      <c r="H429">
        <v>195.53100000000001</v>
      </c>
      <c r="J429">
        <v>14</v>
      </c>
      <c r="M429">
        <f t="shared" si="39"/>
        <v>30.559999999999974</v>
      </c>
      <c r="P429">
        <f t="shared" si="40"/>
        <v>42</v>
      </c>
      <c r="Q429">
        <f t="shared" si="41"/>
        <v>26.686669999999992</v>
      </c>
    </row>
    <row r="430" spans="2:17">
      <c r="B430" t="s">
        <v>112</v>
      </c>
      <c r="C430">
        <v>-0.69561399999999995</v>
      </c>
      <c r="D430">
        <v>-10.010400000000001</v>
      </c>
      <c r="E430">
        <v>-166.375</v>
      </c>
      <c r="F430">
        <v>45.097900000000003</v>
      </c>
      <c r="G430">
        <v>12.651400000000001</v>
      </c>
      <c r="H430">
        <v>195.53100000000001</v>
      </c>
      <c r="J430">
        <v>14</v>
      </c>
      <c r="M430">
        <f t="shared" si="39"/>
        <v>30.559999999999974</v>
      </c>
      <c r="P430">
        <f t="shared" si="40"/>
        <v>42</v>
      </c>
      <c r="Q430">
        <f t="shared" si="41"/>
        <v>26.686669999999992</v>
      </c>
    </row>
    <row r="431" spans="2:17">
      <c r="B431" t="s">
        <v>113</v>
      </c>
      <c r="C431">
        <v>-0.76208200000000004</v>
      </c>
      <c r="D431">
        <v>-12.574199999999999</v>
      </c>
      <c r="E431">
        <v>157.494</v>
      </c>
      <c r="F431">
        <v>42.7121</v>
      </c>
      <c r="G431">
        <v>12.362500000000001</v>
      </c>
      <c r="H431">
        <v>194.148</v>
      </c>
      <c r="J431">
        <v>16</v>
      </c>
      <c r="M431">
        <f t="shared" si="39"/>
        <v>34.418000000000006</v>
      </c>
      <c r="P431">
        <f t="shared" si="40"/>
        <v>40</v>
      </c>
      <c r="Q431">
        <f t="shared" si="41"/>
        <v>22.82866999999996</v>
      </c>
    </row>
    <row r="432" spans="2:17">
      <c r="B432" t="s">
        <v>114</v>
      </c>
      <c r="C432">
        <v>-0.75804199999999999</v>
      </c>
      <c r="D432">
        <v>-12.525499999999999</v>
      </c>
      <c r="E432">
        <v>157.584</v>
      </c>
      <c r="F432">
        <v>42.732799999999997</v>
      </c>
      <c r="G432">
        <v>12.3705</v>
      </c>
      <c r="H432">
        <v>194.267</v>
      </c>
      <c r="J432">
        <v>16</v>
      </c>
      <c r="M432">
        <f t="shared" si="39"/>
        <v>34.211000000000027</v>
      </c>
      <c r="P432">
        <f t="shared" si="40"/>
        <v>40</v>
      </c>
      <c r="Q432">
        <f t="shared" si="41"/>
        <v>23.03567000000001</v>
      </c>
    </row>
    <row r="433" spans="2:17">
      <c r="B433" t="s">
        <v>115</v>
      </c>
      <c r="C433">
        <v>-0.65938099999999999</v>
      </c>
      <c r="D433">
        <v>-9.5489800000000002</v>
      </c>
      <c r="E433">
        <v>-163.39099999999999</v>
      </c>
      <c r="F433">
        <v>40.273400000000002</v>
      </c>
      <c r="G433">
        <v>12.446999999999999</v>
      </c>
      <c r="H433">
        <v>192.09700000000001</v>
      </c>
      <c r="J433">
        <v>18</v>
      </c>
      <c r="M433">
        <f t="shared" si="39"/>
        <v>38.804999999999978</v>
      </c>
      <c r="P433">
        <f t="shared" si="40"/>
        <v>38</v>
      </c>
      <c r="Q433">
        <f t="shared" si="41"/>
        <v>18.441669999999988</v>
      </c>
    </row>
    <row r="434" spans="2:17">
      <c r="B434" t="s">
        <v>116</v>
      </c>
      <c r="C434">
        <v>-0.62619899999999995</v>
      </c>
      <c r="D434">
        <v>-9.6682199999999998</v>
      </c>
      <c r="E434">
        <v>-163.386</v>
      </c>
      <c r="F434">
        <v>40.279299999999999</v>
      </c>
      <c r="G434">
        <v>12.4472</v>
      </c>
      <c r="H434">
        <v>192.12899999999999</v>
      </c>
      <c r="J434">
        <v>18</v>
      </c>
      <c r="M434">
        <f t="shared" si="39"/>
        <v>38.746000000000009</v>
      </c>
      <c r="P434">
        <f t="shared" si="40"/>
        <v>38</v>
      </c>
      <c r="Q434">
        <f t="shared" si="41"/>
        <v>18.500669999999957</v>
      </c>
    </row>
    <row r="435" spans="2:17">
      <c r="B435" t="s">
        <v>117</v>
      </c>
      <c r="C435">
        <v>-2.8180799999999999E-2</v>
      </c>
      <c r="D435">
        <v>-10.9452</v>
      </c>
      <c r="E435">
        <v>154.53700000000001</v>
      </c>
      <c r="F435">
        <v>37.764800000000001</v>
      </c>
      <c r="G435">
        <v>11.9956</v>
      </c>
      <c r="H435">
        <v>189.26300000000001</v>
      </c>
      <c r="J435">
        <v>20</v>
      </c>
      <c r="M435">
        <f t="shared" si="39"/>
        <v>43.890999999999991</v>
      </c>
      <c r="P435">
        <f t="shared" si="40"/>
        <v>36</v>
      </c>
      <c r="Q435">
        <f t="shared" si="41"/>
        <v>13.355669999999975</v>
      </c>
    </row>
    <row r="436" spans="2:17">
      <c r="B436" t="s">
        <v>118</v>
      </c>
      <c r="C436">
        <v>6.5956699999999993E-2</v>
      </c>
      <c r="D436">
        <v>-10.922800000000001</v>
      </c>
      <c r="E436">
        <v>155.08000000000001</v>
      </c>
      <c r="F436">
        <v>37.844999999999999</v>
      </c>
      <c r="G436">
        <v>12.0067</v>
      </c>
      <c r="H436">
        <v>189.60599999999999</v>
      </c>
      <c r="J436">
        <v>20</v>
      </c>
      <c r="M436">
        <f t="shared" si="39"/>
        <v>43.089000000000013</v>
      </c>
      <c r="P436">
        <f t="shared" si="40"/>
        <v>36</v>
      </c>
      <c r="Q436">
        <f t="shared" si="41"/>
        <v>14.157670000000024</v>
      </c>
    </row>
    <row r="437" spans="2:17">
      <c r="B437" t="s">
        <v>119</v>
      </c>
      <c r="C437">
        <v>-0.645146</v>
      </c>
      <c r="D437">
        <v>-11.241099999999999</v>
      </c>
      <c r="E437">
        <v>155.34800000000001</v>
      </c>
      <c r="F437">
        <v>35.5732</v>
      </c>
      <c r="G437">
        <v>11.874000000000001</v>
      </c>
      <c r="H437">
        <v>188.55</v>
      </c>
      <c r="J437">
        <v>22</v>
      </c>
      <c r="M437">
        <f t="shared" si="39"/>
        <v>45.807000000000002</v>
      </c>
      <c r="P437">
        <f t="shared" si="40"/>
        <v>34</v>
      </c>
      <c r="Q437">
        <f t="shared" si="41"/>
        <v>11.439670000000035</v>
      </c>
    </row>
    <row r="438" spans="2:17">
      <c r="B438" t="s">
        <v>120</v>
      </c>
      <c r="C438">
        <v>-8.3574899999999994E-2</v>
      </c>
      <c r="D438">
        <v>-10.604900000000001</v>
      </c>
      <c r="E438">
        <v>-162.12899999999999</v>
      </c>
      <c r="F438">
        <v>35.627899999999997</v>
      </c>
      <c r="G438">
        <v>12.0914</v>
      </c>
      <c r="H438">
        <v>188.887</v>
      </c>
      <c r="J438">
        <v>22</v>
      </c>
      <c r="M438">
        <f t="shared" si="39"/>
        <v>45.260000000000034</v>
      </c>
      <c r="P438">
        <f t="shared" si="40"/>
        <v>34</v>
      </c>
      <c r="Q438">
        <f t="shared" si="41"/>
        <v>11.986670000000004</v>
      </c>
    </row>
    <row r="439" spans="2:17">
      <c r="B439" t="s">
        <v>121</v>
      </c>
      <c r="C439">
        <v>-3.5954300000000002E-2</v>
      </c>
      <c r="D439">
        <v>-9.7049900000000004</v>
      </c>
      <c r="E439">
        <v>153.524</v>
      </c>
      <c r="F439">
        <v>33.520200000000003</v>
      </c>
      <c r="G439">
        <v>11.734999999999999</v>
      </c>
      <c r="H439">
        <v>187.161</v>
      </c>
      <c r="J439">
        <v>24</v>
      </c>
      <c r="M439">
        <f t="shared" si="39"/>
        <v>46.336999999999975</v>
      </c>
      <c r="P439">
        <f t="shared" si="40"/>
        <v>32</v>
      </c>
      <c r="Q439">
        <f t="shared" si="41"/>
        <v>10.909670000000062</v>
      </c>
    </row>
    <row r="440" spans="2:17">
      <c r="B440" t="s">
        <v>122</v>
      </c>
      <c r="C440">
        <v>-0.25201899999999999</v>
      </c>
      <c r="D440">
        <v>-10.5687</v>
      </c>
      <c r="E440">
        <v>153.24299999999999</v>
      </c>
      <c r="F440">
        <v>33.392099999999999</v>
      </c>
      <c r="G440">
        <v>11.706899999999999</v>
      </c>
      <c r="H440">
        <v>186.453</v>
      </c>
      <c r="J440">
        <v>24</v>
      </c>
      <c r="M440">
        <f t="shared" si="39"/>
        <v>47.618000000000009</v>
      </c>
      <c r="P440">
        <f t="shared" si="40"/>
        <v>32</v>
      </c>
      <c r="Q440">
        <f t="shared" si="41"/>
        <v>9.628670000000028</v>
      </c>
    </row>
    <row r="441" spans="2:17">
      <c r="B441" t="s">
        <v>123</v>
      </c>
      <c r="C441">
        <v>-0.56855199999999995</v>
      </c>
      <c r="D441">
        <v>-9.4631299999999996</v>
      </c>
      <c r="E441">
        <v>154.321</v>
      </c>
      <c r="F441">
        <v>31.316400000000002</v>
      </c>
      <c r="G441">
        <v>11.7849</v>
      </c>
      <c r="H441">
        <v>187.22399999999999</v>
      </c>
      <c r="J441">
        <v>26</v>
      </c>
      <c r="M441">
        <f t="shared" si="39"/>
        <v>48.374999999999986</v>
      </c>
      <c r="P441">
        <f t="shared" si="40"/>
        <v>30</v>
      </c>
      <c r="Q441">
        <f t="shared" si="41"/>
        <v>8.8716700000000159</v>
      </c>
    </row>
    <row r="442" spans="2:17">
      <c r="B442" t="s">
        <v>124</v>
      </c>
      <c r="C442">
        <v>-0.56099299999999996</v>
      </c>
      <c r="D442">
        <v>-9.3353400000000004</v>
      </c>
      <c r="E442">
        <v>154.42099999999999</v>
      </c>
      <c r="F442">
        <v>31.334800000000001</v>
      </c>
      <c r="G442">
        <v>11.7949</v>
      </c>
      <c r="H442">
        <v>187.37299999999999</v>
      </c>
      <c r="J442">
        <v>26</v>
      </c>
      <c r="M442">
        <f t="shared" si="39"/>
        <v>48.190999999999988</v>
      </c>
      <c r="P442">
        <f t="shared" si="40"/>
        <v>30</v>
      </c>
      <c r="Q442">
        <f t="shared" si="41"/>
        <v>9.0556700000000134</v>
      </c>
    </row>
    <row r="443" spans="2:17">
      <c r="B443" t="s">
        <v>125</v>
      </c>
      <c r="C443">
        <v>-5.21521E-2</v>
      </c>
      <c r="D443">
        <v>-8.8150600000000008</v>
      </c>
      <c r="E443">
        <v>-158.91800000000001</v>
      </c>
      <c r="F443">
        <v>29.0853</v>
      </c>
      <c r="G443">
        <v>11.8483</v>
      </c>
      <c r="H443">
        <v>185.41800000000001</v>
      </c>
      <c r="J443" s="32">
        <v>28</v>
      </c>
      <c r="M443">
        <f t="shared" si="39"/>
        <v>50.686000000000035</v>
      </c>
      <c r="P443">
        <f t="shared" si="40"/>
        <v>28</v>
      </c>
      <c r="Q443">
        <f t="shared" si="41"/>
        <v>6.5606700000000018</v>
      </c>
    </row>
    <row r="444" spans="2:17">
      <c r="B444" t="s">
        <v>126</v>
      </c>
      <c r="C444">
        <v>-3.1239900000000001E-2</v>
      </c>
      <c r="D444">
        <v>-8.91587</v>
      </c>
      <c r="E444">
        <v>-158.96299999999999</v>
      </c>
      <c r="F444">
        <v>29.087499999999999</v>
      </c>
      <c r="G444">
        <v>11.852</v>
      </c>
      <c r="H444">
        <v>185.447</v>
      </c>
      <c r="J444">
        <v>28</v>
      </c>
      <c r="M444">
        <f t="shared" si="39"/>
        <v>50.664000000000016</v>
      </c>
      <c r="P444">
        <f t="shared" si="40"/>
        <v>28</v>
      </c>
      <c r="Q444">
        <f t="shared" si="41"/>
        <v>6.582669999999986</v>
      </c>
    </row>
    <row r="445" spans="2:17">
      <c r="B445" t="s">
        <v>127</v>
      </c>
      <c r="C445">
        <v>0.116204</v>
      </c>
      <c r="D445">
        <v>-8.4413199999999993</v>
      </c>
      <c r="E445">
        <v>-158.82300000000001</v>
      </c>
      <c r="F445">
        <v>27.0366</v>
      </c>
      <c r="G445">
        <v>11.7796</v>
      </c>
      <c r="H445">
        <v>185.083</v>
      </c>
      <c r="J445">
        <v>30</v>
      </c>
      <c r="M445">
        <f t="shared" si="39"/>
        <v>51.173000000000002</v>
      </c>
      <c r="P445">
        <f t="shared" si="40"/>
        <v>26</v>
      </c>
      <c r="Q445">
        <f t="shared" si="41"/>
        <v>6.0736699999999999</v>
      </c>
    </row>
    <row r="446" spans="2:17">
      <c r="B446" t="s">
        <v>128</v>
      </c>
      <c r="C446">
        <v>0.107517</v>
      </c>
      <c r="D446">
        <v>-8.3500399999999999</v>
      </c>
      <c r="E446">
        <v>-159.13</v>
      </c>
      <c r="F446">
        <v>27.0335</v>
      </c>
      <c r="G446">
        <v>11.7439</v>
      </c>
      <c r="H446">
        <v>185.05699999999999</v>
      </c>
      <c r="J446">
        <v>30</v>
      </c>
      <c r="M446">
        <f t="shared" si="39"/>
        <v>51.204000000000036</v>
      </c>
      <c r="P446">
        <f t="shared" si="40"/>
        <v>26</v>
      </c>
      <c r="Q446">
        <f t="shared" si="41"/>
        <v>6.0426700000000011</v>
      </c>
    </row>
    <row r="447" spans="2:17">
      <c r="B447" t="s">
        <v>129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v>32</v>
      </c>
      <c r="M447">
        <f t="shared" si="39"/>
        <v>301.53899999999999</v>
      </c>
      <c r="P447">
        <f t="shared" si="40"/>
        <v>24</v>
      </c>
    </row>
    <row r="448" spans="2:17">
      <c r="B448" t="s">
        <v>130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v>32</v>
      </c>
      <c r="M448">
        <f t="shared" si="39"/>
        <v>301.53899999999999</v>
      </c>
      <c r="P448">
        <f t="shared" si="40"/>
        <v>24</v>
      </c>
    </row>
    <row r="449" spans="2:17">
      <c r="B449" t="s">
        <v>131</v>
      </c>
      <c r="C449">
        <v>-0.54456800000000005</v>
      </c>
      <c r="D449">
        <v>-9.2137399999999996</v>
      </c>
      <c r="E449">
        <v>150.393</v>
      </c>
      <c r="F449">
        <v>22.4602</v>
      </c>
      <c r="G449">
        <v>11.1829</v>
      </c>
      <c r="H449">
        <v>181.51</v>
      </c>
      <c r="J449">
        <v>34</v>
      </c>
      <c r="M449">
        <f t="shared" si="39"/>
        <v>56.936999999999998</v>
      </c>
      <c r="P449">
        <f t="shared" si="40"/>
        <v>22</v>
      </c>
      <c r="Q449">
        <f t="shared" si="41"/>
        <v>0.30967000000000411</v>
      </c>
    </row>
    <row r="450" spans="2:17">
      <c r="B450" t="s">
        <v>132</v>
      </c>
      <c r="C450">
        <v>-0.58240000000000003</v>
      </c>
      <c r="D450">
        <v>-9.8047000000000004</v>
      </c>
      <c r="E450">
        <v>150.55000000000001</v>
      </c>
      <c r="F450">
        <v>22.518699999999999</v>
      </c>
      <c r="G450">
        <v>11.2044</v>
      </c>
      <c r="H450">
        <v>181.83799999999999</v>
      </c>
      <c r="J450">
        <v>34</v>
      </c>
      <c r="M450">
        <f t="shared" si="39"/>
        <v>56.351999999999975</v>
      </c>
      <c r="P450">
        <f t="shared" si="40"/>
        <v>22</v>
      </c>
      <c r="Q450">
        <f t="shared" si="41"/>
        <v>0.89466999999999075</v>
      </c>
    </row>
    <row r="451" spans="2:17">
      <c r="B451" t="s">
        <v>133</v>
      </c>
      <c r="C451">
        <v>-3.3278499999999998E-3</v>
      </c>
      <c r="D451">
        <v>-6.2267599999999996</v>
      </c>
      <c r="E451">
        <v>-159.07900000000001</v>
      </c>
      <c r="F451">
        <v>20.744</v>
      </c>
      <c r="G451">
        <v>11.6647</v>
      </c>
      <c r="H451">
        <v>184.29400000000001</v>
      </c>
      <c r="J451">
        <v>36</v>
      </c>
      <c r="M451">
        <f t="shared" si="39"/>
        <v>54.099000000000004</v>
      </c>
      <c r="P451">
        <f t="shared" si="40"/>
        <v>20</v>
      </c>
      <c r="Q451">
        <f t="shared" si="41"/>
        <v>3.147669999999998</v>
      </c>
    </row>
    <row r="452" spans="2:17">
      <c r="B452" t="s">
        <v>134</v>
      </c>
      <c r="C452">
        <v>-1.9696399999999999E-3</v>
      </c>
      <c r="D452">
        <v>-6.2493499999999997</v>
      </c>
      <c r="E452">
        <v>-159.16300000000001</v>
      </c>
      <c r="F452">
        <v>20.744599999999998</v>
      </c>
      <c r="G452">
        <v>11.663</v>
      </c>
      <c r="H452">
        <v>184.30099999999999</v>
      </c>
      <c r="J452">
        <v>36</v>
      </c>
      <c r="M452">
        <f t="shared" si="39"/>
        <v>54.093000000000018</v>
      </c>
      <c r="P452">
        <f t="shared" si="40"/>
        <v>20</v>
      </c>
      <c r="Q452">
        <f t="shared" si="41"/>
        <v>3.153669999999984</v>
      </c>
    </row>
    <row r="453" spans="2:17">
      <c r="B453" t="s">
        <v>135</v>
      </c>
      <c r="C453">
        <v>0.177013</v>
      </c>
      <c r="D453">
        <v>-5.8112500000000002</v>
      </c>
      <c r="E453">
        <v>-158.642</v>
      </c>
      <c r="F453">
        <v>18.7363</v>
      </c>
      <c r="G453">
        <v>11.680199999999999</v>
      </c>
      <c r="H453">
        <v>184.16800000000001</v>
      </c>
      <c r="J453">
        <v>38</v>
      </c>
      <c r="M453">
        <f t="shared" si="39"/>
        <v>54.176000000000002</v>
      </c>
      <c r="P453">
        <f t="shared" si="40"/>
        <v>18</v>
      </c>
      <c r="Q453">
        <f t="shared" si="41"/>
        <v>3.0706699999999998</v>
      </c>
    </row>
    <row r="454" spans="2:17">
      <c r="B454" t="s">
        <v>136</v>
      </c>
      <c r="C454">
        <v>0.19214899999999999</v>
      </c>
      <c r="D454">
        <v>-5.6216200000000001</v>
      </c>
      <c r="E454">
        <v>-158.672</v>
      </c>
      <c r="F454">
        <v>18.741299999999999</v>
      </c>
      <c r="G454">
        <v>11.6861</v>
      </c>
      <c r="H454">
        <v>184.262</v>
      </c>
      <c r="J454">
        <v>38</v>
      </c>
      <c r="M454">
        <f t="shared" si="39"/>
        <v>54.125999999999976</v>
      </c>
      <c r="P454">
        <f t="shared" si="40"/>
        <v>18</v>
      </c>
      <c r="Q454">
        <f t="shared" si="41"/>
        <v>3.1206699999999898</v>
      </c>
    </row>
    <row r="455" spans="2:17">
      <c r="B455" t="s">
        <v>137</v>
      </c>
      <c r="C455">
        <v>-0.36575400000000002</v>
      </c>
      <c r="D455">
        <v>-6.2238499999999997</v>
      </c>
      <c r="E455">
        <v>152.01499999999999</v>
      </c>
      <c r="F455">
        <v>16.706</v>
      </c>
      <c r="G455">
        <v>11.3301</v>
      </c>
      <c r="H455">
        <v>183.749</v>
      </c>
      <c r="J455">
        <v>40</v>
      </c>
      <c r="M455">
        <f t="shared" si="39"/>
        <v>54.479000000000042</v>
      </c>
      <c r="P455">
        <f t="shared" si="40"/>
        <v>16</v>
      </c>
      <c r="Q455">
        <f t="shared" si="41"/>
        <v>2.7676699999999954</v>
      </c>
    </row>
    <row r="456" spans="2:17">
      <c r="B456" t="s">
        <v>138</v>
      </c>
      <c r="C456">
        <v>-0.28557500000000002</v>
      </c>
      <c r="D456">
        <v>-4.2901999999999996</v>
      </c>
      <c r="E456">
        <v>-159.334</v>
      </c>
      <c r="F456">
        <v>16.747800000000002</v>
      </c>
      <c r="G456">
        <v>11.617800000000001</v>
      </c>
      <c r="H456">
        <v>183.964</v>
      </c>
      <c r="J456">
        <v>40</v>
      </c>
      <c r="M456">
        <f t="shared" si="39"/>
        <v>54.06099999999995</v>
      </c>
      <c r="P456">
        <f t="shared" si="40"/>
        <v>16</v>
      </c>
      <c r="Q456">
        <f t="shared" si="41"/>
        <v>3.185670000000016</v>
      </c>
    </row>
    <row r="457" spans="2:17">
      <c r="B457" t="s">
        <v>139</v>
      </c>
      <c r="C457">
        <v>-0.382519</v>
      </c>
      <c r="D457">
        <v>-6.5197599999999998</v>
      </c>
      <c r="E457">
        <v>150.92400000000001</v>
      </c>
      <c r="F457">
        <v>14.553800000000001</v>
      </c>
      <c r="G457">
        <v>11.233499999999999</v>
      </c>
      <c r="H457">
        <v>182.29300000000001</v>
      </c>
      <c r="J457">
        <v>42</v>
      </c>
      <c r="M457">
        <f t="shared" si="39"/>
        <v>56.000999999999976</v>
      </c>
      <c r="P457">
        <f t="shared" si="40"/>
        <v>14</v>
      </c>
      <c r="Q457">
        <f t="shared" si="41"/>
        <v>1.2456700000000076</v>
      </c>
    </row>
    <row r="458" spans="2:17">
      <c r="B458" t="s">
        <v>140</v>
      </c>
      <c r="C458">
        <v>-0.38224399999999997</v>
      </c>
      <c r="D458">
        <v>-6.5155799999999999</v>
      </c>
      <c r="E458">
        <v>150.946</v>
      </c>
      <c r="F458">
        <v>14.5578</v>
      </c>
      <c r="G458">
        <v>11.2356</v>
      </c>
      <c r="H458">
        <v>182.32499999999999</v>
      </c>
      <c r="J458">
        <v>42</v>
      </c>
      <c r="M458">
        <f t="shared" si="39"/>
        <v>55.960999999999999</v>
      </c>
      <c r="P458">
        <f t="shared" si="40"/>
        <v>14</v>
      </c>
      <c r="Q458">
        <f t="shared" si="41"/>
        <v>1.2856700000000032</v>
      </c>
    </row>
    <row r="459" spans="2:17">
      <c r="B459" t="s">
        <v>141</v>
      </c>
      <c r="C459">
        <v>-0.13878699999999999</v>
      </c>
      <c r="D459">
        <v>-2.1174200000000001</v>
      </c>
      <c r="E459">
        <v>-157.792</v>
      </c>
      <c r="F459">
        <v>12.4909</v>
      </c>
      <c r="G459">
        <v>11.495699999999999</v>
      </c>
      <c r="H459">
        <v>181.87200000000001</v>
      </c>
      <c r="J459">
        <v>44</v>
      </c>
      <c r="M459">
        <f t="shared" si="39"/>
        <v>56.629999999999967</v>
      </c>
      <c r="P459">
        <f t="shared" si="40"/>
        <v>12</v>
      </c>
      <c r="Q459">
        <f t="shared" si="41"/>
        <v>0.61666999999999916</v>
      </c>
    </row>
    <row r="460" spans="2:17">
      <c r="B460" t="s">
        <v>142</v>
      </c>
      <c r="C460">
        <v>-0.158467</v>
      </c>
      <c r="D460">
        <v>-2.4131200000000002</v>
      </c>
      <c r="E460">
        <v>-157.786</v>
      </c>
      <c r="F460">
        <v>12.4907</v>
      </c>
      <c r="G460">
        <v>11.491899999999999</v>
      </c>
      <c r="H460">
        <v>181.81100000000001</v>
      </c>
      <c r="J460">
        <v>44</v>
      </c>
      <c r="M460">
        <f t="shared" si="39"/>
        <v>56.632000000000033</v>
      </c>
      <c r="P460">
        <f t="shared" si="40"/>
        <v>12</v>
      </c>
      <c r="Q460">
        <f t="shared" si="41"/>
        <v>0.61467000000000382</v>
      </c>
    </row>
    <row r="461" spans="2:17">
      <c r="B461" t="s">
        <v>180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J461">
        <v>46</v>
      </c>
      <c r="M461">
        <f t="shared" si="39"/>
        <v>161.53899999999999</v>
      </c>
      <c r="P461">
        <f t="shared" si="40"/>
        <v>10</v>
      </c>
    </row>
    <row r="462" spans="2:17">
      <c r="B462" t="s">
        <v>181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J462">
        <v>46</v>
      </c>
      <c r="M462">
        <f t="shared" si="39"/>
        <v>161.53899999999999</v>
      </c>
      <c r="P462">
        <f t="shared" si="40"/>
        <v>10</v>
      </c>
    </row>
    <row r="463" spans="2:17">
      <c r="B463" t="s">
        <v>182</v>
      </c>
      <c r="C463">
        <v>0.138956</v>
      </c>
      <c r="D463">
        <v>-3.49702</v>
      </c>
      <c r="E463">
        <v>150.90899999999999</v>
      </c>
      <c r="F463">
        <v>8.4950600000000005</v>
      </c>
      <c r="G463">
        <v>11.2354</v>
      </c>
      <c r="H463">
        <v>182.66800000000001</v>
      </c>
      <c r="J463">
        <v>48</v>
      </c>
      <c r="M463">
        <f t="shared" si="39"/>
        <v>56.588399999999979</v>
      </c>
      <c r="P463">
        <f t="shared" si="40"/>
        <v>8</v>
      </c>
      <c r="Q463">
        <f t="shared" si="41"/>
        <v>0.65827000000000524</v>
      </c>
    </row>
    <row r="464" spans="2:17">
      <c r="B464" t="s">
        <v>183</v>
      </c>
      <c r="C464">
        <v>0.165746</v>
      </c>
      <c r="D464">
        <v>-3.4369499999999999</v>
      </c>
      <c r="E464">
        <v>150.87299999999999</v>
      </c>
      <c r="F464">
        <v>8.4923900000000003</v>
      </c>
      <c r="G464">
        <v>11.232100000000001</v>
      </c>
      <c r="H464">
        <v>182.637</v>
      </c>
      <c r="J464">
        <v>48</v>
      </c>
      <c r="M464">
        <f t="shared" si="39"/>
        <v>56.615099999999998</v>
      </c>
      <c r="P464">
        <f t="shared" si="40"/>
        <v>8</v>
      </c>
      <c r="Q464">
        <f t="shared" si="41"/>
        <v>0.63157000000000352</v>
      </c>
    </row>
    <row r="465" spans="2:17">
      <c r="B465" t="s">
        <v>184</v>
      </c>
      <c r="C465">
        <v>0.70830099999999996</v>
      </c>
      <c r="D465">
        <v>-0.88264799999999999</v>
      </c>
      <c r="E465">
        <v>-158.28899999999999</v>
      </c>
      <c r="F465">
        <v>6.4492500000000001</v>
      </c>
      <c r="G465">
        <v>11.5702</v>
      </c>
      <c r="H465">
        <v>183.59899999999999</v>
      </c>
      <c r="J465">
        <v>50</v>
      </c>
      <c r="M465">
        <f t="shared" si="39"/>
        <v>57.046500000000009</v>
      </c>
      <c r="P465">
        <f t="shared" si="40"/>
        <v>6</v>
      </c>
      <c r="Q465">
        <f t="shared" si="41"/>
        <v>0.20017000000000174</v>
      </c>
    </row>
    <row r="466" spans="2:17">
      <c r="B466" t="s">
        <v>185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J466">
        <v>50</v>
      </c>
      <c r="M466">
        <f t="shared" si="39"/>
        <v>121.539</v>
      </c>
      <c r="P466">
        <f t="shared" si="40"/>
        <v>6</v>
      </c>
    </row>
    <row r="467" spans="2:17">
      <c r="B467" t="s">
        <v>186</v>
      </c>
      <c r="C467">
        <v>0.73573100000000002</v>
      </c>
      <c r="D467">
        <v>-1.8636999999999999</v>
      </c>
      <c r="E467">
        <v>150.03100000000001</v>
      </c>
      <c r="F467">
        <v>4.2978899999999998</v>
      </c>
      <c r="G467">
        <v>11.1911</v>
      </c>
      <c r="H467">
        <v>182.09700000000001</v>
      </c>
      <c r="J467">
        <v>52</v>
      </c>
      <c r="M467">
        <f t="shared" si="39"/>
        <v>58.560099999999977</v>
      </c>
      <c r="P467">
        <f t="shared" si="40"/>
        <v>4</v>
      </c>
      <c r="Q467">
        <f t="shared" si="41"/>
        <v>-1.3134300000000021</v>
      </c>
    </row>
    <row r="468" spans="2:17">
      <c r="B468" t="s">
        <v>225</v>
      </c>
      <c r="C468">
        <v>0.67463399999999996</v>
      </c>
      <c r="D468">
        <v>-1.80416</v>
      </c>
      <c r="E468">
        <v>149.916</v>
      </c>
      <c r="F468">
        <v>4.2786299999999997</v>
      </c>
      <c r="G468">
        <v>11.1698</v>
      </c>
      <c r="H468">
        <v>181.82</v>
      </c>
      <c r="J468">
        <v>52</v>
      </c>
      <c r="M468">
        <f t="shared" si="39"/>
        <v>58.752700000000004</v>
      </c>
      <c r="P468">
        <f t="shared" si="40"/>
        <v>4</v>
      </c>
      <c r="Q468">
        <f t="shared" si="41"/>
        <v>-1.5060300000000026</v>
      </c>
    </row>
    <row r="469" spans="2:17">
      <c r="B469" t="s">
        <v>226</v>
      </c>
      <c r="C469">
        <v>0.589839</v>
      </c>
      <c r="D469">
        <v>-2.1997599999999999</v>
      </c>
      <c r="E469">
        <v>-157.89099999999999</v>
      </c>
      <c r="F469">
        <v>2.4022100000000002</v>
      </c>
      <c r="G469">
        <v>11.5276</v>
      </c>
      <c r="H469">
        <v>183.08099999999999</v>
      </c>
      <c r="J469">
        <v>54</v>
      </c>
      <c r="M469">
        <f t="shared" si="39"/>
        <v>57.516899999999964</v>
      </c>
      <c r="P469">
        <f t="shared" si="40"/>
        <v>2</v>
      </c>
      <c r="Q469">
        <f t="shared" si="41"/>
        <v>-0.27022999999999797</v>
      </c>
    </row>
    <row r="470" spans="2:17">
      <c r="B470" t="s">
        <v>227</v>
      </c>
      <c r="C470">
        <v>0.60001800000000005</v>
      </c>
      <c r="D470">
        <v>-2.2264699999999999</v>
      </c>
      <c r="E470">
        <v>-157.83699999999999</v>
      </c>
      <c r="F470">
        <v>2.4020100000000002</v>
      </c>
      <c r="G470">
        <v>11.5245</v>
      </c>
      <c r="H470">
        <v>183.078</v>
      </c>
      <c r="J470">
        <v>54</v>
      </c>
      <c r="M470">
        <f t="shared" si="39"/>
        <v>57.518900000000031</v>
      </c>
      <c r="P470">
        <f t="shared" si="40"/>
        <v>2</v>
      </c>
      <c r="Q470">
        <f t="shared" si="41"/>
        <v>-0.27222999999999775</v>
      </c>
    </row>
    <row r="471" spans="2:17">
      <c r="B471" t="s">
        <v>233</v>
      </c>
      <c r="C471">
        <v>0.57421800000000001</v>
      </c>
      <c r="D471">
        <v>-1.5503800000000001</v>
      </c>
      <c r="E471">
        <v>-157.631</v>
      </c>
      <c r="F471" s="20">
        <v>0.42923299999999998</v>
      </c>
      <c r="G471">
        <v>11.506</v>
      </c>
      <c r="H471">
        <v>183.05099999999999</v>
      </c>
      <c r="J471">
        <v>56</v>
      </c>
      <c r="M471">
        <f t="shared" si="39"/>
        <v>57.246669999999966</v>
      </c>
      <c r="P471">
        <f>$J$471-J471</f>
        <v>0</v>
      </c>
      <c r="Q471">
        <f>(F471-$F$471-P471)*10</f>
        <v>0</v>
      </c>
    </row>
    <row r="472" spans="2:17">
      <c r="B472" t="s">
        <v>234</v>
      </c>
      <c r="C472">
        <v>0.59454300000000004</v>
      </c>
      <c r="D472">
        <v>-1.22715</v>
      </c>
      <c r="E472">
        <v>-157.50700000000001</v>
      </c>
      <c r="F472">
        <v>0.43731199999999998</v>
      </c>
      <c r="G472">
        <v>11.497199999999999</v>
      </c>
      <c r="H472">
        <v>182.9</v>
      </c>
      <c r="J472">
        <v>56</v>
      </c>
      <c r="M472">
        <f t="shared" si="39"/>
        <v>57.165880000000016</v>
      </c>
      <c r="P472">
        <f t="shared" si="40"/>
        <v>0</v>
      </c>
      <c r="Q472">
        <f t="shared" si="41"/>
        <v>8.0790000000000028E-2</v>
      </c>
    </row>
    <row r="473" spans="2:17">
      <c r="B473" t="s">
        <v>235</v>
      </c>
      <c r="C473">
        <v>0.41455199999999998</v>
      </c>
      <c r="D473">
        <v>-0.90810199999999996</v>
      </c>
      <c r="E473">
        <v>149.63999999999999</v>
      </c>
      <c r="F473">
        <v>-1.61632</v>
      </c>
      <c r="G473">
        <v>11.1332</v>
      </c>
      <c r="H473">
        <v>182.03899999999999</v>
      </c>
      <c r="J473">
        <v>58</v>
      </c>
      <c r="M473">
        <f t="shared" si="39"/>
        <v>57.702200000000019</v>
      </c>
      <c r="P473">
        <f t="shared" si="40"/>
        <v>-2</v>
      </c>
      <c r="Q473">
        <f t="shared" si="41"/>
        <v>-0.45552999999999955</v>
      </c>
    </row>
    <row r="474" spans="2:17">
      <c r="B474" t="s">
        <v>236</v>
      </c>
      <c r="C474">
        <v>0.35200900000000002</v>
      </c>
      <c r="D474">
        <v>-1.2470000000000001</v>
      </c>
      <c r="E474">
        <v>149.33500000000001</v>
      </c>
      <c r="F474">
        <v>-1.6230599999999999</v>
      </c>
      <c r="G474">
        <v>11.1067</v>
      </c>
      <c r="H474">
        <v>181.715</v>
      </c>
      <c r="J474">
        <v>58</v>
      </c>
      <c r="M474">
        <f t="shared" si="39"/>
        <v>57.769600000000025</v>
      </c>
      <c r="P474">
        <f t="shared" si="40"/>
        <v>-2</v>
      </c>
      <c r="Q474">
        <f t="shared" si="41"/>
        <v>-0.52292999999999701</v>
      </c>
    </row>
    <row r="475" spans="2:17">
      <c r="B475" t="s">
        <v>237</v>
      </c>
      <c r="C475">
        <v>0.650698</v>
      </c>
      <c r="D475">
        <v>0.40009499999999998</v>
      </c>
      <c r="E475">
        <v>148.73699999999999</v>
      </c>
      <c r="F475">
        <v>-3.57708</v>
      </c>
      <c r="G475">
        <v>11.0166</v>
      </c>
      <c r="H475">
        <v>180.71600000000001</v>
      </c>
      <c r="J475">
        <v>60</v>
      </c>
      <c r="M475">
        <f t="shared" si="39"/>
        <v>57.309800000000024</v>
      </c>
      <c r="P475">
        <f t="shared" si="40"/>
        <v>-4</v>
      </c>
      <c r="Q475">
        <f t="shared" si="41"/>
        <v>-6.3130000000004571E-2</v>
      </c>
    </row>
    <row r="476" spans="2:17">
      <c r="B476" t="s">
        <v>238</v>
      </c>
      <c r="C476">
        <v>0.82818499999999995</v>
      </c>
      <c r="D476">
        <v>0.56867599999999996</v>
      </c>
      <c r="E476">
        <v>148.864</v>
      </c>
      <c r="F476">
        <v>-3.5710600000000001</v>
      </c>
      <c r="G476">
        <v>11.018000000000001</v>
      </c>
      <c r="H476">
        <v>180.708</v>
      </c>
      <c r="J476">
        <v>60</v>
      </c>
      <c r="M476">
        <f t="shared" si="39"/>
        <v>57.249599999999958</v>
      </c>
      <c r="P476">
        <f t="shared" si="40"/>
        <v>-4</v>
      </c>
      <c r="Q476">
        <f t="shared" si="41"/>
        <v>-2.9300000000009874E-3</v>
      </c>
    </row>
    <row r="477" spans="2:17">
      <c r="B477" t="s">
        <v>239</v>
      </c>
      <c r="C477">
        <v>0.80146600000000001</v>
      </c>
      <c r="D477">
        <v>2.6480100000000002</v>
      </c>
      <c r="E477">
        <v>-156.75399999999999</v>
      </c>
      <c r="F477">
        <v>-5.6372</v>
      </c>
      <c r="G477">
        <v>11.343500000000001</v>
      </c>
      <c r="H477">
        <v>181.726</v>
      </c>
      <c r="J477">
        <v>62</v>
      </c>
      <c r="M477">
        <f t="shared" si="39"/>
        <v>57.911000000000001</v>
      </c>
      <c r="P477">
        <f t="shared" si="40"/>
        <v>-6</v>
      </c>
      <c r="Q477">
        <f t="shared" si="41"/>
        <v>-0.66432999999999964</v>
      </c>
    </row>
    <row r="478" spans="2:17">
      <c r="B478" t="s">
        <v>240</v>
      </c>
      <c r="C478">
        <v>0.79113699999999998</v>
      </c>
      <c r="D478">
        <v>2.7304200000000001</v>
      </c>
      <c r="E478">
        <v>-156.691</v>
      </c>
      <c r="F478">
        <v>-5.6335699999999997</v>
      </c>
      <c r="G478">
        <v>11.3452</v>
      </c>
      <c r="H478">
        <v>181.69800000000001</v>
      </c>
      <c r="J478">
        <v>62</v>
      </c>
      <c r="M478">
        <f t="shared" si="39"/>
        <v>57.87469999999999</v>
      </c>
      <c r="P478">
        <f t="shared" si="40"/>
        <v>-6</v>
      </c>
      <c r="Q478">
        <f t="shared" si="41"/>
        <v>-0.6280299999999972</v>
      </c>
    </row>
    <row r="479" spans="2:17">
      <c r="B479" t="s">
        <v>241</v>
      </c>
      <c r="C479">
        <v>0.81048600000000004</v>
      </c>
      <c r="D479">
        <v>2.2742200000000001</v>
      </c>
      <c r="E479">
        <v>150.36600000000001</v>
      </c>
      <c r="F479">
        <v>-7.6552899999999999</v>
      </c>
      <c r="G479">
        <v>11.064299999999999</v>
      </c>
      <c r="H479">
        <v>182.36199999999999</v>
      </c>
      <c r="J479">
        <v>64</v>
      </c>
      <c r="M479">
        <f t="shared" ref="M479:M542" si="42">($F$415-F479-J479)*10</f>
        <v>58.09190000000001</v>
      </c>
      <c r="P479">
        <f t="shared" ref="P479:P542" si="43">$J$471-J479</f>
        <v>-8</v>
      </c>
      <c r="Q479">
        <f t="shared" ref="Q479:Q542" si="44">(F479-$F$471-P479)*10</f>
        <v>-0.84523000000000792</v>
      </c>
    </row>
    <row r="480" spans="2:17">
      <c r="B480" t="s">
        <v>242</v>
      </c>
      <c r="C480">
        <v>0.75789200000000001</v>
      </c>
      <c r="D480">
        <v>3.0208599999999999</v>
      </c>
      <c r="E480">
        <v>-157.37299999999999</v>
      </c>
      <c r="F480">
        <v>-7.6440000000000001</v>
      </c>
      <c r="G480">
        <v>11.348000000000001</v>
      </c>
      <c r="H480">
        <v>182.21600000000001</v>
      </c>
      <c r="J480">
        <v>64</v>
      </c>
      <c r="M480">
        <f t="shared" si="42"/>
        <v>57.978999999999985</v>
      </c>
      <c r="P480">
        <f t="shared" si="43"/>
        <v>-8</v>
      </c>
      <c r="Q480">
        <f t="shared" si="44"/>
        <v>-0.73233000000000104</v>
      </c>
    </row>
    <row r="481" spans="2:17">
      <c r="B481" t="s">
        <v>243</v>
      </c>
      <c r="C481">
        <v>0.64241300000000001</v>
      </c>
      <c r="D481">
        <v>2.8852099999999998</v>
      </c>
      <c r="E481">
        <v>150.46600000000001</v>
      </c>
      <c r="F481">
        <v>-9.6512899999999995</v>
      </c>
      <c r="G481">
        <v>11.023899999999999</v>
      </c>
      <c r="H481">
        <v>182.08600000000001</v>
      </c>
      <c r="J481">
        <v>66</v>
      </c>
      <c r="M481">
        <f t="shared" si="42"/>
        <v>58.051899999999961</v>
      </c>
      <c r="P481">
        <f t="shared" si="43"/>
        <v>-10</v>
      </c>
      <c r="Q481">
        <f t="shared" si="44"/>
        <v>-0.80522999999999456</v>
      </c>
    </row>
    <row r="482" spans="2:17">
      <c r="B482" t="s">
        <v>244</v>
      </c>
      <c r="C482">
        <v>0.63230600000000003</v>
      </c>
      <c r="D482">
        <v>2.7173400000000001</v>
      </c>
      <c r="E482">
        <v>150.39400000000001</v>
      </c>
      <c r="F482">
        <v>-9.6507199999999997</v>
      </c>
      <c r="G482">
        <v>11.0181</v>
      </c>
      <c r="H482">
        <v>181.99799999999999</v>
      </c>
      <c r="J482">
        <v>66</v>
      </c>
      <c r="M482">
        <f t="shared" si="42"/>
        <v>58.046199999999999</v>
      </c>
      <c r="P482">
        <f t="shared" si="43"/>
        <v>-10</v>
      </c>
      <c r="Q482">
        <f t="shared" si="44"/>
        <v>-0.79952999999999719</v>
      </c>
    </row>
    <row r="483" spans="2:17">
      <c r="B483" t="s">
        <v>245</v>
      </c>
      <c r="C483">
        <v>0.54153600000000002</v>
      </c>
      <c r="D483">
        <v>6.7690200000000003</v>
      </c>
      <c r="E483">
        <v>-156.96799999999999</v>
      </c>
      <c r="F483">
        <v>-11.598599999999999</v>
      </c>
      <c r="G483">
        <v>11.207700000000001</v>
      </c>
      <c r="H483">
        <v>180.59299999999999</v>
      </c>
      <c r="J483">
        <v>68</v>
      </c>
      <c r="M483">
        <f t="shared" si="42"/>
        <v>57.524999999999977</v>
      </c>
      <c r="P483">
        <f t="shared" si="43"/>
        <v>-12</v>
      </c>
      <c r="Q483">
        <f t="shared" si="44"/>
        <v>-0.2783299999999933</v>
      </c>
    </row>
    <row r="484" spans="2:17">
      <c r="B484" t="s">
        <v>246</v>
      </c>
      <c r="C484">
        <v>0.54384699999999997</v>
      </c>
      <c r="D484">
        <v>6.3151400000000004</v>
      </c>
      <c r="E484">
        <v>-157.38399999999999</v>
      </c>
      <c r="F484">
        <v>-11.646800000000001</v>
      </c>
      <c r="G484">
        <v>11.2331</v>
      </c>
      <c r="H484">
        <v>181.11699999999999</v>
      </c>
      <c r="J484">
        <v>68</v>
      </c>
      <c r="M484">
        <f t="shared" si="42"/>
        <v>58.007000000000062</v>
      </c>
      <c r="P484">
        <f t="shared" si="43"/>
        <v>-12</v>
      </c>
      <c r="Q484">
        <f t="shared" si="44"/>
        <v>-0.76033000000000683</v>
      </c>
    </row>
    <row r="485" spans="2:17">
      <c r="B485" t="s">
        <v>247</v>
      </c>
      <c r="C485">
        <v>0.35951300000000003</v>
      </c>
      <c r="D485">
        <v>2.4662899999999999</v>
      </c>
      <c r="E485">
        <v>150.089</v>
      </c>
      <c r="F485">
        <v>-13.6252</v>
      </c>
      <c r="G485">
        <v>10.9031</v>
      </c>
      <c r="H485">
        <v>180.709</v>
      </c>
      <c r="J485">
        <v>70</v>
      </c>
      <c r="M485">
        <f t="shared" si="42"/>
        <v>57.790999999999997</v>
      </c>
      <c r="P485">
        <f t="shared" si="43"/>
        <v>-14</v>
      </c>
      <c r="Q485">
        <f t="shared" si="44"/>
        <v>-0.5443299999999951</v>
      </c>
    </row>
    <row r="486" spans="2:17">
      <c r="B486" t="s">
        <v>248</v>
      </c>
      <c r="C486">
        <v>0.52337800000000001</v>
      </c>
      <c r="D486">
        <v>2.5001600000000002</v>
      </c>
      <c r="E486">
        <v>150.26</v>
      </c>
      <c r="F486">
        <v>-13.6228</v>
      </c>
      <c r="G486">
        <v>10.904299999999999</v>
      </c>
      <c r="H486">
        <v>180.84399999999999</v>
      </c>
      <c r="J486">
        <v>70</v>
      </c>
      <c r="M486">
        <f t="shared" si="42"/>
        <v>57.767000000000053</v>
      </c>
      <c r="P486">
        <f t="shared" si="43"/>
        <v>-14</v>
      </c>
      <c r="Q486">
        <f t="shared" si="44"/>
        <v>-0.52032999999999774</v>
      </c>
    </row>
    <row r="487" spans="2:17">
      <c r="B487" t="s">
        <v>249</v>
      </c>
      <c r="C487">
        <v>1.3127</v>
      </c>
      <c r="D487">
        <v>4.77318</v>
      </c>
      <c r="E487">
        <v>-158.452</v>
      </c>
      <c r="F487">
        <v>-15.7127</v>
      </c>
      <c r="G487">
        <v>11.224500000000001</v>
      </c>
      <c r="H487">
        <v>182.13300000000001</v>
      </c>
      <c r="J487">
        <v>72</v>
      </c>
      <c r="M487">
        <f t="shared" si="42"/>
        <v>58.666000000000054</v>
      </c>
      <c r="P487">
        <f t="shared" si="43"/>
        <v>-16</v>
      </c>
      <c r="Q487">
        <f t="shared" si="44"/>
        <v>-1.4193300000000164</v>
      </c>
    </row>
    <row r="488" spans="2:17">
      <c r="B488" t="s">
        <v>250</v>
      </c>
      <c r="C488">
        <v>1.29288</v>
      </c>
      <c r="D488">
        <v>4.484</v>
      </c>
      <c r="E488">
        <v>-158.66499999999999</v>
      </c>
      <c r="F488">
        <v>-15.7378</v>
      </c>
      <c r="G488">
        <v>11.2437</v>
      </c>
      <c r="H488">
        <v>182.46600000000001</v>
      </c>
      <c r="J488">
        <v>72</v>
      </c>
      <c r="M488">
        <f t="shared" si="42"/>
        <v>58.917000000000002</v>
      </c>
      <c r="P488">
        <f t="shared" si="43"/>
        <v>-16</v>
      </c>
      <c r="Q488">
        <f t="shared" si="44"/>
        <v>-1.6703299999999999</v>
      </c>
    </row>
    <row r="489" spans="2:17">
      <c r="B489" t="s">
        <v>251</v>
      </c>
      <c r="C489">
        <v>1.5728599999999999</v>
      </c>
      <c r="D489">
        <v>6.6440400000000004</v>
      </c>
      <c r="E489">
        <v>151.703</v>
      </c>
      <c r="F489">
        <v>-17.806000000000001</v>
      </c>
      <c r="G489">
        <v>10.968400000000001</v>
      </c>
      <c r="H489">
        <v>182.93299999999999</v>
      </c>
      <c r="J489">
        <v>74</v>
      </c>
      <c r="M489">
        <f t="shared" si="42"/>
        <v>59.599000000000046</v>
      </c>
      <c r="P489">
        <f t="shared" si="43"/>
        <v>-18</v>
      </c>
      <c r="Q489">
        <f t="shared" si="44"/>
        <v>-2.3523300000000091</v>
      </c>
    </row>
    <row r="490" spans="2:17">
      <c r="B490" t="s">
        <v>252</v>
      </c>
      <c r="C490">
        <v>1.5057499999999999</v>
      </c>
      <c r="D490">
        <v>6.0463899999999997</v>
      </c>
      <c r="E490">
        <v>151.744</v>
      </c>
      <c r="F490">
        <v>-17.796099999999999</v>
      </c>
      <c r="G490">
        <v>10.9445</v>
      </c>
      <c r="H490">
        <v>182.733</v>
      </c>
      <c r="J490">
        <v>74</v>
      </c>
      <c r="M490">
        <f t="shared" si="42"/>
        <v>59.500000000000028</v>
      </c>
      <c r="P490">
        <f t="shared" si="43"/>
        <v>-18</v>
      </c>
      <c r="Q490">
        <f t="shared" si="44"/>
        <v>-2.2533299999999912</v>
      </c>
    </row>
    <row r="491" spans="2:17">
      <c r="B491" t="s">
        <v>253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J491">
        <v>76</v>
      </c>
      <c r="M491">
        <f t="shared" si="42"/>
        <v>-138.46100000000001</v>
      </c>
      <c r="P491">
        <f t="shared" si="43"/>
        <v>-20</v>
      </c>
    </row>
    <row r="492" spans="2:17">
      <c r="B492" t="s">
        <v>254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J492">
        <v>76</v>
      </c>
      <c r="M492">
        <f t="shared" si="42"/>
        <v>-138.46100000000001</v>
      </c>
      <c r="P492">
        <f t="shared" si="43"/>
        <v>-20</v>
      </c>
    </row>
    <row r="493" spans="2:17">
      <c r="B493" t="s">
        <v>255</v>
      </c>
      <c r="C493">
        <v>1.2902199999999999</v>
      </c>
      <c r="D493">
        <v>5.9450700000000003</v>
      </c>
      <c r="E493">
        <v>151.29499999999999</v>
      </c>
      <c r="F493">
        <v>-21.7897</v>
      </c>
      <c r="G493">
        <v>10.847799999999999</v>
      </c>
      <c r="H493">
        <v>182.084</v>
      </c>
      <c r="J493">
        <v>78</v>
      </c>
      <c r="M493">
        <f t="shared" si="42"/>
        <v>59.436000000000035</v>
      </c>
      <c r="P493">
        <f t="shared" si="43"/>
        <v>-22</v>
      </c>
      <c r="Q493">
        <f t="shared" si="44"/>
        <v>-2.1893299999999982</v>
      </c>
    </row>
    <row r="494" spans="2:17">
      <c r="B494" t="s">
        <v>256</v>
      </c>
      <c r="C494">
        <v>1.32437</v>
      </c>
      <c r="D494">
        <v>6.0857200000000002</v>
      </c>
      <c r="E494">
        <v>151.13300000000001</v>
      </c>
      <c r="F494">
        <v>-21.767399999999999</v>
      </c>
      <c r="G494">
        <v>10.837</v>
      </c>
      <c r="H494">
        <v>181.89</v>
      </c>
      <c r="J494">
        <v>78</v>
      </c>
      <c r="M494">
        <f t="shared" si="42"/>
        <v>59.213000000000022</v>
      </c>
      <c r="P494">
        <f t="shared" si="43"/>
        <v>-22</v>
      </c>
      <c r="Q494">
        <f t="shared" si="44"/>
        <v>-1.966329999999985</v>
      </c>
    </row>
    <row r="495" spans="2:17">
      <c r="B495" t="s">
        <v>257</v>
      </c>
      <c r="C495">
        <v>1.14174</v>
      </c>
      <c r="D495">
        <v>8.2691199999999991</v>
      </c>
      <c r="E495">
        <v>-159.53299999999999</v>
      </c>
      <c r="F495">
        <v>-24.006699999999999</v>
      </c>
      <c r="G495">
        <v>11.182499999999999</v>
      </c>
      <c r="H495">
        <v>183.55799999999999</v>
      </c>
      <c r="J495">
        <v>80</v>
      </c>
      <c r="M495">
        <f t="shared" si="42"/>
        <v>61.606000000000023</v>
      </c>
      <c r="P495">
        <f t="shared" si="43"/>
        <v>-24</v>
      </c>
      <c r="Q495">
        <f t="shared" si="44"/>
        <v>-4.3593299999999857</v>
      </c>
    </row>
    <row r="496" spans="2:17">
      <c r="B496" t="s">
        <v>258</v>
      </c>
      <c r="C496">
        <v>1.1668700000000001</v>
      </c>
      <c r="D496">
        <v>8.2096699999999991</v>
      </c>
      <c r="E496">
        <v>-159.47800000000001</v>
      </c>
      <c r="F496">
        <v>-23.9755</v>
      </c>
      <c r="G496">
        <v>11.176399999999999</v>
      </c>
      <c r="H496">
        <v>183.39699999999999</v>
      </c>
      <c r="J496">
        <v>80</v>
      </c>
      <c r="M496">
        <f t="shared" si="42"/>
        <v>61.29400000000004</v>
      </c>
      <c r="P496">
        <f t="shared" si="43"/>
        <v>-24</v>
      </c>
      <c r="Q496">
        <f t="shared" si="44"/>
        <v>-4.0473300000000023</v>
      </c>
    </row>
    <row r="497" spans="2:17">
      <c r="B497" t="s">
        <v>259</v>
      </c>
      <c r="C497">
        <v>0.94703999999999999</v>
      </c>
      <c r="D497">
        <v>6.2200699999999998</v>
      </c>
      <c r="E497">
        <v>152.19900000000001</v>
      </c>
      <c r="F497">
        <v>-26.1404</v>
      </c>
      <c r="G497">
        <v>10.9038</v>
      </c>
      <c r="H497">
        <v>184.048</v>
      </c>
      <c r="J497">
        <v>82</v>
      </c>
      <c r="M497">
        <f t="shared" si="42"/>
        <v>62.942999999999927</v>
      </c>
      <c r="P497">
        <f t="shared" si="43"/>
        <v>-26</v>
      </c>
      <c r="Q497">
        <f t="shared" si="44"/>
        <v>-5.6963299999999961</v>
      </c>
    </row>
    <row r="498" spans="2:17">
      <c r="B498" t="s">
        <v>260</v>
      </c>
      <c r="C498">
        <v>0.840171</v>
      </c>
      <c r="D498">
        <v>6.3511899999999999</v>
      </c>
      <c r="E498">
        <v>151.86099999999999</v>
      </c>
      <c r="F498">
        <v>-26.043099999999999</v>
      </c>
      <c r="G498">
        <v>10.870799999999999</v>
      </c>
      <c r="H498">
        <v>183.393</v>
      </c>
      <c r="J498">
        <v>82</v>
      </c>
      <c r="M498">
        <f t="shared" si="42"/>
        <v>61.970000000000027</v>
      </c>
      <c r="P498">
        <f t="shared" si="43"/>
        <v>-26</v>
      </c>
      <c r="Q498">
        <f t="shared" si="44"/>
        <v>-4.72332999999999</v>
      </c>
    </row>
    <row r="499" spans="2:17">
      <c r="B499" t="s">
        <v>261</v>
      </c>
      <c r="C499">
        <v>0.85320399999999996</v>
      </c>
      <c r="D499">
        <v>6.4724199999999996</v>
      </c>
      <c r="E499">
        <v>151.43899999999999</v>
      </c>
      <c r="F499">
        <v>-28.104800000000001</v>
      </c>
      <c r="G499">
        <v>10.8476</v>
      </c>
      <c r="H499">
        <v>183.66</v>
      </c>
      <c r="J499">
        <v>84</v>
      </c>
      <c r="M499">
        <f t="shared" si="42"/>
        <v>62.587000000000046</v>
      </c>
      <c r="P499">
        <f t="shared" si="43"/>
        <v>-28</v>
      </c>
      <c r="Q499">
        <f t="shared" si="44"/>
        <v>-5.3403300000000087</v>
      </c>
    </row>
    <row r="500" spans="2:17">
      <c r="B500" t="s">
        <v>262</v>
      </c>
      <c r="C500">
        <v>0.85043299999999999</v>
      </c>
      <c r="D500">
        <v>6.4382299999999999</v>
      </c>
      <c r="E500">
        <v>151.48099999999999</v>
      </c>
      <c r="F500">
        <v>-28.122900000000001</v>
      </c>
      <c r="G500">
        <v>10.852</v>
      </c>
      <c r="H500">
        <v>183.73</v>
      </c>
      <c r="J500">
        <v>84</v>
      </c>
      <c r="M500">
        <f t="shared" si="42"/>
        <v>62.768000000000086</v>
      </c>
      <c r="P500">
        <f t="shared" si="43"/>
        <v>-28</v>
      </c>
      <c r="Q500">
        <f t="shared" si="44"/>
        <v>-5.5213300000000132</v>
      </c>
    </row>
    <row r="501" spans="2:17">
      <c r="B501" t="s">
        <v>263</v>
      </c>
      <c r="C501">
        <v>0.96317299999999995</v>
      </c>
      <c r="D501">
        <v>7.3208599999999997</v>
      </c>
      <c r="E501">
        <v>152.13200000000001</v>
      </c>
      <c r="F501">
        <v>-30.377600000000001</v>
      </c>
      <c r="G501">
        <v>10.9146</v>
      </c>
      <c r="H501">
        <v>184.851</v>
      </c>
      <c r="J501">
        <v>86</v>
      </c>
      <c r="M501">
        <f t="shared" si="42"/>
        <v>65.314999999999941</v>
      </c>
      <c r="P501">
        <f t="shared" si="43"/>
        <v>-30</v>
      </c>
      <c r="Q501">
        <f t="shared" si="44"/>
        <v>-8.0683300000000102</v>
      </c>
    </row>
    <row r="502" spans="2:17">
      <c r="B502" t="s">
        <v>264</v>
      </c>
      <c r="C502">
        <v>0.92019499999999999</v>
      </c>
      <c r="D502">
        <v>7.3452999999999999</v>
      </c>
      <c r="E502">
        <v>152.256</v>
      </c>
      <c r="F502">
        <v>-30.378900000000002</v>
      </c>
      <c r="G502">
        <v>10.9221</v>
      </c>
      <c r="H502">
        <v>184.857</v>
      </c>
      <c r="J502">
        <v>86</v>
      </c>
      <c r="M502">
        <f t="shared" si="42"/>
        <v>65.328000000000088</v>
      </c>
      <c r="P502">
        <f t="shared" si="43"/>
        <v>-30</v>
      </c>
      <c r="Q502">
        <f t="shared" si="44"/>
        <v>-8.0813300000000154</v>
      </c>
    </row>
    <row r="503" spans="2:17">
      <c r="B503" t="s">
        <v>265</v>
      </c>
      <c r="C503">
        <v>1.2549399999999999</v>
      </c>
      <c r="D503">
        <v>9.2989700000000006</v>
      </c>
      <c r="E503">
        <v>152.30099999999999</v>
      </c>
      <c r="F503">
        <v>-32.627099999999999</v>
      </c>
      <c r="G503">
        <v>10.931800000000001</v>
      </c>
      <c r="H503">
        <v>185.58</v>
      </c>
      <c r="J503">
        <v>88</v>
      </c>
      <c r="M503">
        <f t="shared" si="42"/>
        <v>67.810000000000059</v>
      </c>
      <c r="P503">
        <f t="shared" si="43"/>
        <v>-32</v>
      </c>
      <c r="Q503">
        <f t="shared" si="44"/>
        <v>-10.563329999999951</v>
      </c>
    </row>
    <row r="504" spans="2:17">
      <c r="B504" t="s">
        <v>266</v>
      </c>
      <c r="C504">
        <v>1.4767300000000001</v>
      </c>
      <c r="D504">
        <v>9.6726700000000001</v>
      </c>
      <c r="E504">
        <v>152.22200000000001</v>
      </c>
      <c r="F504">
        <v>-32.587699999999998</v>
      </c>
      <c r="G504">
        <v>10.908300000000001</v>
      </c>
      <c r="H504">
        <v>185.33600000000001</v>
      </c>
      <c r="J504">
        <v>88</v>
      </c>
      <c r="M504">
        <f t="shared" si="42"/>
        <v>67.416000000000054</v>
      </c>
      <c r="P504">
        <f t="shared" si="43"/>
        <v>-32</v>
      </c>
      <c r="Q504">
        <f t="shared" si="44"/>
        <v>-10.169329999999945</v>
      </c>
    </row>
    <row r="505" spans="2:17">
      <c r="B505" t="s">
        <v>267</v>
      </c>
      <c r="C505">
        <v>1.27305</v>
      </c>
      <c r="D505">
        <v>9.1820400000000006</v>
      </c>
      <c r="E505">
        <v>152.005</v>
      </c>
      <c r="F505">
        <v>-34.536299999999997</v>
      </c>
      <c r="G505">
        <v>10.9011</v>
      </c>
      <c r="H505">
        <v>185.40100000000001</v>
      </c>
      <c r="J505">
        <v>90</v>
      </c>
      <c r="M505">
        <f t="shared" si="42"/>
        <v>66.902000000000044</v>
      </c>
      <c r="P505">
        <f t="shared" si="43"/>
        <v>-34</v>
      </c>
      <c r="Q505">
        <f t="shared" si="44"/>
        <v>-9.6553299999999354</v>
      </c>
    </row>
    <row r="506" spans="2:17">
      <c r="B506" t="s">
        <v>268</v>
      </c>
      <c r="C506">
        <v>1.4924599999999999</v>
      </c>
      <c r="D506">
        <v>9.3561800000000002</v>
      </c>
      <c r="E506">
        <v>152.249</v>
      </c>
      <c r="F506">
        <v>-34.569099999999999</v>
      </c>
      <c r="G506">
        <v>10.898999999999999</v>
      </c>
      <c r="H506">
        <v>185.529</v>
      </c>
      <c r="J506">
        <v>90</v>
      </c>
      <c r="M506">
        <f t="shared" si="42"/>
        <v>67.22999999999999</v>
      </c>
      <c r="P506">
        <f t="shared" si="43"/>
        <v>-34</v>
      </c>
      <c r="Q506">
        <f t="shared" si="44"/>
        <v>-9.9833300000000236</v>
      </c>
    </row>
    <row r="507" spans="2:17">
      <c r="B507" t="s">
        <v>269</v>
      </c>
      <c r="C507">
        <v>1.5747</v>
      </c>
      <c r="D507">
        <v>9.6959900000000001</v>
      </c>
      <c r="E507">
        <v>152.566</v>
      </c>
      <c r="F507">
        <v>-36.737699999999997</v>
      </c>
      <c r="G507">
        <v>10.9095</v>
      </c>
      <c r="H507">
        <v>186.066</v>
      </c>
      <c r="J507">
        <v>92</v>
      </c>
      <c r="M507">
        <f t="shared" si="42"/>
        <v>68.915999999999968</v>
      </c>
      <c r="P507">
        <f t="shared" si="43"/>
        <v>-36</v>
      </c>
      <c r="Q507">
        <f t="shared" si="44"/>
        <v>-11.669330000000002</v>
      </c>
    </row>
    <row r="508" spans="2:17">
      <c r="B508" t="s">
        <v>270</v>
      </c>
      <c r="C508">
        <v>1.6654800000000001</v>
      </c>
      <c r="D508">
        <v>9.8650500000000001</v>
      </c>
      <c r="E508">
        <v>152.779</v>
      </c>
      <c r="F508">
        <v>-36.730400000000003</v>
      </c>
      <c r="G508">
        <v>10.8932</v>
      </c>
      <c r="H508">
        <v>186.023</v>
      </c>
      <c r="J508">
        <v>92</v>
      </c>
      <c r="M508">
        <f t="shared" si="42"/>
        <v>68.842999999999961</v>
      </c>
      <c r="P508">
        <f t="shared" si="43"/>
        <v>-36</v>
      </c>
      <c r="Q508">
        <f t="shared" si="44"/>
        <v>-11.596329999999995</v>
      </c>
    </row>
    <row r="509" spans="2:17">
      <c r="B509" t="s">
        <v>271</v>
      </c>
      <c r="C509">
        <v>1.1736899999999999</v>
      </c>
      <c r="D509">
        <v>9.6764500000000009</v>
      </c>
      <c r="E509">
        <v>154.18299999999999</v>
      </c>
      <c r="F509">
        <v>-39.080599999999997</v>
      </c>
      <c r="G509">
        <v>10.922499999999999</v>
      </c>
      <c r="H509">
        <v>187.273</v>
      </c>
      <c r="J509">
        <v>94</v>
      </c>
      <c r="M509">
        <f t="shared" si="42"/>
        <v>72.34499999999997</v>
      </c>
      <c r="P509">
        <f t="shared" si="43"/>
        <v>-38</v>
      </c>
      <c r="Q509">
        <f t="shared" si="44"/>
        <v>-15.098330000000004</v>
      </c>
    </row>
    <row r="510" spans="2:17">
      <c r="B510" t="s">
        <v>272</v>
      </c>
      <c r="C510">
        <v>1.02529</v>
      </c>
      <c r="D510">
        <v>9.2024000000000008</v>
      </c>
      <c r="E510">
        <v>154.19399999999999</v>
      </c>
      <c r="F510">
        <v>-39.061399999999999</v>
      </c>
      <c r="G510">
        <v>10.911799999999999</v>
      </c>
      <c r="H510">
        <v>187.23099999999999</v>
      </c>
      <c r="J510">
        <v>94</v>
      </c>
      <c r="M510">
        <f t="shared" si="42"/>
        <v>72.152999999999992</v>
      </c>
      <c r="P510">
        <f t="shared" si="43"/>
        <v>-38</v>
      </c>
      <c r="Q510">
        <f t="shared" si="44"/>
        <v>-14.906330000000025</v>
      </c>
    </row>
    <row r="511" spans="2:17">
      <c r="B511" t="s">
        <v>273</v>
      </c>
      <c r="C511">
        <v>0.45271899999999998</v>
      </c>
      <c r="D511">
        <v>8.0421600000000009</v>
      </c>
      <c r="E511">
        <v>154.57900000000001</v>
      </c>
      <c r="F511">
        <v>-41.050600000000003</v>
      </c>
      <c r="G511">
        <v>10.8733</v>
      </c>
      <c r="H511">
        <v>186.98699999999999</v>
      </c>
      <c r="J511">
        <v>96</v>
      </c>
      <c r="M511">
        <f t="shared" si="42"/>
        <v>72.044999999999959</v>
      </c>
      <c r="P511">
        <f t="shared" si="43"/>
        <v>-40</v>
      </c>
      <c r="Q511">
        <f t="shared" si="44"/>
        <v>-14.798329999999993</v>
      </c>
    </row>
    <row r="512" spans="2:17">
      <c r="B512" t="s">
        <v>274</v>
      </c>
      <c r="C512">
        <v>1.87531</v>
      </c>
      <c r="D512">
        <v>14.0688</v>
      </c>
      <c r="E512">
        <v>-164.46799999999999</v>
      </c>
      <c r="F512">
        <v>-42.096299999999999</v>
      </c>
      <c r="G512">
        <v>11.410500000000001</v>
      </c>
      <c r="H512">
        <v>191.90600000000001</v>
      </c>
      <c r="J512">
        <v>96</v>
      </c>
      <c r="M512">
        <f t="shared" si="42"/>
        <v>82.502000000000066</v>
      </c>
      <c r="P512">
        <f t="shared" si="43"/>
        <v>-40</v>
      </c>
      <c r="Q512">
        <f t="shared" si="44"/>
        <v>-25.255329999999958</v>
      </c>
    </row>
    <row r="513" spans="2:17">
      <c r="B513" t="s">
        <v>275</v>
      </c>
      <c r="C513">
        <v>1.25952</v>
      </c>
      <c r="D513">
        <v>11.557</v>
      </c>
      <c r="E513">
        <v>157.51599999999999</v>
      </c>
      <c r="F513">
        <v>-44.278100000000002</v>
      </c>
      <c r="G513">
        <v>11.148899999999999</v>
      </c>
      <c r="H513">
        <v>191.84899999999999</v>
      </c>
      <c r="J513">
        <v>98</v>
      </c>
      <c r="M513">
        <f t="shared" si="42"/>
        <v>84.320000000000022</v>
      </c>
      <c r="P513">
        <f t="shared" si="43"/>
        <v>-42</v>
      </c>
      <c r="Q513">
        <f t="shared" si="44"/>
        <v>-27.073330000000055</v>
      </c>
    </row>
    <row r="514" spans="2:17">
      <c r="B514" t="s">
        <v>276</v>
      </c>
      <c r="C514">
        <v>1.29756</v>
      </c>
      <c r="D514">
        <v>11.8208</v>
      </c>
      <c r="E514">
        <v>157.75</v>
      </c>
      <c r="F514">
        <v>-44.329099999999997</v>
      </c>
      <c r="G514">
        <v>11.168699999999999</v>
      </c>
      <c r="H514">
        <v>192.09899999999999</v>
      </c>
      <c r="J514">
        <v>98</v>
      </c>
      <c r="M514">
        <f t="shared" si="42"/>
        <v>84.830000000000041</v>
      </c>
      <c r="P514">
        <f t="shared" si="43"/>
        <v>-42</v>
      </c>
      <c r="Q514">
        <f t="shared" si="44"/>
        <v>-27.583329999999933</v>
      </c>
    </row>
    <row r="515" spans="2:17">
      <c r="B515" t="s">
        <v>277</v>
      </c>
      <c r="C515">
        <v>1.17632</v>
      </c>
      <c r="D515">
        <v>10.7994</v>
      </c>
      <c r="E515">
        <v>158.16300000000001</v>
      </c>
      <c r="F515">
        <v>-46.6083</v>
      </c>
      <c r="G515">
        <v>11.188800000000001</v>
      </c>
      <c r="H515">
        <v>192.852</v>
      </c>
      <c r="J515">
        <v>100</v>
      </c>
      <c r="M515">
        <f t="shared" si="42"/>
        <v>87.622000000000071</v>
      </c>
      <c r="P515">
        <f t="shared" si="43"/>
        <v>-44</v>
      </c>
      <c r="Q515">
        <f t="shared" si="44"/>
        <v>-30.375329999999963</v>
      </c>
    </row>
    <row r="516" spans="2:17">
      <c r="B516" t="s">
        <v>278</v>
      </c>
      <c r="C516">
        <v>1.17283</v>
      </c>
      <c r="D516">
        <v>10.6227</v>
      </c>
      <c r="E516">
        <v>158.06899999999999</v>
      </c>
      <c r="F516">
        <v>-46.584000000000003</v>
      </c>
      <c r="G516">
        <v>11.181900000000001</v>
      </c>
      <c r="H516">
        <v>192.77600000000001</v>
      </c>
      <c r="J516">
        <v>100</v>
      </c>
      <c r="M516">
        <f t="shared" si="42"/>
        <v>87.378999999999962</v>
      </c>
      <c r="P516">
        <f t="shared" si="43"/>
        <v>-44</v>
      </c>
      <c r="Q516">
        <f t="shared" si="44"/>
        <v>-30.132329999999996</v>
      </c>
    </row>
    <row r="517" spans="2:17">
      <c r="B517" t="s">
        <v>279</v>
      </c>
      <c r="C517">
        <v>1.2707999999999999</v>
      </c>
      <c r="D517">
        <v>10.904</v>
      </c>
      <c r="E517">
        <v>158.34299999999999</v>
      </c>
      <c r="F517">
        <v>-48.826300000000003</v>
      </c>
      <c r="G517">
        <v>11.200799999999999</v>
      </c>
      <c r="H517">
        <v>193.41800000000001</v>
      </c>
      <c r="J517">
        <v>102</v>
      </c>
      <c r="M517">
        <f t="shared" si="42"/>
        <v>89.801999999999964</v>
      </c>
      <c r="P517">
        <f t="shared" si="43"/>
        <v>-46</v>
      </c>
      <c r="Q517">
        <f t="shared" si="44"/>
        <v>-32.555329999999998</v>
      </c>
    </row>
    <row r="518" spans="2:17">
      <c r="B518" t="s">
        <v>280</v>
      </c>
      <c r="C518">
        <v>1.8706799999999999</v>
      </c>
      <c r="D518">
        <v>15.4659</v>
      </c>
      <c r="E518">
        <v>-165.61199999999999</v>
      </c>
      <c r="F518">
        <v>-48.820700000000002</v>
      </c>
      <c r="G518">
        <v>11.4124</v>
      </c>
      <c r="H518">
        <v>193.5</v>
      </c>
      <c r="J518">
        <v>102</v>
      </c>
      <c r="M518">
        <f t="shared" si="42"/>
        <v>89.746000000000095</v>
      </c>
      <c r="P518">
        <f t="shared" si="43"/>
        <v>-46</v>
      </c>
      <c r="Q518">
        <f t="shared" si="44"/>
        <v>-32.499329999999986</v>
      </c>
    </row>
    <row r="519" spans="2:17">
      <c r="B519" t="s">
        <v>281</v>
      </c>
      <c r="C519">
        <v>2.3618999999999999</v>
      </c>
      <c r="D519">
        <v>15.0977</v>
      </c>
      <c r="E519">
        <v>-166.202</v>
      </c>
      <c r="F519">
        <v>-51.285600000000002</v>
      </c>
      <c r="G519">
        <v>11.418799999999999</v>
      </c>
      <c r="H519">
        <v>194.59800000000001</v>
      </c>
      <c r="J519">
        <v>104</v>
      </c>
      <c r="M519">
        <f t="shared" si="42"/>
        <v>94.395000000000095</v>
      </c>
      <c r="P519">
        <f t="shared" si="43"/>
        <v>-48</v>
      </c>
      <c r="Q519">
        <f t="shared" si="44"/>
        <v>-37.148329999999987</v>
      </c>
    </row>
    <row r="520" spans="2:17">
      <c r="B520" t="s">
        <v>282</v>
      </c>
      <c r="C520">
        <v>1.7540500000000001</v>
      </c>
      <c r="D520">
        <v>11.855</v>
      </c>
      <c r="E520">
        <v>158.82900000000001</v>
      </c>
      <c r="F520">
        <v>-51.277099999999997</v>
      </c>
      <c r="G520">
        <v>11.227600000000001</v>
      </c>
      <c r="H520">
        <v>194.547</v>
      </c>
      <c r="J520">
        <v>104</v>
      </c>
      <c r="M520">
        <f t="shared" si="42"/>
        <v>94.309999999999974</v>
      </c>
      <c r="P520">
        <f t="shared" si="43"/>
        <v>-48</v>
      </c>
      <c r="Q520">
        <f t="shared" si="44"/>
        <v>-37.063330000000008</v>
      </c>
    </row>
    <row r="521" spans="2:17">
      <c r="B521" t="s">
        <v>283</v>
      </c>
      <c r="C521">
        <v>2.53904</v>
      </c>
      <c r="D521">
        <v>16.639600000000002</v>
      </c>
      <c r="E521">
        <v>159.73099999999999</v>
      </c>
      <c r="F521">
        <v>-53.786700000000003</v>
      </c>
      <c r="G521">
        <v>11.2332</v>
      </c>
      <c r="H521">
        <v>195.852</v>
      </c>
      <c r="J521">
        <v>106</v>
      </c>
      <c r="M521">
        <f t="shared" si="42"/>
        <v>99.406000000000034</v>
      </c>
      <c r="P521">
        <f t="shared" si="43"/>
        <v>-50</v>
      </c>
      <c r="Q521">
        <f t="shared" si="44"/>
        <v>-42.159330000000068</v>
      </c>
    </row>
    <row r="522" spans="2:17">
      <c r="B522" t="s">
        <v>284</v>
      </c>
      <c r="C522">
        <v>2.49729</v>
      </c>
      <c r="D522">
        <v>16.188800000000001</v>
      </c>
      <c r="E522">
        <v>159.65799999999999</v>
      </c>
      <c r="F522">
        <v>-53.823399999999999</v>
      </c>
      <c r="G522">
        <v>11.250500000000001</v>
      </c>
      <c r="H522">
        <v>195.95</v>
      </c>
      <c r="J522">
        <v>106</v>
      </c>
      <c r="M522">
        <f t="shared" si="42"/>
        <v>99.772999999999996</v>
      </c>
      <c r="P522">
        <f t="shared" si="43"/>
        <v>-50</v>
      </c>
      <c r="Q522">
        <f t="shared" si="44"/>
        <v>-42.52633000000003</v>
      </c>
    </row>
    <row r="523" spans="2:17">
      <c r="B523" t="s">
        <v>285</v>
      </c>
      <c r="C523">
        <v>2.3743300000000001</v>
      </c>
      <c r="D523">
        <v>16.948399999999999</v>
      </c>
      <c r="E523">
        <v>161.13</v>
      </c>
      <c r="F523">
        <v>-56.478400000000001</v>
      </c>
      <c r="G523">
        <v>11.309200000000001</v>
      </c>
      <c r="H523">
        <v>197.721</v>
      </c>
      <c r="J523">
        <v>108</v>
      </c>
      <c r="M523">
        <f t="shared" si="42"/>
        <v>106.32300000000001</v>
      </c>
      <c r="P523">
        <f t="shared" si="43"/>
        <v>-52</v>
      </c>
      <c r="Q523">
        <f t="shared" si="44"/>
        <v>-49.076330000000041</v>
      </c>
    </row>
    <row r="524" spans="2:17">
      <c r="B524" t="s">
        <v>286</v>
      </c>
      <c r="C524">
        <v>2.3276500000000002</v>
      </c>
      <c r="D524">
        <v>17.104600000000001</v>
      </c>
      <c r="E524">
        <v>161.10900000000001</v>
      </c>
      <c r="F524">
        <v>-56.449399999999997</v>
      </c>
      <c r="G524">
        <v>11.2951</v>
      </c>
      <c r="H524">
        <v>197.57900000000001</v>
      </c>
      <c r="J524">
        <v>108</v>
      </c>
      <c r="M524">
        <f t="shared" si="42"/>
        <v>106.0329999999999</v>
      </c>
      <c r="P524">
        <f t="shared" si="43"/>
        <v>-52</v>
      </c>
      <c r="Q524">
        <f t="shared" si="44"/>
        <v>-48.786329999999936</v>
      </c>
    </row>
    <row r="525" spans="2:17">
      <c r="B525" t="s">
        <v>287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J525">
        <v>110</v>
      </c>
      <c r="M525">
        <f t="shared" si="42"/>
        <v>-478.46100000000001</v>
      </c>
      <c r="P525">
        <f t="shared" si="43"/>
        <v>-54</v>
      </c>
    </row>
    <row r="526" spans="2:17">
      <c r="B526" t="s">
        <v>288</v>
      </c>
      <c r="C526">
        <v>1.3495299999999999</v>
      </c>
      <c r="D526">
        <v>12.8512</v>
      </c>
      <c r="E526">
        <v>159.529</v>
      </c>
      <c r="F526">
        <v>-58.090200000000003</v>
      </c>
      <c r="G526">
        <v>11.3399</v>
      </c>
      <c r="H526">
        <v>197.44200000000001</v>
      </c>
      <c r="J526">
        <v>110</v>
      </c>
      <c r="M526">
        <f t="shared" si="42"/>
        <v>102.44100000000003</v>
      </c>
      <c r="P526">
        <f t="shared" si="43"/>
        <v>-54</v>
      </c>
      <c r="Q526">
        <f t="shared" si="44"/>
        <v>-45.194330000000065</v>
      </c>
    </row>
    <row r="527" spans="2:17">
      <c r="B527" t="s">
        <v>289</v>
      </c>
      <c r="C527">
        <v>1.95587</v>
      </c>
      <c r="D527">
        <v>15.047499999999999</v>
      </c>
      <c r="E527">
        <v>160.65700000000001</v>
      </c>
      <c r="F527">
        <v>-60.747799999999998</v>
      </c>
      <c r="G527">
        <v>11.373799999999999</v>
      </c>
      <c r="H527">
        <v>198.77799999999999</v>
      </c>
      <c r="J527">
        <v>112</v>
      </c>
      <c r="M527">
        <f t="shared" si="42"/>
        <v>109.01700000000005</v>
      </c>
      <c r="P527">
        <f t="shared" si="43"/>
        <v>-56</v>
      </c>
      <c r="Q527">
        <f t="shared" si="44"/>
        <v>-51.770329999999944</v>
      </c>
    </row>
    <row r="528" spans="2:17">
      <c r="B528" t="s">
        <v>290</v>
      </c>
      <c r="C528">
        <v>1.6580699999999999</v>
      </c>
      <c r="D528">
        <v>14.276400000000001</v>
      </c>
      <c r="E528">
        <v>160.07599999999999</v>
      </c>
      <c r="F528">
        <v>-60.654600000000002</v>
      </c>
      <c r="G528">
        <v>11.364599999999999</v>
      </c>
      <c r="H528">
        <v>198.43</v>
      </c>
      <c r="J528">
        <v>112</v>
      </c>
      <c r="M528">
        <f t="shared" si="42"/>
        <v>108.08500000000009</v>
      </c>
      <c r="P528">
        <f t="shared" si="43"/>
        <v>-56</v>
      </c>
      <c r="Q528">
        <f t="shared" si="44"/>
        <v>-50.838329999999985</v>
      </c>
    </row>
    <row r="529" spans="2:17">
      <c r="B529" t="s">
        <v>291</v>
      </c>
      <c r="C529">
        <v>1.85433</v>
      </c>
      <c r="D529">
        <v>16.332000000000001</v>
      </c>
      <c r="E529">
        <v>160.928</v>
      </c>
      <c r="F529">
        <v>-62.81</v>
      </c>
      <c r="G529">
        <v>11.3881</v>
      </c>
      <c r="H529">
        <v>199.26300000000001</v>
      </c>
      <c r="J529">
        <v>114</v>
      </c>
      <c r="M529">
        <f t="shared" si="42"/>
        <v>109.63899999999995</v>
      </c>
      <c r="P529">
        <f t="shared" si="43"/>
        <v>-58</v>
      </c>
      <c r="Q529">
        <f t="shared" si="44"/>
        <v>-52.392329999999987</v>
      </c>
    </row>
    <row r="530" spans="2:17">
      <c r="B530" t="s">
        <v>292</v>
      </c>
      <c r="C530">
        <v>1.85137</v>
      </c>
      <c r="D530">
        <v>15.8393</v>
      </c>
      <c r="E530">
        <v>160.68199999999999</v>
      </c>
      <c r="F530">
        <v>-62.747999999999998</v>
      </c>
      <c r="G530">
        <v>11.373799999999999</v>
      </c>
      <c r="H530">
        <v>199.01300000000001</v>
      </c>
      <c r="J530">
        <v>114</v>
      </c>
      <c r="M530">
        <f t="shared" si="42"/>
        <v>109.01899999999998</v>
      </c>
      <c r="P530">
        <f t="shared" si="43"/>
        <v>-58</v>
      </c>
      <c r="Q530">
        <f t="shared" si="44"/>
        <v>-51.772330000000011</v>
      </c>
    </row>
    <row r="531" spans="2:17">
      <c r="B531" t="s">
        <v>293</v>
      </c>
      <c r="C531">
        <v>1.70404</v>
      </c>
      <c r="D531">
        <v>15.7483</v>
      </c>
      <c r="E531">
        <v>161.65100000000001</v>
      </c>
      <c r="F531">
        <v>-65.276200000000003</v>
      </c>
      <c r="G531">
        <v>11.3927</v>
      </c>
      <c r="H531">
        <v>199.941</v>
      </c>
      <c r="J531">
        <v>116</v>
      </c>
      <c r="M531">
        <f t="shared" si="42"/>
        <v>114.3010000000001</v>
      </c>
      <c r="P531">
        <f t="shared" si="43"/>
        <v>-60</v>
      </c>
      <c r="Q531">
        <f t="shared" si="44"/>
        <v>-57.054329999999993</v>
      </c>
    </row>
    <row r="532" spans="2:17">
      <c r="B532" t="s">
        <v>294</v>
      </c>
      <c r="C532">
        <v>1.7125699999999999</v>
      </c>
      <c r="D532">
        <v>15.9078</v>
      </c>
      <c r="E532">
        <v>161.32300000000001</v>
      </c>
      <c r="F532">
        <v>-65.176599999999993</v>
      </c>
      <c r="G532">
        <v>11.3742</v>
      </c>
      <c r="H532">
        <v>199.648</v>
      </c>
      <c r="J532">
        <v>116</v>
      </c>
      <c r="M532">
        <f t="shared" si="42"/>
        <v>113.30500000000001</v>
      </c>
      <c r="P532">
        <f t="shared" si="43"/>
        <v>-60</v>
      </c>
      <c r="Q532">
        <f t="shared" si="44"/>
        <v>-56.058329999999899</v>
      </c>
    </row>
    <row r="533" spans="2:17">
      <c r="B533" t="s">
        <v>295</v>
      </c>
      <c r="C533">
        <v>1.77101</v>
      </c>
      <c r="D533">
        <v>15.436299999999999</v>
      </c>
      <c r="E533">
        <v>161.64699999999999</v>
      </c>
      <c r="F533">
        <v>-67.494900000000001</v>
      </c>
      <c r="G533">
        <v>11.4</v>
      </c>
      <c r="H533">
        <v>200.19499999999999</v>
      </c>
      <c r="J533">
        <v>118</v>
      </c>
      <c r="M533">
        <f t="shared" si="42"/>
        <v>116.48799999999994</v>
      </c>
      <c r="P533">
        <f t="shared" si="43"/>
        <v>-62</v>
      </c>
      <c r="Q533">
        <f t="shared" si="44"/>
        <v>-59.241329999999977</v>
      </c>
    </row>
    <row r="534" spans="2:17">
      <c r="B534" t="s">
        <v>296</v>
      </c>
      <c r="C534">
        <v>1.7970699999999999</v>
      </c>
      <c r="D534">
        <v>15.8817</v>
      </c>
      <c r="E534">
        <v>161.54</v>
      </c>
      <c r="F534">
        <v>-67.459599999999995</v>
      </c>
      <c r="G534">
        <v>11.395099999999999</v>
      </c>
      <c r="H534">
        <v>200.11600000000001</v>
      </c>
      <c r="J534">
        <v>118</v>
      </c>
      <c r="M534">
        <f t="shared" si="42"/>
        <v>116.13499999999988</v>
      </c>
      <c r="P534">
        <f t="shared" si="43"/>
        <v>-62</v>
      </c>
      <c r="Q534">
        <f t="shared" si="44"/>
        <v>-58.888329999999911</v>
      </c>
    </row>
    <row r="535" spans="2:17">
      <c r="B535" t="s">
        <v>297</v>
      </c>
      <c r="C535">
        <v>2.1813799999999999</v>
      </c>
      <c r="D535">
        <v>17.113499999999998</v>
      </c>
      <c r="E535">
        <v>163.19399999999999</v>
      </c>
      <c r="F535">
        <v>-69.9435</v>
      </c>
      <c r="G535">
        <v>11.4504</v>
      </c>
      <c r="H535">
        <v>201.67</v>
      </c>
      <c r="J535">
        <v>120</v>
      </c>
      <c r="M535">
        <f t="shared" si="42"/>
        <v>120.97399999999993</v>
      </c>
      <c r="P535">
        <f t="shared" si="43"/>
        <v>-64</v>
      </c>
      <c r="Q535">
        <f t="shared" si="44"/>
        <v>-63.727329999999967</v>
      </c>
    </row>
    <row r="536" spans="2:17">
      <c r="B536" t="s">
        <v>298</v>
      </c>
      <c r="C536">
        <v>2.1524399999999999</v>
      </c>
      <c r="D536">
        <v>16.477499999999999</v>
      </c>
      <c r="E536">
        <v>162.31899999999999</v>
      </c>
      <c r="F536">
        <v>-69.763300000000001</v>
      </c>
      <c r="G536">
        <v>11.418900000000001</v>
      </c>
      <c r="H536">
        <v>201.11799999999999</v>
      </c>
      <c r="J536">
        <v>120</v>
      </c>
      <c r="M536">
        <f t="shared" si="42"/>
        <v>119.17200000000008</v>
      </c>
      <c r="P536">
        <f t="shared" si="43"/>
        <v>-64</v>
      </c>
      <c r="Q536">
        <f t="shared" si="44"/>
        <v>-61.925329999999974</v>
      </c>
    </row>
    <row r="537" spans="2:17">
      <c r="B537" t="s">
        <v>299</v>
      </c>
      <c r="C537">
        <v>1.5780000000000001</v>
      </c>
      <c r="D537">
        <v>13.838800000000001</v>
      </c>
      <c r="E537">
        <v>165.05799999999999</v>
      </c>
      <c r="F537">
        <v>-72.453299999999999</v>
      </c>
      <c r="G537">
        <v>11.4131</v>
      </c>
      <c r="H537">
        <v>202.02</v>
      </c>
      <c r="J537">
        <v>122</v>
      </c>
      <c r="M537">
        <f t="shared" si="42"/>
        <v>126.07200000000006</v>
      </c>
      <c r="P537">
        <f t="shared" si="43"/>
        <v>-66</v>
      </c>
      <c r="Q537">
        <f t="shared" si="44"/>
        <v>-68.825329999999951</v>
      </c>
    </row>
    <row r="538" spans="2:17">
      <c r="B538" t="s">
        <v>300</v>
      </c>
      <c r="C538">
        <v>1.4903500000000001</v>
      </c>
      <c r="D538">
        <v>13.4389</v>
      </c>
      <c r="E538">
        <v>165.232</v>
      </c>
      <c r="F538">
        <v>-72.406199999999998</v>
      </c>
      <c r="G538">
        <v>11.412100000000001</v>
      </c>
      <c r="H538">
        <v>201.92099999999999</v>
      </c>
      <c r="J538">
        <v>122</v>
      </c>
      <c r="M538">
        <f t="shared" si="42"/>
        <v>125.60100000000006</v>
      </c>
      <c r="P538">
        <f t="shared" si="43"/>
        <v>-66</v>
      </c>
      <c r="Q538">
        <f t="shared" si="44"/>
        <v>-68.354329999999948</v>
      </c>
    </row>
    <row r="539" spans="2:17">
      <c r="B539" t="s">
        <v>301</v>
      </c>
      <c r="C539">
        <v>1.3120400000000001</v>
      </c>
      <c r="D539">
        <v>13.3446</v>
      </c>
      <c r="E539">
        <v>166.869</v>
      </c>
      <c r="F539">
        <v>-75.075500000000005</v>
      </c>
      <c r="G539">
        <v>11.4641</v>
      </c>
      <c r="H539">
        <v>203.126</v>
      </c>
      <c r="J539">
        <v>124</v>
      </c>
      <c r="M539">
        <f t="shared" si="42"/>
        <v>132.29399999999998</v>
      </c>
      <c r="P539">
        <f t="shared" si="43"/>
        <v>-68</v>
      </c>
      <c r="Q539">
        <f t="shared" si="44"/>
        <v>-75.047330000000017</v>
      </c>
    </row>
    <row r="540" spans="2:17">
      <c r="B540" t="s">
        <v>302</v>
      </c>
      <c r="C540">
        <v>1.33317</v>
      </c>
      <c r="D540">
        <v>14.135899999999999</v>
      </c>
      <c r="E540">
        <v>166.65299999999999</v>
      </c>
      <c r="F540">
        <v>-75.061899999999994</v>
      </c>
      <c r="G540">
        <v>11.4613</v>
      </c>
      <c r="H540">
        <v>203.11799999999999</v>
      </c>
      <c r="J540">
        <v>124</v>
      </c>
      <c r="M540">
        <f t="shared" si="42"/>
        <v>132.15800000000002</v>
      </c>
      <c r="P540">
        <f t="shared" si="43"/>
        <v>-68</v>
      </c>
      <c r="Q540">
        <f t="shared" si="44"/>
        <v>-74.911329999999907</v>
      </c>
    </row>
    <row r="541" spans="2:17">
      <c r="B541" t="s">
        <v>303</v>
      </c>
      <c r="C541">
        <v>2.0255800000000002</v>
      </c>
      <c r="D541">
        <v>15.347899999999999</v>
      </c>
      <c r="E541">
        <v>168.35300000000001</v>
      </c>
      <c r="F541">
        <v>-77.890900000000002</v>
      </c>
      <c r="G541">
        <v>11.5022</v>
      </c>
      <c r="H541">
        <v>204.566</v>
      </c>
      <c r="J541">
        <v>126</v>
      </c>
      <c r="M541">
        <f t="shared" si="42"/>
        <v>140.44800000000009</v>
      </c>
      <c r="P541">
        <f t="shared" si="43"/>
        <v>-70</v>
      </c>
      <c r="Q541">
        <f t="shared" si="44"/>
        <v>-83.201329999999984</v>
      </c>
    </row>
    <row r="542" spans="2:17">
      <c r="B542" t="s">
        <v>304</v>
      </c>
      <c r="C542">
        <v>2.1296599999999999</v>
      </c>
      <c r="D542">
        <v>15.7386</v>
      </c>
      <c r="E542">
        <v>168.083</v>
      </c>
      <c r="F542">
        <v>-77.903199999999998</v>
      </c>
      <c r="G542">
        <v>11.4939</v>
      </c>
      <c r="H542">
        <v>204.59200000000001</v>
      </c>
      <c r="J542">
        <v>126</v>
      </c>
      <c r="M542">
        <f t="shared" si="42"/>
        <v>140.57099999999991</v>
      </c>
      <c r="P542">
        <f t="shared" si="43"/>
        <v>-70</v>
      </c>
      <c r="Q542">
        <f t="shared" si="44"/>
        <v>-83.324329999999946</v>
      </c>
    </row>
    <row r="544" spans="2:17">
      <c r="B544" t="s">
        <v>308</v>
      </c>
    </row>
    <row r="545" spans="2:17">
      <c r="J545" s="37" t="s">
        <v>222</v>
      </c>
      <c r="M545" t="s">
        <v>305</v>
      </c>
      <c r="P545" t="s">
        <v>306</v>
      </c>
    </row>
    <row r="546" spans="2:17">
      <c r="B546" t="s">
        <v>97</v>
      </c>
      <c r="C546">
        <v>0.30875000000000002</v>
      </c>
      <c r="D546">
        <v>5.5451300000000003</v>
      </c>
      <c r="E546">
        <v>177.69200000000001</v>
      </c>
      <c r="F546">
        <v>57.893500000000003</v>
      </c>
      <c r="G546">
        <v>9.4339899999999997</v>
      </c>
      <c r="H546">
        <v>194.23400000000001</v>
      </c>
      <c r="J546">
        <v>0</v>
      </c>
      <c r="M546">
        <f t="shared" ref="M546:M609" si="45">($F$546-F546-J546)*10</f>
        <v>0</v>
      </c>
      <c r="P546">
        <f t="shared" ref="P546:P601" si="46">$J$602-J546</f>
        <v>56</v>
      </c>
      <c r="Q546">
        <f t="shared" ref="Q546:Q601" si="47">(F546-$F$602-P546)*10</f>
        <v>12.627020000000044</v>
      </c>
    </row>
    <row r="547" spans="2:17">
      <c r="B547" t="s">
        <v>98</v>
      </c>
      <c r="C547">
        <v>0.30879000000000001</v>
      </c>
      <c r="D547">
        <v>5.4531299999999998</v>
      </c>
      <c r="E547">
        <v>177.55500000000001</v>
      </c>
      <c r="F547">
        <v>57.896500000000003</v>
      </c>
      <c r="G547">
        <v>9.4327699999999997</v>
      </c>
      <c r="H547">
        <v>194.226</v>
      </c>
      <c r="J547">
        <v>0</v>
      </c>
      <c r="M547">
        <f t="shared" si="45"/>
        <v>-3.0000000000001137E-2</v>
      </c>
      <c r="P547">
        <f t="shared" si="46"/>
        <v>56</v>
      </c>
      <c r="Q547">
        <f t="shared" si="47"/>
        <v>12.657020000000045</v>
      </c>
    </row>
    <row r="548" spans="2:17">
      <c r="B548" t="s">
        <v>99</v>
      </c>
      <c r="C548">
        <v>1.0377400000000001</v>
      </c>
      <c r="D548">
        <v>6.7347099999999998</v>
      </c>
      <c r="E548">
        <v>175.488</v>
      </c>
      <c r="F548">
        <v>55.536799999999999</v>
      </c>
      <c r="G548">
        <v>9.7904</v>
      </c>
      <c r="H548">
        <v>192.62200000000001</v>
      </c>
      <c r="J548">
        <v>2</v>
      </c>
      <c r="M548">
        <f>($F$546-F548-J548)*10</f>
        <v>3.5670000000000357</v>
      </c>
      <c r="P548">
        <f t="shared" si="46"/>
        <v>54</v>
      </c>
      <c r="Q548">
        <f t="shared" si="47"/>
        <v>9.0600200000000086</v>
      </c>
    </row>
    <row r="549" spans="2:17">
      <c r="B549" t="s">
        <v>100</v>
      </c>
      <c r="C549">
        <v>0.984537</v>
      </c>
      <c r="D549">
        <v>6.45608</v>
      </c>
      <c r="E549">
        <v>175.45400000000001</v>
      </c>
      <c r="F549">
        <v>55.595999999999997</v>
      </c>
      <c r="G549">
        <v>9.8115400000000008</v>
      </c>
      <c r="H549">
        <v>192.851</v>
      </c>
      <c r="J549">
        <v>2</v>
      </c>
      <c r="M549">
        <f t="shared" si="45"/>
        <v>2.9750000000000654</v>
      </c>
      <c r="P549">
        <f t="shared" si="46"/>
        <v>54</v>
      </c>
      <c r="Q549">
        <f t="shared" si="47"/>
        <v>9.6520199999999789</v>
      </c>
    </row>
    <row r="550" spans="2:17">
      <c r="B550" t="s">
        <v>101</v>
      </c>
      <c r="C550">
        <v>1.0808899999999999</v>
      </c>
      <c r="D550">
        <v>7.1937600000000002</v>
      </c>
      <c r="E550">
        <v>175.57900000000001</v>
      </c>
      <c r="F550">
        <v>53.436399999999999</v>
      </c>
      <c r="G550">
        <v>9.7422500000000003</v>
      </c>
      <c r="H550">
        <v>192.131</v>
      </c>
      <c r="J550">
        <v>4</v>
      </c>
      <c r="M550">
        <f t="shared" si="45"/>
        <v>4.5710000000000406</v>
      </c>
      <c r="P550">
        <f t="shared" si="46"/>
        <v>52</v>
      </c>
      <c r="Q550">
        <f t="shared" si="47"/>
        <v>8.0560200000000037</v>
      </c>
    </row>
    <row r="551" spans="2:17">
      <c r="B551" t="s">
        <v>102</v>
      </c>
      <c r="C551">
        <v>1.0405199999999999</v>
      </c>
      <c r="D551">
        <v>7.2615100000000004</v>
      </c>
      <c r="E551">
        <v>175.66800000000001</v>
      </c>
      <c r="F551">
        <v>53.404800000000002</v>
      </c>
      <c r="G551">
        <v>9.7308000000000003</v>
      </c>
      <c r="H551">
        <v>192.01499999999999</v>
      </c>
      <c r="J551">
        <v>4</v>
      </c>
      <c r="M551">
        <f t="shared" si="45"/>
        <v>4.8870000000000147</v>
      </c>
      <c r="P551">
        <f t="shared" si="46"/>
        <v>52</v>
      </c>
      <c r="Q551">
        <f t="shared" si="47"/>
        <v>7.7400200000000297</v>
      </c>
    </row>
    <row r="552" spans="2:17">
      <c r="B552" t="s">
        <v>103</v>
      </c>
      <c r="C552">
        <v>0.35206900000000002</v>
      </c>
      <c r="D552">
        <v>6.7068199999999996</v>
      </c>
      <c r="E552">
        <v>176.43299999999999</v>
      </c>
      <c r="F552">
        <v>51.3294</v>
      </c>
      <c r="G552">
        <v>9.65991</v>
      </c>
      <c r="H552">
        <v>191.33699999999999</v>
      </c>
      <c r="J552">
        <v>6</v>
      </c>
      <c r="M552">
        <f t="shared" si="45"/>
        <v>5.6410000000000338</v>
      </c>
      <c r="P552">
        <f t="shared" si="46"/>
        <v>50</v>
      </c>
      <c r="Q552">
        <f t="shared" si="47"/>
        <v>6.9860200000000106</v>
      </c>
    </row>
    <row r="553" spans="2:17">
      <c r="B553" t="s">
        <v>104</v>
      </c>
      <c r="C553">
        <v>0.35242499999999999</v>
      </c>
      <c r="D553">
        <v>7.0111400000000001</v>
      </c>
      <c r="E553">
        <v>176.029</v>
      </c>
      <c r="F553">
        <v>51.354300000000002</v>
      </c>
      <c r="G553">
        <v>9.6565499999999993</v>
      </c>
      <c r="H553">
        <v>191.31899999999999</v>
      </c>
      <c r="J553">
        <v>6</v>
      </c>
      <c r="M553">
        <f t="shared" si="45"/>
        <v>5.3920000000000101</v>
      </c>
      <c r="P553">
        <f t="shared" si="46"/>
        <v>50</v>
      </c>
      <c r="Q553">
        <f t="shared" si="47"/>
        <v>7.2350200000000342</v>
      </c>
    </row>
    <row r="554" spans="2:17">
      <c r="B554" t="s">
        <v>105</v>
      </c>
      <c r="C554">
        <v>0.34201300000000001</v>
      </c>
      <c r="D554">
        <v>5.7206599999999996</v>
      </c>
      <c r="E554">
        <v>177.04900000000001</v>
      </c>
      <c r="F554">
        <v>49.261899999999997</v>
      </c>
      <c r="G554">
        <v>9.6632999999999996</v>
      </c>
      <c r="H554">
        <v>191.33099999999999</v>
      </c>
      <c r="J554">
        <v>8</v>
      </c>
      <c r="M554">
        <f t="shared" si="45"/>
        <v>6.3160000000000593</v>
      </c>
      <c r="P554">
        <f t="shared" si="46"/>
        <v>48</v>
      </c>
      <c r="Q554">
        <f t="shared" si="47"/>
        <v>6.311019999999985</v>
      </c>
    </row>
    <row r="555" spans="2:17">
      <c r="B555" t="s">
        <v>106</v>
      </c>
      <c r="C555">
        <v>0.342746</v>
      </c>
      <c r="D555">
        <v>5.7709000000000001</v>
      </c>
      <c r="E555">
        <v>176.98400000000001</v>
      </c>
      <c r="F555">
        <v>49.262</v>
      </c>
      <c r="G555">
        <v>9.6625200000000007</v>
      </c>
      <c r="H555">
        <v>191.32300000000001</v>
      </c>
      <c r="J555">
        <v>8</v>
      </c>
      <c r="M555">
        <f t="shared" si="45"/>
        <v>6.3150000000000261</v>
      </c>
      <c r="P555">
        <f t="shared" si="46"/>
        <v>48</v>
      </c>
      <c r="Q555">
        <f t="shared" si="47"/>
        <v>6.3120200000000182</v>
      </c>
    </row>
    <row r="556" spans="2:17">
      <c r="B556" t="s">
        <v>107</v>
      </c>
      <c r="C556">
        <v>0.94261300000000003</v>
      </c>
      <c r="D556">
        <v>4.4781500000000003</v>
      </c>
      <c r="E556">
        <v>176.732</v>
      </c>
      <c r="F556">
        <v>47.158299999999997</v>
      </c>
      <c r="G556">
        <v>9.5087499999999991</v>
      </c>
      <c r="H556">
        <v>189.53899999999999</v>
      </c>
      <c r="J556">
        <v>10</v>
      </c>
      <c r="M556">
        <f t="shared" si="45"/>
        <v>7.3520000000000607</v>
      </c>
      <c r="P556">
        <f t="shared" si="46"/>
        <v>46</v>
      </c>
      <c r="Q556">
        <f t="shared" si="47"/>
        <v>5.2750199999999836</v>
      </c>
    </row>
    <row r="557" spans="2:17">
      <c r="B557" t="s">
        <v>108</v>
      </c>
      <c r="C557">
        <v>0.90334700000000001</v>
      </c>
      <c r="D557">
        <v>4.8060900000000002</v>
      </c>
      <c r="E557">
        <v>176.715</v>
      </c>
      <c r="F557">
        <v>47.078299999999999</v>
      </c>
      <c r="G557">
        <v>9.4772099999999995</v>
      </c>
      <c r="H557">
        <v>189.22399999999999</v>
      </c>
      <c r="J557">
        <v>10</v>
      </c>
      <c r="M557">
        <f t="shared" si="45"/>
        <v>8.1520000000000437</v>
      </c>
      <c r="P557">
        <f t="shared" si="46"/>
        <v>46</v>
      </c>
      <c r="Q557">
        <f t="shared" si="47"/>
        <v>4.4750200000000007</v>
      </c>
    </row>
    <row r="558" spans="2:17">
      <c r="B558" t="s">
        <v>109</v>
      </c>
      <c r="C558">
        <v>0.74000100000000002</v>
      </c>
      <c r="D558">
        <v>5.1347199999999997</v>
      </c>
      <c r="E558">
        <v>177.43299999999999</v>
      </c>
      <c r="F558">
        <v>44.997799999999998</v>
      </c>
      <c r="G558">
        <v>9.4487000000000005</v>
      </c>
      <c r="H558">
        <v>188.91900000000001</v>
      </c>
      <c r="J558">
        <v>12</v>
      </c>
      <c r="M558">
        <f t="shared" si="45"/>
        <v>8.9570000000000505</v>
      </c>
      <c r="P558">
        <f t="shared" si="46"/>
        <v>44</v>
      </c>
      <c r="Q558">
        <f t="shared" si="47"/>
        <v>3.6700199999999938</v>
      </c>
    </row>
    <row r="559" spans="2:17">
      <c r="B559" t="s">
        <v>110</v>
      </c>
      <c r="C559">
        <v>0.74537100000000001</v>
      </c>
      <c r="D559">
        <v>5.1041800000000004</v>
      </c>
      <c r="E559">
        <v>177.203</v>
      </c>
      <c r="F559">
        <v>44.9983</v>
      </c>
      <c r="G559">
        <v>9.4469399999999997</v>
      </c>
      <c r="H559">
        <v>188.91300000000001</v>
      </c>
      <c r="J559">
        <v>12</v>
      </c>
      <c r="M559">
        <f t="shared" si="45"/>
        <v>8.9520000000000266</v>
      </c>
      <c r="P559">
        <f t="shared" si="46"/>
        <v>44</v>
      </c>
      <c r="Q559">
        <f t="shared" si="47"/>
        <v>3.6750200000000177</v>
      </c>
    </row>
    <row r="560" spans="2:17">
      <c r="B560" t="s">
        <v>111</v>
      </c>
      <c r="C560">
        <v>0.271119</v>
      </c>
      <c r="D560">
        <v>5.4501499999999998</v>
      </c>
      <c r="E560">
        <v>179.16499999999999</v>
      </c>
      <c r="F560">
        <v>43.096299999999999</v>
      </c>
      <c r="G560">
        <v>9.4034800000000001</v>
      </c>
      <c r="H560">
        <v>188.37</v>
      </c>
      <c r="J560">
        <v>14</v>
      </c>
      <c r="M560">
        <f t="shared" si="45"/>
        <v>7.9720000000000368</v>
      </c>
      <c r="P560">
        <f t="shared" si="46"/>
        <v>42</v>
      </c>
      <c r="Q560">
        <f t="shared" si="47"/>
        <v>4.6550200000000075</v>
      </c>
    </row>
    <row r="561" spans="2:17">
      <c r="B561" t="s">
        <v>112</v>
      </c>
      <c r="C561">
        <v>0.271119</v>
      </c>
      <c r="D561">
        <v>5.4501499999999998</v>
      </c>
      <c r="E561">
        <v>179.16499999999999</v>
      </c>
      <c r="F561">
        <v>43.096299999999999</v>
      </c>
      <c r="G561">
        <v>9.4034800000000001</v>
      </c>
      <c r="H561">
        <v>188.37</v>
      </c>
      <c r="J561">
        <v>14</v>
      </c>
      <c r="M561">
        <f t="shared" si="45"/>
        <v>7.9720000000000368</v>
      </c>
      <c r="P561">
        <f t="shared" si="46"/>
        <v>42</v>
      </c>
      <c r="Q561">
        <f t="shared" si="47"/>
        <v>4.6550200000000075</v>
      </c>
    </row>
    <row r="562" spans="2:17">
      <c r="B562" t="s">
        <v>113</v>
      </c>
      <c r="C562">
        <v>0.28218900000000002</v>
      </c>
      <c r="D562">
        <v>4.5306300000000004</v>
      </c>
      <c r="E562">
        <v>176.96</v>
      </c>
      <c r="F562">
        <v>41.153700000000001</v>
      </c>
      <c r="G562">
        <v>9.3942999999999994</v>
      </c>
      <c r="H562">
        <v>188.46299999999999</v>
      </c>
      <c r="J562">
        <v>16</v>
      </c>
      <c r="M562">
        <f t="shared" si="45"/>
        <v>7.3980000000000246</v>
      </c>
      <c r="P562">
        <f t="shared" si="46"/>
        <v>40</v>
      </c>
      <c r="Q562">
        <f t="shared" si="47"/>
        <v>5.2290200000000198</v>
      </c>
    </row>
    <row r="563" spans="2:17">
      <c r="B563" t="s">
        <v>114</v>
      </c>
      <c r="C563">
        <v>0.28945900000000002</v>
      </c>
      <c r="D563">
        <v>4.6560499999999996</v>
      </c>
      <c r="E563">
        <v>176.90799999999999</v>
      </c>
      <c r="F563">
        <v>41.1492</v>
      </c>
      <c r="G563">
        <v>9.3940400000000004</v>
      </c>
      <c r="H563">
        <v>188.464</v>
      </c>
      <c r="J563">
        <v>16</v>
      </c>
      <c r="M563">
        <f t="shared" si="45"/>
        <v>7.4430000000000263</v>
      </c>
      <c r="P563">
        <f t="shared" si="46"/>
        <v>40</v>
      </c>
      <c r="Q563">
        <f t="shared" si="47"/>
        <v>5.1840200000000181</v>
      </c>
    </row>
    <row r="564" spans="2:17">
      <c r="B564" t="s">
        <v>115</v>
      </c>
      <c r="C564">
        <v>0.15853500000000001</v>
      </c>
      <c r="D564">
        <v>3.1964899999999998</v>
      </c>
      <c r="E564">
        <v>179.40299999999999</v>
      </c>
      <c r="F564">
        <v>39.177900000000001</v>
      </c>
      <c r="G564">
        <v>9.4022299999999994</v>
      </c>
      <c r="H564">
        <v>188.315</v>
      </c>
      <c r="J564">
        <v>18</v>
      </c>
      <c r="M564">
        <f t="shared" si="45"/>
        <v>7.1560000000000201</v>
      </c>
      <c r="P564">
        <f t="shared" si="46"/>
        <v>38</v>
      </c>
      <c r="Q564">
        <f t="shared" si="47"/>
        <v>5.4710200000000242</v>
      </c>
    </row>
    <row r="565" spans="2:17">
      <c r="B565" t="s">
        <v>116</v>
      </c>
      <c r="C565">
        <v>0.19181500000000001</v>
      </c>
      <c r="D565">
        <v>3.07375</v>
      </c>
      <c r="E565">
        <v>179.273</v>
      </c>
      <c r="F565">
        <v>39.194400000000002</v>
      </c>
      <c r="G565">
        <v>9.4036399999999993</v>
      </c>
      <c r="H565">
        <v>188.398</v>
      </c>
      <c r="J565">
        <v>18</v>
      </c>
      <c r="M565">
        <f t="shared" si="45"/>
        <v>6.9910000000000139</v>
      </c>
      <c r="P565">
        <f t="shared" si="46"/>
        <v>38</v>
      </c>
      <c r="Q565">
        <f t="shared" si="47"/>
        <v>5.6360200000000304</v>
      </c>
    </row>
    <row r="566" spans="2:17">
      <c r="B566" t="s">
        <v>117</v>
      </c>
      <c r="C566">
        <v>0.75335200000000002</v>
      </c>
      <c r="D566">
        <v>2.1115499999999998</v>
      </c>
      <c r="E566">
        <v>176.28800000000001</v>
      </c>
      <c r="F566">
        <v>37.075299999999999</v>
      </c>
      <c r="G566">
        <v>9.2863100000000003</v>
      </c>
      <c r="H566">
        <v>187.148</v>
      </c>
      <c r="J566">
        <v>20</v>
      </c>
      <c r="M566">
        <f t="shared" si="45"/>
        <v>8.1820000000000448</v>
      </c>
      <c r="P566">
        <f t="shared" si="46"/>
        <v>36</v>
      </c>
      <c r="Q566">
        <f t="shared" si="47"/>
        <v>4.4450199999999995</v>
      </c>
    </row>
    <row r="567" spans="2:17">
      <c r="B567" t="s">
        <v>118</v>
      </c>
      <c r="C567">
        <v>0.87380800000000003</v>
      </c>
      <c r="D567">
        <v>2.9663400000000002</v>
      </c>
      <c r="E567">
        <v>176.39099999999999</v>
      </c>
      <c r="F567">
        <v>37.025300000000001</v>
      </c>
      <c r="G567">
        <v>9.2561400000000003</v>
      </c>
      <c r="H567">
        <v>186.81399999999999</v>
      </c>
      <c r="J567">
        <v>20</v>
      </c>
      <c r="M567">
        <f t="shared" si="45"/>
        <v>8.6820000000000164</v>
      </c>
      <c r="P567">
        <f t="shared" si="46"/>
        <v>36</v>
      </c>
      <c r="Q567">
        <f t="shared" si="47"/>
        <v>3.9450200000000279</v>
      </c>
    </row>
    <row r="568" spans="2:17">
      <c r="B568" t="s">
        <v>119</v>
      </c>
      <c r="C568">
        <v>0.21903700000000001</v>
      </c>
      <c r="D568">
        <v>3.0564200000000001</v>
      </c>
      <c r="E568">
        <v>177.69800000000001</v>
      </c>
      <c r="F568">
        <v>34.816299999999998</v>
      </c>
      <c r="G568">
        <v>9.1392100000000003</v>
      </c>
      <c r="H568">
        <v>185.732</v>
      </c>
      <c r="J568">
        <v>22</v>
      </c>
      <c r="M568">
        <f t="shared" si="45"/>
        <v>10.772000000000048</v>
      </c>
      <c r="P568">
        <f t="shared" si="46"/>
        <v>34</v>
      </c>
      <c r="Q568">
        <f t="shared" si="47"/>
        <v>1.8550199999999961</v>
      </c>
    </row>
    <row r="569" spans="2:17">
      <c r="B569" t="s">
        <v>120</v>
      </c>
      <c r="C569">
        <v>-0.51449299999999998</v>
      </c>
      <c r="D569">
        <v>-22.952100000000002</v>
      </c>
      <c r="E569">
        <v>177.84200000000001</v>
      </c>
      <c r="F569">
        <v>34.858899999999998</v>
      </c>
      <c r="G569">
        <v>9.1522600000000001</v>
      </c>
      <c r="H569">
        <v>186.881</v>
      </c>
      <c r="J569">
        <v>22</v>
      </c>
      <c r="M569">
        <f t="shared" si="45"/>
        <v>10.346000000000046</v>
      </c>
      <c r="P569">
        <f t="shared" si="46"/>
        <v>34</v>
      </c>
      <c r="Q569">
        <f t="shared" si="47"/>
        <v>2.281019999999998</v>
      </c>
    </row>
    <row r="570" spans="2:17">
      <c r="B570" t="s">
        <v>121</v>
      </c>
      <c r="C570">
        <v>-0.51461699999999999</v>
      </c>
      <c r="D570">
        <v>-20.313400000000001</v>
      </c>
      <c r="E570">
        <v>177.62899999999999</v>
      </c>
      <c r="F570">
        <v>33.0976</v>
      </c>
      <c r="G570">
        <v>9.1452799999999996</v>
      </c>
      <c r="H570">
        <v>186.767</v>
      </c>
      <c r="J570">
        <v>24</v>
      </c>
      <c r="M570">
        <f t="shared" si="45"/>
        <v>7.9590000000000316</v>
      </c>
      <c r="P570">
        <f t="shared" si="46"/>
        <v>32</v>
      </c>
      <c r="Q570">
        <f t="shared" si="47"/>
        <v>4.6680200000000127</v>
      </c>
    </row>
    <row r="571" spans="2:17">
      <c r="B571" t="s">
        <v>122</v>
      </c>
      <c r="C571">
        <v>-0.67807099999999998</v>
      </c>
      <c r="D571">
        <v>-19.116099999999999</v>
      </c>
      <c r="E571">
        <v>174.833</v>
      </c>
      <c r="F571">
        <v>33.054600000000001</v>
      </c>
      <c r="G571">
        <v>9.1337100000000007</v>
      </c>
      <c r="H571">
        <v>186.46600000000001</v>
      </c>
      <c r="J571">
        <v>24</v>
      </c>
      <c r="M571">
        <f t="shared" si="45"/>
        <v>8.3890000000000242</v>
      </c>
      <c r="P571">
        <f t="shared" si="46"/>
        <v>32</v>
      </c>
      <c r="Q571">
        <f t="shared" si="47"/>
        <v>4.2380200000000201</v>
      </c>
    </row>
    <row r="572" spans="2:17">
      <c r="B572" t="s">
        <v>123</v>
      </c>
      <c r="C572">
        <v>0.18801499999999999</v>
      </c>
      <c r="D572">
        <v>2.5719799999999999</v>
      </c>
      <c r="E572">
        <v>176.52699999999999</v>
      </c>
      <c r="F572">
        <v>30.8828</v>
      </c>
      <c r="G572">
        <v>9.1311599999999995</v>
      </c>
      <c r="H572">
        <v>185.68299999999999</v>
      </c>
      <c r="J572">
        <v>26</v>
      </c>
      <c r="M572">
        <f t="shared" si="45"/>
        <v>10.107000000000035</v>
      </c>
      <c r="P572">
        <f t="shared" si="46"/>
        <v>30</v>
      </c>
      <c r="Q572">
        <f t="shared" si="47"/>
        <v>2.5200200000000095</v>
      </c>
    </row>
    <row r="573" spans="2:17">
      <c r="B573" t="s">
        <v>124</v>
      </c>
      <c r="C573">
        <v>0.20777799999999999</v>
      </c>
      <c r="D573">
        <v>2.8259300000000001</v>
      </c>
      <c r="E573">
        <v>176.249</v>
      </c>
      <c r="F573">
        <v>30.8749</v>
      </c>
      <c r="G573">
        <v>9.1286900000000006</v>
      </c>
      <c r="H573">
        <v>185.66900000000001</v>
      </c>
      <c r="J573">
        <v>26</v>
      </c>
      <c r="M573">
        <f t="shared" si="45"/>
        <v>10.186000000000028</v>
      </c>
      <c r="P573">
        <f t="shared" si="46"/>
        <v>30</v>
      </c>
      <c r="Q573">
        <f t="shared" si="47"/>
        <v>2.441020000000016</v>
      </c>
    </row>
    <row r="574" spans="2:17">
      <c r="B574" t="s">
        <v>125</v>
      </c>
      <c r="C574">
        <v>-6.2593599999999999E-2</v>
      </c>
      <c r="D574">
        <v>-12.7102</v>
      </c>
      <c r="E574">
        <v>179.27600000000001</v>
      </c>
      <c r="F574">
        <v>29.177600000000002</v>
      </c>
      <c r="G574">
        <v>9.15137</v>
      </c>
      <c r="H574">
        <v>187.58699999999999</v>
      </c>
      <c r="J574" s="32">
        <v>28</v>
      </c>
      <c r="M574">
        <f t="shared" si="45"/>
        <v>7.1590000000000131</v>
      </c>
      <c r="P574">
        <f t="shared" si="46"/>
        <v>28</v>
      </c>
      <c r="Q574">
        <f t="shared" si="47"/>
        <v>5.4680200000000312</v>
      </c>
    </row>
    <row r="575" spans="2:17">
      <c r="B575" t="s">
        <v>126</v>
      </c>
      <c r="C575">
        <v>-7.2452100000000005E-2</v>
      </c>
      <c r="D575">
        <v>-13.286899999999999</v>
      </c>
      <c r="E575">
        <v>179.32400000000001</v>
      </c>
      <c r="F575">
        <v>29.1602</v>
      </c>
      <c r="G575">
        <v>9.1501699999999992</v>
      </c>
      <c r="H575">
        <v>187.51</v>
      </c>
      <c r="J575">
        <v>28</v>
      </c>
      <c r="M575">
        <f t="shared" si="45"/>
        <v>7.3330000000000339</v>
      </c>
      <c r="P575">
        <f t="shared" si="46"/>
        <v>28</v>
      </c>
      <c r="Q575">
        <f t="shared" si="47"/>
        <v>5.2940200000000104</v>
      </c>
    </row>
    <row r="576" spans="2:17">
      <c r="B576" t="s">
        <v>127</v>
      </c>
      <c r="C576">
        <v>0.69779899999999995</v>
      </c>
      <c r="D576">
        <v>-1.0226900000000001</v>
      </c>
      <c r="E576">
        <v>174.79599999999999</v>
      </c>
      <c r="F576">
        <v>27.131799999999998</v>
      </c>
      <c r="G576">
        <v>9.0289800000000007</v>
      </c>
      <c r="H576">
        <v>186.72499999999999</v>
      </c>
      <c r="J576">
        <v>30</v>
      </c>
      <c r="M576">
        <f t="shared" si="45"/>
        <v>7.6170000000000471</v>
      </c>
      <c r="P576">
        <f t="shared" si="46"/>
        <v>26</v>
      </c>
      <c r="Q576">
        <f t="shared" si="47"/>
        <v>5.0100199999999973</v>
      </c>
    </row>
    <row r="577" spans="2:17">
      <c r="B577" t="s">
        <v>128</v>
      </c>
      <c r="C577">
        <v>0.81223900000000004</v>
      </c>
      <c r="D577">
        <v>0.56566499999999997</v>
      </c>
      <c r="E577">
        <v>174.815</v>
      </c>
      <c r="F577">
        <v>27.0519</v>
      </c>
      <c r="G577">
        <v>8.9632699999999996</v>
      </c>
      <c r="H577">
        <v>186.10499999999999</v>
      </c>
      <c r="J577">
        <v>30</v>
      </c>
      <c r="M577">
        <f t="shared" si="45"/>
        <v>8.4160000000000323</v>
      </c>
      <c r="P577">
        <f t="shared" si="46"/>
        <v>26</v>
      </c>
      <c r="Q577">
        <f t="shared" si="47"/>
        <v>4.211020000000012</v>
      </c>
    </row>
    <row r="578" spans="2:17">
      <c r="B578" t="s">
        <v>129</v>
      </c>
      <c r="C578">
        <v>-0.117688</v>
      </c>
      <c r="D578">
        <v>-3.6011799999999998</v>
      </c>
      <c r="E578">
        <v>179.52600000000001</v>
      </c>
      <c r="F578">
        <v>24.7928</v>
      </c>
      <c r="G578">
        <v>8.8831100000000003</v>
      </c>
      <c r="H578">
        <v>185.13399999999999</v>
      </c>
      <c r="J578">
        <v>32</v>
      </c>
      <c r="M578">
        <f t="shared" si="45"/>
        <v>11.007000000000033</v>
      </c>
      <c r="P578">
        <f t="shared" si="46"/>
        <v>24</v>
      </c>
      <c r="Q578">
        <f t="shared" si="47"/>
        <v>1.6200200000000109</v>
      </c>
    </row>
    <row r="579" spans="2:17">
      <c r="B579" t="s">
        <v>130</v>
      </c>
      <c r="C579">
        <v>-0.12628400000000001</v>
      </c>
      <c r="D579">
        <v>-3.6682600000000001</v>
      </c>
      <c r="E579">
        <v>-179.80600000000001</v>
      </c>
      <c r="F579">
        <v>24.784099999999999</v>
      </c>
      <c r="G579">
        <v>8.8826099999999997</v>
      </c>
      <c r="H579">
        <v>185.03399999999999</v>
      </c>
      <c r="J579">
        <v>32</v>
      </c>
      <c r="M579">
        <f t="shared" si="45"/>
        <v>11.094000000000079</v>
      </c>
      <c r="P579">
        <f t="shared" si="46"/>
        <v>24</v>
      </c>
      <c r="Q579">
        <f t="shared" si="47"/>
        <v>1.5330200000000005</v>
      </c>
    </row>
    <row r="580" spans="2:17">
      <c r="B580" t="s">
        <v>131</v>
      </c>
      <c r="C580">
        <v>-0.476601</v>
      </c>
      <c r="D580">
        <v>-11.7889</v>
      </c>
      <c r="E580">
        <v>167.95599999999999</v>
      </c>
      <c r="F580">
        <v>22.555199999999999</v>
      </c>
      <c r="G580">
        <v>8.7277100000000001</v>
      </c>
      <c r="H580">
        <v>183.42099999999999</v>
      </c>
      <c r="J580">
        <v>34</v>
      </c>
      <c r="M580">
        <f t="shared" si="45"/>
        <v>13.383000000000038</v>
      </c>
      <c r="P580">
        <f t="shared" si="46"/>
        <v>22</v>
      </c>
      <c r="Q580">
        <f t="shared" si="47"/>
        <v>-0.75597999999999388</v>
      </c>
    </row>
    <row r="581" spans="2:17">
      <c r="B581" t="s">
        <v>132</v>
      </c>
      <c r="C581">
        <v>-0.59206999999999999</v>
      </c>
      <c r="D581">
        <v>-13.354200000000001</v>
      </c>
      <c r="E581">
        <v>167.31800000000001</v>
      </c>
      <c r="F581">
        <v>22.5444</v>
      </c>
      <c r="G581">
        <v>8.7155699999999996</v>
      </c>
      <c r="H581">
        <v>183.24199999999999</v>
      </c>
      <c r="J581">
        <v>34</v>
      </c>
      <c r="M581">
        <f t="shared" si="45"/>
        <v>13.491000000000071</v>
      </c>
      <c r="P581">
        <f t="shared" si="46"/>
        <v>22</v>
      </c>
      <c r="Q581">
        <f t="shared" si="47"/>
        <v>-0.86397999999999087</v>
      </c>
    </row>
    <row r="582" spans="2:17">
      <c r="B582" t="s">
        <v>133</v>
      </c>
      <c r="C582">
        <v>0.54256800000000005</v>
      </c>
      <c r="D582">
        <v>1.4454400000000001</v>
      </c>
      <c r="E582">
        <v>176.27699999999999</v>
      </c>
      <c r="F582">
        <v>20.858000000000001</v>
      </c>
      <c r="G582">
        <v>8.91709</v>
      </c>
      <c r="H582">
        <v>185.708</v>
      </c>
      <c r="J582">
        <v>36</v>
      </c>
      <c r="M582">
        <f t="shared" si="45"/>
        <v>10.35499999999999</v>
      </c>
      <c r="P582">
        <f t="shared" si="46"/>
        <v>20</v>
      </c>
      <c r="Q582">
        <f t="shared" si="47"/>
        <v>2.272020000000019</v>
      </c>
    </row>
    <row r="583" spans="2:17">
      <c r="B583" t="s">
        <v>134</v>
      </c>
      <c r="C583">
        <v>0.52705800000000003</v>
      </c>
      <c r="D583">
        <v>1.32481</v>
      </c>
      <c r="E583">
        <v>176.364</v>
      </c>
      <c r="F583">
        <v>20.854199999999999</v>
      </c>
      <c r="G583">
        <v>8.9143600000000003</v>
      </c>
      <c r="H583">
        <v>185.68100000000001</v>
      </c>
      <c r="J583">
        <v>36</v>
      </c>
      <c r="M583">
        <f t="shared" si="45"/>
        <v>10.393000000000043</v>
      </c>
      <c r="P583">
        <f t="shared" si="46"/>
        <v>20</v>
      </c>
      <c r="Q583">
        <f t="shared" si="47"/>
        <v>2.234020000000001</v>
      </c>
    </row>
    <row r="584" spans="2:17">
      <c r="B584" t="s">
        <v>135</v>
      </c>
      <c r="C584">
        <v>0.77831300000000003</v>
      </c>
      <c r="D584">
        <v>1.7981499999999999</v>
      </c>
      <c r="E584">
        <v>174.77500000000001</v>
      </c>
      <c r="F584">
        <v>18.896699999999999</v>
      </c>
      <c r="G584">
        <v>8.9397199999999994</v>
      </c>
      <c r="H584">
        <v>185.88200000000001</v>
      </c>
      <c r="J584">
        <v>38</v>
      </c>
      <c r="M584">
        <f t="shared" si="45"/>
        <v>9.9680000000000746</v>
      </c>
      <c r="P584">
        <f t="shared" si="46"/>
        <v>18</v>
      </c>
      <c r="Q584">
        <f t="shared" si="47"/>
        <v>2.6590200000000053</v>
      </c>
    </row>
    <row r="585" spans="2:17">
      <c r="B585" t="s">
        <v>136</v>
      </c>
      <c r="C585">
        <v>0.72761600000000004</v>
      </c>
      <c r="D585">
        <v>1.84724</v>
      </c>
      <c r="E585">
        <v>176.21799999999999</v>
      </c>
      <c r="F585">
        <v>18.904199999999999</v>
      </c>
      <c r="G585">
        <v>8.9549599999999998</v>
      </c>
      <c r="H585">
        <v>186.00800000000001</v>
      </c>
      <c r="J585">
        <v>38</v>
      </c>
      <c r="M585">
        <f t="shared" si="45"/>
        <v>9.8930000000000007</v>
      </c>
      <c r="P585">
        <f t="shared" si="46"/>
        <v>18</v>
      </c>
      <c r="Q585">
        <f t="shared" si="47"/>
        <v>2.7340200000000081</v>
      </c>
    </row>
    <row r="586" spans="2:17">
      <c r="B586" t="s">
        <v>137</v>
      </c>
      <c r="C586">
        <v>0.112773</v>
      </c>
      <c r="D586">
        <v>1.01793</v>
      </c>
      <c r="E586">
        <v>-179.96299999999999</v>
      </c>
      <c r="F586">
        <v>16.864599999999999</v>
      </c>
      <c r="G586">
        <v>8.8943399999999997</v>
      </c>
      <c r="H586">
        <v>185.334</v>
      </c>
      <c r="J586">
        <v>40</v>
      </c>
      <c r="M586">
        <f t="shared" si="45"/>
        <v>10.289000000000073</v>
      </c>
      <c r="P586">
        <f t="shared" si="46"/>
        <v>16</v>
      </c>
      <c r="Q586">
        <f t="shared" si="47"/>
        <v>2.3380200000000073</v>
      </c>
    </row>
    <row r="587" spans="2:17">
      <c r="B587" t="s">
        <v>138</v>
      </c>
      <c r="C587">
        <v>6.3230999999999996E-2</v>
      </c>
      <c r="D587">
        <v>1.0280800000000001</v>
      </c>
      <c r="E587">
        <v>179.65799999999999</v>
      </c>
      <c r="F587">
        <v>16.888000000000002</v>
      </c>
      <c r="G587">
        <v>8.8988099999999992</v>
      </c>
      <c r="H587">
        <v>185.47800000000001</v>
      </c>
      <c r="J587">
        <v>40</v>
      </c>
      <c r="M587">
        <f t="shared" si="45"/>
        <v>10.054999999999978</v>
      </c>
      <c r="P587">
        <f t="shared" si="46"/>
        <v>16</v>
      </c>
      <c r="Q587">
        <f t="shared" si="47"/>
        <v>2.5720200000000304</v>
      </c>
    </row>
    <row r="588" spans="2:17">
      <c r="B588" t="s">
        <v>139</v>
      </c>
      <c r="C588">
        <v>-0.39628400000000003</v>
      </c>
      <c r="D588">
        <v>-9.6538699999999995</v>
      </c>
      <c r="E588">
        <v>169.161</v>
      </c>
      <c r="F588">
        <v>14.674799999999999</v>
      </c>
      <c r="G588">
        <v>8.7651199999999996</v>
      </c>
      <c r="H588">
        <v>184.059</v>
      </c>
      <c r="J588">
        <v>42</v>
      </c>
      <c r="M588">
        <f t="shared" si="45"/>
        <v>12.187000000000054</v>
      </c>
      <c r="P588">
        <f t="shared" si="46"/>
        <v>14</v>
      </c>
      <c r="Q588">
        <f t="shared" si="47"/>
        <v>0.44001999999998986</v>
      </c>
    </row>
    <row r="589" spans="2:17">
      <c r="B589" t="s">
        <v>140</v>
      </c>
      <c r="C589">
        <v>-0.402312</v>
      </c>
      <c r="D589">
        <v>-9.6992399999999996</v>
      </c>
      <c r="E589">
        <v>169.178</v>
      </c>
      <c r="F589">
        <v>14.677</v>
      </c>
      <c r="G589">
        <v>8.7658900000000006</v>
      </c>
      <c r="H589">
        <v>184.072</v>
      </c>
      <c r="J589">
        <v>42</v>
      </c>
      <c r="M589">
        <f t="shared" si="45"/>
        <v>12.165000000000035</v>
      </c>
      <c r="P589">
        <f t="shared" si="46"/>
        <v>14</v>
      </c>
      <c r="Q589">
        <f t="shared" si="47"/>
        <v>0.46201999999999188</v>
      </c>
    </row>
    <row r="590" spans="2:17">
      <c r="B590" t="s">
        <v>141</v>
      </c>
      <c r="C590">
        <v>3.4505399999999999E-2</v>
      </c>
      <c r="D590">
        <v>1.29271</v>
      </c>
      <c r="E590">
        <v>-174.053</v>
      </c>
      <c r="F590">
        <v>12.6716</v>
      </c>
      <c r="G590">
        <v>8.8532700000000002</v>
      </c>
      <c r="H590">
        <v>183.69399999999999</v>
      </c>
      <c r="J590">
        <v>44</v>
      </c>
      <c r="M590">
        <f t="shared" si="45"/>
        <v>12.219000000000051</v>
      </c>
      <c r="P590">
        <f t="shared" si="46"/>
        <v>12</v>
      </c>
      <c r="Q590">
        <f t="shared" si="47"/>
        <v>0.40801999999999339</v>
      </c>
    </row>
    <row r="591" spans="2:17">
      <c r="B591" t="s">
        <v>142</v>
      </c>
      <c r="C591">
        <v>8.3485499999999997E-3</v>
      </c>
      <c r="D591">
        <v>0.56604299999999996</v>
      </c>
      <c r="E591">
        <v>-174.53</v>
      </c>
      <c r="F591">
        <v>12.683</v>
      </c>
      <c r="G591">
        <v>8.8575199999999992</v>
      </c>
      <c r="H591">
        <v>183.846</v>
      </c>
      <c r="J591">
        <v>44</v>
      </c>
      <c r="M591">
        <f t="shared" si="45"/>
        <v>12.105000000000032</v>
      </c>
      <c r="P591">
        <f t="shared" si="46"/>
        <v>12</v>
      </c>
      <c r="Q591">
        <f t="shared" si="47"/>
        <v>0.52201999999999416</v>
      </c>
    </row>
    <row r="592" spans="2:17">
      <c r="B592" t="s">
        <v>180</v>
      </c>
      <c r="C592">
        <v>-4.9533899999999999E-2</v>
      </c>
      <c r="D592">
        <v>-4.2731000000000003</v>
      </c>
      <c r="E592">
        <v>170.44800000000001</v>
      </c>
      <c r="F592">
        <v>10.755599999999999</v>
      </c>
      <c r="G592">
        <v>8.7696299999999994</v>
      </c>
      <c r="H592">
        <v>184.12</v>
      </c>
      <c r="J592">
        <v>46</v>
      </c>
      <c r="M592">
        <f t="shared" si="45"/>
        <v>11.379000000000019</v>
      </c>
      <c r="P592">
        <f t="shared" si="46"/>
        <v>10</v>
      </c>
      <c r="Q592">
        <f t="shared" si="47"/>
        <v>1.2480199999999897</v>
      </c>
    </row>
    <row r="593" spans="2:17">
      <c r="B593" t="s">
        <v>181</v>
      </c>
      <c r="C593">
        <v>-4.2283099999999997E-2</v>
      </c>
      <c r="D593">
        <v>-1.1344700000000001</v>
      </c>
      <c r="E593">
        <v>-176.108</v>
      </c>
      <c r="F593">
        <v>10.7699</v>
      </c>
      <c r="G593">
        <v>8.8560499999999998</v>
      </c>
      <c r="H593">
        <v>184.02500000000001</v>
      </c>
      <c r="J593">
        <v>46</v>
      </c>
      <c r="M593">
        <f t="shared" si="45"/>
        <v>11.236000000000033</v>
      </c>
      <c r="P593">
        <f t="shared" si="46"/>
        <v>10</v>
      </c>
      <c r="Q593">
        <f t="shared" si="47"/>
        <v>1.3910199999999939</v>
      </c>
    </row>
    <row r="594" spans="2:17">
      <c r="B594" t="s">
        <v>182</v>
      </c>
      <c r="C594">
        <v>6.6026500000000002E-2</v>
      </c>
      <c r="D594">
        <v>-5.9351000000000003</v>
      </c>
      <c r="E594">
        <v>170.96</v>
      </c>
      <c r="F594">
        <v>8.6850299999999994</v>
      </c>
      <c r="G594">
        <v>8.7987800000000007</v>
      </c>
      <c r="H594">
        <v>185.024</v>
      </c>
      <c r="J594">
        <v>48</v>
      </c>
      <c r="M594">
        <f t="shared" si="45"/>
        <v>12.084700000000055</v>
      </c>
      <c r="P594">
        <f t="shared" si="46"/>
        <v>8</v>
      </c>
      <c r="Q594">
        <f t="shared" si="47"/>
        <v>0.54231999999998948</v>
      </c>
    </row>
    <row r="595" spans="2:17">
      <c r="B595" t="s">
        <v>183</v>
      </c>
      <c r="C595">
        <v>8.9745699999999998E-2</v>
      </c>
      <c r="D595">
        <v>-5.7914500000000002</v>
      </c>
      <c r="E595">
        <v>170.90100000000001</v>
      </c>
      <c r="F595">
        <v>8.6842799999999993</v>
      </c>
      <c r="G595">
        <v>8.7970400000000009</v>
      </c>
      <c r="H595">
        <v>185.023</v>
      </c>
      <c r="J595">
        <v>48</v>
      </c>
      <c r="M595">
        <f t="shared" si="45"/>
        <v>12.09220000000002</v>
      </c>
      <c r="P595">
        <f t="shared" si="46"/>
        <v>8</v>
      </c>
      <c r="Q595">
        <f t="shared" si="47"/>
        <v>0.53481999999998919</v>
      </c>
    </row>
    <row r="596" spans="2:17">
      <c r="B596" t="s">
        <v>184</v>
      </c>
      <c r="C596">
        <v>0.50123300000000004</v>
      </c>
      <c r="D596">
        <v>-6.8229600000000001</v>
      </c>
      <c r="E596">
        <v>172.95</v>
      </c>
      <c r="F596">
        <v>6.6270300000000004</v>
      </c>
      <c r="G596">
        <v>8.8447999999999993</v>
      </c>
      <c r="H596">
        <v>185.92500000000001</v>
      </c>
      <c r="J596">
        <v>50</v>
      </c>
      <c r="M596">
        <f t="shared" si="45"/>
        <v>12.664700000000053</v>
      </c>
      <c r="P596">
        <f t="shared" si="46"/>
        <v>6</v>
      </c>
      <c r="Q596">
        <f t="shared" si="47"/>
        <v>-3.7679999999991054E-2</v>
      </c>
    </row>
    <row r="597" spans="2:17">
      <c r="B597" t="s">
        <v>185</v>
      </c>
      <c r="C597">
        <v>0.319276</v>
      </c>
      <c r="D597">
        <v>-7.4600499999999998</v>
      </c>
      <c r="E597">
        <v>172.58799999999999</v>
      </c>
      <c r="F597">
        <v>6.6122500000000004</v>
      </c>
      <c r="G597">
        <v>8.8431200000000008</v>
      </c>
      <c r="H597">
        <v>185.66300000000001</v>
      </c>
      <c r="J597">
        <v>50</v>
      </c>
      <c r="M597">
        <f t="shared" si="45"/>
        <v>12.8125</v>
      </c>
      <c r="P597">
        <f t="shared" si="46"/>
        <v>6</v>
      </c>
      <c r="Q597">
        <f t="shared" si="47"/>
        <v>-0.18547999999999121</v>
      </c>
    </row>
    <row r="598" spans="2:17">
      <c r="B598" t="s">
        <v>186</v>
      </c>
      <c r="C598">
        <v>0.79191199999999995</v>
      </c>
      <c r="D598">
        <v>-2.2158799999999998</v>
      </c>
      <c r="E598">
        <v>168.452</v>
      </c>
      <c r="F598">
        <v>4.5187900000000001</v>
      </c>
      <c r="G598">
        <v>8.7642600000000002</v>
      </c>
      <c r="H598">
        <v>184.73500000000001</v>
      </c>
      <c r="J598">
        <v>52</v>
      </c>
      <c r="M598">
        <f t="shared" si="45"/>
        <v>13.747100000000003</v>
      </c>
      <c r="P598">
        <f t="shared" si="46"/>
        <v>4</v>
      </c>
      <c r="Q598">
        <f t="shared" si="47"/>
        <v>-1.1200799999999989</v>
      </c>
    </row>
    <row r="599" spans="2:17">
      <c r="B599" t="s">
        <v>225</v>
      </c>
      <c r="C599">
        <v>0.71330499999999997</v>
      </c>
      <c r="D599">
        <v>-2.2300200000000001</v>
      </c>
      <c r="E599">
        <v>168.36699999999999</v>
      </c>
      <c r="F599">
        <v>4.5007000000000001</v>
      </c>
      <c r="G599">
        <v>8.7501099999999994</v>
      </c>
      <c r="H599">
        <v>184.52799999999999</v>
      </c>
      <c r="J599">
        <v>52</v>
      </c>
      <c r="M599">
        <f t="shared" si="45"/>
        <v>13.928000000000011</v>
      </c>
      <c r="P599">
        <f t="shared" si="46"/>
        <v>4</v>
      </c>
      <c r="Q599">
        <f t="shared" si="47"/>
        <v>-1.3009799999999982</v>
      </c>
    </row>
    <row r="600" spans="2:17">
      <c r="B600" t="s">
        <v>226</v>
      </c>
      <c r="C600">
        <v>0.474748</v>
      </c>
      <c r="D600">
        <v>-6.7586300000000001</v>
      </c>
      <c r="E600">
        <v>-175.43100000000001</v>
      </c>
      <c r="F600">
        <v>2.59226</v>
      </c>
      <c r="G600">
        <v>8.8622599999999991</v>
      </c>
      <c r="H600">
        <v>185.048</v>
      </c>
      <c r="J600">
        <v>54</v>
      </c>
      <c r="M600">
        <f t="shared" si="45"/>
        <v>13.0124</v>
      </c>
      <c r="P600">
        <f t="shared" si="46"/>
        <v>2</v>
      </c>
      <c r="Q600">
        <f t="shared" si="47"/>
        <v>-0.38537999999999961</v>
      </c>
    </row>
    <row r="601" spans="2:17">
      <c r="B601" t="s">
        <v>227</v>
      </c>
      <c r="C601">
        <v>0.48512100000000002</v>
      </c>
      <c r="D601">
        <v>-6.7561200000000001</v>
      </c>
      <c r="E601">
        <v>-175.33600000000001</v>
      </c>
      <c r="F601">
        <v>2.5925699999999998</v>
      </c>
      <c r="G601">
        <v>8.8602699999999999</v>
      </c>
      <c r="H601">
        <v>185.06800000000001</v>
      </c>
      <c r="J601">
        <v>54</v>
      </c>
      <c r="M601">
        <f t="shared" si="45"/>
        <v>13.00930000000001</v>
      </c>
      <c r="P601">
        <f t="shared" si="46"/>
        <v>2</v>
      </c>
      <c r="Q601">
        <f t="shared" si="47"/>
        <v>-0.38228000000000151</v>
      </c>
    </row>
    <row r="602" spans="2:17">
      <c r="B602" t="s">
        <v>233</v>
      </c>
      <c r="C602">
        <v>0.47048899999999999</v>
      </c>
      <c r="D602">
        <v>-5.91587</v>
      </c>
      <c r="E602">
        <v>-175.00700000000001</v>
      </c>
      <c r="F602" s="20">
        <v>0.63079799999999997</v>
      </c>
      <c r="G602">
        <v>8.8475599999999996</v>
      </c>
      <c r="H602">
        <v>185.166</v>
      </c>
      <c r="J602">
        <v>56</v>
      </c>
      <c r="M602">
        <f t="shared" si="45"/>
        <v>12.627020000000044</v>
      </c>
      <c r="P602">
        <f>$J$602-J602</f>
        <v>0</v>
      </c>
      <c r="Q602">
        <f>(F602-$F$602-P602)*10</f>
        <v>0</v>
      </c>
    </row>
    <row r="603" spans="2:17">
      <c r="B603" t="s">
        <v>234</v>
      </c>
      <c r="C603">
        <v>0.53793000000000002</v>
      </c>
      <c r="D603">
        <v>-5.1938300000000002</v>
      </c>
      <c r="E603">
        <v>-174.73699999999999</v>
      </c>
      <c r="F603">
        <v>0.64185700000000001</v>
      </c>
      <c r="G603">
        <v>8.8479600000000005</v>
      </c>
      <c r="H603">
        <v>185.14</v>
      </c>
      <c r="J603">
        <v>56</v>
      </c>
      <c r="M603">
        <f t="shared" si="45"/>
        <v>12.516430000000014</v>
      </c>
      <c r="P603">
        <f t="shared" ref="P603:P666" si="48">$J$602-J603</f>
        <v>0</v>
      </c>
      <c r="Q603">
        <f t="shared" ref="Q603:Q666" si="49">(F603-$F$602-P603)*10</f>
        <v>0.11059000000000041</v>
      </c>
    </row>
    <row r="604" spans="2:17">
      <c r="B604" t="s">
        <v>235</v>
      </c>
      <c r="C604">
        <v>0.32476899999999997</v>
      </c>
      <c r="D604">
        <v>-3.2436699999999998</v>
      </c>
      <c r="E604">
        <v>167.345</v>
      </c>
      <c r="F604">
        <v>-1.39977</v>
      </c>
      <c r="G604">
        <v>8.6903400000000008</v>
      </c>
      <c r="H604">
        <v>184.547</v>
      </c>
      <c r="J604">
        <v>58</v>
      </c>
      <c r="M604">
        <f t="shared" si="45"/>
        <v>12.932699999999997</v>
      </c>
      <c r="P604">
        <f t="shared" si="48"/>
        <v>-2</v>
      </c>
      <c r="Q604">
        <f t="shared" si="49"/>
        <v>-0.30567999999999707</v>
      </c>
    </row>
    <row r="605" spans="2:17">
      <c r="B605" t="s">
        <v>236</v>
      </c>
      <c r="C605">
        <v>0.26568199999999997</v>
      </c>
      <c r="D605">
        <v>-3.6533500000000001</v>
      </c>
      <c r="E605">
        <v>166.10900000000001</v>
      </c>
      <c r="F605">
        <v>-1.40628</v>
      </c>
      <c r="G605">
        <v>8.6541999999999994</v>
      </c>
      <c r="H605">
        <v>184.05699999999999</v>
      </c>
      <c r="J605">
        <v>58</v>
      </c>
      <c r="M605">
        <f t="shared" si="45"/>
        <v>12.997800000000055</v>
      </c>
      <c r="P605">
        <f t="shared" si="48"/>
        <v>-2</v>
      </c>
      <c r="Q605">
        <f t="shared" si="49"/>
        <v>-0.37078000000000166</v>
      </c>
    </row>
    <row r="606" spans="2:17">
      <c r="B606" t="s">
        <v>237</v>
      </c>
      <c r="C606">
        <v>0.69217399999999996</v>
      </c>
      <c r="D606">
        <v>2.4380499999999999E-2</v>
      </c>
      <c r="E606">
        <v>164.79400000000001</v>
      </c>
      <c r="F606">
        <v>-3.34659</v>
      </c>
      <c r="G606">
        <v>8.5806799999999992</v>
      </c>
      <c r="H606">
        <v>183.26499999999999</v>
      </c>
      <c r="J606">
        <v>60</v>
      </c>
      <c r="M606">
        <f t="shared" si="45"/>
        <v>12.400900000000021</v>
      </c>
      <c r="P606">
        <f t="shared" si="48"/>
        <v>-4</v>
      </c>
      <c r="Q606">
        <f t="shared" si="49"/>
        <v>0.22612000000000076</v>
      </c>
    </row>
    <row r="607" spans="2:17">
      <c r="B607" t="s">
        <v>238</v>
      </c>
      <c r="C607">
        <v>0.89107000000000003</v>
      </c>
      <c r="D607">
        <v>0.48483700000000002</v>
      </c>
      <c r="E607">
        <v>164.89699999999999</v>
      </c>
      <c r="F607">
        <v>-3.33751</v>
      </c>
      <c r="G607">
        <v>8.57911</v>
      </c>
      <c r="H607">
        <v>183.18299999999999</v>
      </c>
      <c r="J607">
        <v>60</v>
      </c>
      <c r="M607">
        <f t="shared" si="45"/>
        <v>12.310100000000048</v>
      </c>
      <c r="P607">
        <f t="shared" si="48"/>
        <v>-4</v>
      </c>
      <c r="Q607">
        <f t="shared" si="49"/>
        <v>0.31692000000000053</v>
      </c>
    </row>
    <row r="608" spans="2:17">
      <c r="B608" t="s">
        <v>239</v>
      </c>
      <c r="C608">
        <v>0.84761600000000004</v>
      </c>
      <c r="D608">
        <v>4.1184099999999999</v>
      </c>
      <c r="E608">
        <v>-173.02099999999999</v>
      </c>
      <c r="F608">
        <v>-5.3892899999999999</v>
      </c>
      <c r="G608">
        <v>8.7290600000000005</v>
      </c>
      <c r="H608">
        <v>184.37</v>
      </c>
      <c r="J608">
        <v>62</v>
      </c>
      <c r="M608">
        <f t="shared" si="45"/>
        <v>12.827900000000056</v>
      </c>
      <c r="P608">
        <f t="shared" si="48"/>
        <v>-6</v>
      </c>
      <c r="Q608">
        <f t="shared" si="49"/>
        <v>-0.2008799999999944</v>
      </c>
    </row>
    <row r="609" spans="2:17">
      <c r="B609" t="s">
        <v>240</v>
      </c>
      <c r="C609">
        <v>0.84276700000000004</v>
      </c>
      <c r="D609">
        <v>4.2308700000000004</v>
      </c>
      <c r="E609">
        <v>-172.83799999999999</v>
      </c>
      <c r="F609">
        <v>-5.38537</v>
      </c>
      <c r="G609">
        <v>8.7322199999999999</v>
      </c>
      <c r="H609">
        <v>184.33799999999999</v>
      </c>
      <c r="J609">
        <v>62</v>
      </c>
      <c r="M609">
        <f t="shared" si="45"/>
        <v>12.788700000000048</v>
      </c>
      <c r="P609">
        <f t="shared" si="48"/>
        <v>-6</v>
      </c>
      <c r="Q609">
        <f t="shared" si="49"/>
        <v>-0.16168000000000404</v>
      </c>
    </row>
    <row r="610" spans="2:17">
      <c r="B610" t="s">
        <v>241</v>
      </c>
      <c r="C610">
        <v>0.81774599999999997</v>
      </c>
      <c r="D610">
        <v>5.2614799999999997</v>
      </c>
      <c r="E610">
        <v>-177.81100000000001</v>
      </c>
      <c r="F610">
        <v>-7.4138799999999998</v>
      </c>
      <c r="G610">
        <v>8.7216000000000005</v>
      </c>
      <c r="H610">
        <v>185.386</v>
      </c>
      <c r="J610">
        <v>64</v>
      </c>
      <c r="M610">
        <f t="shared" ref="M610:M673" si="50">($F$546-F610-J610)*10</f>
        <v>13.073800000000091</v>
      </c>
      <c r="P610">
        <f t="shared" si="48"/>
        <v>-8</v>
      </c>
      <c r="Q610">
        <f t="shared" si="49"/>
        <v>-0.44677999999999329</v>
      </c>
    </row>
    <row r="611" spans="2:17">
      <c r="B611" t="s">
        <v>242</v>
      </c>
      <c r="C611">
        <v>0.81717899999999999</v>
      </c>
      <c r="D611">
        <v>5.2465099999999998</v>
      </c>
      <c r="E611">
        <v>-176.23</v>
      </c>
      <c r="F611">
        <v>-7.3965800000000002</v>
      </c>
      <c r="G611">
        <v>8.7172199999999993</v>
      </c>
      <c r="H611">
        <v>185.07599999999999</v>
      </c>
      <c r="J611">
        <v>64</v>
      </c>
      <c r="M611">
        <f t="shared" si="50"/>
        <v>12.900800000000032</v>
      </c>
      <c r="P611">
        <f t="shared" si="48"/>
        <v>-8</v>
      </c>
      <c r="Q611">
        <f t="shared" si="49"/>
        <v>-0.27378000000000569</v>
      </c>
    </row>
    <row r="612" spans="2:17">
      <c r="B612" t="s">
        <v>243</v>
      </c>
      <c r="C612">
        <v>0.77365399999999995</v>
      </c>
      <c r="D612">
        <v>4.0243099999999998</v>
      </c>
      <c r="E612">
        <v>169.27600000000001</v>
      </c>
      <c r="F612">
        <v>-9.39344</v>
      </c>
      <c r="G612">
        <v>8.5746599999999997</v>
      </c>
      <c r="H612">
        <v>184.54400000000001</v>
      </c>
      <c r="J612">
        <v>66</v>
      </c>
      <c r="M612">
        <f t="shared" si="50"/>
        <v>12.869400000000013</v>
      </c>
      <c r="P612">
        <f t="shared" si="48"/>
        <v>-10</v>
      </c>
      <c r="Q612">
        <f t="shared" si="49"/>
        <v>-0.24238000000000426</v>
      </c>
    </row>
    <row r="613" spans="2:17">
      <c r="B613" t="s">
        <v>244</v>
      </c>
      <c r="C613">
        <v>0.74672300000000003</v>
      </c>
      <c r="D613">
        <v>3.4579900000000001</v>
      </c>
      <c r="E613">
        <v>168.87100000000001</v>
      </c>
      <c r="F613">
        <v>-9.39419</v>
      </c>
      <c r="G613">
        <v>8.5665600000000008</v>
      </c>
      <c r="H613">
        <v>184.42599999999999</v>
      </c>
      <c r="J613">
        <v>66</v>
      </c>
      <c r="M613">
        <f t="shared" si="50"/>
        <v>12.876899999999978</v>
      </c>
      <c r="P613">
        <f t="shared" si="48"/>
        <v>-10</v>
      </c>
      <c r="Q613">
        <f t="shared" si="49"/>
        <v>-0.24988000000000454</v>
      </c>
    </row>
    <row r="614" spans="2:17">
      <c r="B614" t="s">
        <v>245</v>
      </c>
      <c r="C614">
        <v>0.68616299999999997</v>
      </c>
      <c r="D614">
        <v>10.215299999999999</v>
      </c>
      <c r="E614">
        <v>-171.797</v>
      </c>
      <c r="F614">
        <v>-11.2721</v>
      </c>
      <c r="G614">
        <v>8.5657599999999992</v>
      </c>
      <c r="H614">
        <v>182.26599999999999</v>
      </c>
      <c r="J614">
        <v>68</v>
      </c>
      <c r="M614">
        <f t="shared" si="50"/>
        <v>11.655999999999977</v>
      </c>
      <c r="P614">
        <f t="shared" si="48"/>
        <v>-12</v>
      </c>
      <c r="Q614">
        <f t="shared" si="49"/>
        <v>0.97101999999999578</v>
      </c>
    </row>
    <row r="615" spans="2:17">
      <c r="B615" t="s">
        <v>246</v>
      </c>
      <c r="C615">
        <v>0.692855</v>
      </c>
      <c r="D615">
        <v>9.7599599999999995</v>
      </c>
      <c r="E615">
        <v>-173</v>
      </c>
      <c r="F615">
        <v>-11.3239</v>
      </c>
      <c r="G615">
        <v>8.5811399999999995</v>
      </c>
      <c r="H615">
        <v>182.863</v>
      </c>
      <c r="J615">
        <v>68</v>
      </c>
      <c r="M615">
        <f t="shared" si="50"/>
        <v>12.173999999999978</v>
      </c>
      <c r="P615">
        <f t="shared" si="48"/>
        <v>-12</v>
      </c>
      <c r="Q615">
        <f t="shared" si="49"/>
        <v>0.45301999999999509</v>
      </c>
    </row>
    <row r="616" spans="2:17">
      <c r="B616" t="s">
        <v>247</v>
      </c>
      <c r="C616">
        <v>0.253967</v>
      </c>
      <c r="D616">
        <v>-0.403001</v>
      </c>
      <c r="E616">
        <v>168.17400000000001</v>
      </c>
      <c r="F616">
        <v>-13.3752</v>
      </c>
      <c r="G616">
        <v>8.4573400000000003</v>
      </c>
      <c r="H616">
        <v>182.99100000000001</v>
      </c>
      <c r="J616">
        <v>70</v>
      </c>
      <c r="M616">
        <f t="shared" si="50"/>
        <v>12.686999999999955</v>
      </c>
      <c r="P616">
        <f t="shared" si="48"/>
        <v>-14</v>
      </c>
      <c r="Q616">
        <f t="shared" si="49"/>
        <v>-5.9979999999999478E-2</v>
      </c>
    </row>
    <row r="617" spans="2:17">
      <c r="B617" t="s">
        <v>248</v>
      </c>
      <c r="C617">
        <v>0.45497599999999999</v>
      </c>
      <c r="D617">
        <v>-6.0439100000000003E-2</v>
      </c>
      <c r="E617">
        <v>168.40899999999999</v>
      </c>
      <c r="F617">
        <v>-13.3673</v>
      </c>
      <c r="G617">
        <v>8.45425</v>
      </c>
      <c r="H617">
        <v>183.077</v>
      </c>
      <c r="J617">
        <v>70</v>
      </c>
      <c r="M617">
        <f t="shared" si="50"/>
        <v>12.608000000000033</v>
      </c>
      <c r="P617">
        <f t="shared" si="48"/>
        <v>-14</v>
      </c>
      <c r="Q617">
        <f t="shared" si="49"/>
        <v>1.9019999999994042E-2</v>
      </c>
    </row>
    <row r="618" spans="2:17">
      <c r="B618" t="s">
        <v>249</v>
      </c>
      <c r="C618">
        <v>1.22963</v>
      </c>
      <c r="D618">
        <v>3.5466600000000001</v>
      </c>
      <c r="E618">
        <v>-179.59700000000001</v>
      </c>
      <c r="F618">
        <v>-15.462999999999999</v>
      </c>
      <c r="G618">
        <v>8.5537500000000009</v>
      </c>
      <c r="H618">
        <v>184.71899999999999</v>
      </c>
      <c r="J618">
        <v>72</v>
      </c>
      <c r="M618">
        <f t="shared" si="50"/>
        <v>13.564999999999969</v>
      </c>
      <c r="P618">
        <f t="shared" si="48"/>
        <v>-16</v>
      </c>
      <c r="Q618">
        <f t="shared" si="49"/>
        <v>-0.93797999999999604</v>
      </c>
    </row>
    <row r="619" spans="2:17">
      <c r="B619" t="s">
        <v>250</v>
      </c>
      <c r="C619">
        <v>1.14757</v>
      </c>
      <c r="D619">
        <v>2.0809700000000002</v>
      </c>
      <c r="E619">
        <v>-179.15799999999999</v>
      </c>
      <c r="F619">
        <v>-15.4716</v>
      </c>
      <c r="G619">
        <v>8.5588300000000004</v>
      </c>
      <c r="H619">
        <v>184.77199999999999</v>
      </c>
      <c r="J619">
        <v>72</v>
      </c>
      <c r="M619">
        <f t="shared" si="50"/>
        <v>13.650999999999982</v>
      </c>
      <c r="P619">
        <f t="shared" si="48"/>
        <v>-16</v>
      </c>
      <c r="Q619">
        <f t="shared" si="49"/>
        <v>-1.0239800000000088</v>
      </c>
    </row>
    <row r="620" spans="2:17">
      <c r="B620" t="s">
        <v>251</v>
      </c>
      <c r="C620">
        <v>1.73516</v>
      </c>
      <c r="D620">
        <v>10.7332</v>
      </c>
      <c r="E620">
        <v>171.49600000000001</v>
      </c>
      <c r="F620">
        <v>-17.422899999999998</v>
      </c>
      <c r="G620">
        <v>8.4614999999999991</v>
      </c>
      <c r="H620">
        <v>184.47499999999999</v>
      </c>
      <c r="J620">
        <v>74</v>
      </c>
      <c r="M620">
        <f t="shared" si="50"/>
        <v>13.164000000000016</v>
      </c>
      <c r="P620">
        <f t="shared" si="48"/>
        <v>-18</v>
      </c>
      <c r="Q620">
        <f t="shared" si="49"/>
        <v>-0.53697999999997137</v>
      </c>
    </row>
    <row r="621" spans="2:17">
      <c r="B621" t="s">
        <v>252</v>
      </c>
      <c r="C621">
        <v>1.6407099999999999</v>
      </c>
      <c r="D621">
        <v>8.9802800000000005</v>
      </c>
      <c r="E621">
        <v>172.03</v>
      </c>
      <c r="F621">
        <v>-17.4453</v>
      </c>
      <c r="G621">
        <v>8.4540400000000009</v>
      </c>
      <c r="H621">
        <v>184.529</v>
      </c>
      <c r="J621">
        <v>74</v>
      </c>
      <c r="M621">
        <f t="shared" si="50"/>
        <v>13.388000000000062</v>
      </c>
      <c r="P621">
        <f t="shared" si="48"/>
        <v>-18</v>
      </c>
      <c r="Q621">
        <f t="shared" si="49"/>
        <v>-0.76097999999998223</v>
      </c>
    </row>
    <row r="622" spans="2:17">
      <c r="B622" t="s">
        <v>253</v>
      </c>
      <c r="C622">
        <v>1.14781</v>
      </c>
      <c r="D622">
        <v>0.36807899999999999</v>
      </c>
      <c r="E622">
        <v>179.10900000000001</v>
      </c>
      <c r="F622">
        <v>-19.6006</v>
      </c>
      <c r="G622">
        <v>8.4397900000000003</v>
      </c>
      <c r="H622">
        <v>184.18299999999999</v>
      </c>
      <c r="J622">
        <v>76</v>
      </c>
      <c r="M622">
        <f t="shared" si="50"/>
        <v>14.941000000000031</v>
      </c>
      <c r="P622">
        <f t="shared" si="48"/>
        <v>-20</v>
      </c>
      <c r="Q622">
        <f t="shared" si="49"/>
        <v>-2.3139799999999866</v>
      </c>
    </row>
    <row r="623" spans="2:17">
      <c r="B623" t="s">
        <v>254</v>
      </c>
      <c r="C623">
        <v>1.2545200000000001</v>
      </c>
      <c r="D623">
        <v>0.77312499999999995</v>
      </c>
      <c r="E623">
        <v>179.85900000000001</v>
      </c>
      <c r="F623">
        <v>-19.611499999999999</v>
      </c>
      <c r="G623">
        <v>8.4617400000000007</v>
      </c>
      <c r="H623">
        <v>184.36199999999999</v>
      </c>
      <c r="J623">
        <v>76</v>
      </c>
      <c r="M623">
        <f t="shared" si="50"/>
        <v>15.049999999999955</v>
      </c>
      <c r="P623">
        <f t="shared" si="48"/>
        <v>-20</v>
      </c>
      <c r="Q623">
        <f t="shared" si="49"/>
        <v>-2.4229799999999813</v>
      </c>
    </row>
    <row r="624" spans="2:17">
      <c r="B624" t="s">
        <v>255</v>
      </c>
      <c r="C624">
        <v>1.0440700000000001</v>
      </c>
      <c r="D624">
        <v>1.43648</v>
      </c>
      <c r="E624">
        <v>173.815</v>
      </c>
      <c r="F624">
        <v>-21.510300000000001</v>
      </c>
      <c r="G624">
        <v>8.3909900000000004</v>
      </c>
      <c r="H624">
        <v>184.262</v>
      </c>
      <c r="J624">
        <v>78</v>
      </c>
      <c r="M624">
        <f t="shared" si="50"/>
        <v>14.038000000000039</v>
      </c>
      <c r="P624">
        <f t="shared" si="48"/>
        <v>-22</v>
      </c>
      <c r="Q624">
        <f t="shared" si="49"/>
        <v>-1.410979999999995</v>
      </c>
    </row>
    <row r="625" spans="2:17">
      <c r="B625" t="s">
        <v>256</v>
      </c>
      <c r="C625">
        <v>1.08504</v>
      </c>
      <c r="D625">
        <v>2.1264699999999999</v>
      </c>
      <c r="E625">
        <v>173.59200000000001</v>
      </c>
      <c r="F625">
        <v>-21.506499999999999</v>
      </c>
      <c r="G625">
        <v>8.3910300000000007</v>
      </c>
      <c r="H625">
        <v>184.25299999999999</v>
      </c>
      <c r="J625">
        <v>78</v>
      </c>
      <c r="M625">
        <f t="shared" si="50"/>
        <v>14.000000000000057</v>
      </c>
      <c r="P625">
        <f t="shared" si="48"/>
        <v>-22</v>
      </c>
      <c r="Q625">
        <f t="shared" si="49"/>
        <v>-1.372979999999977</v>
      </c>
    </row>
    <row r="626" spans="2:17">
      <c r="B626" t="s">
        <v>257</v>
      </c>
      <c r="C626">
        <v>0.54561700000000002</v>
      </c>
      <c r="D626">
        <v>-2.3642599999999998</v>
      </c>
      <c r="E626">
        <v>175.15299999999999</v>
      </c>
      <c r="F626">
        <v>-23.540600000000001</v>
      </c>
      <c r="G626">
        <v>8.35886</v>
      </c>
      <c r="H626">
        <v>184.12799999999999</v>
      </c>
      <c r="J626">
        <v>80</v>
      </c>
      <c r="M626">
        <f t="shared" si="50"/>
        <v>14.341000000000008</v>
      </c>
      <c r="P626">
        <f t="shared" si="48"/>
        <v>-24</v>
      </c>
      <c r="Q626">
        <f t="shared" si="49"/>
        <v>-1.7139799999999994</v>
      </c>
    </row>
    <row r="627" spans="2:17">
      <c r="B627" t="s">
        <v>258</v>
      </c>
      <c r="C627">
        <v>0.59742700000000004</v>
      </c>
      <c r="D627">
        <v>-2.2322099999999998</v>
      </c>
      <c r="E627">
        <v>175.459</v>
      </c>
      <c r="F627">
        <v>-23.520900000000001</v>
      </c>
      <c r="G627">
        <v>8.3612599999999997</v>
      </c>
      <c r="H627">
        <v>184.06100000000001</v>
      </c>
      <c r="J627">
        <v>80</v>
      </c>
      <c r="M627">
        <f t="shared" si="50"/>
        <v>14.144000000000005</v>
      </c>
      <c r="P627">
        <f t="shared" si="48"/>
        <v>-24</v>
      </c>
      <c r="Q627">
        <f t="shared" si="49"/>
        <v>-1.5169799999999967</v>
      </c>
    </row>
    <row r="628" spans="2:17">
      <c r="B628" t="s">
        <v>259</v>
      </c>
      <c r="C628">
        <v>0.55661499999999997</v>
      </c>
      <c r="D628">
        <v>-1.5344800000000001</v>
      </c>
      <c r="E628">
        <v>172.989</v>
      </c>
      <c r="F628">
        <v>-25.6432</v>
      </c>
      <c r="G628">
        <v>8.3302800000000001</v>
      </c>
      <c r="H628">
        <v>184.67099999999999</v>
      </c>
      <c r="J628">
        <v>82</v>
      </c>
      <c r="M628">
        <f t="shared" si="50"/>
        <v>15.366999999999962</v>
      </c>
      <c r="P628">
        <f t="shared" si="48"/>
        <v>-26</v>
      </c>
      <c r="Q628">
        <f t="shared" si="49"/>
        <v>-2.7399799999999885</v>
      </c>
    </row>
    <row r="629" spans="2:17">
      <c r="B629" t="s">
        <v>260</v>
      </c>
      <c r="C629">
        <v>0.42132799999999998</v>
      </c>
      <c r="D629">
        <v>-0.60641100000000003</v>
      </c>
      <c r="E629">
        <v>171.95</v>
      </c>
      <c r="F629">
        <v>-25.587599999999998</v>
      </c>
      <c r="G629">
        <v>8.3177800000000008</v>
      </c>
      <c r="H629">
        <v>184.33799999999999</v>
      </c>
      <c r="J629">
        <v>82</v>
      </c>
      <c r="M629">
        <f t="shared" si="50"/>
        <v>14.810999999999979</v>
      </c>
      <c r="P629">
        <f t="shared" si="48"/>
        <v>-26</v>
      </c>
      <c r="Q629">
        <f t="shared" si="49"/>
        <v>-2.1839799999999698</v>
      </c>
    </row>
    <row r="630" spans="2:17">
      <c r="B630" t="s">
        <v>261</v>
      </c>
      <c r="C630">
        <v>0.47754200000000002</v>
      </c>
      <c r="D630">
        <v>0.197658</v>
      </c>
      <c r="E630">
        <v>170.434</v>
      </c>
      <c r="F630">
        <v>-27.642399999999999</v>
      </c>
      <c r="G630">
        <v>8.2850099999999998</v>
      </c>
      <c r="H630">
        <v>184.73400000000001</v>
      </c>
      <c r="J630">
        <v>84</v>
      </c>
      <c r="M630">
        <f t="shared" si="50"/>
        <v>15.35899999999998</v>
      </c>
      <c r="P630">
        <f t="shared" si="48"/>
        <v>-28</v>
      </c>
      <c r="Q630">
        <f t="shared" si="49"/>
        <v>-2.7319799999999717</v>
      </c>
    </row>
    <row r="631" spans="2:17">
      <c r="B631" t="s">
        <v>262</v>
      </c>
      <c r="C631">
        <v>0.47526099999999999</v>
      </c>
      <c r="D631">
        <v>7.7282600000000007E-2</v>
      </c>
      <c r="E631">
        <v>170.495</v>
      </c>
      <c r="F631">
        <v>-27.6538</v>
      </c>
      <c r="G631">
        <v>8.2863699999999998</v>
      </c>
      <c r="H631">
        <v>184.75800000000001</v>
      </c>
      <c r="J631">
        <v>84</v>
      </c>
      <c r="M631">
        <f t="shared" si="50"/>
        <v>15.47300000000007</v>
      </c>
      <c r="P631">
        <f t="shared" si="48"/>
        <v>-28</v>
      </c>
      <c r="Q631">
        <f t="shared" si="49"/>
        <v>-2.8459799999999902</v>
      </c>
    </row>
    <row r="632" spans="2:17">
      <c r="B632" t="s">
        <v>263</v>
      </c>
      <c r="C632">
        <v>0.57143699999999997</v>
      </c>
      <c r="D632">
        <v>-0.27383200000000002</v>
      </c>
      <c r="E632">
        <v>172.62700000000001</v>
      </c>
      <c r="F632">
        <v>-29.828800000000001</v>
      </c>
      <c r="G632">
        <v>8.3236699999999999</v>
      </c>
      <c r="H632">
        <v>185.49100000000001</v>
      </c>
      <c r="J632">
        <v>86</v>
      </c>
      <c r="M632">
        <f t="shared" si="50"/>
        <v>17.223000000000042</v>
      </c>
      <c r="P632">
        <f t="shared" si="48"/>
        <v>-30</v>
      </c>
      <c r="Q632">
        <f t="shared" si="49"/>
        <v>-4.5959799999999973</v>
      </c>
    </row>
    <row r="633" spans="2:17">
      <c r="B633" t="s">
        <v>264</v>
      </c>
      <c r="C633">
        <v>0.52820199999999995</v>
      </c>
      <c r="D633">
        <v>-0.35819699999999999</v>
      </c>
      <c r="E633">
        <v>172.816</v>
      </c>
      <c r="F633">
        <v>-29.8169</v>
      </c>
      <c r="G633">
        <v>8.3284500000000001</v>
      </c>
      <c r="H633">
        <v>185.41200000000001</v>
      </c>
      <c r="J633">
        <v>86</v>
      </c>
      <c r="M633">
        <f t="shared" si="50"/>
        <v>17.10400000000007</v>
      </c>
      <c r="P633">
        <f t="shared" si="48"/>
        <v>-30</v>
      </c>
      <c r="Q633">
        <f t="shared" si="49"/>
        <v>-4.4769799999999904</v>
      </c>
    </row>
    <row r="634" spans="2:17">
      <c r="B634" t="s">
        <v>265</v>
      </c>
      <c r="C634">
        <v>0.83077999999999996</v>
      </c>
      <c r="D634">
        <v>0.90344800000000003</v>
      </c>
      <c r="E634">
        <v>176.38800000000001</v>
      </c>
      <c r="F634">
        <v>-32.0944</v>
      </c>
      <c r="G634">
        <v>8.3594799999999996</v>
      </c>
      <c r="H634">
        <v>186.453</v>
      </c>
      <c r="J634">
        <v>88</v>
      </c>
      <c r="M634">
        <f t="shared" si="50"/>
        <v>19.878999999999962</v>
      </c>
      <c r="P634">
        <f t="shared" si="48"/>
        <v>-32</v>
      </c>
      <c r="Q634">
        <f t="shared" si="49"/>
        <v>-7.251979999999989</v>
      </c>
    </row>
    <row r="635" spans="2:17">
      <c r="B635" t="s">
        <v>266</v>
      </c>
      <c r="C635">
        <v>1.0379100000000001</v>
      </c>
      <c r="D635">
        <v>1.4382699999999999</v>
      </c>
      <c r="E635">
        <v>177.22900000000001</v>
      </c>
      <c r="F635">
        <v>-32.082900000000002</v>
      </c>
      <c r="G635">
        <v>8.3516399999999997</v>
      </c>
      <c r="H635">
        <v>186.37</v>
      </c>
      <c r="J635">
        <v>88</v>
      </c>
      <c r="M635">
        <f t="shared" si="50"/>
        <v>19.764000000000124</v>
      </c>
      <c r="P635">
        <f t="shared" si="48"/>
        <v>-32</v>
      </c>
      <c r="Q635">
        <f t="shared" si="49"/>
        <v>-7.1369800000000083</v>
      </c>
    </row>
    <row r="636" spans="2:17">
      <c r="B636" t="s">
        <v>267</v>
      </c>
      <c r="C636">
        <v>0.90188400000000002</v>
      </c>
      <c r="D636">
        <v>2.3372799999999998</v>
      </c>
      <c r="E636">
        <v>173.88499999999999</v>
      </c>
      <c r="F636">
        <v>-34.024299999999997</v>
      </c>
      <c r="G636">
        <v>8.32789</v>
      </c>
      <c r="H636">
        <v>186.55</v>
      </c>
      <c r="J636">
        <v>90</v>
      </c>
      <c r="M636">
        <f t="shared" si="50"/>
        <v>19.177999999999997</v>
      </c>
      <c r="P636">
        <f t="shared" si="48"/>
        <v>-34</v>
      </c>
      <c r="Q636">
        <f t="shared" si="49"/>
        <v>-6.550979999999953</v>
      </c>
    </row>
    <row r="637" spans="2:17">
      <c r="B637" t="s">
        <v>268</v>
      </c>
      <c r="C637">
        <v>1.1318900000000001</v>
      </c>
      <c r="D637">
        <v>2.5307400000000002</v>
      </c>
      <c r="E637">
        <v>174.62</v>
      </c>
      <c r="F637">
        <v>-34.038200000000003</v>
      </c>
      <c r="G637">
        <v>8.3216099999999997</v>
      </c>
      <c r="H637">
        <v>186.577</v>
      </c>
      <c r="J637">
        <v>90</v>
      </c>
      <c r="M637">
        <f t="shared" si="50"/>
        <v>19.317000000000064</v>
      </c>
      <c r="P637">
        <f t="shared" si="48"/>
        <v>-34</v>
      </c>
      <c r="Q637">
        <f t="shared" si="49"/>
        <v>-6.6899800000000198</v>
      </c>
    </row>
    <row r="638" spans="2:17">
      <c r="B638" t="s">
        <v>269</v>
      </c>
      <c r="C638">
        <v>1.13669</v>
      </c>
      <c r="D638">
        <v>2.6252399999999998</v>
      </c>
      <c r="E638">
        <v>173.24299999999999</v>
      </c>
      <c r="F638">
        <v>-36.085500000000003</v>
      </c>
      <c r="G638">
        <v>8.2886100000000003</v>
      </c>
      <c r="H638">
        <v>186.59700000000001</v>
      </c>
      <c r="J638">
        <v>92</v>
      </c>
      <c r="M638">
        <f t="shared" si="50"/>
        <v>19.790000000000134</v>
      </c>
      <c r="P638">
        <f t="shared" si="48"/>
        <v>-36</v>
      </c>
      <c r="Q638">
        <f t="shared" si="49"/>
        <v>-7.1629800000000188</v>
      </c>
    </row>
    <row r="639" spans="2:17">
      <c r="B639" t="s">
        <v>270</v>
      </c>
      <c r="C639">
        <v>1.2038599999999999</v>
      </c>
      <c r="D639">
        <v>2.4586600000000001</v>
      </c>
      <c r="E639">
        <v>173.77699999999999</v>
      </c>
      <c r="F639">
        <v>-36.051200000000001</v>
      </c>
      <c r="G639">
        <v>8.2670999999999992</v>
      </c>
      <c r="H639">
        <v>186.40199999999999</v>
      </c>
      <c r="J639">
        <v>92</v>
      </c>
      <c r="M639">
        <f t="shared" si="50"/>
        <v>19.447000000000116</v>
      </c>
      <c r="P639">
        <f t="shared" si="48"/>
        <v>-36</v>
      </c>
      <c r="Q639">
        <f t="shared" si="49"/>
        <v>-6.819980000000001</v>
      </c>
    </row>
    <row r="640" spans="2:17">
      <c r="B640" t="s">
        <v>271</v>
      </c>
      <c r="C640">
        <v>0.67025500000000005</v>
      </c>
      <c r="D640">
        <v>0.17022100000000001</v>
      </c>
      <c r="E640">
        <v>173.74100000000001</v>
      </c>
      <c r="F640">
        <v>-38.035600000000002</v>
      </c>
      <c r="G640">
        <v>8.1917500000000008</v>
      </c>
      <c r="H640">
        <v>185.96700000000001</v>
      </c>
      <c r="J640">
        <v>94</v>
      </c>
      <c r="M640">
        <f t="shared" si="50"/>
        <v>19.291000000000054</v>
      </c>
      <c r="P640">
        <f t="shared" si="48"/>
        <v>-38</v>
      </c>
      <c r="Q640">
        <f t="shared" si="49"/>
        <v>-6.6639800000000093</v>
      </c>
    </row>
    <row r="641" spans="2:17">
      <c r="B641" t="s">
        <v>272</v>
      </c>
      <c r="C641">
        <v>0.51554</v>
      </c>
      <c r="D641">
        <v>-0.248338</v>
      </c>
      <c r="E641">
        <v>172.82599999999999</v>
      </c>
      <c r="F641">
        <v>-37.9739</v>
      </c>
      <c r="G641">
        <v>8.1663700000000006</v>
      </c>
      <c r="H641">
        <v>185.71700000000001</v>
      </c>
      <c r="J641">
        <v>94</v>
      </c>
      <c r="M641">
        <f t="shared" si="50"/>
        <v>18.674000000000035</v>
      </c>
      <c r="P641">
        <f t="shared" si="48"/>
        <v>-38</v>
      </c>
      <c r="Q641">
        <f t="shared" si="49"/>
        <v>-6.0469799999999907</v>
      </c>
    </row>
    <row r="642" spans="2:17">
      <c r="B642" t="s">
        <v>273</v>
      </c>
      <c r="C642">
        <v>-4.0830499999999999E-2</v>
      </c>
      <c r="D642">
        <v>-1.91404</v>
      </c>
      <c r="E642">
        <v>171.02099999999999</v>
      </c>
      <c r="F642">
        <v>-39.678899999999999</v>
      </c>
      <c r="G642">
        <v>8.0680499999999995</v>
      </c>
      <c r="H642">
        <v>184.35599999999999</v>
      </c>
      <c r="J642">
        <v>96</v>
      </c>
      <c r="M642">
        <f t="shared" si="50"/>
        <v>15.724000000000018</v>
      </c>
      <c r="P642">
        <f t="shared" si="48"/>
        <v>-40</v>
      </c>
      <c r="Q642">
        <f t="shared" si="49"/>
        <v>-3.0969799999999736</v>
      </c>
    </row>
    <row r="643" spans="2:17">
      <c r="B643" t="s">
        <v>274</v>
      </c>
      <c r="C643">
        <v>0.874637</v>
      </c>
      <c r="D643">
        <v>-3.8778700000000002</v>
      </c>
      <c r="E643">
        <v>175.34800000000001</v>
      </c>
      <c r="F643">
        <v>-40.238799999999998</v>
      </c>
      <c r="G643">
        <v>8.2272800000000004</v>
      </c>
      <c r="H643">
        <v>186.94</v>
      </c>
      <c r="J643">
        <v>96</v>
      </c>
      <c r="M643">
        <f t="shared" si="50"/>
        <v>21.323000000000008</v>
      </c>
      <c r="P643">
        <f t="shared" si="48"/>
        <v>-40</v>
      </c>
      <c r="Q643">
        <f t="shared" si="49"/>
        <v>-8.6959799999999632</v>
      </c>
    </row>
    <row r="644" spans="2:17">
      <c r="B644" t="s">
        <v>275</v>
      </c>
      <c r="C644">
        <v>0.49905100000000002</v>
      </c>
      <c r="D644">
        <v>-4.1005900000000004</v>
      </c>
      <c r="E644">
        <v>176.33699999999999</v>
      </c>
      <c r="F644">
        <v>-42.202199999999998</v>
      </c>
      <c r="G644">
        <v>8.1580499999999994</v>
      </c>
      <c r="H644">
        <v>186.339</v>
      </c>
      <c r="J644">
        <v>98</v>
      </c>
      <c r="M644">
        <f t="shared" si="50"/>
        <v>20.956999999999937</v>
      </c>
      <c r="P644">
        <f t="shared" si="48"/>
        <v>-42</v>
      </c>
      <c r="Q644">
        <f t="shared" si="49"/>
        <v>-8.3299799999999635</v>
      </c>
    </row>
    <row r="645" spans="2:17">
      <c r="B645" t="s">
        <v>276</v>
      </c>
      <c r="C645">
        <v>0.52235900000000002</v>
      </c>
      <c r="D645">
        <v>-4.2422899999999997</v>
      </c>
      <c r="E645">
        <v>176.71299999999999</v>
      </c>
      <c r="F645">
        <v>-42.207500000000003</v>
      </c>
      <c r="G645">
        <v>8.1661800000000007</v>
      </c>
      <c r="H645">
        <v>186.381</v>
      </c>
      <c r="J645">
        <v>98</v>
      </c>
      <c r="M645">
        <f t="shared" si="50"/>
        <v>21.009999999999991</v>
      </c>
      <c r="P645">
        <f t="shared" si="48"/>
        <v>-42</v>
      </c>
      <c r="Q645">
        <f t="shared" si="49"/>
        <v>-8.3829800000000176</v>
      </c>
    </row>
    <row r="646" spans="2:17">
      <c r="B646" t="s">
        <v>277</v>
      </c>
      <c r="C646">
        <v>0.45200699999999999</v>
      </c>
      <c r="D646">
        <v>-4.6559200000000001</v>
      </c>
      <c r="E646">
        <v>175.18899999999999</v>
      </c>
      <c r="F646">
        <v>-44.214300000000001</v>
      </c>
      <c r="G646">
        <v>8.1306600000000007</v>
      </c>
      <c r="H646">
        <v>186.41200000000001</v>
      </c>
      <c r="J646">
        <v>100</v>
      </c>
      <c r="M646">
        <f t="shared" si="50"/>
        <v>21.077999999999975</v>
      </c>
      <c r="P646">
        <f t="shared" si="48"/>
        <v>-44</v>
      </c>
      <c r="Q646">
        <f t="shared" si="49"/>
        <v>-8.4509800000000013</v>
      </c>
    </row>
    <row r="647" spans="2:17">
      <c r="B647" t="s">
        <v>278</v>
      </c>
      <c r="C647">
        <v>0.456675</v>
      </c>
      <c r="D647">
        <v>-4.6145699999999996</v>
      </c>
      <c r="E647">
        <v>174.97</v>
      </c>
      <c r="F647">
        <v>-44.207700000000003</v>
      </c>
      <c r="G647">
        <v>8.1274099999999994</v>
      </c>
      <c r="H647">
        <v>186.41300000000001</v>
      </c>
      <c r="J647">
        <v>100</v>
      </c>
      <c r="M647">
        <f t="shared" si="50"/>
        <v>21.012000000000057</v>
      </c>
      <c r="P647">
        <f t="shared" si="48"/>
        <v>-44</v>
      </c>
      <c r="Q647">
        <f t="shared" si="49"/>
        <v>-8.384980000000013</v>
      </c>
    </row>
    <row r="648" spans="2:17">
      <c r="B648" t="s">
        <v>279</v>
      </c>
      <c r="C648">
        <v>0.61785400000000001</v>
      </c>
      <c r="D648">
        <v>-4.2172499999999999</v>
      </c>
      <c r="E648">
        <v>175.15199999999999</v>
      </c>
      <c r="F648">
        <v>-46.294499999999999</v>
      </c>
      <c r="G648">
        <v>8.1255799999999994</v>
      </c>
      <c r="H648">
        <v>186.846</v>
      </c>
      <c r="J648">
        <v>102</v>
      </c>
      <c r="M648">
        <f t="shared" si="50"/>
        <v>21.880000000000024</v>
      </c>
      <c r="P648">
        <f t="shared" si="48"/>
        <v>-46</v>
      </c>
      <c r="Q648">
        <f t="shared" si="49"/>
        <v>-9.2529799999999796</v>
      </c>
    </row>
    <row r="649" spans="2:17">
      <c r="B649" t="s">
        <v>280</v>
      </c>
      <c r="C649">
        <v>0.59555899999999995</v>
      </c>
      <c r="D649">
        <v>-4.4458700000000002</v>
      </c>
      <c r="E649">
        <v>175.1</v>
      </c>
      <c r="F649">
        <v>-46.248899999999999</v>
      </c>
      <c r="G649">
        <v>8.12547</v>
      </c>
      <c r="H649">
        <v>186.68299999999999</v>
      </c>
      <c r="J649">
        <v>102</v>
      </c>
      <c r="M649">
        <f t="shared" si="50"/>
        <v>21.424000000000092</v>
      </c>
      <c r="P649">
        <f t="shared" si="48"/>
        <v>-46</v>
      </c>
      <c r="Q649">
        <f t="shared" si="49"/>
        <v>-8.7969799999999765</v>
      </c>
    </row>
    <row r="650" spans="2:17">
      <c r="B650" t="s">
        <v>281</v>
      </c>
      <c r="C650">
        <v>1.16222</v>
      </c>
      <c r="D650">
        <v>-3.9620000000000002</v>
      </c>
      <c r="E650">
        <v>176.268</v>
      </c>
      <c r="F650">
        <v>-48.510899999999999</v>
      </c>
      <c r="G650">
        <v>8.10867</v>
      </c>
      <c r="H650">
        <v>187.46299999999999</v>
      </c>
      <c r="J650">
        <v>104</v>
      </c>
      <c r="M650">
        <f t="shared" si="50"/>
        <v>24.044000000000096</v>
      </c>
      <c r="P650">
        <f t="shared" si="48"/>
        <v>-48</v>
      </c>
      <c r="Q650">
        <f t="shared" si="49"/>
        <v>-11.416979999999981</v>
      </c>
    </row>
    <row r="651" spans="2:17">
      <c r="B651" t="s">
        <v>282</v>
      </c>
      <c r="C651">
        <v>1.0615699999999999</v>
      </c>
      <c r="D651">
        <v>-3.95763</v>
      </c>
      <c r="E651">
        <v>175.74199999999999</v>
      </c>
      <c r="F651">
        <v>-48.500399999999999</v>
      </c>
      <c r="G651">
        <v>8.1100200000000005</v>
      </c>
      <c r="H651">
        <v>187.44399999999999</v>
      </c>
      <c r="J651">
        <v>104</v>
      </c>
      <c r="M651">
        <f t="shared" si="50"/>
        <v>23.939000000000021</v>
      </c>
      <c r="P651">
        <f t="shared" si="48"/>
        <v>-48</v>
      </c>
      <c r="Q651">
        <f t="shared" si="49"/>
        <v>-11.311979999999977</v>
      </c>
    </row>
    <row r="652" spans="2:17">
      <c r="B652" t="s">
        <v>283</v>
      </c>
      <c r="C652">
        <v>1.44285</v>
      </c>
      <c r="D652">
        <v>-4.3912699999999996</v>
      </c>
      <c r="E652">
        <v>179.10400000000001</v>
      </c>
      <c r="F652">
        <v>-50.563800000000001</v>
      </c>
      <c r="G652">
        <v>8.0480999999999998</v>
      </c>
      <c r="H652">
        <v>187.42500000000001</v>
      </c>
      <c r="J652">
        <v>106</v>
      </c>
      <c r="M652">
        <f t="shared" si="50"/>
        <v>24.573000000000036</v>
      </c>
      <c r="P652">
        <f t="shared" si="48"/>
        <v>-50</v>
      </c>
      <c r="Q652">
        <f t="shared" si="49"/>
        <v>-11.945979999999992</v>
      </c>
    </row>
    <row r="653" spans="2:17">
      <c r="B653" t="s">
        <v>284</v>
      </c>
      <c r="C653">
        <v>1.4203399999999999</v>
      </c>
      <c r="D653">
        <v>-4.3789199999999999</v>
      </c>
      <c r="E653">
        <v>178.66399999999999</v>
      </c>
      <c r="F653">
        <v>-50.608499999999999</v>
      </c>
      <c r="G653">
        <v>8.0642300000000002</v>
      </c>
      <c r="H653">
        <v>187.566</v>
      </c>
      <c r="J653">
        <v>106</v>
      </c>
      <c r="M653">
        <f t="shared" si="50"/>
        <v>25.020000000000095</v>
      </c>
      <c r="P653">
        <f t="shared" si="48"/>
        <v>-50</v>
      </c>
      <c r="Q653">
        <f t="shared" si="49"/>
        <v>-12.39297999999998</v>
      </c>
    </row>
    <row r="654" spans="2:17">
      <c r="B654" t="s">
        <v>285</v>
      </c>
      <c r="C654">
        <v>1.2419199999999999</v>
      </c>
      <c r="D654">
        <v>-4.5795399999999997</v>
      </c>
      <c r="E654">
        <v>178.648</v>
      </c>
      <c r="F654">
        <v>-52.793799999999997</v>
      </c>
      <c r="G654">
        <v>8.0342599999999997</v>
      </c>
      <c r="H654">
        <v>188.125</v>
      </c>
      <c r="J654">
        <v>108</v>
      </c>
      <c r="M654">
        <f t="shared" si="50"/>
        <v>26.872999999999934</v>
      </c>
      <c r="P654">
        <f t="shared" si="48"/>
        <v>-52</v>
      </c>
      <c r="Q654">
        <f t="shared" si="49"/>
        <v>-14.24597999999996</v>
      </c>
    </row>
    <row r="655" spans="2:17">
      <c r="B655" t="s">
        <v>286</v>
      </c>
      <c r="C655">
        <v>1.1767399999999999</v>
      </c>
      <c r="D655">
        <v>-4.5741100000000001</v>
      </c>
      <c r="E655">
        <v>178.69200000000001</v>
      </c>
      <c r="F655">
        <v>-52.7714</v>
      </c>
      <c r="G655">
        <v>8.0234400000000008</v>
      </c>
      <c r="H655">
        <v>188.00299999999999</v>
      </c>
      <c r="J655">
        <v>108</v>
      </c>
      <c r="M655">
        <f t="shared" si="50"/>
        <v>26.649000000000029</v>
      </c>
      <c r="P655">
        <f t="shared" si="48"/>
        <v>-52</v>
      </c>
      <c r="Q655">
        <f t="shared" si="49"/>
        <v>-14.021979999999985</v>
      </c>
    </row>
    <row r="656" spans="2:17">
      <c r="B656" t="s">
        <v>287</v>
      </c>
      <c r="C656">
        <v>0.558002</v>
      </c>
      <c r="D656">
        <v>-3.3753600000000001</v>
      </c>
      <c r="E656">
        <v>174.86</v>
      </c>
      <c r="F656">
        <v>-54.733199999999997</v>
      </c>
      <c r="G656">
        <v>8.1242300000000007</v>
      </c>
      <c r="H656">
        <v>189.47</v>
      </c>
      <c r="J656">
        <v>110</v>
      </c>
      <c r="M656">
        <f t="shared" si="50"/>
        <v>26.266999999999996</v>
      </c>
      <c r="P656">
        <f t="shared" si="48"/>
        <v>-54</v>
      </c>
      <c r="Q656">
        <f t="shared" si="49"/>
        <v>-13.639979999999952</v>
      </c>
    </row>
    <row r="657" spans="2:17">
      <c r="B657" t="s">
        <v>288</v>
      </c>
      <c r="C657">
        <v>0.60696000000000006</v>
      </c>
      <c r="D657">
        <v>-3.0922999999999998</v>
      </c>
      <c r="E657">
        <v>175.05699999999999</v>
      </c>
      <c r="F657">
        <v>-54.741799999999998</v>
      </c>
      <c r="G657">
        <v>8.1308199999999999</v>
      </c>
      <c r="H657">
        <v>189.48400000000001</v>
      </c>
      <c r="J657">
        <v>110</v>
      </c>
      <c r="M657">
        <f t="shared" si="50"/>
        <v>26.353000000000009</v>
      </c>
      <c r="P657">
        <f t="shared" si="48"/>
        <v>-54</v>
      </c>
      <c r="Q657">
        <f t="shared" si="49"/>
        <v>-13.725979999999964</v>
      </c>
    </row>
    <row r="658" spans="2:17">
      <c r="B658" t="s">
        <v>289</v>
      </c>
      <c r="C658">
        <v>0.97740300000000002</v>
      </c>
      <c r="D658">
        <v>-3.2227600000000001</v>
      </c>
      <c r="E658">
        <v>176.16</v>
      </c>
      <c r="F658">
        <v>-56.9116</v>
      </c>
      <c r="G658">
        <v>8.0892300000000006</v>
      </c>
      <c r="H658">
        <v>189.59200000000001</v>
      </c>
      <c r="J658">
        <v>112</v>
      </c>
      <c r="M658">
        <f t="shared" si="50"/>
        <v>28.051000000000101</v>
      </c>
      <c r="P658">
        <f t="shared" si="48"/>
        <v>-56</v>
      </c>
      <c r="Q658">
        <f t="shared" si="49"/>
        <v>-15.423979999999986</v>
      </c>
    </row>
    <row r="659" spans="2:17">
      <c r="B659" t="s">
        <v>290</v>
      </c>
      <c r="C659">
        <v>0.76962900000000001</v>
      </c>
      <c r="D659">
        <v>-2.9005700000000001</v>
      </c>
      <c r="E659">
        <v>175.535</v>
      </c>
      <c r="F659">
        <v>-56.979300000000002</v>
      </c>
      <c r="G659">
        <v>8.1092999999999993</v>
      </c>
      <c r="H659">
        <v>189.79599999999999</v>
      </c>
      <c r="J659">
        <v>112</v>
      </c>
      <c r="M659">
        <f t="shared" si="50"/>
        <v>28.728000000000122</v>
      </c>
      <c r="P659">
        <f t="shared" si="48"/>
        <v>-56</v>
      </c>
      <c r="Q659">
        <f t="shared" si="49"/>
        <v>-16.100980000000007</v>
      </c>
    </row>
    <row r="660" spans="2:17">
      <c r="B660" t="s">
        <v>291</v>
      </c>
      <c r="C660">
        <v>0.83073200000000003</v>
      </c>
      <c r="D660">
        <v>-2.4887700000000001</v>
      </c>
      <c r="E660">
        <v>176.739</v>
      </c>
      <c r="F660">
        <v>-58.849499999999999</v>
      </c>
      <c r="G660">
        <v>8.0964100000000006</v>
      </c>
      <c r="H660">
        <v>190.054</v>
      </c>
      <c r="J660">
        <v>114</v>
      </c>
      <c r="M660">
        <f t="shared" si="50"/>
        <v>27.42999999999995</v>
      </c>
      <c r="P660">
        <f t="shared" si="48"/>
        <v>-58</v>
      </c>
      <c r="Q660">
        <f t="shared" si="49"/>
        <v>-14.802979999999977</v>
      </c>
    </row>
    <row r="661" spans="2:17">
      <c r="B661" t="s">
        <v>292</v>
      </c>
      <c r="C661">
        <v>0.85226900000000005</v>
      </c>
      <c r="D661">
        <v>-2.4178999999999999</v>
      </c>
      <c r="E661">
        <v>176.285</v>
      </c>
      <c r="F661">
        <v>-58.838099999999997</v>
      </c>
      <c r="G661">
        <v>8.0918899999999994</v>
      </c>
      <c r="H661">
        <v>189.97499999999999</v>
      </c>
      <c r="J661">
        <v>114</v>
      </c>
      <c r="M661">
        <f t="shared" si="50"/>
        <v>27.316000000000003</v>
      </c>
      <c r="P661">
        <f t="shared" si="48"/>
        <v>-58</v>
      </c>
      <c r="Q661">
        <f t="shared" si="49"/>
        <v>-14.688979999999958</v>
      </c>
    </row>
    <row r="662" spans="2:17">
      <c r="B662" t="s">
        <v>293</v>
      </c>
      <c r="C662">
        <v>0.64624099999999995</v>
      </c>
      <c r="D662">
        <v>-2.3919899999999998</v>
      </c>
      <c r="E662">
        <v>175.512</v>
      </c>
      <c r="F662">
        <v>-60.957999999999998</v>
      </c>
      <c r="G662">
        <v>8.0506899999999995</v>
      </c>
      <c r="H662">
        <v>190.06899999999999</v>
      </c>
      <c r="J662">
        <v>116</v>
      </c>
      <c r="M662">
        <f t="shared" si="50"/>
        <v>28.515000000000015</v>
      </c>
      <c r="P662">
        <f t="shared" si="48"/>
        <v>-60</v>
      </c>
      <c r="Q662">
        <f t="shared" si="49"/>
        <v>-15.88797999999997</v>
      </c>
    </row>
    <row r="663" spans="2:17">
      <c r="B663" t="s">
        <v>294</v>
      </c>
      <c r="C663">
        <v>0.65043200000000001</v>
      </c>
      <c r="D663">
        <v>-2.1693099999999998</v>
      </c>
      <c r="E663">
        <v>175.547</v>
      </c>
      <c r="F663">
        <v>-60.951599999999999</v>
      </c>
      <c r="G663">
        <v>8.0505800000000001</v>
      </c>
      <c r="H663">
        <v>190.06100000000001</v>
      </c>
      <c r="J663">
        <v>116</v>
      </c>
      <c r="M663">
        <f t="shared" si="50"/>
        <v>28.451000000000022</v>
      </c>
      <c r="P663">
        <f t="shared" si="48"/>
        <v>-60</v>
      </c>
      <c r="Q663">
        <f t="shared" si="49"/>
        <v>-15.823979999999978</v>
      </c>
    </row>
    <row r="664" spans="2:17">
      <c r="B664" t="s">
        <v>295</v>
      </c>
      <c r="C664">
        <v>0.77337999999999996</v>
      </c>
      <c r="D664">
        <v>-2.0471200000000001</v>
      </c>
      <c r="E664">
        <v>175.08099999999999</v>
      </c>
      <c r="F664">
        <v>-63.004199999999997</v>
      </c>
      <c r="G664">
        <v>8.0472400000000004</v>
      </c>
      <c r="H664">
        <v>190.23099999999999</v>
      </c>
      <c r="J664">
        <v>118</v>
      </c>
      <c r="M664">
        <f t="shared" si="50"/>
        <v>28.977000000000004</v>
      </c>
      <c r="P664">
        <f t="shared" si="48"/>
        <v>-62</v>
      </c>
      <c r="Q664">
        <f t="shared" si="49"/>
        <v>-16.34997999999996</v>
      </c>
    </row>
    <row r="665" spans="2:17">
      <c r="B665" t="s">
        <v>296</v>
      </c>
      <c r="C665">
        <v>0.77380599999999999</v>
      </c>
      <c r="D665">
        <v>-1.9045000000000001</v>
      </c>
      <c r="E665">
        <v>175.34399999999999</v>
      </c>
      <c r="F665">
        <v>-63.008699999999997</v>
      </c>
      <c r="G665">
        <v>8.0502199999999995</v>
      </c>
      <c r="H665">
        <v>190.26400000000001</v>
      </c>
      <c r="J665">
        <v>118</v>
      </c>
      <c r="M665">
        <f t="shared" si="50"/>
        <v>29.021999999999935</v>
      </c>
      <c r="P665">
        <f t="shared" si="48"/>
        <v>-62</v>
      </c>
      <c r="Q665">
        <f t="shared" si="49"/>
        <v>-16.394979999999961</v>
      </c>
    </row>
    <row r="666" spans="2:17">
      <c r="B666" t="s">
        <v>297</v>
      </c>
      <c r="C666">
        <v>1.1013599999999999</v>
      </c>
      <c r="D666">
        <v>-2.6024799999999999</v>
      </c>
      <c r="E666">
        <v>176.45400000000001</v>
      </c>
      <c r="F666">
        <v>-64.845100000000002</v>
      </c>
      <c r="G666">
        <v>8.0125600000000006</v>
      </c>
      <c r="H666">
        <v>190.28200000000001</v>
      </c>
      <c r="J666">
        <v>120</v>
      </c>
      <c r="M666">
        <f t="shared" si="50"/>
        <v>27.386000000000053</v>
      </c>
      <c r="P666">
        <f t="shared" si="48"/>
        <v>-64</v>
      </c>
      <c r="Q666">
        <f t="shared" si="49"/>
        <v>-14.758980000000008</v>
      </c>
    </row>
    <row r="667" spans="2:17">
      <c r="B667" t="s">
        <v>298</v>
      </c>
      <c r="C667">
        <v>1.12053</v>
      </c>
      <c r="D667">
        <v>-2.1894900000000002</v>
      </c>
      <c r="E667">
        <v>175.881</v>
      </c>
      <c r="F667">
        <v>-64.8887</v>
      </c>
      <c r="G667">
        <v>8.0190099999999997</v>
      </c>
      <c r="H667">
        <v>190.39500000000001</v>
      </c>
      <c r="J667">
        <v>120</v>
      </c>
      <c r="M667">
        <f t="shared" si="50"/>
        <v>27.822000000000031</v>
      </c>
      <c r="P667">
        <f t="shared" ref="P667:P673" si="51">$J$602-J667</f>
        <v>-64</v>
      </c>
      <c r="Q667">
        <f t="shared" ref="Q667:Q673" si="52">(F667-$F$602-P667)*10</f>
        <v>-15.194979999999987</v>
      </c>
    </row>
    <row r="668" spans="2:17">
      <c r="B668" t="s">
        <v>299</v>
      </c>
      <c r="C668">
        <v>0.78254900000000005</v>
      </c>
      <c r="D668">
        <v>-3.4291299999999998</v>
      </c>
      <c r="E668">
        <v>175.21199999999999</v>
      </c>
      <c r="F668">
        <v>-66.763099999999994</v>
      </c>
      <c r="G668">
        <v>7.90463</v>
      </c>
      <c r="H668">
        <v>189.48</v>
      </c>
      <c r="J668">
        <v>122</v>
      </c>
      <c r="M668">
        <f t="shared" si="50"/>
        <v>26.565999999999974</v>
      </c>
      <c r="P668">
        <f t="shared" si="51"/>
        <v>-66</v>
      </c>
      <c r="Q668">
        <f t="shared" si="52"/>
        <v>-13.93897999999993</v>
      </c>
    </row>
    <row r="669" spans="2:17">
      <c r="B669" t="s">
        <v>300</v>
      </c>
      <c r="C669">
        <v>0.70970100000000003</v>
      </c>
      <c r="D669">
        <v>-3.5952999999999999</v>
      </c>
      <c r="E669">
        <v>175.054</v>
      </c>
      <c r="F669">
        <v>-66.680999999999997</v>
      </c>
      <c r="G669">
        <v>7.8993599999999997</v>
      </c>
      <c r="H669">
        <v>189.28100000000001</v>
      </c>
      <c r="J669">
        <v>122</v>
      </c>
      <c r="M669">
        <f t="shared" si="50"/>
        <v>25.745000000000005</v>
      </c>
      <c r="P669">
        <f t="shared" si="51"/>
        <v>-66</v>
      </c>
      <c r="Q669">
        <f t="shared" si="52"/>
        <v>-13.11797999999996</v>
      </c>
    </row>
    <row r="670" spans="2:17">
      <c r="B670" t="s">
        <v>301</v>
      </c>
      <c r="C670">
        <v>0.55298800000000004</v>
      </c>
      <c r="D670">
        <v>-3.85121</v>
      </c>
      <c r="E670">
        <v>175.34700000000001</v>
      </c>
      <c r="F670">
        <v>-68.807699999999997</v>
      </c>
      <c r="G670">
        <v>7.8841200000000002</v>
      </c>
      <c r="H670">
        <v>189.48599999999999</v>
      </c>
      <c r="J670">
        <v>124</v>
      </c>
      <c r="M670">
        <f t="shared" si="50"/>
        <v>27.012</v>
      </c>
      <c r="P670">
        <f t="shared" si="51"/>
        <v>-68</v>
      </c>
      <c r="Q670">
        <f t="shared" si="52"/>
        <v>-14.384979999999956</v>
      </c>
    </row>
    <row r="671" spans="2:17">
      <c r="B671" t="s">
        <v>302</v>
      </c>
      <c r="C671">
        <v>0.55786599999999997</v>
      </c>
      <c r="D671">
        <v>-3.6574599999999999</v>
      </c>
      <c r="E671">
        <v>175.69200000000001</v>
      </c>
      <c r="F671">
        <v>-68.825199999999995</v>
      </c>
      <c r="G671">
        <v>7.8874899999999997</v>
      </c>
      <c r="H671">
        <v>189.55199999999999</v>
      </c>
      <c r="J671">
        <v>124</v>
      </c>
      <c r="M671">
        <f t="shared" si="50"/>
        <v>27.186999999999983</v>
      </c>
      <c r="P671">
        <f t="shared" si="51"/>
        <v>-68</v>
      </c>
      <c r="Q671">
        <f t="shared" si="52"/>
        <v>-14.559979999999939</v>
      </c>
    </row>
    <row r="672" spans="2:17">
      <c r="B672" t="s">
        <v>303</v>
      </c>
      <c r="C672">
        <v>1.21183</v>
      </c>
      <c r="D672">
        <v>-3.4506100000000002</v>
      </c>
      <c r="E672">
        <v>176.63</v>
      </c>
      <c r="F672">
        <v>-71.120699999999999</v>
      </c>
      <c r="G672">
        <v>7.8625299999999996</v>
      </c>
      <c r="H672">
        <v>190.084</v>
      </c>
      <c r="J672">
        <v>126</v>
      </c>
      <c r="M672">
        <f t="shared" si="50"/>
        <v>30.142000000000166</v>
      </c>
      <c r="P672">
        <f t="shared" si="51"/>
        <v>-70</v>
      </c>
      <c r="Q672">
        <f t="shared" si="52"/>
        <v>-17.51497999999998</v>
      </c>
    </row>
    <row r="673" spans="2:17">
      <c r="B673" t="s">
        <v>304</v>
      </c>
      <c r="C673">
        <v>1.28894</v>
      </c>
      <c r="D673">
        <v>-3.4725000000000001</v>
      </c>
      <c r="E673">
        <v>176.72</v>
      </c>
      <c r="F673">
        <v>-71.125200000000007</v>
      </c>
      <c r="G673">
        <v>7.8542899999999998</v>
      </c>
      <c r="H673">
        <v>190.083</v>
      </c>
      <c r="J673">
        <v>126</v>
      </c>
      <c r="M673">
        <f t="shared" si="50"/>
        <v>30.187000000000239</v>
      </c>
      <c r="P673">
        <f t="shared" si="51"/>
        <v>-70</v>
      </c>
      <c r="Q673">
        <f t="shared" si="52"/>
        <v>-17.559980000000053</v>
      </c>
    </row>
    <row r="675" spans="2:17">
      <c r="B675" t="s">
        <v>309</v>
      </c>
    </row>
    <row r="676" spans="2:17">
      <c r="J676" s="37" t="s">
        <v>222</v>
      </c>
      <c r="M676" t="s">
        <v>305</v>
      </c>
      <c r="P676" t="s">
        <v>306</v>
      </c>
    </row>
    <row r="677" spans="2:17">
      <c r="B677" t="s">
        <v>97</v>
      </c>
      <c r="C677">
        <v>0.37429699999999999</v>
      </c>
      <c r="D677">
        <v>0.68110400000000004</v>
      </c>
      <c r="E677">
        <v>175.86699999999999</v>
      </c>
      <c r="F677">
        <v>57.832900000000002</v>
      </c>
      <c r="G677">
        <v>9.4265399999999993</v>
      </c>
      <c r="H677">
        <v>190.316</v>
      </c>
      <c r="J677">
        <v>0</v>
      </c>
      <c r="M677">
        <f t="shared" ref="M677:M740" si="53">($F$677-F677-J677)*10</f>
        <v>0</v>
      </c>
      <c r="P677">
        <f t="shared" ref="P677:P732" si="54">$J$733-J677</f>
        <v>56</v>
      </c>
      <c r="Q677">
        <f t="shared" ref="Q677:Q732" si="55">(F677-$F$733-P677)*10</f>
        <v>12.036330000000035</v>
      </c>
    </row>
    <row r="678" spans="2:17">
      <c r="B678" t="s">
        <v>98</v>
      </c>
      <c r="C678">
        <v>0.37309300000000001</v>
      </c>
      <c r="D678">
        <v>0.55925499999999995</v>
      </c>
      <c r="E678">
        <v>175.679</v>
      </c>
      <c r="F678">
        <v>57.833199999999998</v>
      </c>
      <c r="G678">
        <v>9.4245900000000002</v>
      </c>
      <c r="H678">
        <v>190.29900000000001</v>
      </c>
      <c r="J678">
        <v>0</v>
      </c>
      <c r="M678">
        <f t="shared" si="53"/>
        <v>-2.9999999999574811E-3</v>
      </c>
      <c r="P678">
        <f t="shared" si="54"/>
        <v>56</v>
      </c>
      <c r="Q678">
        <f t="shared" si="55"/>
        <v>12.039329999999993</v>
      </c>
    </row>
    <row r="679" spans="2:17">
      <c r="B679" t="s">
        <v>99</v>
      </c>
      <c r="C679">
        <v>1.10711</v>
      </c>
      <c r="D679">
        <v>2.6385999999999998</v>
      </c>
      <c r="E679">
        <v>173.49799999999999</v>
      </c>
      <c r="F679">
        <v>55.380699999999997</v>
      </c>
      <c r="G679">
        <v>9.7632300000000001</v>
      </c>
      <c r="H679">
        <v>188.571</v>
      </c>
      <c r="J679">
        <v>2</v>
      </c>
      <c r="M679">
        <f>($F$677-F679-J679)*10</f>
        <v>4.5220000000000482</v>
      </c>
      <c r="P679">
        <f t="shared" si="54"/>
        <v>54</v>
      </c>
      <c r="Q679">
        <f t="shared" si="55"/>
        <v>7.5143299999999869</v>
      </c>
    </row>
    <row r="680" spans="2:17">
      <c r="B680" t="s">
        <v>100</v>
      </c>
      <c r="C680">
        <v>1.05705</v>
      </c>
      <c r="D680">
        <v>2.3389199999999999</v>
      </c>
      <c r="E680">
        <v>173.40100000000001</v>
      </c>
      <c r="F680">
        <v>55.430700000000002</v>
      </c>
      <c r="G680">
        <v>9.7824100000000005</v>
      </c>
      <c r="H680">
        <v>188.76499999999999</v>
      </c>
      <c r="J680">
        <v>2</v>
      </c>
      <c r="M680">
        <f t="shared" si="53"/>
        <v>4.0220000000000056</v>
      </c>
      <c r="P680">
        <f t="shared" si="54"/>
        <v>54</v>
      </c>
      <c r="Q680">
        <f t="shared" si="55"/>
        <v>8.0143300000000295</v>
      </c>
    </row>
    <row r="681" spans="2:17">
      <c r="B681" t="s">
        <v>101</v>
      </c>
      <c r="C681">
        <v>1.18171</v>
      </c>
      <c r="D681">
        <v>3.2235</v>
      </c>
      <c r="E681">
        <v>173.46799999999999</v>
      </c>
      <c r="F681">
        <v>53.300400000000003</v>
      </c>
      <c r="G681">
        <v>9.7165099999999995</v>
      </c>
      <c r="H681">
        <v>188.33600000000001</v>
      </c>
      <c r="J681">
        <v>4</v>
      </c>
      <c r="M681">
        <f t="shared" si="53"/>
        <v>5.3249999999999886</v>
      </c>
      <c r="P681">
        <f t="shared" si="54"/>
        <v>52</v>
      </c>
      <c r="Q681">
        <f t="shared" si="55"/>
        <v>6.7113300000000464</v>
      </c>
    </row>
    <row r="682" spans="2:17">
      <c r="B682" t="s">
        <v>102</v>
      </c>
      <c r="C682">
        <v>1.1376599999999999</v>
      </c>
      <c r="D682">
        <v>3.2769699999999999</v>
      </c>
      <c r="E682">
        <v>173.60499999999999</v>
      </c>
      <c r="F682">
        <v>53.277099999999997</v>
      </c>
      <c r="G682">
        <v>9.7068999999999992</v>
      </c>
      <c r="H682">
        <v>188.251</v>
      </c>
      <c r="J682">
        <v>4</v>
      </c>
      <c r="M682">
        <f t="shared" si="53"/>
        <v>5.5580000000000496</v>
      </c>
      <c r="P682">
        <f t="shared" si="54"/>
        <v>52</v>
      </c>
      <c r="Q682">
        <f t="shared" si="55"/>
        <v>6.4783299999999855</v>
      </c>
    </row>
    <row r="683" spans="2:17">
      <c r="B683" t="s">
        <v>103</v>
      </c>
      <c r="C683">
        <v>0.43060300000000001</v>
      </c>
      <c r="D683">
        <v>2.6269900000000002</v>
      </c>
      <c r="E683">
        <v>174.446</v>
      </c>
      <c r="F683">
        <v>51.235300000000002</v>
      </c>
      <c r="G683">
        <v>9.6420899999999996</v>
      </c>
      <c r="H683">
        <v>187.88300000000001</v>
      </c>
      <c r="J683">
        <v>6</v>
      </c>
      <c r="M683">
        <f t="shared" si="53"/>
        <v>5.9759999999999991</v>
      </c>
      <c r="P683">
        <f t="shared" si="54"/>
        <v>50</v>
      </c>
      <c r="Q683">
        <f t="shared" si="55"/>
        <v>6.060330000000036</v>
      </c>
    </row>
    <row r="684" spans="2:17">
      <c r="B684" t="s">
        <v>104</v>
      </c>
      <c r="C684">
        <v>0.43257800000000002</v>
      </c>
      <c r="D684">
        <v>3.0632000000000001</v>
      </c>
      <c r="E684">
        <v>174.035</v>
      </c>
      <c r="F684">
        <v>51.244799999999998</v>
      </c>
      <c r="G684">
        <v>9.6357400000000002</v>
      </c>
      <c r="H684">
        <v>187.803</v>
      </c>
      <c r="J684">
        <v>6</v>
      </c>
      <c r="M684">
        <f t="shared" si="53"/>
        <v>5.8810000000000429</v>
      </c>
      <c r="P684">
        <f t="shared" si="54"/>
        <v>50</v>
      </c>
      <c r="Q684">
        <f t="shared" si="55"/>
        <v>6.1553299999999922</v>
      </c>
    </row>
    <row r="685" spans="2:17">
      <c r="B685" t="s">
        <v>105</v>
      </c>
      <c r="C685">
        <v>0.42179499999999998</v>
      </c>
      <c r="D685">
        <v>1.4521200000000001</v>
      </c>
      <c r="E685">
        <v>174.93799999999999</v>
      </c>
      <c r="F685">
        <v>49.19</v>
      </c>
      <c r="G685">
        <v>9.6480899999999998</v>
      </c>
      <c r="H685">
        <v>188.15299999999999</v>
      </c>
      <c r="J685">
        <v>8</v>
      </c>
      <c r="M685">
        <f t="shared" si="53"/>
        <v>6.4290000000000447</v>
      </c>
      <c r="P685">
        <f t="shared" si="54"/>
        <v>48</v>
      </c>
      <c r="Q685">
        <f t="shared" si="55"/>
        <v>5.6073299999999904</v>
      </c>
    </row>
    <row r="686" spans="2:17">
      <c r="B686" t="s">
        <v>106</v>
      </c>
      <c r="C686">
        <v>0.42004200000000003</v>
      </c>
      <c r="D686">
        <v>1.5044</v>
      </c>
      <c r="E686">
        <v>174.881</v>
      </c>
      <c r="F686">
        <v>49.1905</v>
      </c>
      <c r="G686">
        <v>9.6474299999999999</v>
      </c>
      <c r="H686">
        <v>188.14699999999999</v>
      </c>
      <c r="J686">
        <v>8</v>
      </c>
      <c r="M686">
        <f t="shared" si="53"/>
        <v>6.4240000000000208</v>
      </c>
      <c r="P686">
        <f t="shared" si="54"/>
        <v>48</v>
      </c>
      <c r="Q686">
        <f t="shared" si="55"/>
        <v>5.6123300000000143</v>
      </c>
    </row>
    <row r="687" spans="2:17">
      <c r="B687" t="s">
        <v>107</v>
      </c>
      <c r="C687">
        <v>1.01292</v>
      </c>
      <c r="D687">
        <v>0.27982600000000002</v>
      </c>
      <c r="E687">
        <v>174.44300000000001</v>
      </c>
      <c r="F687">
        <v>47.048099999999998</v>
      </c>
      <c r="G687">
        <v>9.4834499999999995</v>
      </c>
      <c r="H687">
        <v>186.38300000000001</v>
      </c>
      <c r="J687">
        <v>10</v>
      </c>
      <c r="M687">
        <f t="shared" si="53"/>
        <v>7.8480000000000416</v>
      </c>
      <c r="P687">
        <f t="shared" si="54"/>
        <v>46</v>
      </c>
      <c r="Q687">
        <f t="shared" si="55"/>
        <v>4.1883299999999934</v>
      </c>
    </row>
    <row r="688" spans="2:17">
      <c r="B688" t="s">
        <v>108</v>
      </c>
      <c r="C688">
        <v>0.97148599999999996</v>
      </c>
      <c r="D688">
        <v>0.64131199999999999</v>
      </c>
      <c r="E688">
        <v>174.50299999999999</v>
      </c>
      <c r="F688">
        <v>46.976500000000001</v>
      </c>
      <c r="G688">
        <v>9.4540900000000008</v>
      </c>
      <c r="H688">
        <v>186.10499999999999</v>
      </c>
      <c r="J688">
        <v>10</v>
      </c>
      <c r="M688">
        <f t="shared" si="53"/>
        <v>8.5640000000000072</v>
      </c>
      <c r="P688">
        <f t="shared" si="54"/>
        <v>46</v>
      </c>
      <c r="Q688">
        <f t="shared" si="55"/>
        <v>3.4723300000000279</v>
      </c>
    </row>
    <row r="689" spans="2:17">
      <c r="B689" t="s">
        <v>109</v>
      </c>
      <c r="C689">
        <v>0.80532199999999998</v>
      </c>
      <c r="D689">
        <v>1.0977399999999999</v>
      </c>
      <c r="E689">
        <v>175.46</v>
      </c>
      <c r="F689">
        <v>44.930700000000002</v>
      </c>
      <c r="G689">
        <v>9.4331800000000001</v>
      </c>
      <c r="H689">
        <v>186.11799999999999</v>
      </c>
      <c r="J689">
        <v>12</v>
      </c>
      <c r="M689">
        <f t="shared" si="53"/>
        <v>9.0220000000000056</v>
      </c>
      <c r="P689">
        <f t="shared" si="54"/>
        <v>44</v>
      </c>
      <c r="Q689">
        <f t="shared" si="55"/>
        <v>3.0143300000000295</v>
      </c>
    </row>
    <row r="690" spans="2:17">
      <c r="B690" t="s">
        <v>110</v>
      </c>
      <c r="C690">
        <v>0.81225400000000003</v>
      </c>
      <c r="D690">
        <v>1.0763</v>
      </c>
      <c r="E690">
        <v>175.154</v>
      </c>
      <c r="F690">
        <v>44.925199999999997</v>
      </c>
      <c r="G690">
        <v>9.4296699999999998</v>
      </c>
      <c r="H690">
        <v>186.08699999999999</v>
      </c>
      <c r="J690">
        <v>12</v>
      </c>
      <c r="M690">
        <f t="shared" si="53"/>
        <v>9.077000000000055</v>
      </c>
      <c r="P690">
        <f t="shared" si="54"/>
        <v>44</v>
      </c>
      <c r="Q690">
        <f t="shared" si="55"/>
        <v>2.95932999999998</v>
      </c>
    </row>
    <row r="691" spans="2:17">
      <c r="B691" t="s">
        <v>111</v>
      </c>
      <c r="C691">
        <v>0.32259199999999999</v>
      </c>
      <c r="D691">
        <v>1.3284</v>
      </c>
      <c r="E691">
        <v>177.71</v>
      </c>
      <c r="F691">
        <v>43.086599999999997</v>
      </c>
      <c r="G691">
        <v>9.4032300000000006</v>
      </c>
      <c r="H691">
        <v>185.97900000000001</v>
      </c>
      <c r="J691">
        <v>14</v>
      </c>
      <c r="M691">
        <f t="shared" si="53"/>
        <v>7.4630000000000507</v>
      </c>
      <c r="P691">
        <f t="shared" si="54"/>
        <v>42</v>
      </c>
      <c r="Q691">
        <f t="shared" si="55"/>
        <v>4.5733299999999844</v>
      </c>
    </row>
    <row r="692" spans="2:17">
      <c r="B692" t="s">
        <v>112</v>
      </c>
      <c r="C692">
        <v>0.32259199999999999</v>
      </c>
      <c r="D692">
        <v>1.3284</v>
      </c>
      <c r="E692">
        <v>177.71</v>
      </c>
      <c r="F692">
        <v>43.086599999999997</v>
      </c>
      <c r="G692">
        <v>9.4032300000000006</v>
      </c>
      <c r="H692">
        <v>185.97900000000001</v>
      </c>
      <c r="J692">
        <v>14</v>
      </c>
      <c r="M692">
        <f t="shared" si="53"/>
        <v>7.4630000000000507</v>
      </c>
      <c r="P692">
        <f t="shared" si="54"/>
        <v>42</v>
      </c>
      <c r="Q692">
        <f t="shared" si="55"/>
        <v>4.5733299999999844</v>
      </c>
    </row>
    <row r="693" spans="2:17">
      <c r="B693" t="s">
        <v>113</v>
      </c>
      <c r="C693">
        <v>0.34576099999999999</v>
      </c>
      <c r="D693">
        <v>0.59753299999999998</v>
      </c>
      <c r="E693">
        <v>174.63300000000001</v>
      </c>
      <c r="F693">
        <v>41.0901</v>
      </c>
      <c r="G693">
        <v>9.3758199999999992</v>
      </c>
      <c r="H693">
        <v>185.99799999999999</v>
      </c>
      <c r="J693">
        <v>16</v>
      </c>
      <c r="M693">
        <f t="shared" si="53"/>
        <v>7.4280000000000257</v>
      </c>
      <c r="P693">
        <f t="shared" si="54"/>
        <v>40</v>
      </c>
      <c r="Q693">
        <f t="shared" si="55"/>
        <v>4.6083300000000094</v>
      </c>
    </row>
    <row r="694" spans="2:17">
      <c r="B694" t="s">
        <v>114</v>
      </c>
      <c r="C694">
        <v>0.34958499999999998</v>
      </c>
      <c r="D694">
        <v>0.738649</v>
      </c>
      <c r="E694">
        <v>174.626</v>
      </c>
      <c r="F694">
        <v>41.087499999999999</v>
      </c>
      <c r="G694">
        <v>9.3762500000000006</v>
      </c>
      <c r="H694">
        <v>186.00800000000001</v>
      </c>
      <c r="J694">
        <v>16</v>
      </c>
      <c r="M694">
        <f t="shared" si="53"/>
        <v>7.4540000000000362</v>
      </c>
      <c r="P694">
        <f t="shared" si="54"/>
        <v>40</v>
      </c>
      <c r="Q694">
        <f t="shared" si="55"/>
        <v>4.5823299999999989</v>
      </c>
    </row>
    <row r="695" spans="2:17">
      <c r="B695" t="s">
        <v>115</v>
      </c>
      <c r="C695">
        <v>0.172707</v>
      </c>
      <c r="D695">
        <v>-1.32186</v>
      </c>
      <c r="E695">
        <v>177.798</v>
      </c>
      <c r="F695">
        <v>39.168599999999998</v>
      </c>
      <c r="G695">
        <v>9.4012499999999992</v>
      </c>
      <c r="H695">
        <v>186.28299999999999</v>
      </c>
      <c r="J695">
        <v>18</v>
      </c>
      <c r="M695">
        <f t="shared" si="53"/>
        <v>6.6430000000000433</v>
      </c>
      <c r="P695">
        <f t="shared" si="54"/>
        <v>38</v>
      </c>
      <c r="Q695">
        <f t="shared" si="55"/>
        <v>5.3933299999999917</v>
      </c>
    </row>
    <row r="696" spans="2:17">
      <c r="B696" t="s">
        <v>116</v>
      </c>
      <c r="C696">
        <v>0.201901</v>
      </c>
      <c r="D696">
        <v>-1.48719</v>
      </c>
      <c r="E696">
        <v>177.62200000000001</v>
      </c>
      <c r="F696">
        <v>39.1828</v>
      </c>
      <c r="G696">
        <v>9.4018999999999995</v>
      </c>
      <c r="H696">
        <v>186.35499999999999</v>
      </c>
      <c r="J696">
        <v>18</v>
      </c>
      <c r="M696">
        <f t="shared" si="53"/>
        <v>6.501000000000019</v>
      </c>
      <c r="P696">
        <f t="shared" si="54"/>
        <v>38</v>
      </c>
      <c r="Q696">
        <f t="shared" si="55"/>
        <v>5.5353300000000161</v>
      </c>
    </row>
    <row r="697" spans="2:17">
      <c r="B697" t="s">
        <v>117</v>
      </c>
      <c r="C697">
        <v>0.83861300000000005</v>
      </c>
      <c r="D697">
        <v>-1.48149</v>
      </c>
      <c r="E697">
        <v>172.96899999999999</v>
      </c>
      <c r="F697">
        <v>36.944600000000001</v>
      </c>
      <c r="G697">
        <v>9.2422000000000004</v>
      </c>
      <c r="H697">
        <v>184.648</v>
      </c>
      <c r="J697">
        <v>20</v>
      </c>
      <c r="M697">
        <f t="shared" si="53"/>
        <v>8.8830000000000098</v>
      </c>
      <c r="P697">
        <f t="shared" si="54"/>
        <v>36</v>
      </c>
      <c r="Q697">
        <f t="shared" si="55"/>
        <v>3.1533300000000253</v>
      </c>
    </row>
    <row r="698" spans="2:17">
      <c r="B698" t="s">
        <v>118</v>
      </c>
      <c r="C698">
        <v>0.96358299999999997</v>
      </c>
      <c r="D698">
        <v>-0.47957</v>
      </c>
      <c r="E698">
        <v>173.45699999999999</v>
      </c>
      <c r="F698">
        <v>36.9146</v>
      </c>
      <c r="G698">
        <v>9.2192399999999992</v>
      </c>
      <c r="H698">
        <v>184.41200000000001</v>
      </c>
      <c r="J698">
        <v>20</v>
      </c>
      <c r="M698">
        <f t="shared" si="53"/>
        <v>9.1830000000000211</v>
      </c>
      <c r="P698">
        <f t="shared" si="54"/>
        <v>36</v>
      </c>
      <c r="Q698">
        <f t="shared" si="55"/>
        <v>2.8533300000000139</v>
      </c>
    </row>
    <row r="699" spans="2:17">
      <c r="B699" t="s">
        <v>119</v>
      </c>
      <c r="C699">
        <v>0.243564</v>
      </c>
      <c r="D699">
        <v>-0.83373600000000003</v>
      </c>
      <c r="E699">
        <v>175.40700000000001</v>
      </c>
      <c r="F699">
        <v>34.778300000000002</v>
      </c>
      <c r="G699">
        <v>9.125</v>
      </c>
      <c r="H699">
        <v>183.87299999999999</v>
      </c>
      <c r="J699">
        <v>22</v>
      </c>
      <c r="M699">
        <f t="shared" si="53"/>
        <v>10.546000000000006</v>
      </c>
      <c r="P699">
        <f t="shared" si="54"/>
        <v>34</v>
      </c>
      <c r="Q699">
        <f t="shared" si="55"/>
        <v>1.4903300000000286</v>
      </c>
    </row>
    <row r="700" spans="2:17">
      <c r="B700" t="s">
        <v>120</v>
      </c>
      <c r="C700">
        <v>-0.17230200000000001</v>
      </c>
      <c r="D700">
        <v>-20.1767</v>
      </c>
      <c r="E700">
        <v>-179.58799999999999</v>
      </c>
      <c r="F700">
        <v>34.769799999999996</v>
      </c>
      <c r="G700">
        <v>9.1443899999999996</v>
      </c>
      <c r="H700">
        <v>184.54300000000001</v>
      </c>
      <c r="J700">
        <v>22</v>
      </c>
      <c r="M700">
        <f t="shared" si="53"/>
        <v>10.631000000000057</v>
      </c>
      <c r="P700">
        <f t="shared" si="54"/>
        <v>34</v>
      </c>
      <c r="Q700">
        <f t="shared" si="55"/>
        <v>1.405329999999978</v>
      </c>
    </row>
    <row r="701" spans="2:17">
      <c r="B701" t="s">
        <v>121</v>
      </c>
      <c r="C701">
        <v>0.63273599999999997</v>
      </c>
      <c r="D701">
        <v>-3.9809199999999998</v>
      </c>
      <c r="E701">
        <v>170.261</v>
      </c>
      <c r="F701">
        <v>33.027099999999997</v>
      </c>
      <c r="G701">
        <v>9.0556900000000002</v>
      </c>
      <c r="H701">
        <v>184.15299999999999</v>
      </c>
      <c r="J701">
        <v>24</v>
      </c>
      <c r="M701">
        <f t="shared" si="53"/>
        <v>8.0580000000000496</v>
      </c>
      <c r="P701">
        <f t="shared" si="54"/>
        <v>32</v>
      </c>
      <c r="Q701">
        <f t="shared" si="55"/>
        <v>3.9783299999999855</v>
      </c>
    </row>
    <row r="702" spans="2:17">
      <c r="B702" t="s">
        <v>122</v>
      </c>
      <c r="C702">
        <v>0.41103000000000001</v>
      </c>
      <c r="D702">
        <v>-5.9835500000000001</v>
      </c>
      <c r="E702">
        <v>170.566</v>
      </c>
      <c r="F702">
        <v>32.985700000000001</v>
      </c>
      <c r="G702">
        <v>9.0680300000000003</v>
      </c>
      <c r="H702">
        <v>183.97</v>
      </c>
      <c r="J702">
        <v>24</v>
      </c>
      <c r="M702">
        <f t="shared" si="53"/>
        <v>8.4720000000000084</v>
      </c>
      <c r="P702">
        <f t="shared" si="54"/>
        <v>32</v>
      </c>
      <c r="Q702">
        <f t="shared" si="55"/>
        <v>3.5643300000000266</v>
      </c>
    </row>
    <row r="703" spans="2:17">
      <c r="B703" t="s">
        <v>123</v>
      </c>
      <c r="C703">
        <v>0.22890099999999999</v>
      </c>
      <c r="D703">
        <v>-0.58284000000000002</v>
      </c>
      <c r="E703">
        <v>173.785</v>
      </c>
      <c r="F703">
        <v>30.816299999999998</v>
      </c>
      <c r="G703">
        <v>9.1030999999999995</v>
      </c>
      <c r="H703">
        <v>183.90600000000001</v>
      </c>
      <c r="J703">
        <v>26</v>
      </c>
      <c r="M703">
        <f t="shared" si="53"/>
        <v>10.166000000000039</v>
      </c>
      <c r="P703">
        <f t="shared" si="54"/>
        <v>30</v>
      </c>
      <c r="Q703">
        <f t="shared" si="55"/>
        <v>1.8703299999999956</v>
      </c>
    </row>
    <row r="704" spans="2:17">
      <c r="B704" t="s">
        <v>124</v>
      </c>
      <c r="C704">
        <v>0.25087700000000002</v>
      </c>
      <c r="D704">
        <v>-0.23628299999999999</v>
      </c>
      <c r="E704">
        <v>173.559</v>
      </c>
      <c r="F704">
        <v>30.8062</v>
      </c>
      <c r="G704">
        <v>9.1001600000000007</v>
      </c>
      <c r="H704">
        <v>183.876</v>
      </c>
      <c r="J704">
        <v>26</v>
      </c>
      <c r="M704">
        <f t="shared" si="53"/>
        <v>10.267000000000017</v>
      </c>
      <c r="P704">
        <f t="shared" si="54"/>
        <v>30</v>
      </c>
      <c r="Q704">
        <f t="shared" si="55"/>
        <v>1.7693300000000178</v>
      </c>
    </row>
    <row r="705" spans="2:17">
      <c r="B705" t="s">
        <v>125</v>
      </c>
      <c r="C705">
        <v>0.10098600000000001</v>
      </c>
      <c r="D705">
        <v>-13.0945</v>
      </c>
      <c r="E705">
        <v>-176.00700000000001</v>
      </c>
      <c r="F705">
        <v>28.931799999999999</v>
      </c>
      <c r="G705">
        <v>9.1072000000000006</v>
      </c>
      <c r="H705">
        <v>184.661</v>
      </c>
      <c r="J705" s="32">
        <v>28</v>
      </c>
      <c r="M705">
        <f t="shared" si="53"/>
        <v>9.0110000000000312</v>
      </c>
      <c r="P705">
        <f t="shared" si="54"/>
        <v>28</v>
      </c>
      <c r="Q705">
        <f t="shared" si="55"/>
        <v>3.0253300000000038</v>
      </c>
    </row>
    <row r="706" spans="2:17">
      <c r="B706" t="s">
        <v>126</v>
      </c>
      <c r="C706">
        <v>0.110945</v>
      </c>
      <c r="D706">
        <v>-13.448499999999999</v>
      </c>
      <c r="E706">
        <v>-176.00200000000001</v>
      </c>
      <c r="F706">
        <v>28.919799999999999</v>
      </c>
      <c r="G706">
        <v>9.1070200000000003</v>
      </c>
      <c r="H706">
        <v>184.61</v>
      </c>
      <c r="J706">
        <v>28</v>
      </c>
      <c r="M706">
        <f t="shared" si="53"/>
        <v>9.1310000000000358</v>
      </c>
      <c r="P706">
        <f t="shared" si="54"/>
        <v>28</v>
      </c>
      <c r="Q706">
        <f t="shared" si="55"/>
        <v>2.9053299999999993</v>
      </c>
    </row>
    <row r="707" spans="2:17">
      <c r="B707" t="s">
        <v>127</v>
      </c>
      <c r="C707">
        <v>0.83916400000000002</v>
      </c>
      <c r="D707">
        <v>-2.3060499999999999</v>
      </c>
      <c r="E707">
        <v>170.49299999999999</v>
      </c>
      <c r="F707">
        <v>26.957799999999999</v>
      </c>
      <c r="G707">
        <v>8.9489900000000002</v>
      </c>
      <c r="H707">
        <v>184.34399999999999</v>
      </c>
      <c r="J707">
        <v>30</v>
      </c>
      <c r="M707">
        <f t="shared" si="53"/>
        <v>8.7510000000000332</v>
      </c>
      <c r="P707">
        <f t="shared" si="54"/>
        <v>26</v>
      </c>
      <c r="Q707">
        <f t="shared" si="55"/>
        <v>3.2853300000000019</v>
      </c>
    </row>
    <row r="708" spans="2:17">
      <c r="B708" t="s">
        <v>128</v>
      </c>
      <c r="C708">
        <v>0.95051300000000005</v>
      </c>
      <c r="D708">
        <v>-1.0272600000000001</v>
      </c>
      <c r="E708">
        <v>170.98400000000001</v>
      </c>
      <c r="F708">
        <v>26.907499999999999</v>
      </c>
      <c r="G708">
        <v>8.8968500000000006</v>
      </c>
      <c r="H708">
        <v>183.94399999999999</v>
      </c>
      <c r="J708">
        <v>30</v>
      </c>
      <c r="M708">
        <f t="shared" si="53"/>
        <v>9.2540000000000333</v>
      </c>
      <c r="P708">
        <f t="shared" si="54"/>
        <v>26</v>
      </c>
      <c r="Q708">
        <f t="shared" si="55"/>
        <v>2.7823300000000017</v>
      </c>
    </row>
    <row r="709" spans="2:17">
      <c r="B709" t="s">
        <v>129</v>
      </c>
      <c r="C709">
        <v>-7.2045700000000004E-2</v>
      </c>
      <c r="D709">
        <v>-6.0811999999999999</v>
      </c>
      <c r="E709">
        <v>171.24</v>
      </c>
      <c r="F709">
        <v>24.654599999999999</v>
      </c>
      <c r="G709">
        <v>8.7889900000000001</v>
      </c>
      <c r="H709">
        <v>183.11600000000001</v>
      </c>
      <c r="J709">
        <v>32</v>
      </c>
      <c r="M709">
        <f t="shared" si="53"/>
        <v>11.783000000000072</v>
      </c>
      <c r="P709">
        <f t="shared" si="54"/>
        <v>24</v>
      </c>
      <c r="Q709">
        <f t="shared" si="55"/>
        <v>0.25332999999999828</v>
      </c>
    </row>
    <row r="710" spans="2:17">
      <c r="B710" t="s">
        <v>130</v>
      </c>
      <c r="C710">
        <v>-8.1054200000000007E-2</v>
      </c>
      <c r="D710">
        <v>-6.3359699999999997</v>
      </c>
      <c r="E710">
        <v>171.21</v>
      </c>
      <c r="F710">
        <v>24.6509</v>
      </c>
      <c r="G710">
        <v>8.7862899999999993</v>
      </c>
      <c r="H710">
        <v>183.06200000000001</v>
      </c>
      <c r="J710">
        <v>32</v>
      </c>
      <c r="M710">
        <f t="shared" si="53"/>
        <v>11.820000000000022</v>
      </c>
      <c r="P710">
        <f t="shared" si="54"/>
        <v>24</v>
      </c>
      <c r="Q710">
        <f t="shared" si="55"/>
        <v>0.21633000000001346</v>
      </c>
    </row>
    <row r="711" spans="2:17">
      <c r="B711" t="s">
        <v>131</v>
      </c>
      <c r="C711">
        <v>-0.27479700000000001</v>
      </c>
      <c r="D711">
        <v>-10.110900000000001</v>
      </c>
      <c r="E711">
        <v>167.143</v>
      </c>
      <c r="F711">
        <v>22.493099999999998</v>
      </c>
      <c r="G711">
        <v>8.6952800000000003</v>
      </c>
      <c r="H711">
        <v>181.845</v>
      </c>
      <c r="J711">
        <v>34</v>
      </c>
      <c r="M711">
        <f t="shared" si="53"/>
        <v>13.398000000000039</v>
      </c>
      <c r="P711">
        <f t="shared" si="54"/>
        <v>22</v>
      </c>
      <c r="Q711">
        <f t="shared" si="55"/>
        <v>-1.3616700000000037</v>
      </c>
    </row>
    <row r="712" spans="2:17">
      <c r="B712" t="s">
        <v>132</v>
      </c>
      <c r="C712">
        <v>-0.36564000000000002</v>
      </c>
      <c r="D712">
        <v>-11.5764</v>
      </c>
      <c r="E712">
        <v>166.786</v>
      </c>
      <c r="F712">
        <v>22.5017</v>
      </c>
      <c r="G712">
        <v>8.6920999999999999</v>
      </c>
      <c r="H712">
        <v>181.82</v>
      </c>
      <c r="J712">
        <v>34</v>
      </c>
      <c r="M712">
        <f t="shared" si="53"/>
        <v>13.312000000000026</v>
      </c>
      <c r="P712">
        <f t="shared" si="54"/>
        <v>22</v>
      </c>
      <c r="Q712">
        <f t="shared" si="55"/>
        <v>-1.275669999999991</v>
      </c>
    </row>
    <row r="713" spans="2:17">
      <c r="B713" t="s">
        <v>133</v>
      </c>
      <c r="C713">
        <v>0.64948499999999998</v>
      </c>
      <c r="D713">
        <v>0.27988800000000003</v>
      </c>
      <c r="E713">
        <v>173.37299999999999</v>
      </c>
      <c r="F713">
        <v>20.802499999999998</v>
      </c>
      <c r="G713">
        <v>8.8798100000000009</v>
      </c>
      <c r="H713">
        <v>184.38399999999999</v>
      </c>
      <c r="J713">
        <v>36</v>
      </c>
      <c r="M713">
        <f t="shared" si="53"/>
        <v>10.304000000000002</v>
      </c>
      <c r="P713">
        <f t="shared" si="54"/>
        <v>20</v>
      </c>
      <c r="Q713">
        <f t="shared" si="55"/>
        <v>1.7323299999999975</v>
      </c>
    </row>
    <row r="714" spans="2:17">
      <c r="B714" t="s">
        <v>134</v>
      </c>
      <c r="C714">
        <v>0.62404899999999996</v>
      </c>
      <c r="D714">
        <v>0.12562599999999999</v>
      </c>
      <c r="E714">
        <v>173.547</v>
      </c>
      <c r="F714">
        <v>20.8005</v>
      </c>
      <c r="G714">
        <v>8.8785299999999996</v>
      </c>
      <c r="H714">
        <v>184.376</v>
      </c>
      <c r="J714">
        <v>36</v>
      </c>
      <c r="M714">
        <f t="shared" si="53"/>
        <v>10.324000000000026</v>
      </c>
      <c r="P714">
        <f t="shared" si="54"/>
        <v>20</v>
      </c>
      <c r="Q714">
        <f t="shared" si="55"/>
        <v>1.7123300000000086</v>
      </c>
    </row>
    <row r="715" spans="2:17">
      <c r="B715" t="s">
        <v>135</v>
      </c>
      <c r="C715">
        <v>0.89506699999999995</v>
      </c>
      <c r="D715">
        <v>1.09693</v>
      </c>
      <c r="E715">
        <v>172.078</v>
      </c>
      <c r="F715">
        <v>18.839099999999998</v>
      </c>
      <c r="G715">
        <v>8.8989700000000003</v>
      </c>
      <c r="H715">
        <v>184.55600000000001</v>
      </c>
      <c r="J715">
        <v>38</v>
      </c>
      <c r="M715">
        <f t="shared" si="53"/>
        <v>9.9380000000000734</v>
      </c>
      <c r="P715">
        <f t="shared" si="54"/>
        <v>18</v>
      </c>
      <c r="Q715">
        <f t="shared" si="55"/>
        <v>2.0983299999999971</v>
      </c>
    </row>
    <row r="716" spans="2:17">
      <c r="B716" t="s">
        <v>136</v>
      </c>
      <c r="C716">
        <v>0.87899899999999997</v>
      </c>
      <c r="D716">
        <v>1.0701799999999999</v>
      </c>
      <c r="E716">
        <v>173.012</v>
      </c>
      <c r="F716">
        <v>18.852900000000002</v>
      </c>
      <c r="G716">
        <v>8.9142299999999999</v>
      </c>
      <c r="H716">
        <v>184.74799999999999</v>
      </c>
      <c r="J716">
        <v>38</v>
      </c>
      <c r="M716">
        <f t="shared" si="53"/>
        <v>9.8000000000000398</v>
      </c>
      <c r="P716">
        <f t="shared" si="54"/>
        <v>18</v>
      </c>
      <c r="Q716">
        <f t="shared" si="55"/>
        <v>2.2363300000000308</v>
      </c>
    </row>
    <row r="717" spans="2:17">
      <c r="B717" t="s">
        <v>137</v>
      </c>
      <c r="C717">
        <v>0.11523799999999999</v>
      </c>
      <c r="D717">
        <v>-1.9519899999999999</v>
      </c>
      <c r="E717">
        <v>177.50200000000001</v>
      </c>
      <c r="F717">
        <v>16.865600000000001</v>
      </c>
      <c r="G717">
        <v>8.8901400000000006</v>
      </c>
      <c r="H717">
        <v>184.83600000000001</v>
      </c>
      <c r="J717">
        <v>40</v>
      </c>
      <c r="M717">
        <f t="shared" si="53"/>
        <v>9.673000000000016</v>
      </c>
      <c r="P717">
        <f t="shared" si="54"/>
        <v>16</v>
      </c>
      <c r="Q717">
        <f t="shared" si="55"/>
        <v>2.363330000000019</v>
      </c>
    </row>
    <row r="718" spans="2:17">
      <c r="B718" t="s">
        <v>138</v>
      </c>
      <c r="C718">
        <v>5.0615500000000001E-2</v>
      </c>
      <c r="D718">
        <v>-1.4977799999999999</v>
      </c>
      <c r="E718">
        <v>177.952</v>
      </c>
      <c r="F718">
        <v>16.884799999999998</v>
      </c>
      <c r="G718">
        <v>8.8962199999999996</v>
      </c>
      <c r="H718">
        <v>184.90100000000001</v>
      </c>
      <c r="J718">
        <v>40</v>
      </c>
      <c r="M718">
        <f t="shared" si="53"/>
        <v>9.4810000000000372</v>
      </c>
      <c r="P718">
        <f t="shared" si="54"/>
        <v>16</v>
      </c>
      <c r="Q718">
        <f t="shared" si="55"/>
        <v>2.5553299999999979</v>
      </c>
    </row>
    <row r="719" spans="2:17">
      <c r="B719" t="s">
        <v>139</v>
      </c>
      <c r="C719">
        <v>-0.27256999999999998</v>
      </c>
      <c r="D719">
        <v>-8.6015800000000002</v>
      </c>
      <c r="E719">
        <v>169.072</v>
      </c>
      <c r="F719">
        <v>14.673999999999999</v>
      </c>
      <c r="G719">
        <v>8.7609999999999992</v>
      </c>
      <c r="H719">
        <v>183.334</v>
      </c>
      <c r="J719">
        <v>42</v>
      </c>
      <c r="M719">
        <f t="shared" si="53"/>
        <v>11.589000000000027</v>
      </c>
      <c r="P719">
        <f t="shared" si="54"/>
        <v>14</v>
      </c>
      <c r="Q719">
        <f t="shared" si="55"/>
        <v>0.44732999999999024</v>
      </c>
    </row>
    <row r="720" spans="2:17">
      <c r="B720" t="s">
        <v>140</v>
      </c>
      <c r="C720">
        <v>-0.273086</v>
      </c>
      <c r="D720">
        <v>-8.6127000000000002</v>
      </c>
      <c r="E720">
        <v>169.12799999999999</v>
      </c>
      <c r="F720">
        <v>14.6776</v>
      </c>
      <c r="G720">
        <v>8.7626799999999996</v>
      </c>
      <c r="H720">
        <v>183.36099999999999</v>
      </c>
      <c r="J720">
        <v>42</v>
      </c>
      <c r="M720">
        <f t="shared" si="53"/>
        <v>11.55300000000004</v>
      </c>
      <c r="P720">
        <f t="shared" si="54"/>
        <v>14</v>
      </c>
      <c r="Q720">
        <f t="shared" si="55"/>
        <v>0.48332999999999515</v>
      </c>
    </row>
    <row r="721" spans="2:17">
      <c r="B721" t="s">
        <v>141</v>
      </c>
      <c r="C721">
        <v>8.1339099999999998E-2</v>
      </c>
      <c r="D721">
        <v>4.3585800000000001E-2</v>
      </c>
      <c r="E721">
        <v>-174.34899999999999</v>
      </c>
      <c r="F721">
        <v>12.6701</v>
      </c>
      <c r="G721">
        <v>8.8570899999999995</v>
      </c>
      <c r="H721">
        <v>183.21799999999999</v>
      </c>
      <c r="J721">
        <v>44</v>
      </c>
      <c r="M721">
        <f t="shared" si="53"/>
        <v>11.628000000000043</v>
      </c>
      <c r="P721">
        <f t="shared" si="54"/>
        <v>12</v>
      </c>
      <c r="Q721">
        <f t="shared" si="55"/>
        <v>0.40832999999999231</v>
      </c>
    </row>
    <row r="722" spans="2:17">
      <c r="B722" t="s">
        <v>142</v>
      </c>
      <c r="C722">
        <v>4.84039E-2</v>
      </c>
      <c r="D722">
        <v>-0.75076900000000002</v>
      </c>
      <c r="E722">
        <v>-174.79400000000001</v>
      </c>
      <c r="F722">
        <v>12.679</v>
      </c>
      <c r="G722">
        <v>8.8600700000000003</v>
      </c>
      <c r="H722">
        <v>183.33799999999999</v>
      </c>
      <c r="J722">
        <v>44</v>
      </c>
      <c r="M722">
        <f t="shared" si="53"/>
        <v>11.539000000000001</v>
      </c>
      <c r="P722">
        <f t="shared" si="54"/>
        <v>12</v>
      </c>
      <c r="Q722">
        <f t="shared" si="55"/>
        <v>0.49732999999999805</v>
      </c>
    </row>
    <row r="723" spans="2:17">
      <c r="B723" t="s">
        <v>180</v>
      </c>
      <c r="C723">
        <v>1.2663600000000001E-2</v>
      </c>
      <c r="D723">
        <v>-3.7034199999999999</v>
      </c>
      <c r="E723">
        <v>170.10300000000001</v>
      </c>
      <c r="F723">
        <v>10.751099999999999</v>
      </c>
      <c r="G723">
        <v>8.76159</v>
      </c>
      <c r="H723">
        <v>183.46700000000001</v>
      </c>
      <c r="J723">
        <v>46</v>
      </c>
      <c r="M723">
        <f t="shared" si="53"/>
        <v>10.818000000000012</v>
      </c>
      <c r="P723">
        <f t="shared" si="54"/>
        <v>10</v>
      </c>
      <c r="Q723">
        <f t="shared" si="55"/>
        <v>1.2183299999999875</v>
      </c>
    </row>
    <row r="724" spans="2:17">
      <c r="B724" t="s">
        <v>181</v>
      </c>
      <c r="C724">
        <v>-6.4915399999999998E-2</v>
      </c>
      <c r="D724">
        <v>-3.7814399999999999</v>
      </c>
      <c r="E724">
        <v>170.48</v>
      </c>
      <c r="F724">
        <v>10.7509</v>
      </c>
      <c r="G724">
        <v>8.77013</v>
      </c>
      <c r="H724">
        <v>183.47300000000001</v>
      </c>
      <c r="J724">
        <v>46</v>
      </c>
      <c r="M724">
        <f t="shared" si="53"/>
        <v>10.820000000000007</v>
      </c>
      <c r="P724">
        <f t="shared" si="54"/>
        <v>10</v>
      </c>
      <c r="Q724">
        <f t="shared" si="55"/>
        <v>1.2163299999999921</v>
      </c>
    </row>
    <row r="725" spans="2:17">
      <c r="B725" t="s">
        <v>182</v>
      </c>
      <c r="C725">
        <v>0.10938000000000001</v>
      </c>
      <c r="D725">
        <v>-5.5403700000000002</v>
      </c>
      <c r="E725">
        <v>171.00800000000001</v>
      </c>
      <c r="F725">
        <v>8.6876700000000007</v>
      </c>
      <c r="G725">
        <v>8.8001500000000004</v>
      </c>
      <c r="H725">
        <v>184.566</v>
      </c>
      <c r="J725">
        <v>48</v>
      </c>
      <c r="M725">
        <f t="shared" si="53"/>
        <v>11.45229999999998</v>
      </c>
      <c r="P725">
        <f t="shared" si="54"/>
        <v>8</v>
      </c>
      <c r="Q725">
        <f t="shared" si="55"/>
        <v>0.58403000000000205</v>
      </c>
    </row>
    <row r="726" spans="2:17">
      <c r="B726" t="s">
        <v>183</v>
      </c>
      <c r="C726">
        <v>0.135214</v>
      </c>
      <c r="D726">
        <v>-5.3554599999999999</v>
      </c>
      <c r="E726">
        <v>170.881</v>
      </c>
      <c r="F726">
        <v>8.6866699999999994</v>
      </c>
      <c r="G726">
        <v>8.7974999999999994</v>
      </c>
      <c r="H726">
        <v>184.553</v>
      </c>
      <c r="J726">
        <v>48</v>
      </c>
      <c r="M726">
        <f t="shared" si="53"/>
        <v>11.462300000000027</v>
      </c>
      <c r="P726">
        <f t="shared" si="54"/>
        <v>8</v>
      </c>
      <c r="Q726">
        <f t="shared" si="55"/>
        <v>0.57402999999998983</v>
      </c>
    </row>
    <row r="727" spans="2:17">
      <c r="B727" t="s">
        <v>184</v>
      </c>
      <c r="C727">
        <v>0.52176599999999995</v>
      </c>
      <c r="D727">
        <v>-6.7895799999999999</v>
      </c>
      <c r="E727">
        <v>173.34700000000001</v>
      </c>
      <c r="F727">
        <v>6.6288999999999998</v>
      </c>
      <c r="G727">
        <v>8.8508200000000006</v>
      </c>
      <c r="H727">
        <v>185.55500000000001</v>
      </c>
      <c r="J727">
        <v>50</v>
      </c>
      <c r="M727">
        <f t="shared" si="53"/>
        <v>12.040000000000006</v>
      </c>
      <c r="P727">
        <f t="shared" si="54"/>
        <v>6</v>
      </c>
      <c r="Q727">
        <f t="shared" si="55"/>
        <v>-3.6700000000067234E-3</v>
      </c>
    </row>
    <row r="728" spans="2:17">
      <c r="B728" t="s">
        <v>185</v>
      </c>
      <c r="C728">
        <v>0.33941100000000002</v>
      </c>
      <c r="D728">
        <v>-7.4138999999999999</v>
      </c>
      <c r="E728">
        <v>172.90299999999999</v>
      </c>
      <c r="F728">
        <v>6.6140699999999999</v>
      </c>
      <c r="G728">
        <v>8.8484800000000003</v>
      </c>
      <c r="H728">
        <v>185.28899999999999</v>
      </c>
      <c r="J728">
        <v>50</v>
      </c>
      <c r="M728">
        <f t="shared" si="53"/>
        <v>12.188300000000041</v>
      </c>
      <c r="P728">
        <f t="shared" si="54"/>
        <v>6</v>
      </c>
      <c r="Q728">
        <f t="shared" si="55"/>
        <v>-0.15197000000000571</v>
      </c>
    </row>
    <row r="729" spans="2:17">
      <c r="B729" t="s">
        <v>186</v>
      </c>
      <c r="C729">
        <v>0.81883399999999995</v>
      </c>
      <c r="D729">
        <v>-2.0171000000000001</v>
      </c>
      <c r="E729">
        <v>168.57300000000001</v>
      </c>
      <c r="F729">
        <v>4.5215300000000003</v>
      </c>
      <c r="G729">
        <v>8.7688900000000007</v>
      </c>
      <c r="H729">
        <v>184.405</v>
      </c>
      <c r="J729">
        <v>52</v>
      </c>
      <c r="M729">
        <f t="shared" si="53"/>
        <v>13.113700000000037</v>
      </c>
      <c r="P729">
        <f t="shared" si="54"/>
        <v>4</v>
      </c>
      <c r="Q729">
        <f t="shared" si="55"/>
        <v>-1.0773699999999975</v>
      </c>
    </row>
    <row r="730" spans="2:17">
      <c r="B730" t="s">
        <v>225</v>
      </c>
      <c r="C730">
        <v>0.74360400000000004</v>
      </c>
      <c r="D730">
        <v>-2.0040499999999999</v>
      </c>
      <c r="E730">
        <v>168.44499999999999</v>
      </c>
      <c r="F730">
        <v>4.5034000000000001</v>
      </c>
      <c r="G730">
        <v>8.7540200000000006</v>
      </c>
      <c r="H730">
        <v>184.18899999999999</v>
      </c>
      <c r="J730">
        <v>52</v>
      </c>
      <c r="M730">
        <f t="shared" si="53"/>
        <v>13.29500000000003</v>
      </c>
      <c r="P730">
        <f t="shared" si="54"/>
        <v>4</v>
      </c>
      <c r="Q730">
        <f t="shared" si="55"/>
        <v>-1.2586699999999995</v>
      </c>
    </row>
    <row r="731" spans="2:17">
      <c r="B731" t="s">
        <v>226</v>
      </c>
      <c r="C731">
        <v>0.459702</v>
      </c>
      <c r="D731">
        <v>-7.1398799999999998</v>
      </c>
      <c r="E731">
        <v>-175.828</v>
      </c>
      <c r="F731">
        <v>2.5905200000000002</v>
      </c>
      <c r="G731">
        <v>8.8635800000000007</v>
      </c>
      <c r="H731">
        <v>184.72900000000001</v>
      </c>
      <c r="J731">
        <v>54</v>
      </c>
      <c r="M731">
        <f t="shared" si="53"/>
        <v>12.423800000000043</v>
      </c>
      <c r="P731">
        <f t="shared" si="54"/>
        <v>2</v>
      </c>
      <c r="Q731">
        <f t="shared" si="55"/>
        <v>-0.38746999999999865</v>
      </c>
    </row>
    <row r="732" spans="2:17">
      <c r="B732" t="s">
        <v>227</v>
      </c>
      <c r="C732">
        <v>0.478516</v>
      </c>
      <c r="D732">
        <v>-7.1414400000000002</v>
      </c>
      <c r="E732">
        <v>-175.589</v>
      </c>
      <c r="F732">
        <v>2.5904099999999999</v>
      </c>
      <c r="G732">
        <v>8.8611500000000003</v>
      </c>
      <c r="H732">
        <v>184.721</v>
      </c>
      <c r="J732">
        <v>54</v>
      </c>
      <c r="M732">
        <f t="shared" si="53"/>
        <v>12.424900000000036</v>
      </c>
      <c r="P732">
        <f t="shared" si="54"/>
        <v>2</v>
      </c>
      <c r="Q732">
        <f t="shared" si="55"/>
        <v>-0.38857000000000141</v>
      </c>
    </row>
    <row r="733" spans="2:17">
      <c r="B733" t="s">
        <v>233</v>
      </c>
      <c r="C733">
        <v>0.44658700000000001</v>
      </c>
      <c r="D733">
        <v>-6.1890900000000002</v>
      </c>
      <c r="E733">
        <v>-175.58799999999999</v>
      </c>
      <c r="F733" s="20">
        <v>0.62926700000000002</v>
      </c>
      <c r="G733">
        <v>8.8510500000000008</v>
      </c>
      <c r="H733">
        <v>184.92500000000001</v>
      </c>
      <c r="J733">
        <v>56</v>
      </c>
      <c r="M733">
        <f t="shared" si="53"/>
        <v>12.036330000000035</v>
      </c>
      <c r="P733">
        <f>$J$733-J733</f>
        <v>0</v>
      </c>
      <c r="Q733">
        <f>(F733-$F$733-P733)*10</f>
        <v>0</v>
      </c>
    </row>
    <row r="734" spans="2:17">
      <c r="B734" t="s">
        <v>234</v>
      </c>
      <c r="C734">
        <v>0.52194499999999999</v>
      </c>
      <c r="D734">
        <v>-5.4785000000000004</v>
      </c>
      <c r="E734">
        <v>-175.245</v>
      </c>
      <c r="F734">
        <v>0.64022800000000002</v>
      </c>
      <c r="G734">
        <v>8.8515999999999995</v>
      </c>
      <c r="H734">
        <v>184.893</v>
      </c>
      <c r="J734">
        <v>56</v>
      </c>
      <c r="M734">
        <f t="shared" si="53"/>
        <v>11.926720000000017</v>
      </c>
      <c r="P734">
        <f t="shared" ref="P734:P797" si="56">$J$733-J734</f>
        <v>0</v>
      </c>
      <c r="Q734">
        <f t="shared" ref="Q734:Q797" si="57">(F734-$F$733-P734)*10</f>
        <v>0.10960999999999999</v>
      </c>
    </row>
    <row r="735" spans="2:17">
      <c r="B735" t="s">
        <v>235</v>
      </c>
      <c r="C735">
        <v>0.30613800000000002</v>
      </c>
      <c r="D735">
        <v>-3.4428299999999998</v>
      </c>
      <c r="E735">
        <v>167.54499999999999</v>
      </c>
      <c r="F735">
        <v>-1.4023099999999999</v>
      </c>
      <c r="G735">
        <v>8.6965000000000003</v>
      </c>
      <c r="H735">
        <v>184.26400000000001</v>
      </c>
      <c r="J735">
        <v>58</v>
      </c>
      <c r="M735">
        <f t="shared" si="53"/>
        <v>12.352100000000021</v>
      </c>
      <c r="P735">
        <f t="shared" si="56"/>
        <v>-2</v>
      </c>
      <c r="Q735">
        <f t="shared" si="57"/>
        <v>-0.31576999999999966</v>
      </c>
    </row>
    <row r="736" spans="2:17">
      <c r="B736" t="s">
        <v>236</v>
      </c>
      <c r="C736">
        <v>0.247081</v>
      </c>
      <c r="D736">
        <v>-3.8201700000000001</v>
      </c>
      <c r="E736">
        <v>166.22800000000001</v>
      </c>
      <c r="F736">
        <v>-1.40852</v>
      </c>
      <c r="G736">
        <v>8.6590399999999992</v>
      </c>
      <c r="H736">
        <v>183.75899999999999</v>
      </c>
      <c r="J736">
        <v>58</v>
      </c>
      <c r="M736">
        <f t="shared" si="53"/>
        <v>12.414200000000051</v>
      </c>
      <c r="P736">
        <f t="shared" si="56"/>
        <v>-2</v>
      </c>
      <c r="Q736">
        <f t="shared" si="57"/>
        <v>-0.37786999999999793</v>
      </c>
    </row>
    <row r="737" spans="2:17">
      <c r="B737" t="s">
        <v>237</v>
      </c>
      <c r="C737">
        <v>0.663663</v>
      </c>
      <c r="D737">
        <v>-0.169073</v>
      </c>
      <c r="E737">
        <v>164.88800000000001</v>
      </c>
      <c r="F737">
        <v>-3.34978</v>
      </c>
      <c r="G737">
        <v>8.5850600000000004</v>
      </c>
      <c r="H737">
        <v>182.95</v>
      </c>
      <c r="J737">
        <v>60</v>
      </c>
      <c r="M737">
        <f t="shared" si="53"/>
        <v>11.826800000000048</v>
      </c>
      <c r="P737">
        <f t="shared" si="56"/>
        <v>-4</v>
      </c>
      <c r="Q737">
        <f t="shared" si="57"/>
        <v>0.20952999999999999</v>
      </c>
    </row>
    <row r="738" spans="2:17">
      <c r="B738" t="s">
        <v>238</v>
      </c>
      <c r="C738">
        <v>0.86232500000000001</v>
      </c>
      <c r="D738">
        <v>0.290128</v>
      </c>
      <c r="E738">
        <v>164.99199999999999</v>
      </c>
      <c r="F738">
        <v>-3.3407100000000001</v>
      </c>
      <c r="G738">
        <v>8.5835899999999992</v>
      </c>
      <c r="H738">
        <v>182.87</v>
      </c>
      <c r="J738">
        <v>60</v>
      </c>
      <c r="M738">
        <f t="shared" si="53"/>
        <v>11.736100000000036</v>
      </c>
      <c r="P738">
        <f t="shared" si="56"/>
        <v>-4</v>
      </c>
      <c r="Q738">
        <f t="shared" si="57"/>
        <v>0.30022999999999911</v>
      </c>
    </row>
    <row r="739" spans="2:17">
      <c r="B739" t="s">
        <v>239</v>
      </c>
      <c r="C739">
        <v>0.83659099999999997</v>
      </c>
      <c r="D739">
        <v>4.6550900000000004</v>
      </c>
      <c r="E739">
        <v>-173.32900000000001</v>
      </c>
      <c r="F739">
        <v>-5.3883900000000002</v>
      </c>
      <c r="G739">
        <v>8.7308699999999995</v>
      </c>
      <c r="H739">
        <v>184.02</v>
      </c>
      <c r="J739">
        <v>62</v>
      </c>
      <c r="M739">
        <f t="shared" si="53"/>
        <v>12.212900000000033</v>
      </c>
      <c r="P739">
        <f t="shared" si="56"/>
        <v>-6</v>
      </c>
      <c r="Q739">
        <f t="shared" si="57"/>
        <v>-0.17656999999999812</v>
      </c>
    </row>
    <row r="740" spans="2:17">
      <c r="B740" t="s">
        <v>240</v>
      </c>
      <c r="C740">
        <v>0.831515</v>
      </c>
      <c r="D740">
        <v>4.7555300000000003</v>
      </c>
      <c r="E740">
        <v>-173.12799999999999</v>
      </c>
      <c r="F740">
        <v>-5.3844200000000004</v>
      </c>
      <c r="G740">
        <v>8.7339699999999993</v>
      </c>
      <c r="H740">
        <v>183.98500000000001</v>
      </c>
      <c r="J740">
        <v>62</v>
      </c>
      <c r="M740">
        <f t="shared" si="53"/>
        <v>12.173200000000008</v>
      </c>
      <c r="P740">
        <f t="shared" si="56"/>
        <v>-6</v>
      </c>
      <c r="Q740">
        <f t="shared" si="57"/>
        <v>-0.13687000000000893</v>
      </c>
    </row>
    <row r="741" spans="2:17">
      <c r="B741" t="s">
        <v>241</v>
      </c>
      <c r="C741">
        <v>0.81726799999999999</v>
      </c>
      <c r="D741">
        <v>5.8939199999999996</v>
      </c>
      <c r="E741">
        <v>-177.691</v>
      </c>
      <c r="F741">
        <v>-7.4070900000000002</v>
      </c>
      <c r="G741">
        <v>8.7190300000000001</v>
      </c>
      <c r="H741">
        <v>184.851</v>
      </c>
      <c r="J741">
        <v>64</v>
      </c>
      <c r="M741">
        <f t="shared" ref="M741:M804" si="58">($F$677-F741-J741)*10</f>
        <v>12.399900000000059</v>
      </c>
      <c r="P741">
        <f t="shared" si="56"/>
        <v>-8</v>
      </c>
      <c r="Q741">
        <f t="shared" si="57"/>
        <v>-0.36357000000000639</v>
      </c>
    </row>
    <row r="742" spans="2:17">
      <c r="B742" t="s">
        <v>242</v>
      </c>
      <c r="C742">
        <v>0.81168799999999997</v>
      </c>
      <c r="D742">
        <v>5.8788799999999997</v>
      </c>
      <c r="E742">
        <v>-176.23</v>
      </c>
      <c r="F742">
        <v>-7.3904800000000002</v>
      </c>
      <c r="G742">
        <v>8.7147199999999998</v>
      </c>
      <c r="H742">
        <v>184.559</v>
      </c>
      <c r="J742">
        <v>64</v>
      </c>
      <c r="M742">
        <f t="shared" si="58"/>
        <v>12.233800000000059</v>
      </c>
      <c r="P742">
        <f t="shared" si="56"/>
        <v>-8</v>
      </c>
      <c r="Q742">
        <f t="shared" si="57"/>
        <v>-0.19747000000000625</v>
      </c>
    </row>
    <row r="743" spans="2:17">
      <c r="B743" t="s">
        <v>243</v>
      </c>
      <c r="C743">
        <v>0.694214</v>
      </c>
      <c r="D743">
        <v>3.3375599999999999</v>
      </c>
      <c r="E743">
        <v>168.97900000000001</v>
      </c>
      <c r="F743">
        <v>-9.3930900000000008</v>
      </c>
      <c r="G743">
        <v>8.5683199999999999</v>
      </c>
      <c r="H743">
        <v>183.94800000000001</v>
      </c>
      <c r="J743">
        <v>66</v>
      </c>
      <c r="M743">
        <f t="shared" si="58"/>
        <v>12.259899999999959</v>
      </c>
      <c r="P743">
        <f t="shared" si="56"/>
        <v>-10</v>
      </c>
      <c r="Q743">
        <f t="shared" si="57"/>
        <v>-0.22357000000001293</v>
      </c>
    </row>
    <row r="744" spans="2:17">
      <c r="B744" t="s">
        <v>244</v>
      </c>
      <c r="C744">
        <v>0.66201399999999999</v>
      </c>
      <c r="D744">
        <v>2.7594799999999999</v>
      </c>
      <c r="E744">
        <v>168.55099999999999</v>
      </c>
      <c r="F744">
        <v>-9.3928799999999999</v>
      </c>
      <c r="G744">
        <v>8.5591299999999997</v>
      </c>
      <c r="H744">
        <v>183.81</v>
      </c>
      <c r="J744">
        <v>66</v>
      </c>
      <c r="M744">
        <f t="shared" si="58"/>
        <v>12.257800000000003</v>
      </c>
      <c r="P744">
        <f t="shared" si="56"/>
        <v>-10</v>
      </c>
      <c r="Q744">
        <f t="shared" si="57"/>
        <v>-0.22147000000000361</v>
      </c>
    </row>
    <row r="745" spans="2:17">
      <c r="B745" t="s">
        <v>245</v>
      </c>
      <c r="C745">
        <v>0.62787899999999996</v>
      </c>
      <c r="D745">
        <v>10.8406</v>
      </c>
      <c r="E745">
        <v>-171.34</v>
      </c>
      <c r="F745">
        <v>-11.246499999999999</v>
      </c>
      <c r="G745">
        <v>8.5526199999999992</v>
      </c>
      <c r="H745">
        <v>181.36099999999999</v>
      </c>
      <c r="J745">
        <v>68</v>
      </c>
      <c r="M745">
        <f t="shared" si="58"/>
        <v>10.794000000000068</v>
      </c>
      <c r="P745">
        <f t="shared" si="56"/>
        <v>-12</v>
      </c>
      <c r="Q745">
        <f t="shared" si="57"/>
        <v>1.2423300000000026</v>
      </c>
    </row>
    <row r="746" spans="2:17">
      <c r="B746" t="s">
        <v>246</v>
      </c>
      <c r="C746">
        <v>0.64547100000000002</v>
      </c>
      <c r="D746">
        <v>10.385999999999999</v>
      </c>
      <c r="E746">
        <v>-172.56299999999999</v>
      </c>
      <c r="F746">
        <v>-11.299899999999999</v>
      </c>
      <c r="G746">
        <v>8.5690899999999992</v>
      </c>
      <c r="H746">
        <v>181.98400000000001</v>
      </c>
      <c r="J746">
        <v>68</v>
      </c>
      <c r="M746">
        <f t="shared" si="58"/>
        <v>11.328000000000031</v>
      </c>
      <c r="P746">
        <f t="shared" si="56"/>
        <v>-12</v>
      </c>
      <c r="Q746">
        <f t="shared" si="57"/>
        <v>0.70833000000000368</v>
      </c>
    </row>
    <row r="747" spans="2:17">
      <c r="B747" t="s">
        <v>247</v>
      </c>
      <c r="C747">
        <v>0.15392500000000001</v>
      </c>
      <c r="D747">
        <v>-0.84457000000000004</v>
      </c>
      <c r="E747">
        <v>167.191</v>
      </c>
      <c r="F747">
        <v>-13.343500000000001</v>
      </c>
      <c r="G747">
        <v>8.4292999999999996</v>
      </c>
      <c r="H747">
        <v>181.9</v>
      </c>
      <c r="J747">
        <v>70</v>
      </c>
      <c r="M747">
        <f t="shared" si="58"/>
        <v>11.76400000000001</v>
      </c>
      <c r="P747">
        <f t="shared" si="56"/>
        <v>-14</v>
      </c>
      <c r="Q747">
        <f t="shared" si="57"/>
        <v>0.27232999999998952</v>
      </c>
    </row>
    <row r="748" spans="2:17">
      <c r="B748" t="s">
        <v>248</v>
      </c>
      <c r="C748">
        <v>0.354883</v>
      </c>
      <c r="D748">
        <v>-0.54882600000000004</v>
      </c>
      <c r="E748">
        <v>167.46899999999999</v>
      </c>
      <c r="F748">
        <v>-13.3369</v>
      </c>
      <c r="G748">
        <v>8.4271999999999991</v>
      </c>
      <c r="H748">
        <v>182.001</v>
      </c>
      <c r="J748">
        <v>70</v>
      </c>
      <c r="M748">
        <f t="shared" si="58"/>
        <v>11.698000000000093</v>
      </c>
      <c r="P748">
        <f t="shared" si="56"/>
        <v>-14</v>
      </c>
      <c r="Q748">
        <f t="shared" si="57"/>
        <v>0.33832999999999558</v>
      </c>
    </row>
    <row r="749" spans="2:17">
      <c r="B749" t="s">
        <v>249</v>
      </c>
      <c r="C749">
        <v>1.28627</v>
      </c>
      <c r="D749">
        <v>5.9894699999999998</v>
      </c>
      <c r="E749">
        <v>179.934</v>
      </c>
      <c r="F749">
        <v>-15.4315</v>
      </c>
      <c r="G749">
        <v>8.5429499999999994</v>
      </c>
      <c r="H749">
        <v>183.84200000000001</v>
      </c>
      <c r="J749">
        <v>72</v>
      </c>
      <c r="M749">
        <f t="shared" si="58"/>
        <v>12.643999999999949</v>
      </c>
      <c r="P749">
        <f t="shared" si="56"/>
        <v>-16</v>
      </c>
      <c r="Q749">
        <f t="shared" si="57"/>
        <v>-0.60766999999998461</v>
      </c>
    </row>
    <row r="750" spans="2:17">
      <c r="B750" t="s">
        <v>250</v>
      </c>
      <c r="C750">
        <v>1.22902</v>
      </c>
      <c r="D750">
        <v>5.8270200000000001</v>
      </c>
      <c r="E750">
        <v>178.96899999999999</v>
      </c>
      <c r="F750">
        <v>-15.4472</v>
      </c>
      <c r="G750">
        <v>8.5479099999999999</v>
      </c>
      <c r="H750">
        <v>184.08099999999999</v>
      </c>
      <c r="J750">
        <v>72</v>
      </c>
      <c r="M750">
        <f t="shared" si="58"/>
        <v>12.801000000000045</v>
      </c>
      <c r="P750">
        <f t="shared" si="56"/>
        <v>-16</v>
      </c>
      <c r="Q750">
        <f t="shared" si="57"/>
        <v>-0.76467000000000951</v>
      </c>
    </row>
    <row r="751" spans="2:17">
      <c r="B751" t="s">
        <v>251</v>
      </c>
      <c r="C751">
        <v>1.57769</v>
      </c>
      <c r="D751">
        <v>9.1436799999999998</v>
      </c>
      <c r="E751">
        <v>171.48400000000001</v>
      </c>
      <c r="F751">
        <v>-17.423300000000001</v>
      </c>
      <c r="G751">
        <v>8.4568100000000008</v>
      </c>
      <c r="H751">
        <v>183.608</v>
      </c>
      <c r="J751">
        <v>74</v>
      </c>
      <c r="M751">
        <f t="shared" si="58"/>
        <v>12.562000000000069</v>
      </c>
      <c r="P751">
        <f t="shared" si="56"/>
        <v>-18</v>
      </c>
      <c r="Q751">
        <f t="shared" si="57"/>
        <v>-0.52566999999999808</v>
      </c>
    </row>
    <row r="752" spans="2:17">
      <c r="B752" t="s">
        <v>252</v>
      </c>
      <c r="C752">
        <v>1.4472499999999999</v>
      </c>
      <c r="D752">
        <v>6.8748500000000003</v>
      </c>
      <c r="E752">
        <v>171.69399999999999</v>
      </c>
      <c r="F752">
        <v>-17.4392</v>
      </c>
      <c r="G752">
        <v>8.4425799999999995</v>
      </c>
      <c r="H752">
        <v>183.55699999999999</v>
      </c>
      <c r="J752">
        <v>74</v>
      </c>
      <c r="M752">
        <f t="shared" si="58"/>
        <v>12.720999999999947</v>
      </c>
      <c r="P752">
        <f t="shared" si="56"/>
        <v>-18</v>
      </c>
      <c r="Q752">
        <f t="shared" si="57"/>
        <v>-0.68466999999998279</v>
      </c>
    </row>
    <row r="753" spans="2:17">
      <c r="B753" t="s">
        <v>253</v>
      </c>
      <c r="C753">
        <v>1.0566199999999999</v>
      </c>
      <c r="D753">
        <v>2.5916299999999999</v>
      </c>
      <c r="E753">
        <v>173.74100000000001</v>
      </c>
      <c r="F753">
        <v>-19.559899999999999</v>
      </c>
      <c r="G753">
        <v>8.3955099999999998</v>
      </c>
      <c r="H753">
        <v>183.07400000000001</v>
      </c>
      <c r="J753">
        <v>76</v>
      </c>
      <c r="M753">
        <f t="shared" si="58"/>
        <v>13.92799999999994</v>
      </c>
      <c r="P753">
        <f t="shared" si="56"/>
        <v>-20</v>
      </c>
      <c r="Q753">
        <f t="shared" si="57"/>
        <v>-1.8916699999999764</v>
      </c>
    </row>
    <row r="754" spans="2:17">
      <c r="B754" t="s">
        <v>254</v>
      </c>
      <c r="C754">
        <v>1.2045600000000001</v>
      </c>
      <c r="D754">
        <v>3.7682799999999999</v>
      </c>
      <c r="E754">
        <v>173.465</v>
      </c>
      <c r="F754">
        <v>-19.571200000000001</v>
      </c>
      <c r="G754">
        <v>8.4135399999999994</v>
      </c>
      <c r="H754">
        <v>183.30600000000001</v>
      </c>
      <c r="J754">
        <v>76</v>
      </c>
      <c r="M754">
        <f t="shared" si="58"/>
        <v>14.040999999999997</v>
      </c>
      <c r="P754">
        <f t="shared" si="56"/>
        <v>-20</v>
      </c>
      <c r="Q754">
        <f t="shared" si="57"/>
        <v>-2.0046699999999973</v>
      </c>
    </row>
    <row r="755" spans="2:17">
      <c r="B755" t="s">
        <v>255</v>
      </c>
      <c r="C755">
        <v>0.97401099999999996</v>
      </c>
      <c r="D755">
        <v>2.2877399999999999</v>
      </c>
      <c r="E755">
        <v>170.22900000000001</v>
      </c>
      <c r="F755">
        <v>-21.398599999999998</v>
      </c>
      <c r="G755">
        <v>8.3278800000000004</v>
      </c>
      <c r="H755">
        <v>182.398</v>
      </c>
      <c r="J755">
        <v>78</v>
      </c>
      <c r="M755">
        <f t="shared" si="58"/>
        <v>12.314999999999969</v>
      </c>
      <c r="P755">
        <f t="shared" si="56"/>
        <v>-22</v>
      </c>
      <c r="Q755">
        <f t="shared" si="57"/>
        <v>-0.27866999999996978</v>
      </c>
    </row>
    <row r="756" spans="2:17">
      <c r="B756" t="s">
        <v>256</v>
      </c>
      <c r="C756">
        <v>1.0242599999999999</v>
      </c>
      <c r="D756">
        <v>2.87215</v>
      </c>
      <c r="E756">
        <v>169.941</v>
      </c>
      <c r="F756">
        <v>-21.388300000000001</v>
      </c>
      <c r="G756">
        <v>8.3246699999999993</v>
      </c>
      <c r="H756">
        <v>182.327</v>
      </c>
      <c r="J756">
        <v>78</v>
      </c>
      <c r="M756">
        <f t="shared" si="58"/>
        <v>12.212000000000103</v>
      </c>
      <c r="P756">
        <f t="shared" si="56"/>
        <v>-22</v>
      </c>
      <c r="Q756">
        <f t="shared" si="57"/>
        <v>-0.17566999999999666</v>
      </c>
    </row>
    <row r="757" spans="2:17">
      <c r="B757" t="s">
        <v>257</v>
      </c>
      <c r="C757">
        <v>0.43551200000000001</v>
      </c>
      <c r="D757">
        <v>-1.11415</v>
      </c>
      <c r="E757">
        <v>172.53399999999999</v>
      </c>
      <c r="F757">
        <v>-23.462700000000002</v>
      </c>
      <c r="G757">
        <v>8.3188099999999991</v>
      </c>
      <c r="H757">
        <v>182.51300000000001</v>
      </c>
      <c r="J757">
        <v>80</v>
      </c>
      <c r="M757">
        <f t="shared" si="58"/>
        <v>12.956000000000074</v>
      </c>
      <c r="P757">
        <f t="shared" si="56"/>
        <v>-24</v>
      </c>
      <c r="Q757">
        <f t="shared" si="57"/>
        <v>-0.91967000000000354</v>
      </c>
    </row>
    <row r="758" spans="2:17">
      <c r="B758" t="s">
        <v>258</v>
      </c>
      <c r="C758">
        <v>0.45217400000000002</v>
      </c>
      <c r="D758">
        <v>-1.07744</v>
      </c>
      <c r="E758">
        <v>172.471</v>
      </c>
      <c r="F758">
        <v>-23.436900000000001</v>
      </c>
      <c r="G758">
        <v>8.3165099999999992</v>
      </c>
      <c r="H758">
        <v>182.39599999999999</v>
      </c>
      <c r="J758">
        <v>80</v>
      </c>
      <c r="M758">
        <f t="shared" si="58"/>
        <v>12.698000000000036</v>
      </c>
      <c r="P758">
        <f t="shared" si="56"/>
        <v>-24</v>
      </c>
      <c r="Q758">
        <f t="shared" si="57"/>
        <v>-0.66167000000000087</v>
      </c>
    </row>
    <row r="759" spans="2:17">
      <c r="B759" t="s">
        <v>259</v>
      </c>
      <c r="C759">
        <v>0.43935999999999997</v>
      </c>
      <c r="D759">
        <v>-0.20805999999999999</v>
      </c>
      <c r="E759">
        <v>169.76400000000001</v>
      </c>
      <c r="F759">
        <v>-25.504899999999999</v>
      </c>
      <c r="G759">
        <v>8.2692899999999998</v>
      </c>
      <c r="H759">
        <v>182.55199999999999</v>
      </c>
      <c r="J759">
        <v>82</v>
      </c>
      <c r="M759">
        <f t="shared" si="58"/>
        <v>13.378000000000014</v>
      </c>
      <c r="P759">
        <f t="shared" si="56"/>
        <v>-26</v>
      </c>
      <c r="Q759">
        <f t="shared" si="57"/>
        <v>-1.3416699999999793</v>
      </c>
    </row>
    <row r="760" spans="2:17">
      <c r="B760" t="s">
        <v>260</v>
      </c>
      <c r="C760">
        <v>0.33356999999999998</v>
      </c>
      <c r="D760">
        <v>0.57428100000000004</v>
      </c>
      <c r="E760">
        <v>168.88</v>
      </c>
      <c r="F760">
        <v>-25.433900000000001</v>
      </c>
      <c r="G760">
        <v>8.2522300000000008</v>
      </c>
      <c r="H760">
        <v>182.102</v>
      </c>
      <c r="J760">
        <v>82</v>
      </c>
      <c r="M760">
        <f t="shared" si="58"/>
        <v>12.668000000000035</v>
      </c>
      <c r="P760">
        <f t="shared" si="56"/>
        <v>-26</v>
      </c>
      <c r="Q760">
        <f t="shared" si="57"/>
        <v>-0.63166999999999973</v>
      </c>
    </row>
    <row r="761" spans="2:17">
      <c r="B761" t="s">
        <v>261</v>
      </c>
      <c r="C761">
        <v>0.37334099999999998</v>
      </c>
      <c r="D761">
        <v>1.1317299999999999</v>
      </c>
      <c r="E761">
        <v>167.316</v>
      </c>
      <c r="F761">
        <v>-27.43</v>
      </c>
      <c r="G761">
        <v>8.2050000000000001</v>
      </c>
      <c r="H761">
        <v>182.047</v>
      </c>
      <c r="J761">
        <v>84</v>
      </c>
      <c r="M761">
        <f t="shared" si="58"/>
        <v>12.629000000000019</v>
      </c>
      <c r="P761">
        <f t="shared" si="56"/>
        <v>-28</v>
      </c>
      <c r="Q761">
        <f t="shared" si="57"/>
        <v>-0.59266999999998404</v>
      </c>
    </row>
    <row r="762" spans="2:17">
      <c r="B762" t="s">
        <v>262</v>
      </c>
      <c r="C762">
        <v>0.37029699999999999</v>
      </c>
      <c r="D762">
        <v>1.0299799999999999</v>
      </c>
      <c r="E762">
        <v>167.38499999999999</v>
      </c>
      <c r="F762">
        <v>-27.443300000000001</v>
      </c>
      <c r="G762">
        <v>8.2070399999999992</v>
      </c>
      <c r="H762">
        <v>182.084</v>
      </c>
      <c r="J762">
        <v>84</v>
      </c>
      <c r="M762">
        <f t="shared" si="58"/>
        <v>12.762000000000029</v>
      </c>
      <c r="P762">
        <f t="shared" si="56"/>
        <v>-28</v>
      </c>
      <c r="Q762">
        <f t="shared" si="57"/>
        <v>-0.72566999999999382</v>
      </c>
    </row>
    <row r="763" spans="2:17">
      <c r="B763" t="s">
        <v>263</v>
      </c>
      <c r="C763">
        <v>0.45332899999999998</v>
      </c>
      <c r="D763">
        <v>1.3573500000000001</v>
      </c>
      <c r="E763">
        <v>168.828</v>
      </c>
      <c r="F763">
        <v>-29.610399999999998</v>
      </c>
      <c r="G763">
        <v>8.2436500000000006</v>
      </c>
      <c r="H763">
        <v>182.74700000000001</v>
      </c>
      <c r="J763">
        <v>86</v>
      </c>
      <c r="M763">
        <f t="shared" si="58"/>
        <v>14.432999999999936</v>
      </c>
      <c r="P763">
        <f t="shared" si="56"/>
        <v>-30</v>
      </c>
      <c r="Q763">
        <f t="shared" si="57"/>
        <v>-2.3966699999999719</v>
      </c>
    </row>
    <row r="764" spans="2:17">
      <c r="B764" t="s">
        <v>264</v>
      </c>
      <c r="C764">
        <v>0.41137400000000002</v>
      </c>
      <c r="D764">
        <v>1.3020099999999999</v>
      </c>
      <c r="E764">
        <v>169.06399999999999</v>
      </c>
      <c r="F764">
        <v>-29.604800000000001</v>
      </c>
      <c r="G764">
        <v>8.2505000000000006</v>
      </c>
      <c r="H764">
        <v>182.708</v>
      </c>
      <c r="J764">
        <v>86</v>
      </c>
      <c r="M764">
        <f t="shared" si="58"/>
        <v>14.377000000000066</v>
      </c>
      <c r="P764">
        <f t="shared" si="56"/>
        <v>-30</v>
      </c>
      <c r="Q764">
        <f t="shared" si="57"/>
        <v>-2.3406699999999958</v>
      </c>
    </row>
    <row r="765" spans="2:17">
      <c r="B765" t="s">
        <v>265</v>
      </c>
      <c r="C765">
        <v>0.70949899999999999</v>
      </c>
      <c r="D765">
        <v>4.0379699999999996</v>
      </c>
      <c r="E765">
        <v>170.578</v>
      </c>
      <c r="F765">
        <v>-31.883400000000002</v>
      </c>
      <c r="G765">
        <v>8.27576</v>
      </c>
      <c r="H765">
        <v>183.73699999999999</v>
      </c>
      <c r="J765">
        <v>88</v>
      </c>
      <c r="M765">
        <f t="shared" si="58"/>
        <v>17.163000000000039</v>
      </c>
      <c r="P765">
        <f t="shared" si="56"/>
        <v>-32</v>
      </c>
      <c r="Q765">
        <f t="shared" si="57"/>
        <v>-5.1266700000000043</v>
      </c>
    </row>
    <row r="766" spans="2:17">
      <c r="B766" t="s">
        <v>266</v>
      </c>
      <c r="C766">
        <v>0.97523099999999996</v>
      </c>
      <c r="D766">
        <v>5.2788500000000003</v>
      </c>
      <c r="E766">
        <v>170.95099999999999</v>
      </c>
      <c r="F766">
        <v>-31.8871</v>
      </c>
      <c r="G766">
        <v>8.2703000000000007</v>
      </c>
      <c r="H766">
        <v>183.76900000000001</v>
      </c>
      <c r="J766">
        <v>88</v>
      </c>
      <c r="M766">
        <f t="shared" si="58"/>
        <v>17.199999999999989</v>
      </c>
      <c r="P766">
        <f t="shared" si="56"/>
        <v>-32</v>
      </c>
      <c r="Q766">
        <f t="shared" si="57"/>
        <v>-5.1636700000000246</v>
      </c>
    </row>
    <row r="767" spans="2:17">
      <c r="B767" t="s">
        <v>267</v>
      </c>
      <c r="C767">
        <v>0.79360600000000003</v>
      </c>
      <c r="D767">
        <v>4.5059300000000002</v>
      </c>
      <c r="E767">
        <v>168.56399999999999</v>
      </c>
      <c r="F767">
        <v>-33.691099999999999</v>
      </c>
      <c r="G767">
        <v>8.2189700000000006</v>
      </c>
      <c r="H767">
        <v>183.05500000000001</v>
      </c>
      <c r="J767">
        <v>90</v>
      </c>
      <c r="M767">
        <f t="shared" si="58"/>
        <v>15.240000000000009</v>
      </c>
      <c r="P767">
        <f t="shared" si="56"/>
        <v>-34</v>
      </c>
      <c r="Q767">
        <f t="shared" si="57"/>
        <v>-3.203669999999974</v>
      </c>
    </row>
    <row r="768" spans="2:17">
      <c r="B768" t="s">
        <v>268</v>
      </c>
      <c r="C768">
        <v>1.05602</v>
      </c>
      <c r="D768">
        <v>4.9873399999999997</v>
      </c>
      <c r="E768">
        <v>169.32</v>
      </c>
      <c r="F768">
        <v>-33.730800000000002</v>
      </c>
      <c r="G768">
        <v>8.2197999999999993</v>
      </c>
      <c r="H768">
        <v>183.232</v>
      </c>
      <c r="J768">
        <v>90</v>
      </c>
      <c r="M768">
        <f t="shared" si="58"/>
        <v>15.637000000000114</v>
      </c>
      <c r="P768">
        <f t="shared" si="56"/>
        <v>-34</v>
      </c>
      <c r="Q768">
        <f t="shared" si="57"/>
        <v>-3.600670000000008</v>
      </c>
    </row>
    <row r="769" spans="2:17">
      <c r="B769" t="s">
        <v>269</v>
      </c>
      <c r="C769">
        <v>1.1054999999999999</v>
      </c>
      <c r="D769">
        <v>5.1855500000000001</v>
      </c>
      <c r="E769">
        <v>168.45</v>
      </c>
      <c r="F769">
        <v>-35.727800000000002</v>
      </c>
      <c r="G769">
        <v>8.1831999999999994</v>
      </c>
      <c r="H769">
        <v>182.928</v>
      </c>
      <c r="J769">
        <v>92</v>
      </c>
      <c r="M769">
        <f t="shared" si="58"/>
        <v>15.606999999999971</v>
      </c>
      <c r="P769">
        <f t="shared" si="56"/>
        <v>-36</v>
      </c>
      <c r="Q769">
        <f t="shared" si="57"/>
        <v>-3.5706700000000069</v>
      </c>
    </row>
    <row r="770" spans="2:17">
      <c r="B770" t="s">
        <v>270</v>
      </c>
      <c r="C770">
        <v>1.2079800000000001</v>
      </c>
      <c r="D770">
        <v>5.4484599999999999</v>
      </c>
      <c r="E770">
        <v>169.03200000000001</v>
      </c>
      <c r="F770">
        <v>-35.723399999999998</v>
      </c>
      <c r="G770">
        <v>8.1696600000000004</v>
      </c>
      <c r="H770">
        <v>182.90199999999999</v>
      </c>
      <c r="J770">
        <v>92</v>
      </c>
      <c r="M770">
        <f t="shared" si="58"/>
        <v>15.562999999999931</v>
      </c>
      <c r="P770">
        <f t="shared" si="56"/>
        <v>-36</v>
      </c>
      <c r="Q770">
        <f t="shared" si="57"/>
        <v>-3.5266699999999673</v>
      </c>
    </row>
    <row r="771" spans="2:17">
      <c r="B771" t="s">
        <v>271</v>
      </c>
      <c r="C771">
        <v>0.63949400000000001</v>
      </c>
      <c r="D771">
        <v>3.3168199999999999</v>
      </c>
      <c r="E771">
        <v>169.959</v>
      </c>
      <c r="F771">
        <v>-37.754899999999999</v>
      </c>
      <c r="G771">
        <v>8.1152200000000008</v>
      </c>
      <c r="H771">
        <v>182.62</v>
      </c>
      <c r="J771">
        <v>94</v>
      </c>
      <c r="M771">
        <f t="shared" si="58"/>
        <v>15.878000000000014</v>
      </c>
      <c r="P771">
        <f t="shared" si="56"/>
        <v>-38</v>
      </c>
      <c r="Q771">
        <f t="shared" si="57"/>
        <v>-3.8416699999999793</v>
      </c>
    </row>
    <row r="772" spans="2:17">
      <c r="B772" t="s">
        <v>272</v>
      </c>
      <c r="C772">
        <v>0.463034</v>
      </c>
      <c r="D772">
        <v>2.54522</v>
      </c>
      <c r="E772">
        <v>169.17</v>
      </c>
      <c r="F772">
        <v>-37.670400000000001</v>
      </c>
      <c r="G772">
        <v>8.0852500000000003</v>
      </c>
      <c r="H772">
        <v>182.25200000000001</v>
      </c>
      <c r="J772">
        <v>94</v>
      </c>
      <c r="M772">
        <f t="shared" si="58"/>
        <v>15.032999999999959</v>
      </c>
      <c r="P772">
        <f t="shared" si="56"/>
        <v>-38</v>
      </c>
      <c r="Q772">
        <f t="shared" si="57"/>
        <v>-2.9966699999999946</v>
      </c>
    </row>
    <row r="773" spans="2:17">
      <c r="B773" t="s">
        <v>273</v>
      </c>
      <c r="C773">
        <v>-0.14435100000000001</v>
      </c>
      <c r="D773">
        <v>0.51123799999999997</v>
      </c>
      <c r="E773">
        <v>167.66200000000001</v>
      </c>
      <c r="F773">
        <v>-39.320399999999999</v>
      </c>
      <c r="G773">
        <v>7.98062</v>
      </c>
      <c r="H773">
        <v>180.54</v>
      </c>
      <c r="J773">
        <v>96</v>
      </c>
      <c r="M773">
        <f t="shared" si="58"/>
        <v>11.533000000000015</v>
      </c>
      <c r="P773">
        <f t="shared" si="56"/>
        <v>-40</v>
      </c>
      <c r="Q773">
        <f t="shared" si="57"/>
        <v>0.5033300000000196</v>
      </c>
    </row>
    <row r="774" spans="2:17">
      <c r="B774" t="s">
        <v>274</v>
      </c>
      <c r="C774">
        <v>0.82880799999999999</v>
      </c>
      <c r="D774">
        <v>-0.30413699999999999</v>
      </c>
      <c r="E774">
        <v>172.80799999999999</v>
      </c>
      <c r="F774">
        <v>-40.107999999999997</v>
      </c>
      <c r="G774">
        <v>8.1933900000000008</v>
      </c>
      <c r="H774">
        <v>184.178</v>
      </c>
      <c r="J774">
        <v>96</v>
      </c>
      <c r="M774">
        <f t="shared" si="58"/>
        <v>19.408999999999992</v>
      </c>
      <c r="P774">
        <f t="shared" si="56"/>
        <v>-40</v>
      </c>
      <c r="Q774">
        <f t="shared" si="57"/>
        <v>-7.3726699999999568</v>
      </c>
    </row>
    <row r="775" spans="2:17">
      <c r="B775" t="s">
        <v>275</v>
      </c>
      <c r="C775">
        <v>0.42799999999999999</v>
      </c>
      <c r="D775">
        <v>-0.14798600000000001</v>
      </c>
      <c r="E775">
        <v>173.77600000000001</v>
      </c>
      <c r="F775">
        <v>-42.095599999999997</v>
      </c>
      <c r="G775">
        <v>8.1304999999999996</v>
      </c>
      <c r="H775">
        <v>183.54</v>
      </c>
      <c r="J775">
        <v>98</v>
      </c>
      <c r="M775">
        <f t="shared" si="58"/>
        <v>19.284999999999997</v>
      </c>
      <c r="P775">
        <f t="shared" si="56"/>
        <v>-42</v>
      </c>
      <c r="Q775">
        <f t="shared" si="57"/>
        <v>-7.2486699999999615</v>
      </c>
    </row>
    <row r="776" spans="2:17">
      <c r="B776" t="s">
        <v>276</v>
      </c>
      <c r="C776">
        <v>0.46376099999999998</v>
      </c>
      <c r="D776">
        <v>-0.21299100000000001</v>
      </c>
      <c r="E776">
        <v>174.351</v>
      </c>
      <c r="F776">
        <v>-42.120899999999999</v>
      </c>
      <c r="G776">
        <v>8.1438299999999995</v>
      </c>
      <c r="H776">
        <v>183.67</v>
      </c>
      <c r="J776">
        <v>98</v>
      </c>
      <c r="M776">
        <f t="shared" si="58"/>
        <v>19.538000000000011</v>
      </c>
      <c r="P776">
        <f t="shared" si="56"/>
        <v>-42</v>
      </c>
      <c r="Q776">
        <f t="shared" si="57"/>
        <v>-7.5016699999999759</v>
      </c>
    </row>
    <row r="777" spans="2:17">
      <c r="B777" t="s">
        <v>277</v>
      </c>
      <c r="C777">
        <v>0.36235699999999998</v>
      </c>
      <c r="D777">
        <v>-0.87877700000000003</v>
      </c>
      <c r="E777">
        <v>172.499</v>
      </c>
      <c r="F777">
        <v>-44.058300000000003</v>
      </c>
      <c r="G777">
        <v>8.0942399999999992</v>
      </c>
      <c r="H777">
        <v>183.23599999999999</v>
      </c>
      <c r="J777">
        <v>100</v>
      </c>
      <c r="M777">
        <f t="shared" si="58"/>
        <v>18.911999999999978</v>
      </c>
      <c r="P777">
        <f t="shared" si="56"/>
        <v>-44</v>
      </c>
      <c r="Q777">
        <f t="shared" si="57"/>
        <v>-6.8756700000000137</v>
      </c>
    </row>
    <row r="778" spans="2:17">
      <c r="B778" t="s">
        <v>278</v>
      </c>
      <c r="C778">
        <v>0.36978899999999998</v>
      </c>
      <c r="D778">
        <v>-0.85983699999999996</v>
      </c>
      <c r="E778">
        <v>172.245</v>
      </c>
      <c r="F778">
        <v>-44.043799999999997</v>
      </c>
      <c r="G778">
        <v>8.0892700000000008</v>
      </c>
      <c r="H778">
        <v>183.203</v>
      </c>
      <c r="J778">
        <v>100</v>
      </c>
      <c r="M778">
        <f t="shared" si="58"/>
        <v>18.766999999999996</v>
      </c>
      <c r="P778">
        <f t="shared" si="56"/>
        <v>-44</v>
      </c>
      <c r="Q778">
        <f t="shared" si="57"/>
        <v>-6.7306699999999609</v>
      </c>
    </row>
    <row r="779" spans="2:17">
      <c r="B779" t="s">
        <v>279</v>
      </c>
      <c r="C779">
        <v>0.53942699999999999</v>
      </c>
      <c r="D779">
        <v>-0.26579900000000001</v>
      </c>
      <c r="E779">
        <v>172.44800000000001</v>
      </c>
      <c r="F779">
        <v>-46.113999999999997</v>
      </c>
      <c r="G779">
        <v>8.0866299999999995</v>
      </c>
      <c r="H779">
        <v>183.41</v>
      </c>
      <c r="J779">
        <v>102</v>
      </c>
      <c r="M779">
        <f t="shared" si="58"/>
        <v>19.468999999999994</v>
      </c>
      <c r="P779">
        <f t="shared" si="56"/>
        <v>-46</v>
      </c>
      <c r="Q779">
        <f t="shared" si="57"/>
        <v>-7.432669999999959</v>
      </c>
    </row>
    <row r="780" spans="2:17">
      <c r="B780" t="s">
        <v>280</v>
      </c>
      <c r="C780">
        <v>0.51168400000000003</v>
      </c>
      <c r="D780">
        <v>-0.58069400000000004</v>
      </c>
      <c r="E780">
        <v>172.43700000000001</v>
      </c>
      <c r="F780">
        <v>-46.067100000000003</v>
      </c>
      <c r="G780">
        <v>8.08643</v>
      </c>
      <c r="H780">
        <v>183.24199999999999</v>
      </c>
      <c r="J780">
        <v>102</v>
      </c>
      <c r="M780">
        <f t="shared" si="58"/>
        <v>19.000000000000057</v>
      </c>
      <c r="P780">
        <f t="shared" si="56"/>
        <v>-46</v>
      </c>
      <c r="Q780">
        <f t="shared" si="57"/>
        <v>-6.9636700000000218</v>
      </c>
    </row>
    <row r="781" spans="2:17">
      <c r="B781" t="s">
        <v>281</v>
      </c>
      <c r="C781">
        <v>1.0966400000000001</v>
      </c>
      <c r="D781">
        <v>0.44219199999999997</v>
      </c>
      <c r="E781">
        <v>173.697</v>
      </c>
      <c r="F781">
        <v>-48.366900000000001</v>
      </c>
      <c r="G781">
        <v>8.0792199999999994</v>
      </c>
      <c r="H781">
        <v>183.99600000000001</v>
      </c>
      <c r="J781">
        <v>104</v>
      </c>
      <c r="M781">
        <f t="shared" si="58"/>
        <v>21.998000000000104</v>
      </c>
      <c r="P781">
        <f t="shared" si="56"/>
        <v>-48</v>
      </c>
      <c r="Q781">
        <f t="shared" si="57"/>
        <v>-9.961669999999998</v>
      </c>
    </row>
    <row r="782" spans="2:17">
      <c r="B782" t="s">
        <v>282</v>
      </c>
      <c r="C782">
        <v>0.99294899999999997</v>
      </c>
      <c r="D782">
        <v>0.35129100000000002</v>
      </c>
      <c r="E782">
        <v>173.05500000000001</v>
      </c>
      <c r="F782">
        <v>-48.332799999999999</v>
      </c>
      <c r="G782">
        <v>8.0757399999999997</v>
      </c>
      <c r="H782">
        <v>183.88499999999999</v>
      </c>
      <c r="J782">
        <v>104</v>
      </c>
      <c r="M782">
        <f t="shared" si="58"/>
        <v>21.657000000000011</v>
      </c>
      <c r="P782">
        <f t="shared" si="56"/>
        <v>-48</v>
      </c>
      <c r="Q782">
        <f t="shared" si="57"/>
        <v>-9.6206699999999756</v>
      </c>
    </row>
    <row r="783" spans="2:17">
      <c r="B783" t="s">
        <v>283</v>
      </c>
      <c r="C783">
        <v>1.39001</v>
      </c>
      <c r="D783">
        <v>0.73287599999999997</v>
      </c>
      <c r="E783">
        <v>177.37200000000001</v>
      </c>
      <c r="F783">
        <v>-50.547800000000002</v>
      </c>
      <c r="G783">
        <v>8.0465099999999996</v>
      </c>
      <c r="H783">
        <v>184.25700000000001</v>
      </c>
      <c r="J783">
        <v>106</v>
      </c>
      <c r="M783">
        <f t="shared" si="58"/>
        <v>23.807000000000045</v>
      </c>
      <c r="P783">
        <f t="shared" si="56"/>
        <v>-50</v>
      </c>
      <c r="Q783">
        <f t="shared" si="57"/>
        <v>-11.77067000000001</v>
      </c>
    </row>
    <row r="784" spans="2:17">
      <c r="B784" t="s">
        <v>284</v>
      </c>
      <c r="C784">
        <v>1.35754</v>
      </c>
      <c r="D784">
        <v>0.69964099999999996</v>
      </c>
      <c r="E784">
        <v>176.70599999999999</v>
      </c>
      <c r="F784">
        <v>-50.580599999999997</v>
      </c>
      <c r="G784">
        <v>8.0593000000000004</v>
      </c>
      <c r="H784">
        <v>184.351</v>
      </c>
      <c r="J784">
        <v>106</v>
      </c>
      <c r="M784">
        <f t="shared" si="58"/>
        <v>24.134999999999991</v>
      </c>
      <c r="P784">
        <f t="shared" si="56"/>
        <v>-50</v>
      </c>
      <c r="Q784">
        <f t="shared" si="57"/>
        <v>-12.098669999999956</v>
      </c>
    </row>
    <row r="785" spans="2:17">
      <c r="B785" t="s">
        <v>285</v>
      </c>
      <c r="C785">
        <v>1.19492</v>
      </c>
      <c r="D785">
        <v>0.61272300000000002</v>
      </c>
      <c r="E785">
        <v>176.857</v>
      </c>
      <c r="F785">
        <v>-52.7712</v>
      </c>
      <c r="G785">
        <v>8.0316700000000001</v>
      </c>
      <c r="H785">
        <v>184.71799999999999</v>
      </c>
      <c r="J785">
        <v>108</v>
      </c>
      <c r="M785">
        <f t="shared" si="58"/>
        <v>26.041000000000025</v>
      </c>
      <c r="P785">
        <f t="shared" si="56"/>
        <v>-52</v>
      </c>
      <c r="Q785">
        <f t="shared" si="57"/>
        <v>-14.00466999999999</v>
      </c>
    </row>
    <row r="786" spans="2:17">
      <c r="B786" t="s">
        <v>286</v>
      </c>
      <c r="C786">
        <v>1.1275599999999999</v>
      </c>
      <c r="D786">
        <v>0.61997500000000005</v>
      </c>
      <c r="E786">
        <v>176.91300000000001</v>
      </c>
      <c r="F786">
        <v>-52.749499999999998</v>
      </c>
      <c r="G786">
        <v>8.0210000000000008</v>
      </c>
      <c r="H786">
        <v>184.6</v>
      </c>
      <c r="J786">
        <v>108</v>
      </c>
      <c r="M786">
        <f t="shared" si="58"/>
        <v>25.824000000000069</v>
      </c>
      <c r="P786">
        <f t="shared" si="56"/>
        <v>-52</v>
      </c>
      <c r="Q786">
        <f t="shared" si="57"/>
        <v>-13.787669999999963</v>
      </c>
    </row>
    <row r="787" spans="2:17">
      <c r="B787" t="s">
        <v>287</v>
      </c>
      <c r="C787">
        <v>0.49046000000000001</v>
      </c>
      <c r="D787">
        <v>1.3109299999999999</v>
      </c>
      <c r="E787">
        <v>171.90600000000001</v>
      </c>
      <c r="F787">
        <v>-54.477600000000002</v>
      </c>
      <c r="G787">
        <v>8.0794700000000006</v>
      </c>
      <c r="H787">
        <v>185.078</v>
      </c>
      <c r="J787">
        <v>110</v>
      </c>
      <c r="M787">
        <f t="shared" si="58"/>
        <v>23.105000000000047</v>
      </c>
      <c r="P787">
        <f t="shared" si="56"/>
        <v>-54</v>
      </c>
      <c r="Q787">
        <f t="shared" si="57"/>
        <v>-11.068670000000012</v>
      </c>
    </row>
    <row r="788" spans="2:17">
      <c r="B788" t="s">
        <v>288</v>
      </c>
      <c r="C788">
        <v>0.54809300000000005</v>
      </c>
      <c r="D788">
        <v>1.7373799999999999</v>
      </c>
      <c r="E788">
        <v>172.08</v>
      </c>
      <c r="F788">
        <v>-54.495699999999999</v>
      </c>
      <c r="G788">
        <v>8.0874500000000005</v>
      </c>
      <c r="H788">
        <v>185.12700000000001</v>
      </c>
      <c r="J788">
        <v>110</v>
      </c>
      <c r="M788">
        <f t="shared" si="58"/>
        <v>23.285999999999945</v>
      </c>
      <c r="P788">
        <f t="shared" si="56"/>
        <v>-54</v>
      </c>
      <c r="Q788">
        <f t="shared" si="57"/>
        <v>-11.249669999999981</v>
      </c>
    </row>
    <row r="789" spans="2:17">
      <c r="B789" t="s">
        <v>289</v>
      </c>
      <c r="C789">
        <v>0.93812499999999999</v>
      </c>
      <c r="D789">
        <v>2.1914500000000001</v>
      </c>
      <c r="E789">
        <v>173.43799999999999</v>
      </c>
      <c r="F789">
        <v>-56.760300000000001</v>
      </c>
      <c r="G789">
        <v>8.0636100000000006</v>
      </c>
      <c r="H789">
        <v>185.364</v>
      </c>
      <c r="J789">
        <v>112</v>
      </c>
      <c r="M789">
        <f t="shared" si="58"/>
        <v>25.93199999999996</v>
      </c>
      <c r="P789">
        <f t="shared" si="56"/>
        <v>-56</v>
      </c>
      <c r="Q789">
        <f t="shared" si="57"/>
        <v>-13.895669999999996</v>
      </c>
    </row>
    <row r="790" spans="2:17">
      <c r="B790" t="s">
        <v>290</v>
      </c>
      <c r="C790">
        <v>0.72566799999999998</v>
      </c>
      <c r="D790">
        <v>2.3964300000000001</v>
      </c>
      <c r="E790">
        <v>172.59299999999999</v>
      </c>
      <c r="F790">
        <v>-56.773099999999999</v>
      </c>
      <c r="G790">
        <v>8.07423</v>
      </c>
      <c r="H790">
        <v>185.38200000000001</v>
      </c>
      <c r="J790">
        <v>112</v>
      </c>
      <c r="M790">
        <f t="shared" si="58"/>
        <v>26.059999999999945</v>
      </c>
      <c r="P790">
        <f t="shared" si="56"/>
        <v>-56</v>
      </c>
      <c r="Q790">
        <f t="shared" si="57"/>
        <v>-14.023669999999981</v>
      </c>
    </row>
    <row r="791" spans="2:17">
      <c r="B791" t="s">
        <v>291</v>
      </c>
      <c r="C791">
        <v>0.824681</v>
      </c>
      <c r="D791">
        <v>3.3867600000000002</v>
      </c>
      <c r="E791">
        <v>174.20699999999999</v>
      </c>
      <c r="F791">
        <v>-58.724400000000003</v>
      </c>
      <c r="G791">
        <v>8.0769099999999998</v>
      </c>
      <c r="H791">
        <v>185.73599999999999</v>
      </c>
      <c r="J791">
        <v>114</v>
      </c>
      <c r="M791">
        <f t="shared" si="58"/>
        <v>25.572999999999979</v>
      </c>
      <c r="P791">
        <f t="shared" si="56"/>
        <v>-58</v>
      </c>
      <c r="Q791">
        <f t="shared" si="57"/>
        <v>-13.536670000000015</v>
      </c>
    </row>
    <row r="792" spans="2:17">
      <c r="B792" t="s">
        <v>292</v>
      </c>
      <c r="C792">
        <v>0.84564700000000004</v>
      </c>
      <c r="D792">
        <v>3.39358</v>
      </c>
      <c r="E792">
        <v>173.57599999999999</v>
      </c>
      <c r="F792">
        <v>-58.685699999999997</v>
      </c>
      <c r="G792">
        <v>8.0675000000000008</v>
      </c>
      <c r="H792">
        <v>185.57</v>
      </c>
      <c r="J792">
        <v>114</v>
      </c>
      <c r="M792">
        <f t="shared" si="58"/>
        <v>25.185999999999922</v>
      </c>
      <c r="P792">
        <f t="shared" si="56"/>
        <v>-58</v>
      </c>
      <c r="Q792">
        <f t="shared" si="57"/>
        <v>-13.149669999999958</v>
      </c>
    </row>
    <row r="793" spans="2:17">
      <c r="B793" t="s">
        <v>293</v>
      </c>
      <c r="C793">
        <v>2.3039999999999998</v>
      </c>
      <c r="D793">
        <v>33.086100000000002</v>
      </c>
      <c r="E793">
        <v>-179.26599999999999</v>
      </c>
      <c r="F793">
        <v>-60.587000000000003</v>
      </c>
      <c r="G793">
        <v>8.0729399999999991</v>
      </c>
      <c r="H793">
        <v>185.33600000000001</v>
      </c>
      <c r="J793">
        <v>116</v>
      </c>
      <c r="M793">
        <f t="shared" si="58"/>
        <v>24.199000000000126</v>
      </c>
      <c r="P793">
        <f t="shared" si="56"/>
        <v>-60</v>
      </c>
      <c r="Q793">
        <f t="shared" si="57"/>
        <v>-12.16267000000002</v>
      </c>
    </row>
    <row r="794" spans="2:17">
      <c r="B794" t="s">
        <v>294</v>
      </c>
      <c r="C794">
        <v>2.2856100000000001</v>
      </c>
      <c r="D794">
        <v>32.754100000000001</v>
      </c>
      <c r="E794">
        <v>-179.31</v>
      </c>
      <c r="F794">
        <v>-60.588099999999997</v>
      </c>
      <c r="G794">
        <v>8.0729500000000005</v>
      </c>
      <c r="H794">
        <v>185.34299999999999</v>
      </c>
      <c r="J794">
        <v>116</v>
      </c>
      <c r="M794">
        <f t="shared" si="58"/>
        <v>24.209999999999923</v>
      </c>
      <c r="P794">
        <f t="shared" si="56"/>
        <v>-60</v>
      </c>
      <c r="Q794">
        <f t="shared" si="57"/>
        <v>-12.173669999999959</v>
      </c>
    </row>
    <row r="795" spans="2:17">
      <c r="B795" t="s">
        <v>295</v>
      </c>
      <c r="C795">
        <v>0.77324899999999996</v>
      </c>
      <c r="D795">
        <v>3.6824499999999998</v>
      </c>
      <c r="E795">
        <v>172.179</v>
      </c>
      <c r="F795">
        <v>-62.761800000000001</v>
      </c>
      <c r="G795">
        <v>8.0124200000000005</v>
      </c>
      <c r="H795">
        <v>185.15700000000001</v>
      </c>
      <c r="J795">
        <v>118</v>
      </c>
      <c r="M795">
        <f t="shared" si="58"/>
        <v>25.947000000000031</v>
      </c>
      <c r="P795">
        <f t="shared" si="56"/>
        <v>-62</v>
      </c>
      <c r="Q795">
        <f t="shared" si="57"/>
        <v>-13.910669999999996</v>
      </c>
    </row>
    <row r="796" spans="2:17">
      <c r="B796" t="s">
        <v>296</v>
      </c>
      <c r="C796">
        <v>0.77757299999999996</v>
      </c>
      <c r="D796">
        <v>3.9573100000000001</v>
      </c>
      <c r="E796">
        <v>172.45500000000001</v>
      </c>
      <c r="F796">
        <v>-62.784799999999997</v>
      </c>
      <c r="G796">
        <v>8.0179500000000008</v>
      </c>
      <c r="H796">
        <v>185.24700000000001</v>
      </c>
      <c r="J796">
        <v>118</v>
      </c>
      <c r="M796">
        <f t="shared" si="58"/>
        <v>26.176999999999992</v>
      </c>
      <c r="P796">
        <f t="shared" si="56"/>
        <v>-62</v>
      </c>
      <c r="Q796">
        <f t="shared" si="57"/>
        <v>-14.140669999999957</v>
      </c>
    </row>
    <row r="797" spans="2:17">
      <c r="B797" t="s">
        <v>297</v>
      </c>
      <c r="C797">
        <v>1.0887899999999999</v>
      </c>
      <c r="D797">
        <v>3.2209699999999999</v>
      </c>
      <c r="E797">
        <v>174.059</v>
      </c>
      <c r="F797">
        <v>-64.703299999999999</v>
      </c>
      <c r="G797">
        <v>7.9950599999999996</v>
      </c>
      <c r="H797">
        <v>185.327</v>
      </c>
      <c r="J797">
        <v>120</v>
      </c>
      <c r="M797">
        <f t="shared" si="58"/>
        <v>25.36200000000008</v>
      </c>
      <c r="P797">
        <f t="shared" si="56"/>
        <v>-64</v>
      </c>
      <c r="Q797">
        <f t="shared" si="57"/>
        <v>-13.325669999999974</v>
      </c>
    </row>
    <row r="798" spans="2:17">
      <c r="B798" t="s">
        <v>298</v>
      </c>
      <c r="C798">
        <v>1.11639</v>
      </c>
      <c r="D798">
        <v>3.68228</v>
      </c>
      <c r="E798">
        <v>173.24600000000001</v>
      </c>
      <c r="F798">
        <v>-64.706699999999998</v>
      </c>
      <c r="G798">
        <v>7.9951400000000001</v>
      </c>
      <c r="H798">
        <v>185.32300000000001</v>
      </c>
      <c r="J798">
        <v>120</v>
      </c>
      <c r="M798">
        <f t="shared" si="58"/>
        <v>25.396000000000072</v>
      </c>
      <c r="P798">
        <f t="shared" ref="P798:P804" si="59">$J$733-J798</f>
        <v>-64</v>
      </c>
      <c r="Q798">
        <f t="shared" ref="Q798:Q804" si="60">(F798-$F$733-P798)*10</f>
        <v>-13.359669999999966</v>
      </c>
    </row>
    <row r="799" spans="2:17">
      <c r="B799" t="s">
        <v>299</v>
      </c>
      <c r="C799">
        <v>0.74544699999999997</v>
      </c>
      <c r="D799">
        <v>1.76213</v>
      </c>
      <c r="E799">
        <v>172.83799999999999</v>
      </c>
      <c r="F799">
        <v>-66.5304</v>
      </c>
      <c r="G799">
        <v>7.8769499999999999</v>
      </c>
      <c r="H799">
        <v>184.06899999999999</v>
      </c>
      <c r="J799">
        <v>122</v>
      </c>
      <c r="M799">
        <f t="shared" si="58"/>
        <v>23.633000000000095</v>
      </c>
      <c r="P799">
        <f t="shared" si="59"/>
        <v>-66</v>
      </c>
      <c r="Q799">
        <f t="shared" si="60"/>
        <v>-11.596669999999989</v>
      </c>
    </row>
    <row r="800" spans="2:17">
      <c r="B800" t="s">
        <v>300</v>
      </c>
      <c r="C800">
        <v>0.66760200000000003</v>
      </c>
      <c r="D800">
        <v>1.5207900000000001</v>
      </c>
      <c r="E800">
        <v>172.67099999999999</v>
      </c>
      <c r="F800">
        <v>-66.439099999999996</v>
      </c>
      <c r="G800">
        <v>7.8703900000000004</v>
      </c>
      <c r="H800">
        <v>183.84899999999999</v>
      </c>
      <c r="J800">
        <v>122</v>
      </c>
      <c r="M800">
        <f t="shared" si="58"/>
        <v>22.719999999999914</v>
      </c>
      <c r="P800">
        <f t="shared" si="59"/>
        <v>-66</v>
      </c>
      <c r="Q800">
        <f t="shared" si="60"/>
        <v>-10.68366999999995</v>
      </c>
    </row>
    <row r="801" spans="2:17">
      <c r="B801" t="s">
        <v>301</v>
      </c>
      <c r="C801">
        <v>0.50646100000000005</v>
      </c>
      <c r="D801">
        <v>1.2422599999999999</v>
      </c>
      <c r="E801">
        <v>173.15600000000001</v>
      </c>
      <c r="F801">
        <v>-68.5946</v>
      </c>
      <c r="G801">
        <v>7.86097</v>
      </c>
      <c r="H801">
        <v>183.93700000000001</v>
      </c>
      <c r="J801">
        <v>124</v>
      </c>
      <c r="M801">
        <f t="shared" si="58"/>
        <v>24.275000000000091</v>
      </c>
      <c r="P801">
        <f t="shared" si="59"/>
        <v>-68</v>
      </c>
      <c r="Q801">
        <f t="shared" si="60"/>
        <v>-12.238669999999985</v>
      </c>
    </row>
    <row r="802" spans="2:17">
      <c r="B802" t="s">
        <v>302</v>
      </c>
      <c r="C802">
        <v>0.51375999999999999</v>
      </c>
      <c r="D802">
        <v>1.5312699999999999</v>
      </c>
      <c r="E802">
        <v>173.542</v>
      </c>
      <c r="F802">
        <v>-68.629800000000003</v>
      </c>
      <c r="G802">
        <v>7.8666700000000001</v>
      </c>
      <c r="H802">
        <v>184.05099999999999</v>
      </c>
      <c r="J802">
        <v>124</v>
      </c>
      <c r="M802">
        <f t="shared" si="58"/>
        <v>24.627000000000123</v>
      </c>
      <c r="P802">
        <f t="shared" si="59"/>
        <v>-68</v>
      </c>
      <c r="Q802">
        <f t="shared" si="60"/>
        <v>-12.590670000000017</v>
      </c>
    </row>
    <row r="803" spans="2:17">
      <c r="B803" t="s">
        <v>303</v>
      </c>
      <c r="C803">
        <v>1.1776199999999999</v>
      </c>
      <c r="D803">
        <v>1.8342000000000001</v>
      </c>
      <c r="E803">
        <v>174.73699999999999</v>
      </c>
      <c r="F803">
        <v>-70.979699999999994</v>
      </c>
      <c r="G803">
        <v>7.8513599999999997</v>
      </c>
      <c r="H803">
        <v>184.518</v>
      </c>
      <c r="J803">
        <v>126</v>
      </c>
      <c r="M803">
        <f t="shared" si="58"/>
        <v>28.126000000000033</v>
      </c>
      <c r="P803">
        <f t="shared" si="59"/>
        <v>-70</v>
      </c>
      <c r="Q803">
        <f t="shared" si="60"/>
        <v>-16.089669999999927</v>
      </c>
    </row>
    <row r="804" spans="2:17">
      <c r="B804" t="s">
        <v>304</v>
      </c>
      <c r="C804">
        <v>1.2559800000000001</v>
      </c>
      <c r="D804">
        <v>1.8500799999999999</v>
      </c>
      <c r="E804">
        <v>174.83799999999999</v>
      </c>
      <c r="F804">
        <v>-70.995900000000006</v>
      </c>
      <c r="G804">
        <v>7.8446100000000003</v>
      </c>
      <c r="H804">
        <v>184.548</v>
      </c>
      <c r="J804">
        <v>126</v>
      </c>
      <c r="M804">
        <f t="shared" si="58"/>
        <v>28.288000000000011</v>
      </c>
      <c r="P804">
        <f t="shared" si="59"/>
        <v>-70</v>
      </c>
      <c r="Q804">
        <f t="shared" si="60"/>
        <v>-16.251670000000047</v>
      </c>
    </row>
  </sheetData>
  <mergeCells count="4">
    <mergeCell ref="B3:H3"/>
    <mergeCell ref="B99:H99"/>
    <mergeCell ref="B38:H38"/>
    <mergeCell ref="B280:H28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24</vt:i4>
      </vt:variant>
    </vt:vector>
  </HeadingPairs>
  <TitlesOfParts>
    <vt:vector size="31" baseType="lpstr">
      <vt:lpstr>165x165</vt:lpstr>
      <vt:lpstr>AICON</vt:lpstr>
      <vt:lpstr>parametri corretti</vt:lpstr>
      <vt:lpstr>FilePoseExcel</vt:lpstr>
      <vt:lpstr>AICON165x165</vt:lpstr>
      <vt:lpstr>test orientation</vt:lpstr>
      <vt:lpstr>relative x,y test</vt:lpstr>
      <vt:lpstr>FilePoseExcel!FilePose</vt:lpstr>
      <vt:lpstr>'165x165'!FilePose165x165</vt:lpstr>
      <vt:lpstr>AICON!FilePoseAICON</vt:lpstr>
      <vt:lpstr>AICON!FilePoseAICON_1</vt:lpstr>
      <vt:lpstr>'parametri corretti'!FilePoseAICON_2506</vt:lpstr>
      <vt:lpstr>AICON165x165!ppp</vt:lpstr>
      <vt:lpstr>'parametri corretti'!ppp</vt:lpstr>
      <vt:lpstr>'relative x,y test'!ppp</vt:lpstr>
      <vt:lpstr>AICON165x165!ppp_1</vt:lpstr>
      <vt:lpstr>'parametri corretti'!ppp_1</vt:lpstr>
      <vt:lpstr>'relative x,y test'!ppp_1</vt:lpstr>
      <vt:lpstr>'test orientation'!ppp_1</vt:lpstr>
      <vt:lpstr>AICON165x165!ppp_2</vt:lpstr>
      <vt:lpstr>'parametri corretti'!ppp_2</vt:lpstr>
      <vt:lpstr>'relative x,y test'!ppp_2</vt:lpstr>
      <vt:lpstr>'test orientation'!ppp_2</vt:lpstr>
      <vt:lpstr>AICON165x165!ppp_3</vt:lpstr>
      <vt:lpstr>'parametri corretti'!ppp_3</vt:lpstr>
      <vt:lpstr>'relative x,y test'!ppp_3</vt:lpstr>
      <vt:lpstr>'test orientation'!ppp_3</vt:lpstr>
      <vt:lpstr>AICON165x165!ppp_4</vt:lpstr>
      <vt:lpstr>'parametri corretti'!ppp_4</vt:lpstr>
      <vt:lpstr>AICON165x165!ppp_5</vt:lpstr>
      <vt:lpstr>'parametri corretti'!ppp_5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Wolfmanu</cp:lastModifiedBy>
  <dcterms:created xsi:type="dcterms:W3CDTF">2010-06-21T10:13:30Z</dcterms:created>
  <dcterms:modified xsi:type="dcterms:W3CDTF">2010-06-29T11:38:29Z</dcterms:modified>
</cp:coreProperties>
</file>