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 Sakamoto\E\"/>
    </mc:Choice>
  </mc:AlternateContent>
  <bookViews>
    <workbookView xWindow="0" yWindow="0" windowWidth="19200" windowHeight="11610" activeTab="3"/>
  </bookViews>
  <sheets>
    <sheet name="無負荷試験1" sheetId="2" r:id="rId1"/>
    <sheet name="無負荷試験2" sheetId="3" r:id="rId2"/>
    <sheet name="拘束試験" sheetId="5" r:id="rId3"/>
    <sheet name="負荷試験" sheetId="7" r:id="rId4"/>
  </sheets>
  <definedNames>
    <definedName name="_01_free1" localSheetId="0">無負荷試験1!$A$1:$D$20</definedName>
    <definedName name="_01_free2" localSheetId="1">無負荷試験2!$A$1:$D$18</definedName>
    <definedName name="_02_lock" localSheetId="2">拘束試験!$A:$C</definedName>
    <definedName name="tttt." localSheetId="3">負荷試験!$A$1:$H$14</definedName>
  </definedNames>
  <calcPr calcId="152511"/>
</workbook>
</file>

<file path=xl/calcChain.xml><?xml version="1.0" encoding="utf-8"?>
<calcChain xmlns="http://schemas.openxmlformats.org/spreadsheetml/2006/main">
  <c r="O5" i="7" l="1"/>
  <c r="O4" i="7"/>
  <c r="K4" i="7"/>
  <c r="N5" i="7" l="1"/>
  <c r="N4" i="7"/>
  <c r="M5" i="7"/>
  <c r="M6" i="7"/>
  <c r="M7" i="7"/>
  <c r="M8" i="7"/>
  <c r="M9" i="7"/>
  <c r="M10" i="7"/>
  <c r="M11" i="7"/>
  <c r="M12" i="7"/>
  <c r="M13" i="7"/>
  <c r="M14" i="7"/>
  <c r="M4" i="7"/>
  <c r="L4" i="7"/>
  <c r="K5" i="7"/>
  <c r="J6" i="7"/>
  <c r="J5" i="7"/>
  <c r="J4" i="7"/>
  <c r="I4" i="7"/>
  <c r="D2" i="5" l="1"/>
  <c r="H4" i="2"/>
  <c r="I5" i="2"/>
  <c r="I4" i="2" l="1"/>
  <c r="O6" i="7"/>
  <c r="O7" i="7"/>
  <c r="O8" i="7"/>
  <c r="O9" i="7"/>
  <c r="O10" i="7"/>
  <c r="O11" i="7"/>
  <c r="O12" i="7"/>
  <c r="O13" i="7"/>
  <c r="O14" i="7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J4" i="3"/>
  <c r="H5" i="3"/>
  <c r="H4" i="3"/>
  <c r="I5" i="3"/>
  <c r="I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R6" i="3" s="1"/>
  <c r="Q5" i="3"/>
  <c r="R5" i="3" s="1"/>
  <c r="Q4" i="3"/>
  <c r="P4" i="3"/>
  <c r="P5" i="3" s="1"/>
  <c r="P6" i="3" s="1"/>
  <c r="P7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F4" i="3"/>
  <c r="L3" i="3"/>
  <c r="K3" i="3"/>
  <c r="S6" i="3" l="1"/>
  <c r="R8" i="3"/>
  <c r="S8" i="3" s="1"/>
  <c r="R7" i="3"/>
  <c r="S7" i="3" s="1"/>
  <c r="P8" i="3"/>
  <c r="P9" i="3" s="1"/>
  <c r="P10" i="3" s="1"/>
  <c r="S5" i="3"/>
  <c r="R9" i="3"/>
  <c r="S9" i="3" s="1"/>
  <c r="G4" i="3"/>
  <c r="R4" i="3"/>
  <c r="S4" i="3" s="1"/>
  <c r="N13" i="7"/>
  <c r="N9" i="7"/>
  <c r="N10" i="7"/>
  <c r="L5" i="7"/>
  <c r="L6" i="7"/>
  <c r="N6" i="7" s="1"/>
  <c r="L7" i="7"/>
  <c r="L8" i="7"/>
  <c r="L9" i="7"/>
  <c r="L10" i="7"/>
  <c r="L11" i="7"/>
  <c r="L12" i="7"/>
  <c r="L13" i="7"/>
  <c r="L14" i="7"/>
  <c r="N14" i="7" s="1"/>
  <c r="K6" i="7"/>
  <c r="K7" i="7"/>
  <c r="N7" i="7" s="1"/>
  <c r="K8" i="7"/>
  <c r="N8" i="7" s="1"/>
  <c r="K9" i="7"/>
  <c r="K10" i="7"/>
  <c r="K11" i="7"/>
  <c r="N11" i="7" s="1"/>
  <c r="K12" i="7"/>
  <c r="N12" i="7" s="1"/>
  <c r="K13" i="7"/>
  <c r="K14" i="7"/>
  <c r="J7" i="7"/>
  <c r="J8" i="7"/>
  <c r="J9" i="7"/>
  <c r="J10" i="7"/>
  <c r="J11" i="7"/>
  <c r="J12" i="7"/>
  <c r="J13" i="7"/>
  <c r="J14" i="7"/>
  <c r="I5" i="7"/>
  <c r="I6" i="7"/>
  <c r="I7" i="7"/>
  <c r="I8" i="7"/>
  <c r="I9" i="7"/>
  <c r="I10" i="7"/>
  <c r="I11" i="7"/>
  <c r="I12" i="7"/>
  <c r="I13" i="7"/>
  <c r="I14" i="7"/>
  <c r="P4" i="2"/>
  <c r="L4" i="2"/>
  <c r="R10" i="3" l="1"/>
  <c r="S10" i="3" s="1"/>
  <c r="P11" i="3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4" i="2"/>
  <c r="Q4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5" i="2"/>
  <c r="K6" i="2"/>
  <c r="L5" i="2"/>
  <c r="S5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5" i="2"/>
  <c r="S4" i="2"/>
  <c r="K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L3" i="2"/>
  <c r="K3" i="2"/>
  <c r="H5" i="2"/>
  <c r="J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E2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P12" i="3" l="1"/>
  <c r="R11" i="3"/>
  <c r="S11" i="3" s="1"/>
  <c r="L6" i="2"/>
  <c r="R12" i="3" l="1"/>
  <c r="S12" i="3" s="1"/>
  <c r="P13" i="3"/>
  <c r="L7" i="2"/>
  <c r="S6" i="2"/>
  <c r="P14" i="3" l="1"/>
  <c r="R13" i="3"/>
  <c r="S13" i="3" s="1"/>
  <c r="L8" i="2"/>
  <c r="S7" i="2"/>
  <c r="P15" i="3" l="1"/>
  <c r="R14" i="3"/>
  <c r="S14" i="3" s="1"/>
  <c r="L9" i="2"/>
  <c r="S8" i="2"/>
  <c r="R15" i="3" l="1"/>
  <c r="S15" i="3" s="1"/>
  <c r="P16" i="3"/>
  <c r="L10" i="2"/>
  <c r="S9" i="2"/>
  <c r="P17" i="3" l="1"/>
  <c r="R16" i="3"/>
  <c r="S16" i="3" s="1"/>
  <c r="L11" i="2"/>
  <c r="S10" i="2"/>
  <c r="R17" i="3" l="1"/>
  <c r="S17" i="3" s="1"/>
  <c r="P18" i="3"/>
  <c r="L12" i="2"/>
  <c r="S11" i="2"/>
  <c r="R18" i="3" l="1"/>
  <c r="S18" i="3" s="1"/>
  <c r="L13" i="2"/>
  <c r="S12" i="2"/>
  <c r="L14" i="2" l="1"/>
  <c r="S13" i="2"/>
  <c r="L15" i="2" l="1"/>
  <c r="S14" i="2"/>
  <c r="L16" i="2" l="1"/>
  <c r="S15" i="2"/>
  <c r="L17" i="2" l="1"/>
  <c r="S16" i="2"/>
  <c r="L18" i="2" l="1"/>
  <c r="S17" i="2"/>
  <c r="L19" i="2" l="1"/>
  <c r="S18" i="2"/>
  <c r="L20" i="2" l="1"/>
  <c r="S20" i="2" s="1"/>
  <c r="S19" i="2"/>
</calcChain>
</file>

<file path=xl/connections.xml><?xml version="1.0" encoding="utf-8"?>
<connections xmlns="http://schemas.openxmlformats.org/spreadsheetml/2006/main">
  <connection id="1" name="01_free1" type="6" refreshedVersion="6" background="1" saveData="1">
    <textPr codePage="65001" sourceFile="\\192.168.2.4\baba\Work\Associate\2020\EE\Jikken\Text\data\01_free1.csv" comma="1">
      <textFields count="4">
        <textField/>
        <textField/>
        <textField/>
        <textField/>
      </textFields>
    </textPr>
  </connection>
  <connection id="2" name="01_free2" type="6" refreshedVersion="6" background="1" saveData="1">
    <textPr codePage="65001" sourceFile="\\192.168.2.4\baba\Work\Associate\2020\EE\Jikken\Text\data\01_free2.csv" comma="1">
      <textFields count="4">
        <textField/>
        <textField/>
        <textField/>
        <textField/>
      </textFields>
    </textPr>
  </connection>
  <connection id="3" name="02_lock" type="6" refreshedVersion="6" background="1" saveData="1">
    <textPr codePage="65001" sourceFile="\\192.168.2.4\baba\Work\Associate\2020\EE\Jikken\Text\data\02_lock.csv" comma="1">
      <textFields count="3">
        <textField type="text"/>
        <textField type="text"/>
        <textField/>
      </textFields>
    </textPr>
  </connection>
  <connection id="4" name="tttt" type="6" refreshedVersion="6" background="1" saveData="1">
    <textPr codePage="932" sourceFile="\\192.168.2.4\baba\Work\Associate\2020\EE\Jikken\Text\data\tttt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<sst xmlns="http://schemas.openxmlformats.org/spreadsheetml/2006/main" count="75" uniqueCount="45">
  <si>
    <t>V1(V)</t>
  </si>
  <si>
    <t>I1(A)</t>
  </si>
  <si>
    <t>W1(W)</t>
  </si>
  <si>
    <t>N(rpm)</t>
  </si>
  <si>
    <t>発電機接続なし</t>
  </si>
  <si>
    <t>1次電圧</t>
  </si>
  <si>
    <t>1次電流</t>
  </si>
  <si>
    <t>電気入力(三相分)</t>
  </si>
  <si>
    <t>回転数</t>
  </si>
  <si>
    <t>発電機接続あり</t>
  </si>
  <si>
    <t>電気入力(三相分)</t>
    <phoneticPr fontId="18"/>
  </si>
  <si>
    <t>気温25℃</t>
    <phoneticPr fontId="18"/>
  </si>
  <si>
    <t>W1(W)</t>
    <phoneticPr fontId="18"/>
  </si>
  <si>
    <t>電気入力(3相分)</t>
  </si>
  <si>
    <t>界磁電流</t>
  </si>
  <si>
    <t>負荷電圧</t>
  </si>
  <si>
    <t>負荷電流</t>
  </si>
  <si>
    <t>n(rpm)</t>
  </si>
  <si>
    <t>(kg)</t>
  </si>
  <si>
    <t>If(A)</t>
  </si>
  <si>
    <t>V2(V)</t>
  </si>
  <si>
    <t>I2(A)</t>
  </si>
  <si>
    <t>G0</t>
    <phoneticPr fontId="18"/>
  </si>
  <si>
    <t>sqrtG0^2+B0^2</t>
    <phoneticPr fontId="18"/>
  </si>
  <si>
    <t>B0</t>
    <phoneticPr fontId="18"/>
  </si>
  <si>
    <t>r1=r2'</t>
    <phoneticPr fontId="18"/>
  </si>
  <si>
    <t>x1+x2'</t>
    <phoneticPr fontId="18"/>
  </si>
  <si>
    <t>W1/3</t>
    <phoneticPr fontId="18"/>
  </si>
  <si>
    <t>V1/sqrt3</t>
    <phoneticPr fontId="18"/>
  </si>
  <si>
    <t>(V1/sqrt3)^2</t>
    <phoneticPr fontId="18"/>
  </si>
  <si>
    <t>p</t>
    <phoneticPr fontId="18"/>
  </si>
  <si>
    <t>ns</t>
    <phoneticPr fontId="18"/>
  </si>
  <si>
    <t>n</t>
    <phoneticPr fontId="18"/>
  </si>
  <si>
    <t>s</t>
    <phoneticPr fontId="18"/>
  </si>
  <si>
    <t>I1'</t>
    <phoneticPr fontId="18"/>
  </si>
  <si>
    <t>f</t>
    <phoneticPr fontId="18"/>
  </si>
  <si>
    <t>s</t>
    <phoneticPr fontId="18"/>
  </si>
  <si>
    <t>cos</t>
    <phoneticPr fontId="18"/>
  </si>
  <si>
    <t>Pout</t>
    <phoneticPr fontId="18"/>
  </si>
  <si>
    <t>omega</t>
    <phoneticPr fontId="18"/>
  </si>
  <si>
    <t>eff(%)</t>
    <phoneticPr fontId="18"/>
  </si>
  <si>
    <t>T1</t>
    <phoneticPr fontId="18"/>
  </si>
  <si>
    <t>T2</t>
    <phoneticPr fontId="18"/>
  </si>
  <si>
    <t>動力計の読み</t>
    <phoneticPr fontId="18"/>
  </si>
  <si>
    <t>動力計の腕の長さ L=0.287[m]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</si>
</sst>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1_free1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1_free2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2_lock" connectionId="3" autoFormatId="20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queryTables/queryTable4.xml><?xml version="1.0" encoding="utf-8"?>
<queryTable xmlns="http://schemas.openxmlformats.org/spreadsheetml/2006/main" name="tttt." connectionId="4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5" sqref="H5"/>
    </sheetView>
  </sheetViews>
  <sheetFormatPr defaultRowHeight="18.75" x14ac:dyDescent="0.4"/>
  <cols>
    <col min="1" max="1" width="14.375" bestFit="1" customWidth="1"/>
    <col min="2" max="2" width="7.625" bestFit="1" customWidth="1"/>
    <col min="3" max="3" width="15.875" bestFit="1" customWidth="1"/>
    <col min="4" max="4" width="7.375" bestFit="1" customWidth="1"/>
  </cols>
  <sheetData>
    <row r="1" spans="1:19" x14ac:dyDescent="0.4">
      <c r="A1" t="s">
        <v>4</v>
      </c>
    </row>
    <row r="2" spans="1:19" x14ac:dyDescent="0.4">
      <c r="A2" t="s">
        <v>5</v>
      </c>
      <c r="B2" t="s">
        <v>6</v>
      </c>
      <c r="C2" t="s">
        <v>7</v>
      </c>
      <c r="D2" t="s">
        <v>8</v>
      </c>
    </row>
    <row r="3" spans="1:19" x14ac:dyDescent="0.4">
      <c r="A3" t="s">
        <v>0</v>
      </c>
      <c r="B3" t="s">
        <v>1</v>
      </c>
      <c r="C3" t="s">
        <v>2</v>
      </c>
      <c r="D3" t="s">
        <v>3</v>
      </c>
      <c r="E3" t="s">
        <v>28</v>
      </c>
      <c r="F3" t="s">
        <v>27</v>
      </c>
      <c r="G3" t="s">
        <v>29</v>
      </c>
      <c r="H3" t="s">
        <v>22</v>
      </c>
      <c r="I3" t="s">
        <v>23</v>
      </c>
      <c r="J3" t="s">
        <v>24</v>
      </c>
      <c r="K3" t="str">
        <f>拘束試験!D1</f>
        <v>r1=r2'</v>
      </c>
      <c r="L3" t="str">
        <f>拘束試験!E1</f>
        <v>x1+x2'</v>
      </c>
      <c r="N3" t="s">
        <v>35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</row>
    <row r="4" spans="1:19" x14ac:dyDescent="0.4">
      <c r="A4">
        <v>25</v>
      </c>
      <c r="B4">
        <v>1.6</v>
      </c>
      <c r="C4">
        <v>59</v>
      </c>
      <c r="D4">
        <v>1308</v>
      </c>
      <c r="E4">
        <f>A4/SQRT(3)</f>
        <v>14.433756729740645</v>
      </c>
      <c r="F4">
        <f>C4/3</f>
        <v>19.666666666666668</v>
      </c>
      <c r="G4">
        <f>E4^2</f>
        <v>208.33333333333337</v>
      </c>
      <c r="H4">
        <f>LINEST(F4:F20,G4:G20,TRUE)</f>
        <v>3.9570471667228768E-3</v>
      </c>
      <c r="I4">
        <f>LINEST(B4:B20,E4:E20,TRUE)</f>
        <v>4.2332419296534772E-2</v>
      </c>
      <c r="J4">
        <f>SQRT(I4^2-H4^2)</f>
        <v>4.2147069900741144E-2</v>
      </c>
      <c r="K4">
        <f>拘束試験!D2</f>
        <v>0.68513388734995384</v>
      </c>
      <c r="L4">
        <f>拘束試験!E2</f>
        <v>2.1246394778297919</v>
      </c>
      <c r="N4">
        <v>50</v>
      </c>
      <c r="O4">
        <v>2</v>
      </c>
      <c r="P4">
        <f>60*N4/O4</f>
        <v>1500</v>
      </c>
      <c r="Q4">
        <f>D4</f>
        <v>1308</v>
      </c>
      <c r="R4">
        <f>1-Q4/P4</f>
        <v>0.128</v>
      </c>
      <c r="S4">
        <f>E4/SQRT((K4+K4/R4)^2+L4^2)</f>
        <v>2.2550425556890281</v>
      </c>
    </row>
    <row r="5" spans="1:19" x14ac:dyDescent="0.4">
      <c r="A5">
        <v>30</v>
      </c>
      <c r="B5">
        <v>1.3</v>
      </c>
      <c r="C5">
        <v>60</v>
      </c>
      <c r="D5">
        <v>1373</v>
      </c>
      <c r="E5">
        <f t="shared" ref="E5:E20" si="0">A5/SQRT(3)</f>
        <v>17.320508075688775</v>
      </c>
      <c r="F5">
        <f t="shared" ref="F5:F20" si="1">C5/3</f>
        <v>20</v>
      </c>
      <c r="G5">
        <f>E5^2</f>
        <v>300.00000000000006</v>
      </c>
      <c r="H5">
        <f>INDEX(LINEST(F4:F20,G4:G20,TRUE),2)</f>
        <v>18.044152371816292</v>
      </c>
      <c r="I5">
        <f>INDEX(LINEST(B4:B20,E4:E20,TRUE),2)</f>
        <v>-1.8250857422831945E-2</v>
      </c>
      <c r="K5">
        <f>K4</f>
        <v>0.68513388734995384</v>
      </c>
      <c r="L5">
        <f>L4</f>
        <v>2.1246394778297919</v>
      </c>
      <c r="P5">
        <f>P4</f>
        <v>1500</v>
      </c>
      <c r="Q5">
        <f t="shared" ref="Q5:Q20" si="2">D5</f>
        <v>1373</v>
      </c>
      <c r="R5">
        <f t="shared" ref="R5:R20" si="3">1-Q5/P5</f>
        <v>8.4666666666666668E-2</v>
      </c>
      <c r="S5">
        <f t="shared" ref="S5:S20" si="4">E5/SQRT((K5+K5/R5)^2+L5^2)</f>
        <v>1.9179472845774268</v>
      </c>
    </row>
    <row r="6" spans="1:19" x14ac:dyDescent="0.4">
      <c r="A6">
        <v>35</v>
      </c>
      <c r="B6">
        <v>1.2</v>
      </c>
      <c r="C6">
        <v>61</v>
      </c>
      <c r="D6">
        <v>1404</v>
      </c>
      <c r="E6">
        <f t="shared" si="0"/>
        <v>20.207259421636902</v>
      </c>
      <c r="F6">
        <f t="shared" si="1"/>
        <v>20.333333333333332</v>
      </c>
      <c r="G6">
        <f t="shared" ref="G6:G20" si="5">E6^2</f>
        <v>408.33333333333331</v>
      </c>
      <c r="K6">
        <f>K5</f>
        <v>0.68513388734995384</v>
      </c>
      <c r="L6">
        <f t="shared" ref="L6:L20" si="6">L5</f>
        <v>2.1246394778297919</v>
      </c>
      <c r="P6">
        <f t="shared" ref="P6:P20" si="7">P5</f>
        <v>1500</v>
      </c>
      <c r="Q6">
        <f t="shared" si="2"/>
        <v>1404</v>
      </c>
      <c r="R6">
        <f t="shared" si="3"/>
        <v>6.3999999999999946E-2</v>
      </c>
      <c r="S6">
        <f t="shared" si="4"/>
        <v>1.7439880272016532</v>
      </c>
    </row>
    <row r="7" spans="1:19" x14ac:dyDescent="0.4">
      <c r="A7">
        <v>40</v>
      </c>
      <c r="B7">
        <v>1.2</v>
      </c>
      <c r="C7">
        <v>62</v>
      </c>
      <c r="D7">
        <v>1426</v>
      </c>
      <c r="E7">
        <f t="shared" si="0"/>
        <v>23.094010767585033</v>
      </c>
      <c r="F7">
        <f t="shared" si="1"/>
        <v>20.666666666666668</v>
      </c>
      <c r="G7">
        <f t="shared" si="5"/>
        <v>533.33333333333348</v>
      </c>
      <c r="K7">
        <f t="shared" ref="K7:K20" si="8">K6</f>
        <v>0.68513388734995384</v>
      </c>
      <c r="L7">
        <f t="shared" si="6"/>
        <v>2.1246394778297919</v>
      </c>
      <c r="P7">
        <f t="shared" si="7"/>
        <v>1500</v>
      </c>
      <c r="Q7">
        <f t="shared" si="2"/>
        <v>1426</v>
      </c>
      <c r="R7">
        <f t="shared" si="3"/>
        <v>4.933333333333334E-2</v>
      </c>
      <c r="S7">
        <f t="shared" si="4"/>
        <v>1.5681358347107022</v>
      </c>
    </row>
    <row r="8" spans="1:19" x14ac:dyDescent="0.4">
      <c r="A8">
        <v>50</v>
      </c>
      <c r="B8">
        <v>1.2</v>
      </c>
      <c r="C8">
        <v>64</v>
      </c>
      <c r="D8">
        <v>1451</v>
      </c>
      <c r="E8">
        <f t="shared" si="0"/>
        <v>28.867513459481291</v>
      </c>
      <c r="F8">
        <f t="shared" si="1"/>
        <v>21.333333333333332</v>
      </c>
      <c r="G8">
        <f t="shared" si="5"/>
        <v>833.33333333333348</v>
      </c>
      <c r="K8">
        <f t="shared" si="8"/>
        <v>0.68513388734995384</v>
      </c>
      <c r="L8">
        <f t="shared" si="6"/>
        <v>2.1246394778297919</v>
      </c>
      <c r="P8">
        <f t="shared" si="7"/>
        <v>1500</v>
      </c>
      <c r="Q8">
        <f t="shared" si="2"/>
        <v>1451</v>
      </c>
      <c r="R8">
        <f t="shared" si="3"/>
        <v>3.2666666666666622E-2</v>
      </c>
      <c r="S8">
        <f t="shared" si="4"/>
        <v>1.326474728128376</v>
      </c>
    </row>
    <row r="9" spans="1:19" x14ac:dyDescent="0.4">
      <c r="A9">
        <v>60</v>
      </c>
      <c r="B9">
        <v>1.2</v>
      </c>
      <c r="C9">
        <v>69</v>
      </c>
      <c r="D9">
        <v>1465</v>
      </c>
      <c r="E9">
        <f t="shared" si="0"/>
        <v>34.641016151377549</v>
      </c>
      <c r="F9">
        <f t="shared" si="1"/>
        <v>23</v>
      </c>
      <c r="G9">
        <f t="shared" si="5"/>
        <v>1200.0000000000002</v>
      </c>
      <c r="K9">
        <f t="shared" si="8"/>
        <v>0.68513388734995384</v>
      </c>
      <c r="L9">
        <f t="shared" si="6"/>
        <v>2.1246394778297919</v>
      </c>
      <c r="P9">
        <f t="shared" si="7"/>
        <v>1500</v>
      </c>
      <c r="Q9">
        <f t="shared" si="2"/>
        <v>1465</v>
      </c>
      <c r="R9">
        <f t="shared" si="3"/>
        <v>2.3333333333333317E-2</v>
      </c>
      <c r="S9">
        <f t="shared" si="4"/>
        <v>1.1499842313855604</v>
      </c>
    </row>
    <row r="10" spans="1:19" x14ac:dyDescent="0.4">
      <c r="A10">
        <v>70</v>
      </c>
      <c r="B10">
        <v>1.3</v>
      </c>
      <c r="C10">
        <v>73</v>
      </c>
      <c r="D10">
        <v>1472</v>
      </c>
      <c r="E10">
        <f t="shared" si="0"/>
        <v>40.414518843273804</v>
      </c>
      <c r="F10">
        <f t="shared" si="1"/>
        <v>24.333333333333332</v>
      </c>
      <c r="G10">
        <f t="shared" si="5"/>
        <v>1633.3333333333333</v>
      </c>
      <c r="K10">
        <f t="shared" si="8"/>
        <v>0.68513388734995384</v>
      </c>
      <c r="L10">
        <f t="shared" si="6"/>
        <v>2.1246394778297919</v>
      </c>
      <c r="P10">
        <f t="shared" si="7"/>
        <v>1500</v>
      </c>
      <c r="Q10">
        <f t="shared" si="2"/>
        <v>1472</v>
      </c>
      <c r="R10">
        <f t="shared" si="3"/>
        <v>1.866666666666672E-2</v>
      </c>
      <c r="S10">
        <f t="shared" si="4"/>
        <v>1.0791866607715459</v>
      </c>
    </row>
    <row r="11" spans="1:19" x14ac:dyDescent="0.4">
      <c r="A11">
        <v>80</v>
      </c>
      <c r="B11">
        <v>1.5</v>
      </c>
      <c r="C11">
        <v>79</v>
      </c>
      <c r="D11">
        <v>1477</v>
      </c>
      <c r="E11">
        <f t="shared" si="0"/>
        <v>46.188021535170066</v>
      </c>
      <c r="F11">
        <f t="shared" si="1"/>
        <v>26.333333333333332</v>
      </c>
      <c r="G11">
        <f t="shared" si="5"/>
        <v>2133.3333333333339</v>
      </c>
      <c r="K11">
        <f t="shared" si="8"/>
        <v>0.68513388734995384</v>
      </c>
      <c r="L11">
        <f t="shared" si="6"/>
        <v>2.1246394778297919</v>
      </c>
      <c r="P11">
        <f t="shared" si="7"/>
        <v>1500</v>
      </c>
      <c r="Q11">
        <f t="shared" si="2"/>
        <v>1477</v>
      </c>
      <c r="R11">
        <f t="shared" si="3"/>
        <v>1.533333333333331E-2</v>
      </c>
      <c r="S11">
        <f t="shared" si="4"/>
        <v>1.0169652679175918</v>
      </c>
    </row>
    <row r="12" spans="1:19" x14ac:dyDescent="0.4">
      <c r="A12">
        <v>90</v>
      </c>
      <c r="B12">
        <v>1.65</v>
      </c>
      <c r="C12">
        <v>85</v>
      </c>
      <c r="D12">
        <v>1479</v>
      </c>
      <c r="E12">
        <f t="shared" si="0"/>
        <v>51.96152422706632</v>
      </c>
      <c r="F12">
        <f t="shared" si="1"/>
        <v>28.333333333333332</v>
      </c>
      <c r="G12">
        <f t="shared" si="5"/>
        <v>2700</v>
      </c>
      <c r="K12">
        <f t="shared" si="8"/>
        <v>0.68513388734995384</v>
      </c>
      <c r="L12">
        <f t="shared" si="6"/>
        <v>2.1246394778297919</v>
      </c>
      <c r="P12">
        <f t="shared" si="7"/>
        <v>1500</v>
      </c>
      <c r="Q12">
        <f t="shared" si="2"/>
        <v>1479</v>
      </c>
      <c r="R12">
        <f t="shared" si="3"/>
        <v>1.4000000000000012E-2</v>
      </c>
      <c r="S12">
        <f t="shared" si="4"/>
        <v>1.0461616927573989</v>
      </c>
    </row>
    <row r="13" spans="1:19" x14ac:dyDescent="0.4">
      <c r="A13">
        <v>100</v>
      </c>
      <c r="B13">
        <v>1.9</v>
      </c>
      <c r="C13">
        <v>92</v>
      </c>
      <c r="D13">
        <v>1480</v>
      </c>
      <c r="E13">
        <f t="shared" si="0"/>
        <v>57.735026918962582</v>
      </c>
      <c r="F13">
        <f t="shared" si="1"/>
        <v>30.666666666666668</v>
      </c>
      <c r="G13">
        <f t="shared" si="5"/>
        <v>3333.3333333333339</v>
      </c>
      <c r="K13">
        <f t="shared" si="8"/>
        <v>0.68513388734995384</v>
      </c>
      <c r="L13">
        <f t="shared" si="6"/>
        <v>2.1246394778297919</v>
      </c>
      <c r="P13">
        <f t="shared" si="7"/>
        <v>1500</v>
      </c>
      <c r="Q13">
        <f t="shared" si="2"/>
        <v>1480</v>
      </c>
      <c r="R13">
        <f t="shared" si="3"/>
        <v>1.3333333333333308E-2</v>
      </c>
      <c r="S13">
        <f t="shared" si="4"/>
        <v>1.1078707603706177</v>
      </c>
    </row>
    <row r="14" spans="1:19" x14ac:dyDescent="0.4">
      <c r="A14">
        <v>110</v>
      </c>
      <c r="B14">
        <v>2.1</v>
      </c>
      <c r="C14">
        <v>101</v>
      </c>
      <c r="D14">
        <v>1483</v>
      </c>
      <c r="E14">
        <f t="shared" si="0"/>
        <v>63.508529610858837</v>
      </c>
      <c r="F14">
        <f t="shared" si="1"/>
        <v>33.666666666666664</v>
      </c>
      <c r="G14">
        <f t="shared" si="5"/>
        <v>4033.3333333333335</v>
      </c>
      <c r="K14">
        <f t="shared" si="8"/>
        <v>0.68513388734995384</v>
      </c>
      <c r="L14">
        <f t="shared" si="6"/>
        <v>2.1246394778297919</v>
      </c>
      <c r="P14">
        <f t="shared" si="7"/>
        <v>1500</v>
      </c>
      <c r="Q14">
        <f t="shared" si="2"/>
        <v>1483</v>
      </c>
      <c r="R14">
        <f t="shared" si="3"/>
        <v>1.1333333333333306E-2</v>
      </c>
      <c r="S14">
        <f t="shared" si="4"/>
        <v>1.0381446422538625</v>
      </c>
    </row>
    <row r="15" spans="1:19" x14ac:dyDescent="0.4">
      <c r="A15">
        <v>120</v>
      </c>
      <c r="B15">
        <v>2.4</v>
      </c>
      <c r="C15">
        <v>109</v>
      </c>
      <c r="D15">
        <v>1488</v>
      </c>
      <c r="E15">
        <f t="shared" si="0"/>
        <v>69.282032302755098</v>
      </c>
      <c r="F15">
        <f t="shared" si="1"/>
        <v>36.333333333333336</v>
      </c>
      <c r="G15">
        <f t="shared" si="5"/>
        <v>4800.0000000000009</v>
      </c>
      <c r="K15">
        <f t="shared" si="8"/>
        <v>0.68513388734995384</v>
      </c>
      <c r="L15">
        <f t="shared" si="6"/>
        <v>2.1246394778297919</v>
      </c>
      <c r="P15">
        <f t="shared" si="7"/>
        <v>1500</v>
      </c>
      <c r="Q15">
        <f t="shared" si="2"/>
        <v>1488</v>
      </c>
      <c r="R15">
        <f t="shared" si="3"/>
        <v>8.0000000000000071E-3</v>
      </c>
      <c r="S15">
        <f t="shared" si="4"/>
        <v>0.80231171257858236</v>
      </c>
    </row>
    <row r="16" spans="1:19" x14ac:dyDescent="0.4">
      <c r="A16">
        <v>140</v>
      </c>
      <c r="B16">
        <v>2.9</v>
      </c>
      <c r="C16">
        <v>128</v>
      </c>
      <c r="D16">
        <v>1489</v>
      </c>
      <c r="E16">
        <f t="shared" si="0"/>
        <v>80.829037686547608</v>
      </c>
      <c r="F16">
        <f t="shared" si="1"/>
        <v>42.666666666666664</v>
      </c>
      <c r="G16">
        <f t="shared" si="5"/>
        <v>6533.333333333333</v>
      </c>
      <c r="K16">
        <f t="shared" si="8"/>
        <v>0.68513388734995384</v>
      </c>
      <c r="L16">
        <f t="shared" si="6"/>
        <v>2.1246394778297919</v>
      </c>
      <c r="P16">
        <f t="shared" si="7"/>
        <v>1500</v>
      </c>
      <c r="Q16">
        <f t="shared" si="2"/>
        <v>1489</v>
      </c>
      <c r="R16">
        <f t="shared" si="3"/>
        <v>7.3333333333333028E-3</v>
      </c>
      <c r="S16">
        <f t="shared" si="4"/>
        <v>0.85863688057145016</v>
      </c>
    </row>
    <row r="17" spans="1:19" x14ac:dyDescent="0.4">
      <c r="A17">
        <v>160</v>
      </c>
      <c r="B17">
        <v>3.6</v>
      </c>
      <c r="C17">
        <v>152</v>
      </c>
      <c r="D17">
        <v>1490</v>
      </c>
      <c r="E17">
        <f t="shared" si="0"/>
        <v>92.376043070340131</v>
      </c>
      <c r="F17">
        <f t="shared" si="1"/>
        <v>50.666666666666664</v>
      </c>
      <c r="G17">
        <f t="shared" si="5"/>
        <v>8533.3333333333358</v>
      </c>
      <c r="K17">
        <f t="shared" si="8"/>
        <v>0.68513388734995384</v>
      </c>
      <c r="L17">
        <f t="shared" si="6"/>
        <v>2.1246394778297919</v>
      </c>
      <c r="P17">
        <f t="shared" si="7"/>
        <v>1500</v>
      </c>
      <c r="Q17">
        <f t="shared" si="2"/>
        <v>1490</v>
      </c>
      <c r="R17">
        <f t="shared" si="3"/>
        <v>6.6666666666667096E-3</v>
      </c>
      <c r="S17">
        <f t="shared" si="4"/>
        <v>0.89272026721704867</v>
      </c>
    </row>
    <row r="18" spans="1:19" x14ac:dyDescent="0.4">
      <c r="A18">
        <v>180</v>
      </c>
      <c r="B18">
        <v>4.5999999999999996</v>
      </c>
      <c r="C18">
        <v>180</v>
      </c>
      <c r="D18">
        <v>1490</v>
      </c>
      <c r="E18">
        <f t="shared" si="0"/>
        <v>103.92304845413264</v>
      </c>
      <c r="F18">
        <f t="shared" si="1"/>
        <v>60</v>
      </c>
      <c r="G18">
        <f t="shared" si="5"/>
        <v>10800</v>
      </c>
      <c r="K18">
        <f t="shared" si="8"/>
        <v>0.68513388734995384</v>
      </c>
      <c r="L18">
        <f t="shared" si="6"/>
        <v>2.1246394778297919</v>
      </c>
      <c r="P18">
        <f t="shared" si="7"/>
        <v>1500</v>
      </c>
      <c r="Q18">
        <f t="shared" si="2"/>
        <v>1490</v>
      </c>
      <c r="R18">
        <f t="shared" si="3"/>
        <v>6.6666666666667096E-3</v>
      </c>
      <c r="S18">
        <f t="shared" si="4"/>
        <v>1.0043103006191796</v>
      </c>
    </row>
    <row r="19" spans="1:19" x14ac:dyDescent="0.4">
      <c r="A19">
        <v>190</v>
      </c>
      <c r="B19">
        <v>5.2</v>
      </c>
      <c r="C19">
        <v>198</v>
      </c>
      <c r="D19">
        <v>1491</v>
      </c>
      <c r="E19">
        <f t="shared" si="0"/>
        <v>109.6965511460289</v>
      </c>
      <c r="F19">
        <f t="shared" si="1"/>
        <v>66</v>
      </c>
      <c r="G19">
        <f t="shared" si="5"/>
        <v>12033.333333333334</v>
      </c>
      <c r="K19">
        <f t="shared" si="8"/>
        <v>0.68513388734995384</v>
      </c>
      <c r="L19">
        <f t="shared" si="6"/>
        <v>2.1246394778297919</v>
      </c>
      <c r="P19">
        <f t="shared" si="7"/>
        <v>1500</v>
      </c>
      <c r="Q19">
        <f t="shared" si="2"/>
        <v>1491</v>
      </c>
      <c r="R19">
        <f t="shared" si="3"/>
        <v>6.0000000000000053E-3</v>
      </c>
      <c r="S19">
        <f t="shared" si="4"/>
        <v>0.95476507844984881</v>
      </c>
    </row>
    <row r="20" spans="1:19" x14ac:dyDescent="0.4">
      <c r="A20">
        <v>200</v>
      </c>
      <c r="B20">
        <v>5.9</v>
      </c>
      <c r="C20">
        <v>219</v>
      </c>
      <c r="D20">
        <v>1493</v>
      </c>
      <c r="E20">
        <f t="shared" si="0"/>
        <v>115.47005383792516</v>
      </c>
      <c r="F20">
        <f t="shared" si="1"/>
        <v>73</v>
      </c>
      <c r="G20">
        <f t="shared" si="5"/>
        <v>13333.333333333336</v>
      </c>
      <c r="K20">
        <f t="shared" si="8"/>
        <v>0.68513388734995384</v>
      </c>
      <c r="L20">
        <f t="shared" si="6"/>
        <v>2.1246394778297919</v>
      </c>
      <c r="P20">
        <f t="shared" si="7"/>
        <v>1500</v>
      </c>
      <c r="Q20">
        <f t="shared" si="2"/>
        <v>1493</v>
      </c>
      <c r="R20">
        <f t="shared" si="3"/>
        <v>4.6666666666667078E-3</v>
      </c>
      <c r="S20">
        <f t="shared" si="4"/>
        <v>0.78276907031103782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D1" workbookViewId="0">
      <selection activeCell="K5" sqref="K5"/>
    </sheetView>
  </sheetViews>
  <sheetFormatPr defaultRowHeight="18.75" x14ac:dyDescent="0.4"/>
  <cols>
    <col min="1" max="1" width="14.375" bestFit="1" customWidth="1"/>
    <col min="2" max="2" width="7.625" bestFit="1" customWidth="1"/>
    <col min="3" max="3" width="15.875" bestFit="1" customWidth="1"/>
    <col min="4" max="4" width="7.375" bestFit="1" customWidth="1"/>
  </cols>
  <sheetData>
    <row r="1" spans="1:19" x14ac:dyDescent="0.4">
      <c r="A1" t="s">
        <v>9</v>
      </c>
    </row>
    <row r="2" spans="1:19" x14ac:dyDescent="0.4">
      <c r="A2" t="s">
        <v>5</v>
      </c>
      <c r="B2" t="s">
        <v>6</v>
      </c>
      <c r="C2" t="s">
        <v>7</v>
      </c>
      <c r="D2" t="s">
        <v>8</v>
      </c>
    </row>
    <row r="3" spans="1:19" x14ac:dyDescent="0.4">
      <c r="A3" t="s">
        <v>0</v>
      </c>
      <c r="B3" t="s">
        <v>1</v>
      </c>
      <c r="C3" t="s">
        <v>2</v>
      </c>
      <c r="D3" t="s">
        <v>3</v>
      </c>
      <c r="E3" t="s">
        <v>28</v>
      </c>
      <c r="F3" t="s">
        <v>27</v>
      </c>
      <c r="G3" t="s">
        <v>29</v>
      </c>
      <c r="H3" t="s">
        <v>22</v>
      </c>
      <c r="I3" t="s">
        <v>23</v>
      </c>
      <c r="J3" t="s">
        <v>24</v>
      </c>
      <c r="K3" t="str">
        <f>拘束試験!D1</f>
        <v>r1=r2'</v>
      </c>
      <c r="L3" t="str">
        <f>拘束試験!E1</f>
        <v>x1+x2'</v>
      </c>
      <c r="N3" t="s">
        <v>35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</row>
    <row r="4" spans="1:19" x14ac:dyDescent="0.4">
      <c r="A4">
        <v>35</v>
      </c>
      <c r="B4">
        <v>2.94</v>
      </c>
      <c r="C4">
        <v>151</v>
      </c>
      <c r="D4">
        <v>1263</v>
      </c>
      <c r="E4">
        <f>A4/SQRT(3)</f>
        <v>20.207259421636902</v>
      </c>
      <c r="F4">
        <f>C4/3</f>
        <v>50.333333333333336</v>
      </c>
      <c r="G4">
        <f>E4^2</f>
        <v>408.33333333333331</v>
      </c>
      <c r="H4">
        <f>LINEST(F4:F18,G4:G18,TRUE)</f>
        <v>3.9372681346981856E-3</v>
      </c>
      <c r="I4">
        <f>LINEST(B4:B18,E4:E18,TRUE)</f>
        <v>3.4176916229223947E-2</v>
      </c>
      <c r="J4">
        <f>SQRT(I4^2-H4^2)</f>
        <v>3.3949367042330578E-2</v>
      </c>
      <c r="K4">
        <f>拘束試験!D2</f>
        <v>0.68513388734995384</v>
      </c>
      <c r="L4">
        <f>拘束試験!E2</f>
        <v>2.1246394778297919</v>
      </c>
      <c r="N4">
        <v>50</v>
      </c>
      <c r="O4">
        <v>2</v>
      </c>
      <c r="P4">
        <f>60*N4/O4</f>
        <v>1500</v>
      </c>
      <c r="Q4">
        <f>D4</f>
        <v>1263</v>
      </c>
      <c r="R4">
        <f>1-Q4/P4</f>
        <v>0.15800000000000003</v>
      </c>
      <c r="S4">
        <f>E4/SQRT((K4+K4/R4)^2+L4^2)</f>
        <v>3.7061139097868701</v>
      </c>
    </row>
    <row r="5" spans="1:19" x14ac:dyDescent="0.4">
      <c r="A5">
        <v>40</v>
      </c>
      <c r="B5">
        <v>2.4900000000000002</v>
      </c>
      <c r="C5">
        <v>152</v>
      </c>
      <c r="D5">
        <v>1333</v>
      </c>
      <c r="E5">
        <f t="shared" ref="E5:E18" si="0">A5/SQRT(3)</f>
        <v>23.094010767585033</v>
      </c>
      <c r="F5">
        <f t="shared" ref="F5:F18" si="1">C5/3</f>
        <v>50.666666666666664</v>
      </c>
      <c r="G5">
        <f t="shared" ref="G5:G18" si="2">E5^2</f>
        <v>533.33333333333348</v>
      </c>
      <c r="H5">
        <f>INDEX(LINEST(F4:F18,G4:G18,TRUE),2)</f>
        <v>46.769077352557304</v>
      </c>
      <c r="I5">
        <f>INDEX(LINEST(B4:B18,E4:E18,TRUE),2)</f>
        <v>0.80169438995684539</v>
      </c>
      <c r="K5">
        <f>K4</f>
        <v>0.68513388734995384</v>
      </c>
      <c r="L5">
        <f>L4</f>
        <v>2.1246394778297919</v>
      </c>
      <c r="P5">
        <f>P4</f>
        <v>1500</v>
      </c>
      <c r="Q5">
        <f t="shared" ref="Q5:Q18" si="3">D5</f>
        <v>1333</v>
      </c>
      <c r="R5">
        <f t="shared" ref="R5:R18" si="4">1-Q5/P5</f>
        <v>0.11133333333333328</v>
      </c>
      <c r="S5">
        <f t="shared" ref="S5:S18" si="5">E5/SQRT((K5+K5/R5)^2+L5^2)</f>
        <v>3.2247651456379574</v>
      </c>
    </row>
    <row r="6" spans="1:19" x14ac:dyDescent="0.4">
      <c r="A6">
        <v>50</v>
      </c>
      <c r="B6">
        <v>2.04</v>
      </c>
      <c r="C6">
        <v>153</v>
      </c>
      <c r="D6">
        <v>1397</v>
      </c>
      <c r="E6">
        <f t="shared" si="0"/>
        <v>28.867513459481291</v>
      </c>
      <c r="F6">
        <f t="shared" si="1"/>
        <v>51</v>
      </c>
      <c r="G6">
        <f t="shared" si="2"/>
        <v>833.33333333333348</v>
      </c>
      <c r="K6">
        <f>K5</f>
        <v>0.68513388734995384</v>
      </c>
      <c r="L6">
        <f t="shared" ref="L6:L18" si="6">L5</f>
        <v>2.1246394778297919</v>
      </c>
      <c r="P6">
        <f t="shared" ref="P6:P18" si="7">P5</f>
        <v>1500</v>
      </c>
      <c r="Q6">
        <f t="shared" si="3"/>
        <v>1397</v>
      </c>
      <c r="R6">
        <f t="shared" si="4"/>
        <v>6.8666666666666654E-2</v>
      </c>
      <c r="S6">
        <f t="shared" si="5"/>
        <v>2.6551124056834916</v>
      </c>
    </row>
    <row r="7" spans="1:19" x14ac:dyDescent="0.4">
      <c r="A7">
        <v>60</v>
      </c>
      <c r="B7">
        <v>1.87</v>
      </c>
      <c r="C7">
        <v>156</v>
      </c>
      <c r="D7">
        <v>1428</v>
      </c>
      <c r="E7">
        <f t="shared" si="0"/>
        <v>34.641016151377549</v>
      </c>
      <c r="F7">
        <f t="shared" si="1"/>
        <v>52</v>
      </c>
      <c r="G7">
        <f t="shared" si="2"/>
        <v>1200.0000000000002</v>
      </c>
      <c r="K7">
        <f t="shared" ref="K7:K18" si="8">K6</f>
        <v>0.68513388734995384</v>
      </c>
      <c r="L7">
        <f t="shared" si="6"/>
        <v>2.1246394778297919</v>
      </c>
      <c r="P7">
        <f t="shared" si="7"/>
        <v>1500</v>
      </c>
      <c r="Q7">
        <f t="shared" si="3"/>
        <v>1428</v>
      </c>
      <c r="R7">
        <f t="shared" si="4"/>
        <v>4.8000000000000043E-2</v>
      </c>
      <c r="S7">
        <f t="shared" si="5"/>
        <v>2.292757523959605</v>
      </c>
    </row>
    <row r="8" spans="1:19" x14ac:dyDescent="0.4">
      <c r="A8">
        <v>70</v>
      </c>
      <c r="B8">
        <v>1.8</v>
      </c>
      <c r="C8">
        <v>159</v>
      </c>
      <c r="D8">
        <v>1445</v>
      </c>
      <c r="E8">
        <f t="shared" si="0"/>
        <v>40.414518843273804</v>
      </c>
      <c r="F8">
        <f t="shared" si="1"/>
        <v>53</v>
      </c>
      <c r="G8">
        <f t="shared" si="2"/>
        <v>1633.3333333333333</v>
      </c>
      <c r="K8">
        <f t="shared" si="8"/>
        <v>0.68513388734995384</v>
      </c>
      <c r="L8">
        <f t="shared" si="6"/>
        <v>2.1246394778297919</v>
      </c>
      <c r="P8">
        <f t="shared" si="7"/>
        <v>1500</v>
      </c>
      <c r="Q8">
        <f t="shared" si="3"/>
        <v>1445</v>
      </c>
      <c r="R8">
        <f t="shared" si="4"/>
        <v>3.6666666666666625E-2</v>
      </c>
      <c r="S8">
        <f t="shared" si="5"/>
        <v>2.0739460580136697</v>
      </c>
    </row>
    <row r="9" spans="1:19" x14ac:dyDescent="0.4">
      <c r="A9">
        <v>80</v>
      </c>
      <c r="B9">
        <v>1.85</v>
      </c>
      <c r="C9">
        <v>164</v>
      </c>
      <c r="D9">
        <v>1456</v>
      </c>
      <c r="E9">
        <f t="shared" si="0"/>
        <v>46.188021535170066</v>
      </c>
      <c r="F9">
        <f t="shared" si="1"/>
        <v>54.666666666666664</v>
      </c>
      <c r="G9">
        <f t="shared" si="2"/>
        <v>2133.3333333333339</v>
      </c>
      <c r="K9">
        <f t="shared" si="8"/>
        <v>0.68513388734995384</v>
      </c>
      <c r="L9">
        <f t="shared" si="6"/>
        <v>2.1246394778297919</v>
      </c>
      <c r="P9">
        <f t="shared" si="7"/>
        <v>1500</v>
      </c>
      <c r="Q9">
        <f t="shared" si="3"/>
        <v>1456</v>
      </c>
      <c r="R9">
        <f t="shared" si="4"/>
        <v>2.9333333333333322E-2</v>
      </c>
      <c r="S9">
        <f t="shared" si="5"/>
        <v>1.9136831808208239</v>
      </c>
    </row>
    <row r="10" spans="1:19" x14ac:dyDescent="0.4">
      <c r="A10">
        <v>90</v>
      </c>
      <c r="B10">
        <v>1.9</v>
      </c>
      <c r="C10">
        <v>171</v>
      </c>
      <c r="D10">
        <v>1465</v>
      </c>
      <c r="E10">
        <f t="shared" si="0"/>
        <v>51.96152422706632</v>
      </c>
      <c r="F10">
        <f t="shared" si="1"/>
        <v>57</v>
      </c>
      <c r="G10">
        <f t="shared" si="2"/>
        <v>2700</v>
      </c>
      <c r="K10">
        <f t="shared" si="8"/>
        <v>0.68513388734995384</v>
      </c>
      <c r="L10">
        <f t="shared" si="6"/>
        <v>2.1246394778297919</v>
      </c>
      <c r="P10">
        <f t="shared" si="7"/>
        <v>1500</v>
      </c>
      <c r="Q10">
        <f t="shared" si="3"/>
        <v>1465</v>
      </c>
      <c r="R10">
        <f t="shared" si="4"/>
        <v>2.3333333333333317E-2</v>
      </c>
      <c r="S10">
        <f t="shared" si="5"/>
        <v>1.7249763470783404</v>
      </c>
    </row>
    <row r="11" spans="1:19" x14ac:dyDescent="0.4">
      <c r="A11">
        <v>100</v>
      </c>
      <c r="B11">
        <v>2.1</v>
      </c>
      <c r="C11">
        <v>178</v>
      </c>
      <c r="D11">
        <v>1468</v>
      </c>
      <c r="E11">
        <f t="shared" si="0"/>
        <v>57.735026918962582</v>
      </c>
      <c r="F11">
        <f t="shared" si="1"/>
        <v>59.333333333333336</v>
      </c>
      <c r="G11">
        <f t="shared" si="2"/>
        <v>3333.3333333333339</v>
      </c>
      <c r="K11">
        <f t="shared" si="8"/>
        <v>0.68513388734995384</v>
      </c>
      <c r="L11">
        <f t="shared" si="6"/>
        <v>2.1246394778297919</v>
      </c>
      <c r="P11">
        <f t="shared" si="7"/>
        <v>1500</v>
      </c>
      <c r="Q11">
        <f t="shared" si="3"/>
        <v>1468</v>
      </c>
      <c r="R11">
        <f t="shared" si="4"/>
        <v>2.1333333333333315E-2</v>
      </c>
      <c r="S11">
        <f t="shared" si="5"/>
        <v>1.7564911394230163</v>
      </c>
    </row>
    <row r="12" spans="1:19" x14ac:dyDescent="0.4">
      <c r="A12">
        <v>110</v>
      </c>
      <c r="B12">
        <v>2.2999999999999998</v>
      </c>
      <c r="C12">
        <v>185</v>
      </c>
      <c r="D12">
        <v>1473</v>
      </c>
      <c r="E12">
        <f t="shared" si="0"/>
        <v>63.508529610858837</v>
      </c>
      <c r="F12">
        <f t="shared" si="1"/>
        <v>61.666666666666664</v>
      </c>
      <c r="G12">
        <f t="shared" si="2"/>
        <v>4033.3333333333335</v>
      </c>
      <c r="K12">
        <f t="shared" si="8"/>
        <v>0.68513388734995384</v>
      </c>
      <c r="L12">
        <f t="shared" si="6"/>
        <v>2.1246394778297919</v>
      </c>
      <c r="P12">
        <f t="shared" si="7"/>
        <v>1500</v>
      </c>
      <c r="Q12">
        <f t="shared" si="3"/>
        <v>1473</v>
      </c>
      <c r="R12">
        <f t="shared" si="4"/>
        <v>1.8000000000000016E-2</v>
      </c>
      <c r="S12">
        <f t="shared" si="5"/>
        <v>1.636550649306495</v>
      </c>
    </row>
    <row r="13" spans="1:19" x14ac:dyDescent="0.4">
      <c r="A13">
        <v>120</v>
      </c>
      <c r="B13">
        <v>2.5</v>
      </c>
      <c r="C13">
        <v>193</v>
      </c>
      <c r="D13">
        <v>1477</v>
      </c>
      <c r="E13">
        <f t="shared" si="0"/>
        <v>69.282032302755098</v>
      </c>
      <c r="F13">
        <f t="shared" si="1"/>
        <v>64.333333333333329</v>
      </c>
      <c r="G13">
        <f t="shared" si="2"/>
        <v>4800.0000000000009</v>
      </c>
      <c r="K13">
        <f t="shared" si="8"/>
        <v>0.68513388734995384</v>
      </c>
      <c r="L13">
        <f t="shared" si="6"/>
        <v>2.1246394778297919</v>
      </c>
      <c r="P13">
        <f t="shared" si="7"/>
        <v>1500</v>
      </c>
      <c r="Q13">
        <f t="shared" si="3"/>
        <v>1477</v>
      </c>
      <c r="R13">
        <f t="shared" si="4"/>
        <v>1.533333333333331E-2</v>
      </c>
      <c r="S13">
        <f t="shared" si="5"/>
        <v>1.5254479018763876</v>
      </c>
    </row>
    <row r="14" spans="1:19" x14ac:dyDescent="0.4">
      <c r="A14">
        <v>140</v>
      </c>
      <c r="B14">
        <v>3</v>
      </c>
      <c r="C14">
        <v>212</v>
      </c>
      <c r="D14">
        <v>1481</v>
      </c>
      <c r="E14">
        <f t="shared" si="0"/>
        <v>80.829037686547608</v>
      </c>
      <c r="F14">
        <f t="shared" si="1"/>
        <v>70.666666666666671</v>
      </c>
      <c r="G14">
        <f t="shared" si="2"/>
        <v>6533.333333333333</v>
      </c>
      <c r="K14">
        <f t="shared" si="8"/>
        <v>0.68513388734995384</v>
      </c>
      <c r="L14">
        <f t="shared" si="6"/>
        <v>2.1246394778297919</v>
      </c>
      <c r="P14">
        <f t="shared" si="7"/>
        <v>1500</v>
      </c>
      <c r="Q14">
        <f t="shared" si="3"/>
        <v>1481</v>
      </c>
      <c r="R14">
        <f t="shared" si="4"/>
        <v>1.2666666666666715E-2</v>
      </c>
      <c r="S14">
        <f t="shared" si="5"/>
        <v>1.4745561673651937</v>
      </c>
    </row>
    <row r="15" spans="1:19" x14ac:dyDescent="0.4">
      <c r="A15">
        <v>160</v>
      </c>
      <c r="B15">
        <v>3.7</v>
      </c>
      <c r="C15">
        <v>233</v>
      </c>
      <c r="D15">
        <v>1485</v>
      </c>
      <c r="E15">
        <f t="shared" si="0"/>
        <v>92.376043070340131</v>
      </c>
      <c r="F15">
        <f t="shared" si="1"/>
        <v>77.666666666666671</v>
      </c>
      <c r="G15">
        <f t="shared" si="2"/>
        <v>8533.3333333333358</v>
      </c>
      <c r="K15">
        <f t="shared" si="8"/>
        <v>0.68513388734995384</v>
      </c>
      <c r="L15">
        <f t="shared" si="6"/>
        <v>2.1246394778297919</v>
      </c>
      <c r="P15">
        <f t="shared" si="7"/>
        <v>1500</v>
      </c>
      <c r="Q15">
        <f t="shared" si="3"/>
        <v>1485</v>
      </c>
      <c r="R15">
        <f t="shared" si="4"/>
        <v>1.0000000000000009E-2</v>
      </c>
      <c r="S15">
        <f t="shared" si="5"/>
        <v>1.3343136319906395</v>
      </c>
    </row>
    <row r="16" spans="1:19" x14ac:dyDescent="0.4">
      <c r="A16">
        <v>180</v>
      </c>
      <c r="B16">
        <v>4.5</v>
      </c>
      <c r="C16">
        <v>264</v>
      </c>
      <c r="D16">
        <v>1488</v>
      </c>
      <c r="E16">
        <f t="shared" si="0"/>
        <v>103.92304845413264</v>
      </c>
      <c r="F16">
        <f t="shared" si="1"/>
        <v>88</v>
      </c>
      <c r="G16">
        <f t="shared" si="2"/>
        <v>10800</v>
      </c>
      <c r="K16">
        <f t="shared" si="8"/>
        <v>0.68513388734995384</v>
      </c>
      <c r="L16">
        <f t="shared" si="6"/>
        <v>2.1246394778297919</v>
      </c>
      <c r="P16">
        <f t="shared" si="7"/>
        <v>1500</v>
      </c>
      <c r="Q16">
        <f t="shared" si="3"/>
        <v>1488</v>
      </c>
      <c r="R16">
        <f t="shared" si="4"/>
        <v>8.0000000000000071E-3</v>
      </c>
      <c r="S16">
        <f t="shared" si="5"/>
        <v>1.2034675688678735</v>
      </c>
    </row>
    <row r="17" spans="1:19" x14ac:dyDescent="0.4">
      <c r="A17">
        <v>190</v>
      </c>
      <c r="B17">
        <v>5.2</v>
      </c>
      <c r="C17">
        <v>284</v>
      </c>
      <c r="D17">
        <v>1489</v>
      </c>
      <c r="E17">
        <f t="shared" si="0"/>
        <v>109.6965511460289</v>
      </c>
      <c r="F17">
        <f t="shared" si="1"/>
        <v>94.666666666666671</v>
      </c>
      <c r="G17">
        <f t="shared" si="2"/>
        <v>12033.333333333334</v>
      </c>
      <c r="K17">
        <f t="shared" si="8"/>
        <v>0.68513388734995384</v>
      </c>
      <c r="L17">
        <f t="shared" si="6"/>
        <v>2.1246394778297919</v>
      </c>
      <c r="P17">
        <f t="shared" si="7"/>
        <v>1500</v>
      </c>
      <c r="Q17">
        <f t="shared" si="3"/>
        <v>1489</v>
      </c>
      <c r="R17">
        <f t="shared" si="4"/>
        <v>7.3333333333333028E-3</v>
      </c>
      <c r="S17">
        <f t="shared" si="5"/>
        <v>1.1652929093469679</v>
      </c>
    </row>
    <row r="18" spans="1:19" x14ac:dyDescent="0.4">
      <c r="A18">
        <v>200</v>
      </c>
      <c r="B18">
        <v>5.9</v>
      </c>
      <c r="C18">
        <v>310</v>
      </c>
      <c r="D18">
        <v>1490</v>
      </c>
      <c r="E18">
        <f t="shared" si="0"/>
        <v>115.47005383792516</v>
      </c>
      <c r="F18">
        <f t="shared" si="1"/>
        <v>103.33333333333333</v>
      </c>
      <c r="G18">
        <f t="shared" si="2"/>
        <v>13333.333333333336</v>
      </c>
      <c r="K18">
        <f t="shared" si="8"/>
        <v>0.68513388734995384</v>
      </c>
      <c r="L18">
        <f t="shared" si="6"/>
        <v>2.1246394778297919</v>
      </c>
      <c r="P18">
        <f t="shared" si="7"/>
        <v>1500</v>
      </c>
      <c r="Q18">
        <f t="shared" si="3"/>
        <v>1490</v>
      </c>
      <c r="R18">
        <f t="shared" si="4"/>
        <v>6.6666666666667096E-3</v>
      </c>
      <c r="S18">
        <f t="shared" si="5"/>
        <v>1.1159003340213107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3"/>
    </sheetView>
  </sheetViews>
  <sheetFormatPr defaultRowHeight="18.75" x14ac:dyDescent="0.4"/>
  <cols>
    <col min="1" max="1" width="17.625" customWidth="1"/>
    <col min="2" max="2" width="7.375" customWidth="1"/>
    <col min="3" max="3" width="5.125" bestFit="1" customWidth="1"/>
  </cols>
  <sheetData>
    <row r="1" spans="1:5" x14ac:dyDescent="0.4">
      <c r="A1" s="1" t="s">
        <v>11</v>
      </c>
      <c r="D1" t="s">
        <v>25</v>
      </c>
      <c r="E1" t="s">
        <v>26</v>
      </c>
    </row>
    <row r="2" spans="1:5" x14ac:dyDescent="0.4">
      <c r="A2" s="1" t="s">
        <v>5</v>
      </c>
      <c r="B2" s="1" t="s">
        <v>0</v>
      </c>
      <c r="C2">
        <v>41.6</v>
      </c>
      <c r="D2">
        <f>C4/3/2/C3^2</f>
        <v>0.68513388734995384</v>
      </c>
      <c r="E2">
        <f>SQRT((C2/SQRT(3)/C3)^2-(2*D2)^2)</f>
        <v>2.1246394778297919</v>
      </c>
    </row>
    <row r="3" spans="1:5" x14ac:dyDescent="0.4">
      <c r="A3" s="1" t="s">
        <v>6</v>
      </c>
      <c r="B3" s="1" t="s">
        <v>1</v>
      </c>
      <c r="C3">
        <v>9.5</v>
      </c>
    </row>
    <row r="4" spans="1:5" x14ac:dyDescent="0.4">
      <c r="A4" t="s">
        <v>10</v>
      </c>
      <c r="B4" t="s">
        <v>12</v>
      </c>
      <c r="C4">
        <v>371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6" sqref="O6"/>
    </sheetView>
  </sheetViews>
  <sheetFormatPr defaultRowHeight="18.75" x14ac:dyDescent="0.4"/>
  <cols>
    <col min="1" max="1" width="8.625" customWidth="1"/>
    <col min="2" max="3" width="7.625" bestFit="1" customWidth="1"/>
    <col min="4" max="4" width="15" bestFit="1" customWidth="1"/>
    <col min="5" max="5" width="12.375" bestFit="1" customWidth="1"/>
    <col min="6" max="8" width="8.5" bestFit="1" customWidth="1"/>
  </cols>
  <sheetData>
    <row r="1" spans="1:15" x14ac:dyDescent="0.4">
      <c r="A1" s="2" t="s">
        <v>44</v>
      </c>
      <c r="B1" s="2"/>
      <c r="C1" s="2"/>
      <c r="D1" s="2"/>
    </row>
    <row r="2" spans="1:15" x14ac:dyDescent="0.4">
      <c r="A2" t="s">
        <v>8</v>
      </c>
      <c r="B2" t="s">
        <v>5</v>
      </c>
      <c r="C2" t="s">
        <v>6</v>
      </c>
      <c r="D2" t="s">
        <v>13</v>
      </c>
      <c r="E2" t="s">
        <v>43</v>
      </c>
      <c r="F2" t="s">
        <v>14</v>
      </c>
      <c r="G2" t="s">
        <v>15</v>
      </c>
      <c r="H2" t="s">
        <v>16</v>
      </c>
    </row>
    <row r="3" spans="1:15" x14ac:dyDescent="0.4">
      <c r="A3" t="s">
        <v>17</v>
      </c>
      <c r="B3" t="s">
        <v>0</v>
      </c>
      <c r="C3" t="s">
        <v>1</v>
      </c>
      <c r="D3" t="s">
        <v>2</v>
      </c>
      <c r="E3" t="s">
        <v>18</v>
      </c>
      <c r="F3" t="s">
        <v>19</v>
      </c>
      <c r="G3" t="s">
        <v>20</v>
      </c>
      <c r="H3" t="s">
        <v>21</v>
      </c>
      <c r="I3" t="s">
        <v>36</v>
      </c>
      <c r="J3" t="s">
        <v>37</v>
      </c>
      <c r="K3" t="s">
        <v>41</v>
      </c>
      <c r="L3" t="s">
        <v>39</v>
      </c>
      <c r="M3" t="s">
        <v>38</v>
      </c>
      <c r="N3" t="s">
        <v>40</v>
      </c>
      <c r="O3" t="s">
        <v>42</v>
      </c>
    </row>
    <row r="4" spans="1:15" x14ac:dyDescent="0.4">
      <c r="A4">
        <v>1482</v>
      </c>
      <c r="B4">
        <v>200</v>
      </c>
      <c r="C4">
        <v>5.9</v>
      </c>
      <c r="D4">
        <v>410</v>
      </c>
      <c r="E4">
        <v>0.34</v>
      </c>
      <c r="F4">
        <v>1.22</v>
      </c>
      <c r="G4">
        <v>100</v>
      </c>
      <c r="H4">
        <v>0</v>
      </c>
      <c r="I4">
        <f>1-A4/1500</f>
        <v>1.2000000000000011E-2</v>
      </c>
      <c r="J4">
        <f>D4/(B4*C4)/SQRT(3)</f>
        <v>0.20060475454893778</v>
      </c>
      <c r="K4">
        <f>E4*9.8*0.287</f>
        <v>0.95628400000000002</v>
      </c>
      <c r="L4">
        <f>2*PI()*A4/60</f>
        <v>155.1946770873358</v>
      </c>
      <c r="M4">
        <f>K4*L4</f>
        <v>148.41018658378584</v>
      </c>
      <c r="N4">
        <f>M4/D4*100</f>
        <v>36.197606483850201</v>
      </c>
      <c r="O4">
        <f>SQRT(3)*G4*H4/L4</f>
        <v>0</v>
      </c>
    </row>
    <row r="5" spans="1:15" x14ac:dyDescent="0.4">
      <c r="A5">
        <v>1480</v>
      </c>
      <c r="B5">
        <v>200</v>
      </c>
      <c r="C5">
        <v>6.01</v>
      </c>
      <c r="D5">
        <v>562</v>
      </c>
      <c r="E5">
        <v>0.52</v>
      </c>
      <c r="F5">
        <v>1.17</v>
      </c>
      <c r="G5">
        <v>100</v>
      </c>
      <c r="H5">
        <v>1.55</v>
      </c>
      <c r="I5">
        <f t="shared" ref="I5:I14" si="0">1-A5/1500</f>
        <v>1.3333333333333308E-2</v>
      </c>
      <c r="J5">
        <f>D5/(B5*C5)/SQRT(3)</f>
        <v>0.26994247195055715</v>
      </c>
      <c r="K5">
        <f>E5*9.8*0.287</f>
        <v>1.4625520000000001</v>
      </c>
      <c r="L5">
        <f t="shared" ref="L5:L14" si="1">2*PI()*A5/60</f>
        <v>154.98523757709646</v>
      </c>
      <c r="M5">
        <f t="shared" ref="M5:M14" si="2">K5*L5</f>
        <v>226.6739691888576</v>
      </c>
      <c r="N5">
        <f>M5/D5*100</f>
        <v>40.33344647488569</v>
      </c>
      <c r="O5">
        <f>SQRT(3)*G5*H5/L5</f>
        <v>1.7322157862914414</v>
      </c>
    </row>
    <row r="6" spans="1:15" x14ac:dyDescent="0.4">
      <c r="A6">
        <v>1473</v>
      </c>
      <c r="B6">
        <v>200</v>
      </c>
      <c r="C6">
        <v>6.2</v>
      </c>
      <c r="D6">
        <v>701</v>
      </c>
      <c r="E6">
        <v>0.79</v>
      </c>
      <c r="F6">
        <v>1.28</v>
      </c>
      <c r="G6">
        <v>100</v>
      </c>
      <c r="H6">
        <v>3.1</v>
      </c>
      <c r="I6">
        <f t="shared" si="0"/>
        <v>1.8000000000000016E-2</v>
      </c>
      <c r="J6">
        <f>D6/(B6*C6)/SQRT(3)</f>
        <v>0.3263891441144578</v>
      </c>
      <c r="K6">
        <f t="shared" ref="K6:K14" si="3">E6*9.8*0.287</f>
        <v>2.2219540000000002</v>
      </c>
      <c r="L6">
        <f t="shared" si="1"/>
        <v>154.25219929125885</v>
      </c>
      <c r="M6">
        <f t="shared" si="2"/>
        <v>342.74129122400979</v>
      </c>
      <c r="N6">
        <f t="shared" ref="N6:N14" si="4">M6/D6*100</f>
        <v>48.893194183168298</v>
      </c>
      <c r="O6">
        <f t="shared" ref="O5:O14" si="5">SQRT(3)*G6*H6/L6</f>
        <v>3.4808952664104997</v>
      </c>
    </row>
    <row r="7" spans="1:15" x14ac:dyDescent="0.4">
      <c r="A7">
        <v>1466</v>
      </c>
      <c r="B7">
        <v>200</v>
      </c>
      <c r="C7">
        <v>6.34</v>
      </c>
      <c r="D7">
        <v>884</v>
      </c>
      <c r="E7">
        <v>1.1599999999999999</v>
      </c>
      <c r="F7">
        <v>1.27</v>
      </c>
      <c r="G7">
        <v>100</v>
      </c>
      <c r="H7">
        <v>4.5999999999999996</v>
      </c>
      <c r="I7">
        <f t="shared" si="0"/>
        <v>2.2666666666666613E-2</v>
      </c>
      <c r="J7">
        <f t="shared" ref="J7:J14" si="6">D7/(B7*C7)/SQRT(3)</f>
        <v>0.40250602363062238</v>
      </c>
      <c r="K7">
        <f t="shared" si="3"/>
        <v>3.262616</v>
      </c>
      <c r="L7">
        <f t="shared" si="1"/>
        <v>153.51916100542121</v>
      </c>
      <c r="M7">
        <f t="shared" si="2"/>
        <v>500.87407100286333</v>
      </c>
      <c r="N7">
        <f t="shared" si="4"/>
        <v>56.659962783129338</v>
      </c>
      <c r="O7">
        <f t="shared" si="5"/>
        <v>5.1898627263442902</v>
      </c>
    </row>
    <row r="8" spans="1:15" x14ac:dyDescent="0.4">
      <c r="A8">
        <v>1460</v>
      </c>
      <c r="B8">
        <v>200</v>
      </c>
      <c r="C8">
        <v>6.5</v>
      </c>
      <c r="D8">
        <v>1040</v>
      </c>
      <c r="E8">
        <v>1.55</v>
      </c>
      <c r="F8">
        <v>1.28</v>
      </c>
      <c r="G8">
        <v>100</v>
      </c>
      <c r="H8">
        <v>6.1</v>
      </c>
      <c r="I8">
        <f t="shared" si="0"/>
        <v>2.6666666666666616E-2</v>
      </c>
      <c r="J8">
        <f t="shared" si="6"/>
        <v>0.46188021535170065</v>
      </c>
      <c r="K8">
        <f t="shared" si="3"/>
        <v>4.3595300000000003</v>
      </c>
      <c r="L8">
        <f t="shared" si="1"/>
        <v>152.89084247470328</v>
      </c>
      <c r="M8">
        <f t="shared" si="2"/>
        <v>666.53221449374325</v>
      </c>
      <c r="N8">
        <f t="shared" si="4"/>
        <v>64.089636009013773</v>
      </c>
      <c r="O8">
        <f t="shared" si="5"/>
        <v>6.9104923193279406</v>
      </c>
    </row>
    <row r="9" spans="1:15" x14ac:dyDescent="0.4">
      <c r="A9">
        <v>1453</v>
      </c>
      <c r="B9">
        <v>200</v>
      </c>
      <c r="C9">
        <v>6.86</v>
      </c>
      <c r="D9">
        <v>1254</v>
      </c>
      <c r="E9">
        <v>2.06</v>
      </c>
      <c r="F9">
        <v>1.35</v>
      </c>
      <c r="G9">
        <v>100</v>
      </c>
      <c r="H9">
        <v>7.65</v>
      </c>
      <c r="I9">
        <f t="shared" si="0"/>
        <v>3.1333333333333324E-2</v>
      </c>
      <c r="J9">
        <f t="shared" si="6"/>
        <v>0.52769477956544519</v>
      </c>
      <c r="K9">
        <f t="shared" si="3"/>
        <v>5.7939560000000006</v>
      </c>
      <c r="L9">
        <f t="shared" si="1"/>
        <v>152.15780418886564</v>
      </c>
      <c r="M9">
        <f t="shared" si="2"/>
        <v>881.5956225269033</v>
      </c>
      <c r="N9">
        <f t="shared" si="4"/>
        <v>70.302681222241091</v>
      </c>
      <c r="O9">
        <f t="shared" si="5"/>
        <v>8.7081886785479199</v>
      </c>
    </row>
    <row r="10" spans="1:15" x14ac:dyDescent="0.4">
      <c r="A10">
        <v>1445</v>
      </c>
      <c r="B10">
        <v>200</v>
      </c>
      <c r="C10">
        <v>7.2</v>
      </c>
      <c r="D10">
        <v>1437</v>
      </c>
      <c r="E10">
        <v>2.5</v>
      </c>
      <c r="F10">
        <v>1.44</v>
      </c>
      <c r="G10">
        <v>100</v>
      </c>
      <c r="H10">
        <v>9.1999999999999993</v>
      </c>
      <c r="I10">
        <f t="shared" si="0"/>
        <v>3.6666666666666625E-2</v>
      </c>
      <c r="J10">
        <f t="shared" si="6"/>
        <v>0.57614745612881413</v>
      </c>
      <c r="K10">
        <f t="shared" si="3"/>
        <v>7.0314999999999994</v>
      </c>
      <c r="L10">
        <f t="shared" si="1"/>
        <v>151.32004614790836</v>
      </c>
      <c r="M10">
        <f t="shared" si="2"/>
        <v>1064.0069044890174</v>
      </c>
      <c r="N10">
        <f t="shared" si="4"/>
        <v>74.043625921295572</v>
      </c>
      <c r="O10">
        <f t="shared" si="5"/>
        <v>10.530572673800318</v>
      </c>
    </row>
    <row r="11" spans="1:15" x14ac:dyDescent="0.4">
      <c r="A11">
        <v>1434</v>
      </c>
      <c r="B11">
        <v>200</v>
      </c>
      <c r="C11">
        <v>7.72</v>
      </c>
      <c r="D11">
        <v>1714</v>
      </c>
      <c r="E11">
        <v>3.28</v>
      </c>
      <c r="F11">
        <v>1.53</v>
      </c>
      <c r="G11">
        <v>100</v>
      </c>
      <c r="H11">
        <v>10.75</v>
      </c>
      <c r="I11">
        <f t="shared" si="0"/>
        <v>4.4000000000000039E-2</v>
      </c>
      <c r="J11">
        <f t="shared" si="6"/>
        <v>0.64091862784392395</v>
      </c>
      <c r="K11">
        <f t="shared" si="3"/>
        <v>9.2253279999999993</v>
      </c>
      <c r="L11">
        <f t="shared" si="1"/>
        <v>150.16812884159211</v>
      </c>
      <c r="M11">
        <f t="shared" si="2"/>
        <v>1385.3502437099471</v>
      </c>
      <c r="N11">
        <f t="shared" si="4"/>
        <v>80.82556847782655</v>
      </c>
      <c r="O11">
        <f t="shared" si="5"/>
        <v>12.399133108335283</v>
      </c>
    </row>
    <row r="12" spans="1:15" x14ac:dyDescent="0.4">
      <c r="A12">
        <v>1427</v>
      </c>
      <c r="B12">
        <v>200</v>
      </c>
      <c r="C12">
        <v>8.1300000000000008</v>
      </c>
      <c r="D12">
        <v>1920</v>
      </c>
      <c r="E12">
        <v>3.68</v>
      </c>
      <c r="F12">
        <v>1.595</v>
      </c>
      <c r="G12">
        <v>100</v>
      </c>
      <c r="H12">
        <v>12.25</v>
      </c>
      <c r="I12">
        <f t="shared" si="0"/>
        <v>4.8666666666666636E-2</v>
      </c>
      <c r="J12">
        <f t="shared" si="6"/>
        <v>0.68174201527926281</v>
      </c>
      <c r="K12">
        <f t="shared" si="3"/>
        <v>10.350368000000001</v>
      </c>
      <c r="L12">
        <f t="shared" si="1"/>
        <v>149.4350905557545</v>
      </c>
      <c r="M12">
        <f t="shared" si="2"/>
        <v>1546.7081793653838</v>
      </c>
      <c r="N12">
        <f t="shared" si="4"/>
        <v>80.557717675280401</v>
      </c>
      <c r="O12">
        <f t="shared" si="5"/>
        <v>14.198554244394433</v>
      </c>
    </row>
    <row r="13" spans="1:15" x14ac:dyDescent="0.4">
      <c r="A13">
        <v>1416</v>
      </c>
      <c r="B13">
        <v>200</v>
      </c>
      <c r="C13">
        <v>8.76</v>
      </c>
      <c r="D13">
        <v>2194</v>
      </c>
      <c r="E13">
        <v>4.3600000000000003</v>
      </c>
      <c r="F13">
        <v>1.7050000000000001</v>
      </c>
      <c r="G13">
        <v>100</v>
      </c>
      <c r="H13">
        <v>13.8</v>
      </c>
      <c r="I13">
        <f t="shared" si="0"/>
        <v>5.600000000000005E-2</v>
      </c>
      <c r="J13">
        <f t="shared" si="6"/>
        <v>0.72300598778655201</v>
      </c>
      <c r="K13">
        <f t="shared" si="3"/>
        <v>12.262936000000002</v>
      </c>
      <c r="L13">
        <f t="shared" si="1"/>
        <v>148.28317324943825</v>
      </c>
      <c r="M13">
        <f t="shared" si="2"/>
        <v>1818.3870634347736</v>
      </c>
      <c r="N13">
        <f t="shared" si="4"/>
        <v>82.879993775513839</v>
      </c>
      <c r="O13">
        <f t="shared" si="5"/>
        <v>16.119361772925277</v>
      </c>
    </row>
    <row r="14" spans="1:15" x14ac:dyDescent="0.4">
      <c r="A14">
        <v>1404</v>
      </c>
      <c r="B14">
        <v>200</v>
      </c>
      <c r="C14">
        <v>9.5</v>
      </c>
      <c r="D14">
        <v>2496</v>
      </c>
      <c r="E14">
        <v>5.04</v>
      </c>
      <c r="F14">
        <v>1.82</v>
      </c>
      <c r="G14">
        <v>100</v>
      </c>
      <c r="H14">
        <v>15.25</v>
      </c>
      <c r="I14">
        <f t="shared" si="0"/>
        <v>6.3999999999999946E-2</v>
      </c>
      <c r="J14">
        <f t="shared" si="6"/>
        <v>0.75845593257752952</v>
      </c>
      <c r="K14">
        <f t="shared" si="3"/>
        <v>14.175504</v>
      </c>
      <c r="L14">
        <f t="shared" si="1"/>
        <v>147.02653618800232</v>
      </c>
      <c r="M14">
        <f t="shared" si="2"/>
        <v>2084.1752518391718</v>
      </c>
      <c r="N14">
        <f t="shared" si="4"/>
        <v>83.500611051248868</v>
      </c>
      <c r="O14">
        <f t="shared" si="5"/>
        <v>17.965311229022067</v>
      </c>
    </row>
  </sheetData>
  <mergeCells count="1">
    <mergeCell ref="A1:D1"/>
  </mergeCells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無負荷試験1</vt:lpstr>
      <vt:lpstr>無負荷試験2</vt:lpstr>
      <vt:lpstr>拘束試験</vt:lpstr>
      <vt:lpstr>負荷試験</vt:lpstr>
      <vt:lpstr>無負荷試験1!_01_free1</vt:lpstr>
      <vt:lpstr>無負荷試験2!_01_free2</vt:lpstr>
      <vt:lpstr>拘束試験!_02_lock</vt:lpstr>
      <vt:lpstr>負荷試験!tttt.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</dc:creator>
  <cp:lastModifiedBy>坂本祐輝</cp:lastModifiedBy>
  <dcterms:created xsi:type="dcterms:W3CDTF">2020-06-05T02:23:26Z</dcterms:created>
  <dcterms:modified xsi:type="dcterms:W3CDTF">2020-06-16T15:09:52Z</dcterms:modified>
</cp:coreProperties>
</file>