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embeddings/oleObject4.bin" ContentType="application/vnd.openxmlformats-officedocument.oleObject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embeddings/oleObject5.bin" ContentType="application/vnd.openxmlformats-officedocument.oleObject"/>
  <Override PartName="/xl/comments7.xml" ContentType="application/vnd.openxmlformats-officedocument.spreadsheetml.comments+xml"/>
  <Override PartName="/xl/drawings/drawing11.xml" ContentType="application/vnd.openxmlformats-officedocument.drawing+xml"/>
  <Override PartName="/xl/comments8.xml" ContentType="application/vnd.openxmlformats-officedocument.spreadsheetml.comments+xml"/>
  <Override PartName="/xl/drawings/drawing12.xml" ContentType="application/vnd.openxmlformats-officedocument.drawing+xml"/>
  <Override PartName="/xl/embeddings/oleObject6.bin" ContentType="application/vnd.openxmlformats-officedocument.oleObject"/>
  <Override PartName="/xl/comments9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embeddings/oleObject7.bin" ContentType="application/vnd.openxmlformats-officedocument.oleObject"/>
  <Override PartName="/xl/comments10.xml" ContentType="application/vnd.openxmlformats-officedocument.spreadsheetml.comments+xml"/>
  <Override PartName="/xl/drawings/drawing16.xml" ContentType="application/vnd.openxmlformats-officedocument.drawing+xml"/>
  <Override PartName="/xl/comments11.xml" ContentType="application/vnd.openxmlformats-officedocument.spreadsheetml.comments+xml"/>
  <Override PartName="/xl/drawings/drawing17.xml" ContentType="application/vnd.openxmlformats-officedocument.drawing+xml"/>
  <Override PartName="/xl/embeddings/oleObject8.bin" ContentType="application/vnd.openxmlformats-officedocument.oleObject"/>
  <Override PartName="/xl/comments12.xml" ContentType="application/vnd.openxmlformats-officedocument.spreadsheetml.comments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D EnC\Desktop\"/>
    </mc:Choice>
  </mc:AlternateContent>
  <xr:revisionPtr revIDLastSave="0" documentId="8_{19674898-6976-455F-98B8-EF76BB546F55}" xr6:coauthVersionLast="36" xr6:coauthVersionMax="36" xr10:uidLastSave="{00000000-0000-0000-0000-000000000000}"/>
  <bookViews>
    <workbookView xWindow="32760" yWindow="32760" windowWidth="28800" windowHeight="11850" firstSheet="2" activeTab="2"/>
  </bookViews>
  <sheets>
    <sheet name="정리표 (마루높이)" sheetId="58" state="hidden" r:id="rId1"/>
    <sheet name="정리표 (피복석)" sheetId="51" state="hidden" r:id="rId2"/>
    <sheet name="3.1.1 마루높이 결정(1)" sheetId="30" r:id="rId3"/>
    <sheet name="4) 설계고조위" sheetId="28" state="hidden" r:id="rId4"/>
    <sheet name="3.1.1 마루높이 결정(2)" sheetId="10" r:id="rId5"/>
    <sheet name="3.1.2 쇄파대 검토" sheetId="38" r:id="rId6"/>
    <sheet name="라. 1) 마. 1)~2)" sheetId="16" state="hidden" r:id="rId7"/>
    <sheet name="1.1.2 쇄파대 검토(저조위)" sheetId="50" state="hidden" r:id="rId8"/>
    <sheet name="3.1.3 피복재 소요중량" sheetId="49" r:id="rId9"/>
    <sheet name="마),바)" sheetId="45" state="hidden" r:id="rId10"/>
    <sheet name="C-1(경사제)" sheetId="7" state="hidden" r:id="rId11"/>
    <sheet name="C-1(혼성제)" sheetId="8" state="hidden" r:id="rId12"/>
    <sheet name="2.1, 기존시설(50년빈도)" sheetId="52" state="hidden" r:id="rId13"/>
    <sheet name="나.마루높이검토(기존시설50년)" sheetId="53" state="hidden" r:id="rId14"/>
    <sheet name="1.1.2 쇄파대 검토(기존시설50년)" sheetId="54" state="hidden" r:id="rId15"/>
    <sheet name="1.1.3 피복재 (기존시설50년)" sheetId="55" state="hidden" r:id="rId16"/>
    <sheet name="C-1(혼성제) (2)" sheetId="57" state="hidden" r:id="rId17"/>
    <sheet name="2.1 기존시설 설계조건" sheetId="59" state="hidden" r:id="rId18"/>
    <sheet name="2.2 기존시설 마루높이" sheetId="60" state="hidden" r:id="rId19"/>
    <sheet name="2.3 기존시설 쇄파대검토" sheetId="61" state="hidden" r:id="rId20"/>
    <sheet name="2.4 기존시설 피복재검토" sheetId="62" state="hidden" r:id="rId21"/>
    <sheet name="C-1(경사제) (2)" sheetId="56" state="hidden" r:id="rId22"/>
    <sheet name="C-1(경사제) (3)" sheetId="63" state="hidden" r:id="rId23"/>
    <sheet name="C-1(혼성제) (3)" sheetId="64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</externalReferences>
  <definedNames>
    <definedName name="__DemandLoad">TRUE</definedName>
    <definedName name="_Regression_Out" localSheetId="3" hidden="1">#REF!</definedName>
    <definedName name="_Regression_Out" localSheetId="10" hidden="1">#REF!</definedName>
    <definedName name="_Regression_Out" localSheetId="21" hidden="1">#REF!</definedName>
    <definedName name="_Regression_Out" localSheetId="22" hidden="1">#REF!</definedName>
    <definedName name="_Regression_Out" localSheetId="9" hidden="1">#REF!</definedName>
    <definedName name="_Regression_Out" hidden="1">#REF!</definedName>
    <definedName name="_Regression_X" localSheetId="3" hidden="1">#REF!</definedName>
    <definedName name="_Regression_X" localSheetId="10" hidden="1">#REF!</definedName>
    <definedName name="_Regression_X" localSheetId="21" hidden="1">#REF!</definedName>
    <definedName name="_Regression_X" localSheetId="22" hidden="1">#REF!</definedName>
    <definedName name="_Regression_X" localSheetId="9" hidden="1">#REF!</definedName>
    <definedName name="_Regression_X" hidden="1">#REF!</definedName>
    <definedName name="_Regression_Y" localSheetId="3" hidden="1">#REF!</definedName>
    <definedName name="_Regression_Y" localSheetId="10" hidden="1">#REF!</definedName>
    <definedName name="_Regression_Y" localSheetId="21" hidden="1">#REF!</definedName>
    <definedName name="_Regression_Y" localSheetId="22" hidden="1">#REF!</definedName>
    <definedName name="_Regression_Y" localSheetId="9" hidden="1">#REF!</definedName>
    <definedName name="_Regression_Y" hidden="1">#REF!</definedName>
    <definedName name="_Sort" localSheetId="14" hidden="1">#REF!</definedName>
    <definedName name="_Sort" localSheetId="7" hidden="1">#REF!</definedName>
    <definedName name="_Sort" localSheetId="15" hidden="1">#REF!</definedName>
    <definedName name="_Sort" localSheetId="19" hidden="1">#REF!</definedName>
    <definedName name="_Sort" localSheetId="20" hidden="1">#REF!</definedName>
    <definedName name="_Sort" localSheetId="5" hidden="1">#REF!</definedName>
    <definedName name="_Sort" localSheetId="8" hidden="1">#REF!</definedName>
    <definedName name="_Sort" localSheetId="6" hidden="1">#REF!</definedName>
    <definedName name="_Sort" localSheetId="9" hidden="1">#REF!</definedName>
    <definedName name="_Sort" localSheetId="0" hidden="1">#REF!</definedName>
    <definedName name="_Sort" hidden="1">#REF!</definedName>
    <definedName name="\a" localSheetId="3">#REF!</definedName>
    <definedName name="\a" localSheetId="10">#REF!</definedName>
    <definedName name="\a" localSheetId="21">#REF!</definedName>
    <definedName name="\a" localSheetId="22">#REF!</definedName>
    <definedName name="\a" localSheetId="9">#REF!</definedName>
    <definedName name="\a">#REF!</definedName>
    <definedName name="\b" localSheetId="3">#REF!</definedName>
    <definedName name="\b" localSheetId="10">#REF!</definedName>
    <definedName name="\b" localSheetId="21">#REF!</definedName>
    <definedName name="\b" localSheetId="22">#REF!</definedName>
    <definedName name="\b" localSheetId="9">#REF!</definedName>
    <definedName name="\b">#REF!</definedName>
    <definedName name="\c" localSheetId="3">#REF!</definedName>
    <definedName name="\c" localSheetId="10">#REF!</definedName>
    <definedName name="\c" localSheetId="21">#REF!</definedName>
    <definedName name="\c" localSheetId="22">#REF!</definedName>
    <definedName name="\c" localSheetId="9">#REF!</definedName>
    <definedName name="\c">#REF!</definedName>
    <definedName name="\d" localSheetId="3">#REF!</definedName>
    <definedName name="\d" localSheetId="10">#REF!</definedName>
    <definedName name="\d" localSheetId="21">#REF!</definedName>
    <definedName name="\d" localSheetId="22">#REF!</definedName>
    <definedName name="\d" localSheetId="9">#REF!</definedName>
    <definedName name="\d">#REF!</definedName>
    <definedName name="\e" localSheetId="3">#REF!</definedName>
    <definedName name="\e" localSheetId="10">#REF!</definedName>
    <definedName name="\e" localSheetId="21">#REF!</definedName>
    <definedName name="\e" localSheetId="22">#REF!</definedName>
    <definedName name="\e" localSheetId="9">#REF!</definedName>
    <definedName name="\e">#REF!</definedName>
    <definedName name="\f" localSheetId="3">#REF!</definedName>
    <definedName name="\f" localSheetId="10">#REF!</definedName>
    <definedName name="\f" localSheetId="21">#REF!</definedName>
    <definedName name="\f" localSheetId="22">#REF!</definedName>
    <definedName name="\f" localSheetId="9">#REF!</definedName>
    <definedName name="\f">#REF!</definedName>
    <definedName name="\g" localSheetId="3">#REF!</definedName>
    <definedName name="\g" localSheetId="10">#REF!</definedName>
    <definedName name="\g" localSheetId="21">#REF!</definedName>
    <definedName name="\g" localSheetId="22">#REF!</definedName>
    <definedName name="\g" localSheetId="9">#REF!</definedName>
    <definedName name="\g">#REF!</definedName>
    <definedName name="\h" localSheetId="3">#REF!</definedName>
    <definedName name="\h" localSheetId="10">#REF!</definedName>
    <definedName name="\h" localSheetId="21">#REF!</definedName>
    <definedName name="\h" localSheetId="22">#REF!</definedName>
    <definedName name="\h" localSheetId="9">#REF!</definedName>
    <definedName name="\h">#REF!</definedName>
    <definedName name="\i" localSheetId="3">#REF!</definedName>
    <definedName name="\i" localSheetId="10">#REF!</definedName>
    <definedName name="\i" localSheetId="21">#REF!</definedName>
    <definedName name="\i" localSheetId="22">#REF!</definedName>
    <definedName name="\i" localSheetId="9">#REF!</definedName>
    <definedName name="\i">#REF!</definedName>
    <definedName name="\j" localSheetId="3">#REF!</definedName>
    <definedName name="\j" localSheetId="10">#REF!</definedName>
    <definedName name="\j" localSheetId="21">#REF!</definedName>
    <definedName name="\j" localSheetId="22">#REF!</definedName>
    <definedName name="\j" localSheetId="9">#REF!</definedName>
    <definedName name="\j">#REF!</definedName>
    <definedName name="\k" localSheetId="3">#REF!</definedName>
    <definedName name="\k" localSheetId="10">#REF!</definedName>
    <definedName name="\k" localSheetId="21">#REF!</definedName>
    <definedName name="\k" localSheetId="22">#REF!</definedName>
    <definedName name="\k" localSheetId="9">#REF!</definedName>
    <definedName name="\k">#REF!</definedName>
    <definedName name="\l" localSheetId="3">#REF!</definedName>
    <definedName name="\l" localSheetId="10">#REF!</definedName>
    <definedName name="\l" localSheetId="21">#REF!</definedName>
    <definedName name="\l" localSheetId="22">#REF!</definedName>
    <definedName name="\l" localSheetId="9">#REF!</definedName>
    <definedName name="\l">#REF!</definedName>
    <definedName name="\m" localSheetId="3">#REF!</definedName>
    <definedName name="\m" localSheetId="10">#REF!</definedName>
    <definedName name="\m" localSheetId="21">#REF!</definedName>
    <definedName name="\m" localSheetId="22">#REF!</definedName>
    <definedName name="\m" localSheetId="9">#REF!</definedName>
    <definedName name="\m">#REF!</definedName>
    <definedName name="\n" localSheetId="3">#REF!</definedName>
    <definedName name="\n" localSheetId="10">#REF!</definedName>
    <definedName name="\n" localSheetId="21">#REF!</definedName>
    <definedName name="\n" localSheetId="22">#REF!</definedName>
    <definedName name="\n" localSheetId="9">#REF!</definedName>
    <definedName name="\n">#REF!</definedName>
    <definedName name="\o" localSheetId="3">#REF!</definedName>
    <definedName name="\o" localSheetId="10">#REF!</definedName>
    <definedName name="\o" localSheetId="21">#REF!</definedName>
    <definedName name="\o" localSheetId="22">#REF!</definedName>
    <definedName name="\o" localSheetId="9">#REF!</definedName>
    <definedName name="\o">#REF!</definedName>
    <definedName name="\p" localSheetId="3">#REF!</definedName>
    <definedName name="\p" localSheetId="10">#REF!</definedName>
    <definedName name="\p" localSheetId="21">#REF!</definedName>
    <definedName name="\p" localSheetId="22">#REF!</definedName>
    <definedName name="\p" localSheetId="9">#REF!</definedName>
    <definedName name="\p">#REF!</definedName>
    <definedName name="\q" localSheetId="3">#REF!</definedName>
    <definedName name="\q" localSheetId="10">#REF!</definedName>
    <definedName name="\q" localSheetId="21">#REF!</definedName>
    <definedName name="\q" localSheetId="22">#REF!</definedName>
    <definedName name="\q" localSheetId="9">#REF!</definedName>
    <definedName name="\q">#REF!</definedName>
    <definedName name="\r" localSheetId="3">#REF!</definedName>
    <definedName name="\r" localSheetId="10">#REF!</definedName>
    <definedName name="\r" localSheetId="21">#REF!</definedName>
    <definedName name="\r" localSheetId="22">#REF!</definedName>
    <definedName name="\r" localSheetId="9">#REF!</definedName>
    <definedName name="\r">#REF!</definedName>
    <definedName name="\s" localSheetId="3">#REF!</definedName>
    <definedName name="\s" localSheetId="10">#REF!</definedName>
    <definedName name="\s" localSheetId="21">#REF!</definedName>
    <definedName name="\s" localSheetId="22">#REF!</definedName>
    <definedName name="\s" localSheetId="9">#REF!</definedName>
    <definedName name="\s">#REF!</definedName>
    <definedName name="\t" localSheetId="3">#REF!</definedName>
    <definedName name="\t" localSheetId="10">#REF!</definedName>
    <definedName name="\t" localSheetId="21">#REF!</definedName>
    <definedName name="\t" localSheetId="22">#REF!</definedName>
    <definedName name="\t" localSheetId="9">#REF!</definedName>
    <definedName name="\t">#REF!</definedName>
    <definedName name="\u" localSheetId="3">#REF!</definedName>
    <definedName name="\u" localSheetId="10">#REF!</definedName>
    <definedName name="\u" localSheetId="21">#REF!</definedName>
    <definedName name="\u" localSheetId="22">#REF!</definedName>
    <definedName name="\u" localSheetId="9">#REF!</definedName>
    <definedName name="\u">#REF!</definedName>
    <definedName name="\v" localSheetId="3">#REF!</definedName>
    <definedName name="\v" localSheetId="10">#REF!</definedName>
    <definedName name="\v" localSheetId="21">#REF!</definedName>
    <definedName name="\v" localSheetId="22">#REF!</definedName>
    <definedName name="\v" localSheetId="9">#REF!</definedName>
    <definedName name="\v">#REF!</definedName>
    <definedName name="\w">#N/A</definedName>
    <definedName name="\x" localSheetId="3">#REF!</definedName>
    <definedName name="\x" localSheetId="10">#REF!</definedName>
    <definedName name="\x" localSheetId="21">#REF!</definedName>
    <definedName name="\x" localSheetId="22">#REF!</definedName>
    <definedName name="\x" localSheetId="9">#REF!</definedName>
    <definedName name="\x">#REF!</definedName>
    <definedName name="\y">#N/A</definedName>
    <definedName name="\z">#N/A</definedName>
    <definedName name="a">#REF!</definedName>
    <definedName name="AA">#REF!</definedName>
    <definedName name="AAA">#REF!</definedName>
    <definedName name="AAAA">#REF!</definedName>
    <definedName name="Allow_F">#REF!</definedName>
    <definedName name="Allow_U">#REF!</definedName>
    <definedName name="ar" localSheetId="14">#REF!</definedName>
    <definedName name="ar" localSheetId="7">#REF!</definedName>
    <definedName name="ar" localSheetId="15">#REF!</definedName>
    <definedName name="ar" localSheetId="19">#REF!</definedName>
    <definedName name="ar" localSheetId="20">#REF!</definedName>
    <definedName name="ar" localSheetId="5">#REF!</definedName>
    <definedName name="ar" localSheetId="8">#REF!</definedName>
    <definedName name="ar" localSheetId="6">#REF!</definedName>
    <definedName name="ar" localSheetId="9">#REF!</definedName>
    <definedName name="ar" localSheetId="0">#REF!</definedName>
    <definedName name="ar">#REF!</definedName>
    <definedName name="ASDF">#REF!</definedName>
    <definedName name="ASH" localSheetId="14">#REF!</definedName>
    <definedName name="ASH" localSheetId="7">#REF!</definedName>
    <definedName name="ASH" localSheetId="15">#REF!</definedName>
    <definedName name="ASH" localSheetId="19">#REF!</definedName>
    <definedName name="ASH" localSheetId="20">#REF!</definedName>
    <definedName name="ASH" localSheetId="5">#REF!</definedName>
    <definedName name="ASH" localSheetId="8">#REF!</definedName>
    <definedName name="ASH" localSheetId="0">#REF!</definedName>
    <definedName name="ASH">#REF!</definedName>
    <definedName name="Ast">#REF!</definedName>
    <definedName name="Ast_1">#REF!</definedName>
    <definedName name="_Ast2">#REF!</definedName>
    <definedName name="AZ">#REF!</definedName>
    <definedName name="b" localSheetId="3">#REF!</definedName>
    <definedName name="b" localSheetId="10">#REF!</definedName>
    <definedName name="b" localSheetId="21">#REF!</definedName>
    <definedName name="b" localSheetId="22">#REF!</definedName>
    <definedName name="b">#REF!</definedName>
    <definedName name="bf">#REF!</definedName>
    <definedName name="BGS" localSheetId="14">#REF!</definedName>
    <definedName name="BGS" localSheetId="7">#REF!</definedName>
    <definedName name="BGS" localSheetId="15">#REF!</definedName>
    <definedName name="BGS" localSheetId="19">#REF!</definedName>
    <definedName name="BGS" localSheetId="20">#REF!</definedName>
    <definedName name="BGS" localSheetId="5">#REF!</definedName>
    <definedName name="BGS" localSheetId="8">#REF!</definedName>
    <definedName name="BGS" localSheetId="6">#REF!</definedName>
    <definedName name="BGS" localSheetId="9">#REF!</definedName>
    <definedName name="BGS" localSheetId="0">#REF!</definedName>
    <definedName name="BGS">#REF!</definedName>
    <definedName name="Bls">#REF!</definedName>
    <definedName name="BOX현고">#REF!</definedName>
    <definedName name="BRH" localSheetId="14">#REF!</definedName>
    <definedName name="BRH" localSheetId="7">#REF!</definedName>
    <definedName name="BRH" localSheetId="15">#REF!</definedName>
    <definedName name="BRH" localSheetId="19">#REF!</definedName>
    <definedName name="BRH" localSheetId="20">#REF!</definedName>
    <definedName name="BRH" localSheetId="5">#REF!</definedName>
    <definedName name="BRH" localSheetId="8">#REF!</definedName>
    <definedName name="BRH" localSheetId="0">#REF!</definedName>
    <definedName name="BRH">#REF!</definedName>
    <definedName name="BRW" localSheetId="14">#REF!</definedName>
    <definedName name="BRW" localSheetId="7">#REF!</definedName>
    <definedName name="BRW" localSheetId="15">#REF!</definedName>
    <definedName name="BRW" localSheetId="19">#REF!</definedName>
    <definedName name="BRW" localSheetId="20">#REF!</definedName>
    <definedName name="BRW" localSheetId="5">#REF!</definedName>
    <definedName name="BRW" localSheetId="8">#REF!</definedName>
    <definedName name="BRW" localSheetId="0">#REF!</definedName>
    <definedName name="BRW">#REF!</definedName>
    <definedName name="BSD">#REF!</definedName>
    <definedName name="BT">#REF!</definedName>
    <definedName name="BTBH">#REF!</definedName>
    <definedName name="BTFH">#REF!</definedName>
    <definedName name="BTL">#REF!</definedName>
    <definedName name="Bundles">#REF!</definedName>
    <definedName name="bw">#REF!</definedName>
    <definedName name="cable높이">'[1]-15.0'!$T$27</definedName>
    <definedName name="camberWork" localSheetId="7">'1.1.2 쇄파대 검토(저조위)'!camberWork</definedName>
    <definedName name="camberWork" localSheetId="17">'2.1 기존시설 설계조건'!camberWork</definedName>
    <definedName name="camberWork" localSheetId="12">'2.1, 기존시설(50년빈도)'!camberWork</definedName>
    <definedName name="camberWork" localSheetId="2">'3.1.1 마루높이 결정(1)'!camberWork</definedName>
    <definedName name="camberWork" localSheetId="3">'4) 설계고조위'!camberWork</definedName>
    <definedName name="camberWork" localSheetId="9">'마),바)'!camberWork</definedName>
    <definedName name="camberWork">[0]!camberWork</definedName>
    <definedName name="CB" localSheetId="14">'[10]6.1.2 마루높이검토'!#REF!</definedName>
    <definedName name="CB" localSheetId="7">'[10]6.1.2 마루높이검토'!#REF!</definedName>
    <definedName name="CB" localSheetId="15">'[10]6.1.2 마루높이검토'!#REF!</definedName>
    <definedName name="CB" localSheetId="19">'[10]6.1.2 마루높이검토'!#REF!</definedName>
    <definedName name="CB" localSheetId="20">'[10]6.1.2 마루높이검토'!#REF!</definedName>
    <definedName name="CB" localSheetId="5">'[10]6.1.2 마루높이검토'!#REF!</definedName>
    <definedName name="CB" localSheetId="8">'[10]6.1.2 마루높이검토'!#REF!</definedName>
    <definedName name="CB" localSheetId="6">'[10]6.1.2 마루높이검토'!#REF!</definedName>
    <definedName name="CB" localSheetId="9">'[10]6.1.2 마루높이검토'!#REF!</definedName>
    <definedName name="CB" localSheetId="0">'[10]6.1.2 마루높이검토'!#REF!</definedName>
    <definedName name="CB">'[10]6.1.2 마루높이검토'!#REF!</definedName>
    <definedName name="CBL">#REF!</definedName>
    <definedName name="Center_BY">#REF!</definedName>
    <definedName name="CH">#REF!</definedName>
    <definedName name="CH_BT">#REF!</definedName>
    <definedName name="CHTBT">#REF!</definedName>
    <definedName name="CK" localSheetId="14">#REF!</definedName>
    <definedName name="CK" localSheetId="7">#REF!</definedName>
    <definedName name="CK" localSheetId="15">#REF!</definedName>
    <definedName name="CK" localSheetId="19">#REF!</definedName>
    <definedName name="CK" localSheetId="20">#REF!</definedName>
    <definedName name="CK" localSheetId="5">#REF!</definedName>
    <definedName name="CK" localSheetId="8">#REF!</definedName>
    <definedName name="CK" localSheetId="6">#REF!</definedName>
    <definedName name="CK" localSheetId="9">#REF!</definedName>
    <definedName name="CK" localSheetId="0">#REF!</definedName>
    <definedName name="CK">#REF!</definedName>
    <definedName name="CL">#REF!</definedName>
    <definedName name="con" localSheetId="9">[51]input!$N$1</definedName>
    <definedName name="con">[23]input!$N$1</definedName>
    <definedName name="Conclusion_1">#REF!</definedName>
    <definedName name="Conclusion_2">#REF!</definedName>
    <definedName name="Conclusion_3">#REF!</definedName>
    <definedName name="Conclusion_4">#REF!</definedName>
    <definedName name="coping" localSheetId="14">BLCH</definedName>
    <definedName name="coping" localSheetId="7">BLCH</definedName>
    <definedName name="coping" localSheetId="15">BLCH</definedName>
    <definedName name="coping" localSheetId="17">BLCH</definedName>
    <definedName name="coping" localSheetId="12">BLCH</definedName>
    <definedName name="coping" localSheetId="19">BLCH</definedName>
    <definedName name="coping" localSheetId="20">BLCH</definedName>
    <definedName name="coping" localSheetId="2">BLCH</definedName>
    <definedName name="coping" localSheetId="5">BLCH</definedName>
    <definedName name="coping" localSheetId="8">BLCH</definedName>
    <definedName name="coping" localSheetId="3">BLCH</definedName>
    <definedName name="coping" localSheetId="6">BLCH</definedName>
    <definedName name="coping" localSheetId="9">BLCH</definedName>
    <definedName name="coping" localSheetId="0">BLCH</definedName>
    <definedName name="coping">BLCH</definedName>
    <definedName name="cover">#REF!</definedName>
    <definedName name="CS">#REF!</definedName>
    <definedName name="CT" localSheetId="14">#REF!</definedName>
    <definedName name="CT" localSheetId="7">#REF!</definedName>
    <definedName name="CT" localSheetId="15">#REF!</definedName>
    <definedName name="CT" localSheetId="19">#REF!</definedName>
    <definedName name="CT" localSheetId="20">#REF!</definedName>
    <definedName name="CT" localSheetId="5">#REF!</definedName>
    <definedName name="CT" localSheetId="8">#REF!</definedName>
    <definedName name="CT" localSheetId="0">#REF!</definedName>
    <definedName name="CT">#REF!</definedName>
    <definedName name="CTL">#REF!</definedName>
    <definedName name="CTTCT" localSheetId="14">#REF!</definedName>
    <definedName name="CTTCT" localSheetId="7">#REF!</definedName>
    <definedName name="CTTCT" localSheetId="15">#REF!</definedName>
    <definedName name="CTTCT" localSheetId="19">#REF!</definedName>
    <definedName name="CTTCT" localSheetId="20">#REF!</definedName>
    <definedName name="CTTCT" localSheetId="5">#REF!</definedName>
    <definedName name="CTTCT" localSheetId="8">#REF!</definedName>
    <definedName name="CTTCT" localSheetId="0">#REF!</definedName>
    <definedName name="CTTCT">#REF!</definedName>
    <definedName name="CY" localSheetId="14">#REF!</definedName>
    <definedName name="CY" localSheetId="7">#REF!</definedName>
    <definedName name="CY" localSheetId="15">#REF!</definedName>
    <definedName name="CY" localSheetId="19">#REF!</definedName>
    <definedName name="CY" localSheetId="20">#REF!</definedName>
    <definedName name="CY" localSheetId="5">#REF!</definedName>
    <definedName name="CY" localSheetId="8">#REF!</definedName>
    <definedName name="CY" localSheetId="6">#REF!</definedName>
    <definedName name="CY" localSheetId="9">#REF!</definedName>
    <definedName name="CY" localSheetId="0">#REF!</definedName>
    <definedName name="CY">#REF!</definedName>
    <definedName name="c값">IF(#REF!&lt;1.5,#REF!,#REF!)</definedName>
    <definedName name="d" localSheetId="3">[9]Rebar!#REF!</definedName>
    <definedName name="d" localSheetId="10">[9]Rebar!#REF!</definedName>
    <definedName name="d" localSheetId="21">[9]Rebar!#REF!</definedName>
    <definedName name="d" localSheetId="22">[9]Rebar!#REF!</definedName>
    <definedName name="D">#REF!</definedName>
    <definedName name="d_1">#REF!</definedName>
    <definedName name="d_2">#REF!</definedName>
    <definedName name="d_3">#REF!</definedName>
    <definedName name="d_4">#REF!</definedName>
    <definedName name="dagdfga" localSheetId="14">'[27]역T형교대(말뚝기초)'!#REF!</definedName>
    <definedName name="dagdfga" localSheetId="7">'[27]역T형교대(말뚝기초)'!#REF!</definedName>
    <definedName name="dagdfga" localSheetId="15">'[27]역T형교대(말뚝기초)'!#REF!</definedName>
    <definedName name="dagdfga" localSheetId="19">'[27]역T형교대(말뚝기초)'!#REF!</definedName>
    <definedName name="dagdfga" localSheetId="20">'[27]역T형교대(말뚝기초)'!#REF!</definedName>
    <definedName name="dagdfga" localSheetId="5">'[27]역T형교대(말뚝기초)'!#REF!</definedName>
    <definedName name="dagdfga" localSheetId="8">'[27]역T형교대(말뚝기초)'!#REF!</definedName>
    <definedName name="dagdfga" localSheetId="6">'[27]역T형교대(말뚝기초)'!#REF!</definedName>
    <definedName name="dagdfga" localSheetId="9">'[43]역T형교대(말뚝기초)'!#REF!</definedName>
    <definedName name="dagdfga" localSheetId="0">'[27]역T형교대(말뚝기초)'!#REF!</definedName>
    <definedName name="dagdfga">'[27]역T형교대(말뚝기초)'!#REF!</definedName>
    <definedName name="Data_all" localSheetId="9">[52]Data_ST!$E$5:$Q$19,[52]Data_ST!$E$22:$Q$36,[52]Data_ST!$E$39:$Q$49,[52]Data_ST!$E$52:$Q$66,[52]Data_ST!$E$69:$Q$83,[52]Data_ST!$E$86:$Q$100,[52]Data_ST!$E$103:$Q$117,[52]Data_ST!$E$120:$Q$134,[52]Data_ST!$E$137:$Q$137</definedName>
    <definedName name="Data_all">[9]Data_ST!$E$5:$Q$19,[9]Data_ST!$E$22:$Q$36,[9]Data_ST!$E$39:$Q$49,[9]Data_ST!$E$52:$Q$66,[9]Data_ST!$E$69:$Q$83,[9]Data_ST!$E$86:$Q$100,[9]Data_ST!$E$103:$Q$117,[9]Data_ST!$E$120:$Q$134,[9]Data_ST!$E$137:$Q$137</definedName>
    <definedName name="DD">#REF!</definedName>
    <definedName name="DDD" localSheetId="3">'[14]1.2.1 마루높이결정'!$Q$192</definedName>
    <definedName name="DDD" localSheetId="10">'[14]1.2.1 마루높이결정'!$Q$192</definedName>
    <definedName name="DDD" localSheetId="21">'[14]1.2.1 마루높이결정'!$Q$192</definedName>
    <definedName name="DDD" localSheetId="22">'[14]1.2.1 마루높이결정'!$Q$192</definedName>
    <definedName name="DDD">'[7]1.2.1 마루높이결정'!$Q$192</definedName>
    <definedName name="DDF">#REF!</definedName>
    <definedName name="DEPTH">#REF!</definedName>
    <definedName name="DF" localSheetId="14">#REF!</definedName>
    <definedName name="DF" localSheetId="7">#REF!</definedName>
    <definedName name="DF" localSheetId="15">#REF!</definedName>
    <definedName name="DF" localSheetId="19">#REF!</definedName>
    <definedName name="DF" localSheetId="20">#REF!</definedName>
    <definedName name="DF" localSheetId="5">#REF!</definedName>
    <definedName name="DF" localSheetId="8">#REF!</definedName>
    <definedName name="DF" localSheetId="0">#REF!</definedName>
    <definedName name="DF">#REF!</definedName>
    <definedName name="Dist_Cr">#REF!</definedName>
    <definedName name="dlfkjk" localSheetId="14">[18]T형보!#REF!</definedName>
    <definedName name="dlfkjk" localSheetId="7">[18]T형보!#REF!</definedName>
    <definedName name="dlfkjk" localSheetId="15">[18]T형보!#REF!</definedName>
    <definedName name="dlfkjk" localSheetId="19">[18]T형보!#REF!</definedName>
    <definedName name="dlfkjk" localSheetId="20">[18]T형보!#REF!</definedName>
    <definedName name="dlfkjk" localSheetId="5">[18]T형보!#REF!</definedName>
    <definedName name="dlfkjk" localSheetId="8">[18]T형보!#REF!</definedName>
    <definedName name="dlfkjk" localSheetId="6">[18]T형보!#REF!</definedName>
    <definedName name="dlfkjk" localSheetId="9">[18]T형보!#REF!</definedName>
    <definedName name="dlfkjk" localSheetId="0">[18]T형보!#REF!</definedName>
    <definedName name="dlfkjk">[18]T형보!#REF!</definedName>
    <definedName name="DT">#REF!</definedName>
    <definedName name="Dv">#REF!</definedName>
    <definedName name="Dvc">#REF!</definedName>
    <definedName name="Dvs">#REF!</definedName>
    <definedName name="dx_1">#REF!</definedName>
    <definedName name="dx_2">#REF!</definedName>
    <definedName name="each_space">#REF!</definedName>
    <definedName name="ED">#REF!</definedName>
    <definedName name="EEE">#REF!</definedName>
    <definedName name="EF">#REF!</definedName>
    <definedName name="EREW" localSheetId="14">#REF!</definedName>
    <definedName name="EREW" localSheetId="7">#REF!</definedName>
    <definedName name="EREW" localSheetId="15">#REF!</definedName>
    <definedName name="EREW" localSheetId="19">#REF!</definedName>
    <definedName name="EREW" localSheetId="20">#REF!</definedName>
    <definedName name="EREW" localSheetId="5">#REF!</definedName>
    <definedName name="EREW" localSheetId="8">#REF!</definedName>
    <definedName name="EREW" localSheetId="6">#REF!</definedName>
    <definedName name="EREW" localSheetId="9">#REF!</definedName>
    <definedName name="EREW" localSheetId="0">#REF!</definedName>
    <definedName name="EREW">#REF!</definedName>
    <definedName name="Es" localSheetId="14">[9]Rebar!#REF!</definedName>
    <definedName name="Es" localSheetId="7">[9]Rebar!#REF!</definedName>
    <definedName name="Es" localSheetId="15">[9]Rebar!#REF!</definedName>
    <definedName name="Es" localSheetId="19">[9]Rebar!#REF!</definedName>
    <definedName name="Es" localSheetId="20">[9]Rebar!#REF!</definedName>
    <definedName name="Es" localSheetId="5">[9]Rebar!#REF!</definedName>
    <definedName name="Es" localSheetId="8">[9]Rebar!#REF!</definedName>
    <definedName name="Es" localSheetId="6">[9]Rebar!#REF!</definedName>
    <definedName name="Es" localSheetId="9">[52]Rebar!#REF!</definedName>
    <definedName name="Es" localSheetId="0">[9]Rebar!#REF!</definedName>
    <definedName name="Es">[9]Rebar!#REF!</definedName>
    <definedName name="Exit">#REF!</definedName>
    <definedName name="_EXP1" localSheetId="14">[30]내진해석!#REF!</definedName>
    <definedName name="_EXP1" localSheetId="7">[30]내진해석!#REF!</definedName>
    <definedName name="_EXP1" localSheetId="15">[30]내진해석!#REF!</definedName>
    <definedName name="_EXP1" localSheetId="19">[30]내진해석!#REF!</definedName>
    <definedName name="_EXP1" localSheetId="20">[30]내진해석!#REF!</definedName>
    <definedName name="_EXP1" localSheetId="5">[30]내진해석!#REF!</definedName>
    <definedName name="_EXP1" localSheetId="8">[30]내진해석!#REF!</definedName>
    <definedName name="_EXP1" localSheetId="6">[30]내진해석!#REF!</definedName>
    <definedName name="_EXP1" localSheetId="9">[53]내진해석!#REF!</definedName>
    <definedName name="_EXP1" localSheetId="0">[30]내진해석!#REF!</definedName>
    <definedName name="_EXP1">[30]내진해석!#REF!</definedName>
    <definedName name="_EXP2" localSheetId="14">[30]내진해석!#REF!</definedName>
    <definedName name="_EXP2" localSheetId="7">[30]내진해석!#REF!</definedName>
    <definedName name="_EXP2" localSheetId="15">[30]내진해석!#REF!</definedName>
    <definedName name="_EXP2" localSheetId="19">[30]내진해석!#REF!</definedName>
    <definedName name="_EXP2" localSheetId="20">[30]내진해석!#REF!</definedName>
    <definedName name="_EXP2" localSheetId="5">[30]내진해석!#REF!</definedName>
    <definedName name="_EXP2" localSheetId="8">[30]내진해석!#REF!</definedName>
    <definedName name="_EXP2" localSheetId="6">[30]내진해석!#REF!</definedName>
    <definedName name="_EXP2" localSheetId="9">[53]내진해석!#REF!</definedName>
    <definedName name="_EXP2" localSheetId="0">[30]내진해석!#REF!</definedName>
    <definedName name="_EXP2">[30]내진해석!#REF!</definedName>
    <definedName name="_EXP3" localSheetId="14">[30]내진해석!#REF!</definedName>
    <definedName name="_EXP3" localSheetId="7">[30]내진해석!#REF!</definedName>
    <definedName name="_EXP3" localSheetId="15">[30]내진해석!#REF!</definedName>
    <definedName name="_EXP3" localSheetId="19">[30]내진해석!#REF!</definedName>
    <definedName name="_EXP3" localSheetId="20">[30]내진해석!#REF!</definedName>
    <definedName name="_EXP3" localSheetId="5">[30]내진해석!#REF!</definedName>
    <definedName name="_EXP3" localSheetId="8">[30]내진해석!#REF!</definedName>
    <definedName name="_EXP3" localSheetId="6">[30]내진해석!#REF!</definedName>
    <definedName name="_EXP3" localSheetId="9">[53]내진해석!#REF!</definedName>
    <definedName name="_EXP3" localSheetId="0">[30]내진해석!#REF!</definedName>
    <definedName name="_EXP3">[30]내진해석!#REF!</definedName>
    <definedName name="_EXP4" localSheetId="14">[30]내진해석!#REF!</definedName>
    <definedName name="_EXP4" localSheetId="7">[30]내진해석!#REF!</definedName>
    <definedName name="_EXP4" localSheetId="15">[30]내진해석!#REF!</definedName>
    <definedName name="_EXP4" localSheetId="19">[30]내진해석!#REF!</definedName>
    <definedName name="_EXP4" localSheetId="20">[30]내진해석!#REF!</definedName>
    <definedName name="_EXP4" localSheetId="5">[30]내진해석!#REF!</definedName>
    <definedName name="_EXP4" localSheetId="8">[30]내진해석!#REF!</definedName>
    <definedName name="_EXP4" localSheetId="6">[30]내진해석!#REF!</definedName>
    <definedName name="_EXP4" localSheetId="9">[53]내진해석!#REF!</definedName>
    <definedName name="_EXP4" localSheetId="0">[30]내진해석!#REF!</definedName>
    <definedName name="_EXP4">[30]내진해석!#REF!</definedName>
    <definedName name="_EXP5" localSheetId="14">[30]내진해석!#REF!</definedName>
    <definedName name="_EXP5" localSheetId="7">[30]내진해석!#REF!</definedName>
    <definedName name="_EXP5" localSheetId="15">[30]내진해석!#REF!</definedName>
    <definedName name="_EXP5" localSheetId="19">[30]내진해석!#REF!</definedName>
    <definedName name="_EXP5" localSheetId="20">[30]내진해석!#REF!</definedName>
    <definedName name="_EXP5" localSheetId="5">[30]내진해석!#REF!</definedName>
    <definedName name="_EXP5" localSheetId="8">[30]내진해석!#REF!</definedName>
    <definedName name="_EXP5" localSheetId="6">[30]내진해석!#REF!</definedName>
    <definedName name="_EXP5" localSheetId="9">[53]내진해석!#REF!</definedName>
    <definedName name="_EXP5" localSheetId="0">[30]내진해석!#REF!</definedName>
    <definedName name="_EXP5">[30]내진해석!#REF!</definedName>
    <definedName name="_EXP6" localSheetId="14">[30]내진해석!#REF!</definedName>
    <definedName name="_EXP6" localSheetId="7">[30]내진해석!#REF!</definedName>
    <definedName name="_EXP6" localSheetId="15">[30]내진해석!#REF!</definedName>
    <definedName name="_EXP6" localSheetId="19">[30]내진해석!#REF!</definedName>
    <definedName name="_EXP6" localSheetId="20">[30]내진해석!#REF!</definedName>
    <definedName name="_EXP6" localSheetId="5">[30]내진해석!#REF!</definedName>
    <definedName name="_EXP6" localSheetId="8">[30]내진해석!#REF!</definedName>
    <definedName name="_EXP6" localSheetId="6">[30]내진해석!#REF!</definedName>
    <definedName name="_EXP6" localSheetId="9">[53]내진해석!#REF!</definedName>
    <definedName name="_EXP6" localSheetId="0">[30]내진해석!#REF!</definedName>
    <definedName name="_EXP6">[30]내진해석!#REF!</definedName>
    <definedName name="FBRT" localSheetId="14">#REF!</definedName>
    <definedName name="FBRT" localSheetId="7">#REF!</definedName>
    <definedName name="FBRT" localSheetId="15">#REF!</definedName>
    <definedName name="FBRT" localSheetId="19">#REF!</definedName>
    <definedName name="FBRT" localSheetId="20">#REF!</definedName>
    <definedName name="FBRT" localSheetId="5">#REF!</definedName>
    <definedName name="FBRT" localSheetId="8">#REF!</definedName>
    <definedName name="FBRT" localSheetId="0">#REF!</definedName>
    <definedName name="FBRT">#REF!</definedName>
    <definedName name="FBT" localSheetId="14">#REF!</definedName>
    <definedName name="FBT" localSheetId="7">#REF!</definedName>
    <definedName name="FBT" localSheetId="15">#REF!</definedName>
    <definedName name="FBT" localSheetId="19">#REF!</definedName>
    <definedName name="FBT" localSheetId="20">#REF!</definedName>
    <definedName name="FBT" localSheetId="5">#REF!</definedName>
    <definedName name="FBT" localSheetId="8">#REF!</definedName>
    <definedName name="FBT" localSheetId="0">#REF!</definedName>
    <definedName name="FBT">#REF!</definedName>
    <definedName name="fc">#REF!</definedName>
    <definedName name="fck" localSheetId="14">#REF!</definedName>
    <definedName name="fck" localSheetId="7">#REF!</definedName>
    <definedName name="fck" localSheetId="15">#REF!</definedName>
    <definedName name="fck" localSheetId="19">#REF!</definedName>
    <definedName name="fck" localSheetId="20">#REF!</definedName>
    <definedName name="fck" localSheetId="5">#REF!</definedName>
    <definedName name="fck" localSheetId="8">#REF!</definedName>
    <definedName name="fck" localSheetId="6">#REF!</definedName>
    <definedName name="fck" localSheetId="9">#REF!</definedName>
    <definedName name="fck" localSheetId="0">#REF!</definedName>
    <definedName name="fck">#REF!</definedName>
    <definedName name="FOR격실높이">#REF!</definedName>
    <definedName name="FOR격실폭">#REF!</definedName>
    <definedName name="FSD">#REF!</definedName>
    <definedName name="FTBH">#REF!</definedName>
    <definedName name="FTFH">#REF!</definedName>
    <definedName name="FTL">#REF!</definedName>
    <definedName name="FW">#REF!</definedName>
    <definedName name="FWSLW" localSheetId="14">#REF!</definedName>
    <definedName name="FWSLW" localSheetId="7">#REF!</definedName>
    <definedName name="FWSLW" localSheetId="15">#REF!</definedName>
    <definedName name="FWSLW" localSheetId="19">#REF!</definedName>
    <definedName name="FWSLW" localSheetId="20">#REF!</definedName>
    <definedName name="FWSLW" localSheetId="5">#REF!</definedName>
    <definedName name="FWSLW" localSheetId="8">#REF!</definedName>
    <definedName name="FWSLW" localSheetId="0">#REF!</definedName>
    <definedName name="FWSLW">#REF!</definedName>
    <definedName name="fy">#REF!</definedName>
    <definedName name="F격실높이">#REF!</definedName>
    <definedName name="F격실폭">#REF!</definedName>
    <definedName name="g">#REF!</definedName>
    <definedName name="H">#REF!</definedName>
    <definedName name="H.H.W" localSheetId="14">#REF!</definedName>
    <definedName name="H.H.W" localSheetId="7">#REF!</definedName>
    <definedName name="H.H.W" localSheetId="15">#REF!</definedName>
    <definedName name="H.H.W" localSheetId="19">#REF!</definedName>
    <definedName name="H.H.W" localSheetId="20">#REF!</definedName>
    <definedName name="H.H.W" localSheetId="5">#REF!</definedName>
    <definedName name="H.H.W" localSheetId="8">#REF!</definedName>
    <definedName name="H.H.W" localSheetId="0">#REF!</definedName>
    <definedName name="H.H.W">#REF!</definedName>
    <definedName name="HD" localSheetId="14">[33]작용하중산정!#REF!</definedName>
    <definedName name="HD" localSheetId="7">[33]작용하중산정!#REF!</definedName>
    <definedName name="HD" localSheetId="15">[33]작용하중산정!#REF!</definedName>
    <definedName name="HD" localSheetId="19">[33]작용하중산정!#REF!</definedName>
    <definedName name="HD" localSheetId="20">[33]작용하중산정!#REF!</definedName>
    <definedName name="HD" localSheetId="5">[33]작용하중산정!#REF!</definedName>
    <definedName name="HD" localSheetId="8">[33]작용하중산정!#REF!</definedName>
    <definedName name="HD" localSheetId="9">[49]작용하중산정!#REF!</definedName>
    <definedName name="HD" localSheetId="0">[33]작용하중산정!#REF!</definedName>
    <definedName name="HD">[33]작용하중산정!#REF!</definedName>
    <definedName name="HHW">#REF!</definedName>
    <definedName name="HJ" localSheetId="14">#REF!</definedName>
    <definedName name="HJ" localSheetId="7">#REF!</definedName>
    <definedName name="HJ" localSheetId="15">#REF!</definedName>
    <definedName name="HJ" localSheetId="19">#REF!</definedName>
    <definedName name="HJ" localSheetId="20">#REF!</definedName>
    <definedName name="HJ" localSheetId="5">#REF!</definedName>
    <definedName name="HJ" localSheetId="8">#REF!</definedName>
    <definedName name="HJ" localSheetId="6">#REF!</definedName>
    <definedName name="HJ" localSheetId="9">#REF!</definedName>
    <definedName name="HJ" localSheetId="0">#REF!</definedName>
    <definedName name="HJ">#REF!</definedName>
    <definedName name="HJK" localSheetId="14">#REF!</definedName>
    <definedName name="HJK" localSheetId="7">#REF!</definedName>
    <definedName name="HJK" localSheetId="15">#REF!</definedName>
    <definedName name="HJK" localSheetId="19">#REF!</definedName>
    <definedName name="HJK" localSheetId="20">#REF!</definedName>
    <definedName name="HJK" localSheetId="5">#REF!</definedName>
    <definedName name="HJK" localSheetId="8">#REF!</definedName>
    <definedName name="HJK" localSheetId="6">#REF!</definedName>
    <definedName name="HJK" localSheetId="9">#REF!</definedName>
    <definedName name="HJK" localSheetId="0">#REF!</definedName>
    <definedName name="HJK">#REF!</definedName>
    <definedName name="HL" localSheetId="9">[54]입력!$AD$16</definedName>
    <definedName name="HL">[34]입력!$AD$16</definedName>
    <definedName name="HN">#REF!</definedName>
    <definedName name="HNJ">#REF!</definedName>
    <definedName name="HRE">#REF!</definedName>
    <definedName name="_HRM1">#REF!</definedName>
    <definedName name="_HRM2">#REF!</definedName>
    <definedName name="HRN">#REF!</definedName>
    <definedName name="HRS">#REF!</definedName>
    <definedName name="HT">#REF!</definedName>
    <definedName name="HT_2" localSheetId="14">#REF!</definedName>
    <definedName name="HT_2" localSheetId="7">#REF!</definedName>
    <definedName name="HT_2" localSheetId="15">#REF!</definedName>
    <definedName name="HT_2" localSheetId="19">#REF!</definedName>
    <definedName name="HT_2" localSheetId="20">#REF!</definedName>
    <definedName name="HT_2" localSheetId="5">#REF!</definedName>
    <definedName name="HT_2" localSheetId="8">#REF!</definedName>
    <definedName name="HT_2" localSheetId="0">#REF!</definedName>
    <definedName name="HT_2">#REF!</definedName>
    <definedName name="HWL" localSheetId="14">#REF!</definedName>
    <definedName name="HWL" localSheetId="7">#REF!</definedName>
    <definedName name="HWL" localSheetId="15">#REF!</definedName>
    <definedName name="HWL" localSheetId="19">#REF!</definedName>
    <definedName name="HWL" localSheetId="20">#REF!</definedName>
    <definedName name="HWL" localSheetId="5">#REF!</definedName>
    <definedName name="HWL" localSheetId="8">#REF!</definedName>
    <definedName name="HWL" localSheetId="0">#REF!</definedName>
    <definedName name="HWL">#REF!</definedName>
    <definedName name="i">#REF!</definedName>
    <definedName name="Is">#REF!</definedName>
    <definedName name="ISH">#REF!</definedName>
    <definedName name="ISL" localSheetId="14">#REF!</definedName>
    <definedName name="ISL" localSheetId="7">#REF!</definedName>
    <definedName name="ISL" localSheetId="15">#REF!</definedName>
    <definedName name="ISL" localSheetId="19">#REF!</definedName>
    <definedName name="ISL" localSheetId="20">#REF!</definedName>
    <definedName name="ISL" localSheetId="5">#REF!</definedName>
    <definedName name="ISL" localSheetId="8">#REF!</definedName>
    <definedName name="ISL" localSheetId="0">#REF!</definedName>
    <definedName name="ISL">#REF!</definedName>
    <definedName name="islh" localSheetId="14">#REF!</definedName>
    <definedName name="islh" localSheetId="7">#REF!</definedName>
    <definedName name="islh" localSheetId="15">#REF!</definedName>
    <definedName name="islh" localSheetId="19">#REF!</definedName>
    <definedName name="islh" localSheetId="20">#REF!</definedName>
    <definedName name="islh" localSheetId="5">#REF!</definedName>
    <definedName name="islh" localSheetId="8">#REF!</definedName>
    <definedName name="islh" localSheetId="0">#REF!</definedName>
    <definedName name="islh">#REF!</definedName>
    <definedName name="IWH" localSheetId="14">#REF!</definedName>
    <definedName name="IWH" localSheetId="7">#REF!</definedName>
    <definedName name="IWH" localSheetId="15">#REF!</definedName>
    <definedName name="IWH" localSheetId="19">#REF!</definedName>
    <definedName name="IWH" localSheetId="20">#REF!</definedName>
    <definedName name="IWH" localSheetId="5">#REF!</definedName>
    <definedName name="IWH" localSheetId="8">#REF!</definedName>
    <definedName name="IWH" localSheetId="0">#REF!</definedName>
    <definedName name="IWH">#REF!</definedName>
    <definedName name="K">#REF!</definedName>
    <definedName name="K_">#REF!</definedName>
    <definedName name="kk" localSheetId="14">'[27]역T형교대(말뚝기초)'!#REF!</definedName>
    <definedName name="kk" localSheetId="7">'[27]역T형교대(말뚝기초)'!#REF!</definedName>
    <definedName name="kk" localSheetId="15">'[27]역T형교대(말뚝기초)'!#REF!</definedName>
    <definedName name="kk" localSheetId="19">'[27]역T형교대(말뚝기초)'!#REF!</definedName>
    <definedName name="kk" localSheetId="20">'[27]역T형교대(말뚝기초)'!#REF!</definedName>
    <definedName name="kk" localSheetId="5">'[27]역T형교대(말뚝기초)'!#REF!</definedName>
    <definedName name="kk" localSheetId="8">'[27]역T형교대(말뚝기초)'!#REF!</definedName>
    <definedName name="kk" localSheetId="6">'[27]역T형교대(말뚝기초)'!#REF!</definedName>
    <definedName name="kk" localSheetId="9">'[43]역T형교대(말뚝기초)'!#REF!</definedName>
    <definedName name="kk" localSheetId="0">'[27]역T형교대(말뚝기초)'!#REF!</definedName>
    <definedName name="kk">'[27]역T형교대(말뚝기초)'!#REF!</definedName>
    <definedName name="KMH" localSheetId="14">#REF!</definedName>
    <definedName name="KMH" localSheetId="7">#REF!</definedName>
    <definedName name="KMH" localSheetId="15">#REF!</definedName>
    <definedName name="KMH" localSheetId="19">#REF!</definedName>
    <definedName name="KMH" localSheetId="20">#REF!</definedName>
    <definedName name="KMH" localSheetId="5">#REF!</definedName>
    <definedName name="KMH" localSheetId="8">#REF!</definedName>
    <definedName name="KMH" localSheetId="6">#REF!</definedName>
    <definedName name="KMH" localSheetId="9">#REF!</definedName>
    <definedName name="KMH" localSheetId="0">#REF!</definedName>
    <definedName name="KMH">#REF!</definedName>
    <definedName name="krkskk">[8]나.설계조건!$N$33</definedName>
    <definedName name="kv" localSheetId="14">'[20]역T형교대(말뚝기초)'!#REF!</definedName>
    <definedName name="kv" localSheetId="7">'[20]역T형교대(말뚝기초)'!#REF!</definedName>
    <definedName name="kv" localSheetId="15">'[20]역T형교대(말뚝기초)'!#REF!</definedName>
    <definedName name="kv" localSheetId="19">'[20]역T형교대(말뚝기초)'!#REF!</definedName>
    <definedName name="kv" localSheetId="20">'[20]역T형교대(말뚝기초)'!#REF!</definedName>
    <definedName name="kv" localSheetId="5">'[20]역T형교대(말뚝기초)'!#REF!</definedName>
    <definedName name="kv" localSheetId="8">'[20]역T형교대(말뚝기초)'!#REF!</definedName>
    <definedName name="kv" localSheetId="6">'[20]역T형교대(말뚝기초)'!#REF!</definedName>
    <definedName name="kv" localSheetId="9">'[20]역T형교대(말뚝기초)'!#REF!</definedName>
    <definedName name="kv" localSheetId="0">'[20]역T형교대(말뚝기초)'!#REF!</definedName>
    <definedName name="kv">'[20]역T형교대(말뚝기초)'!#REF!</definedName>
    <definedName name="L">#REF!</definedName>
    <definedName name="Left_BY">#REF!</definedName>
    <definedName name="llw">#REF!</definedName>
    <definedName name="_LR1" localSheetId="9">[54]입력!$G$16</definedName>
    <definedName name="_LR1">[34]입력!$G$16</definedName>
    <definedName name="_LR2" localSheetId="9">[54]입력!$K$16</definedName>
    <definedName name="_LR2">[34]입력!$K$16</definedName>
    <definedName name="_LR3" localSheetId="9">[54]입력!$O$16</definedName>
    <definedName name="_LR3">[34]입력!$O$16</definedName>
    <definedName name="LSPAN" localSheetId="14">[30]내진해석!#REF!</definedName>
    <definedName name="LSPAN" localSheetId="7">[30]내진해석!#REF!</definedName>
    <definedName name="LSPAN" localSheetId="15">[30]내진해석!#REF!</definedName>
    <definedName name="LSPAN" localSheetId="19">[30]내진해석!#REF!</definedName>
    <definedName name="LSPAN" localSheetId="20">[30]내진해석!#REF!</definedName>
    <definedName name="LSPAN" localSheetId="5">[30]내진해석!#REF!</definedName>
    <definedName name="LSPAN" localSheetId="8">[30]내진해석!#REF!</definedName>
    <definedName name="LSPAN" localSheetId="6">[30]내진해석!#REF!</definedName>
    <definedName name="LSPAN" localSheetId="9">[53]내진해석!#REF!</definedName>
    <definedName name="LSPAN" localSheetId="0">[30]내진해석!#REF!</definedName>
    <definedName name="LSPAN">[30]내진해석!#REF!</definedName>
    <definedName name="LT">#REF!</definedName>
    <definedName name="LW">#REF!</definedName>
    <definedName name="LWL">#REF!</definedName>
    <definedName name="LWSLW" localSheetId="14">#REF!</definedName>
    <definedName name="LWSLW" localSheetId="7">#REF!</definedName>
    <definedName name="LWSLW" localSheetId="15">#REF!</definedName>
    <definedName name="LWSLW" localSheetId="19">#REF!</definedName>
    <definedName name="LWSLW" localSheetId="20">#REF!</definedName>
    <definedName name="LWSLW" localSheetId="5">#REF!</definedName>
    <definedName name="LWSLW" localSheetId="8">#REF!</definedName>
    <definedName name="LWSLW" localSheetId="0">#REF!</definedName>
    <definedName name="LWSLW">#REF!</definedName>
    <definedName name="m">#REF!</definedName>
    <definedName name="M_Shear">#REF!</definedName>
    <definedName name="Macro1" localSheetId="14">[16]!Macro1</definedName>
    <definedName name="Macro1" localSheetId="7">[16]!Macro1</definedName>
    <definedName name="Macro1" localSheetId="15">[16]!Macro1</definedName>
    <definedName name="Macro1" localSheetId="19">[16]!Macro1</definedName>
    <definedName name="Macro1" localSheetId="20">[16]!Macro1</definedName>
    <definedName name="Macro1" localSheetId="5">[16]!Macro1</definedName>
    <definedName name="Macro1" localSheetId="8">[16]!Macro1</definedName>
    <definedName name="Macro1" localSheetId="6">[16]!Macro1</definedName>
    <definedName name="Macro1" localSheetId="9">[16]!Macro1</definedName>
    <definedName name="Macro1" localSheetId="0">[16]!Macro1</definedName>
    <definedName name="Macro1">[16]!Macro1</definedName>
    <definedName name="Max_LC">#REF!</definedName>
    <definedName name="max_p">#REF!</definedName>
    <definedName name="Max_Reac">#REF!</definedName>
    <definedName name="min_p">#REF!</definedName>
    <definedName name="MN">#REF!</definedName>
    <definedName name="MSL">#REF!</definedName>
    <definedName name="MW">#REF!</definedName>
    <definedName name="MWSLW" localSheetId="14">#REF!</definedName>
    <definedName name="MWSLW" localSheetId="7">#REF!</definedName>
    <definedName name="MWSLW" localSheetId="15">#REF!</definedName>
    <definedName name="MWSLW" localSheetId="19">#REF!</definedName>
    <definedName name="MWSLW" localSheetId="20">#REF!</definedName>
    <definedName name="MWSLW" localSheetId="5">#REF!</definedName>
    <definedName name="MWSLW" localSheetId="8">#REF!</definedName>
    <definedName name="MWSLW" localSheetId="0">#REF!</definedName>
    <definedName name="MWSLW">#REF!</definedName>
    <definedName name="N">#REF!</definedName>
    <definedName name="NEXPJ" localSheetId="14">[30]내진해석!#REF!</definedName>
    <definedName name="NEXPJ" localSheetId="7">[30]내진해석!#REF!</definedName>
    <definedName name="NEXPJ" localSheetId="15">[30]내진해석!#REF!</definedName>
    <definedName name="NEXPJ" localSheetId="19">[30]내진해석!#REF!</definedName>
    <definedName name="NEXPJ" localSheetId="20">[30]내진해석!#REF!</definedName>
    <definedName name="NEXPJ" localSheetId="5">[30]내진해석!#REF!</definedName>
    <definedName name="NEXPJ" localSheetId="8">[30]내진해석!#REF!</definedName>
    <definedName name="NEXPJ" localSheetId="6">[30]내진해석!#REF!</definedName>
    <definedName name="NEXPJ" localSheetId="9">[53]내진해석!#REF!</definedName>
    <definedName name="NEXPJ" localSheetId="0">[30]내진해석!#REF!</definedName>
    <definedName name="NEXPJ">[30]내진해석!#REF!</definedName>
    <definedName name="Nq" localSheetId="14">#REF!</definedName>
    <definedName name="Nq" localSheetId="7">#REF!</definedName>
    <definedName name="Nq" localSheetId="15">#REF!</definedName>
    <definedName name="Nq" localSheetId="19">#REF!</definedName>
    <definedName name="Nq" localSheetId="20">#REF!</definedName>
    <definedName name="Nq" localSheetId="5">#REF!</definedName>
    <definedName name="Nq" localSheetId="8">#REF!</definedName>
    <definedName name="Nq" localSheetId="0">#REF!</definedName>
    <definedName name="Nq">#REF!</definedName>
    <definedName name="Nr" localSheetId="14">#REF!</definedName>
    <definedName name="Nr" localSheetId="7">#REF!</definedName>
    <definedName name="Nr" localSheetId="15">#REF!</definedName>
    <definedName name="Nr" localSheetId="19">#REF!</definedName>
    <definedName name="Nr" localSheetId="20">#REF!</definedName>
    <definedName name="Nr" localSheetId="5">#REF!</definedName>
    <definedName name="Nr" localSheetId="8">#REF!</definedName>
    <definedName name="Nr" localSheetId="0">#REF!</definedName>
    <definedName name="Nr">#REF!</definedName>
    <definedName name="nu">#REF!</definedName>
    <definedName name="P">#REF!</definedName>
    <definedName name="Pd_Y">#REF!</definedName>
    <definedName name="Pr">#REF!</definedName>
    <definedName name="_xlnm.Print_Area" localSheetId="14">'1.1.2 쇄파대 검토(기존시설50년)'!$A$1:$AP$107</definedName>
    <definedName name="_xlnm.Print_Area" localSheetId="7">'1.1.2 쇄파대 검토(저조위)'!$A$1:$AP$115</definedName>
    <definedName name="_xlnm.Print_Area" localSheetId="15">'1.1.3 피복재 (기존시설50년)'!$A$1:$AJ$170</definedName>
    <definedName name="_xlnm.Print_Area" localSheetId="17">'2.1 기존시설 설계조건'!$A$1:$AM$38</definedName>
    <definedName name="_xlnm.Print_Area" localSheetId="12">'2.1, 기존시설(50년빈도)'!$A$1:$AP$34</definedName>
    <definedName name="_xlnm.Print_Area" localSheetId="18">'2.2 기존시설 마루높이'!$A$1:$AO$201</definedName>
    <definedName name="_xlnm.Print_Area" localSheetId="19">'2.3 기존시설 쇄파대검토'!$A$1:$AQ$107</definedName>
    <definedName name="_xlnm.Print_Area" localSheetId="20">'2.4 기존시설 피복재검토'!$A$1:$AK$171</definedName>
    <definedName name="_xlnm.Print_Area" localSheetId="2">'3.1.1 마루높이 결정(1)'!$A$1:$AM$63</definedName>
    <definedName name="_xlnm.Print_Area" localSheetId="4">'3.1.1 마루높이 결정(2)'!$A$1:$AO$135</definedName>
    <definedName name="_xlnm.Print_Area" localSheetId="5">'3.1.2 쇄파대 검토'!$A$1:$AP$124</definedName>
    <definedName name="_xlnm.Print_Area" localSheetId="8">'3.1.3 피복재 소요중량'!$A$1:$AK$150</definedName>
    <definedName name="_xlnm.Print_Area" localSheetId="3">'4) 설계고조위'!$A$1:$AO$49</definedName>
    <definedName name="_xlnm.Print_Area" localSheetId="10">'C-1(경사제)'!$A$1:$AU$886</definedName>
    <definedName name="_xlnm.Print_Area" localSheetId="21">'C-1(경사제) (2)'!$A$1:$AU$886</definedName>
    <definedName name="_xlnm.Print_Area" localSheetId="22">'C-1(경사제) (3)'!$A$1:$AU$886</definedName>
    <definedName name="_xlnm.Print_Area" localSheetId="11">'C-1(혼성제)'!$A$1:$C$886</definedName>
    <definedName name="_xlnm.Print_Area" localSheetId="16">'C-1(혼성제) (2)'!$A$1:$C$886</definedName>
    <definedName name="_xlnm.Print_Area" localSheetId="23">'C-1(혼성제) (3)'!$A$1:$C$886</definedName>
    <definedName name="_xlnm.Print_Area" localSheetId="13">'나.마루높이검토(기존시설50년)'!$A$1:$AP$284</definedName>
    <definedName name="_xlnm.Print_Area" localSheetId="6">'라. 1) 마. 1)~2)'!$A$1:$AP$127</definedName>
    <definedName name="_xlnm.Print_Area" localSheetId="9">'마),바)'!$A$1:$AP$83</definedName>
    <definedName name="Punch_index">#REF!</definedName>
    <definedName name="Q_again">#REF!</definedName>
    <definedName name="Q_dwg">#REF!</definedName>
    <definedName name="Q_start">#REF!</definedName>
    <definedName name="QA">#REF!</definedName>
    <definedName name="Qmax">#REF!</definedName>
    <definedName name="Qmin">#REF!</definedName>
    <definedName name="QW">#REF!</definedName>
    <definedName name="qwe" localSheetId="14">BLCH</definedName>
    <definedName name="qwe" localSheetId="7">BLCH</definedName>
    <definedName name="qwe" localSheetId="15">BLCH</definedName>
    <definedName name="qwe" localSheetId="17">BLCH</definedName>
    <definedName name="qwe" localSheetId="12">BLCH</definedName>
    <definedName name="qwe" localSheetId="19">BLCH</definedName>
    <definedName name="qwe" localSheetId="20">BLCH</definedName>
    <definedName name="qwe" localSheetId="2">BLCH</definedName>
    <definedName name="qwe" localSheetId="5">BLCH</definedName>
    <definedName name="qwe" localSheetId="8">BLCH</definedName>
    <definedName name="qwe" localSheetId="3">BLCH</definedName>
    <definedName name="qwe" localSheetId="6">BLCH</definedName>
    <definedName name="qwe" localSheetId="9">BLCH</definedName>
    <definedName name="qwe" localSheetId="0">BLCH</definedName>
    <definedName name="qwe">BLCH</definedName>
    <definedName name="RCC" localSheetId="14">#REF!</definedName>
    <definedName name="RCC" localSheetId="7">#REF!</definedName>
    <definedName name="RCC" localSheetId="15">#REF!</definedName>
    <definedName name="RCC" localSheetId="19">#REF!</definedName>
    <definedName name="RCC" localSheetId="20">#REF!</definedName>
    <definedName name="RCC" localSheetId="5">#REF!</definedName>
    <definedName name="RCC" localSheetId="8">#REF!</definedName>
    <definedName name="RCC" localSheetId="6">#REF!</definedName>
    <definedName name="RCC" localSheetId="9">#REF!</definedName>
    <definedName name="RCC" localSheetId="0">#REF!</definedName>
    <definedName name="RCC">#REF!</definedName>
    <definedName name="rebar">#REF!</definedName>
    <definedName name="Rebar_1" localSheetId="14">[9]Rebar!#REF!</definedName>
    <definedName name="Rebar_1" localSheetId="7">[9]Rebar!#REF!</definedName>
    <definedName name="Rebar_1" localSheetId="15">[9]Rebar!#REF!</definedName>
    <definedName name="Rebar_1" localSheetId="19">[9]Rebar!#REF!</definedName>
    <definedName name="Rebar_1" localSheetId="20">[9]Rebar!#REF!</definedName>
    <definedName name="Rebar_1" localSheetId="5">[9]Rebar!#REF!</definedName>
    <definedName name="Rebar_1" localSheetId="8">[9]Rebar!#REF!</definedName>
    <definedName name="Rebar_1" localSheetId="6">[9]Rebar!#REF!</definedName>
    <definedName name="Rebar_1" localSheetId="9">[52]Rebar!#REF!</definedName>
    <definedName name="Rebar_1" localSheetId="0">[9]Rebar!#REF!</definedName>
    <definedName name="Rebar_1">[9]Rebar!#REF!</definedName>
    <definedName name="Rebar2">#REF!</definedName>
    <definedName name="Rebar2_1" localSheetId="14">[9]Rebar!#REF!</definedName>
    <definedName name="Rebar2_1" localSheetId="7">[9]Rebar!#REF!</definedName>
    <definedName name="Rebar2_1" localSheetId="15">[9]Rebar!#REF!</definedName>
    <definedName name="Rebar2_1" localSheetId="19">[9]Rebar!#REF!</definedName>
    <definedName name="Rebar2_1" localSheetId="20">[9]Rebar!#REF!</definedName>
    <definedName name="Rebar2_1" localSheetId="5">[9]Rebar!#REF!</definedName>
    <definedName name="Rebar2_1" localSheetId="8">[9]Rebar!#REF!</definedName>
    <definedName name="Rebar2_1" localSheetId="6">[9]Rebar!#REF!</definedName>
    <definedName name="Rebar2_1" localSheetId="9">[52]Rebar!#REF!</definedName>
    <definedName name="Rebar2_1" localSheetId="0">[9]Rebar!#REF!</definedName>
    <definedName name="Rebar2_1">[9]Rebar!#REF!</definedName>
    <definedName name="Rebar3">#REF!</definedName>
    <definedName name="Rebar4">#REF!</definedName>
    <definedName name="Reduc_Bend">#REF!</definedName>
    <definedName name="Result_Lateral">#REF!</definedName>
    <definedName name="Result_vert">#REF!</definedName>
    <definedName name="Result_vert_T">#REF!</definedName>
    <definedName name="RG">#REF!</definedName>
    <definedName name="rho">#REF!</definedName>
    <definedName name="Right_BY">#REF!</definedName>
    <definedName name="RKD">#REF!</definedName>
    <definedName name="RKDD">#REF!</definedName>
    <definedName name="RRE">#REF!</definedName>
    <definedName name="RRR" localSheetId="14">#REF!</definedName>
    <definedName name="RRR" localSheetId="7">#REF!</definedName>
    <definedName name="RRR" localSheetId="15">#REF!</definedName>
    <definedName name="RRR" localSheetId="19">#REF!</definedName>
    <definedName name="RRR" localSheetId="20">#REF!</definedName>
    <definedName name="RRR" localSheetId="5">#REF!</definedName>
    <definedName name="RRR" localSheetId="8">#REF!</definedName>
    <definedName name="RRR" localSheetId="6">#REF!</definedName>
    <definedName name="RRR" localSheetId="9">#REF!</definedName>
    <definedName name="RRR" localSheetId="0">#REF!</definedName>
    <definedName name="RRR">#REF!</definedName>
    <definedName name="rrrrrr" localSheetId="14">#REF!</definedName>
    <definedName name="rrrrrr" localSheetId="7">#REF!</definedName>
    <definedName name="rrrrrr" localSheetId="15">#REF!</definedName>
    <definedName name="rrrrrr" localSheetId="19">#REF!</definedName>
    <definedName name="rrrrrr" localSheetId="20">#REF!</definedName>
    <definedName name="rrrrrr" localSheetId="5">#REF!</definedName>
    <definedName name="rrrrrr" localSheetId="8">#REF!</definedName>
    <definedName name="rrrrrr" localSheetId="6">#REF!</definedName>
    <definedName name="rrrrrr" localSheetId="9">#REF!</definedName>
    <definedName name="rrrrrr" localSheetId="0">#REF!</definedName>
    <definedName name="rrrrrr">#REF!</definedName>
    <definedName name="rt" localSheetId="14">#REF!</definedName>
    <definedName name="rt" localSheetId="7">#REF!</definedName>
    <definedName name="rt" localSheetId="15">#REF!</definedName>
    <definedName name="rt" localSheetId="19">#REF!</definedName>
    <definedName name="rt" localSheetId="20">#REF!</definedName>
    <definedName name="rt" localSheetId="5">#REF!</definedName>
    <definedName name="rt" localSheetId="8">#REF!</definedName>
    <definedName name="rt" localSheetId="6">#REF!</definedName>
    <definedName name="rt" localSheetId="9">#REF!</definedName>
    <definedName name="rt" localSheetId="0">#REF!</definedName>
    <definedName name="rt">#REF!</definedName>
    <definedName name="RW" localSheetId="9">[54]입력!$AC$16</definedName>
    <definedName name="RW">[34]입력!$AC$16</definedName>
    <definedName name="RWL" localSheetId="14">#REF!</definedName>
    <definedName name="RWL" localSheetId="7">#REF!</definedName>
    <definedName name="RWL" localSheetId="15">#REF!</definedName>
    <definedName name="RWL" localSheetId="19">#REF!</definedName>
    <definedName name="RWL" localSheetId="20">#REF!</definedName>
    <definedName name="RWL" localSheetId="5">#REF!</definedName>
    <definedName name="RWL" localSheetId="8">#REF!</definedName>
    <definedName name="RWL" localSheetId="0">#REF!</definedName>
    <definedName name="RWL">#REF!</definedName>
    <definedName name="SC">#REF!</definedName>
    <definedName name="Scale_Punch">#REF!</definedName>
    <definedName name="Scale_Rebar">#REF!</definedName>
    <definedName name="SD">#REF!</definedName>
    <definedName name="SDFG">#REF!</definedName>
    <definedName name="SE2KH" localSheetId="14">[30]내진해석!#REF!</definedName>
    <definedName name="SE2KH" localSheetId="7">[30]내진해석!#REF!</definedName>
    <definedName name="SE2KH" localSheetId="15">[30]내진해석!#REF!</definedName>
    <definedName name="SE2KH" localSheetId="19">[30]내진해석!#REF!</definedName>
    <definedName name="SE2KH" localSheetId="20">[30]내진해석!#REF!</definedName>
    <definedName name="SE2KH" localSheetId="5">[30]내진해석!#REF!</definedName>
    <definedName name="SE2KH" localSheetId="8">[30]내진해석!#REF!</definedName>
    <definedName name="SE2KH" localSheetId="6">[30]내진해석!#REF!</definedName>
    <definedName name="SE2KH" localSheetId="9">[53]내진해석!#REF!</definedName>
    <definedName name="SE2KH" localSheetId="0">[30]내진해석!#REF!</definedName>
    <definedName name="SE2KH">[30]내진해석!#REF!</definedName>
    <definedName name="SE2KV" localSheetId="14">[30]내진해석!#REF!</definedName>
    <definedName name="SE2KV" localSheetId="7">[30]내진해석!#REF!</definedName>
    <definedName name="SE2KV" localSheetId="15">[30]내진해석!#REF!</definedName>
    <definedName name="SE2KV" localSheetId="19">[30]내진해석!#REF!</definedName>
    <definedName name="SE2KV" localSheetId="20">[30]내진해석!#REF!</definedName>
    <definedName name="SE2KV" localSheetId="5">[30]내진해석!#REF!</definedName>
    <definedName name="SE2KV" localSheetId="8">[30]내진해석!#REF!</definedName>
    <definedName name="SE2KV" localSheetId="6">[30]내진해석!#REF!</definedName>
    <definedName name="SE2KV" localSheetId="9">[53]내진해석!#REF!</definedName>
    <definedName name="SE2KV" localSheetId="0">[30]내진해석!#REF!</definedName>
    <definedName name="SE2KV">[30]내진해석!#REF!</definedName>
    <definedName name="SE2KXR" localSheetId="14">[30]내진해석!#REF!</definedName>
    <definedName name="SE2KXR" localSheetId="7">[30]내진해석!#REF!</definedName>
    <definedName name="SE2KXR" localSheetId="15">[30]내진해석!#REF!</definedName>
    <definedName name="SE2KXR" localSheetId="19">[30]내진해석!#REF!</definedName>
    <definedName name="SE2KXR" localSheetId="20">[30]내진해석!#REF!</definedName>
    <definedName name="SE2KXR" localSheetId="5">[30]내진해석!#REF!</definedName>
    <definedName name="SE2KXR" localSheetId="8">[30]내진해석!#REF!</definedName>
    <definedName name="SE2KXR" localSheetId="6">[30]내진해석!#REF!</definedName>
    <definedName name="SE2KXR" localSheetId="9">[53]내진해석!#REF!</definedName>
    <definedName name="SE2KXR" localSheetId="0">[30]내진해석!#REF!</definedName>
    <definedName name="SE2KXR">[30]내진해석!#REF!</definedName>
    <definedName name="se2kyr" localSheetId="14">[30]내진해석!#REF!</definedName>
    <definedName name="se2kyr" localSheetId="7">[30]내진해석!#REF!</definedName>
    <definedName name="se2kyr" localSheetId="15">[30]내진해석!#REF!</definedName>
    <definedName name="se2kyr" localSheetId="19">[30]내진해석!#REF!</definedName>
    <definedName name="se2kyr" localSheetId="20">[30]내진해석!#REF!</definedName>
    <definedName name="se2kyr" localSheetId="5">[30]내진해석!#REF!</definedName>
    <definedName name="se2kyr" localSheetId="8">[30]내진해석!#REF!</definedName>
    <definedName name="se2kyr" localSheetId="6">[30]내진해석!#REF!</definedName>
    <definedName name="se2kyr" localSheetId="9">[53]내진해석!#REF!</definedName>
    <definedName name="se2kyr" localSheetId="0">[30]내진해석!#REF!</definedName>
    <definedName name="se2kyr">[30]내진해석!#REF!</definedName>
    <definedName name="se2kzr" localSheetId="14">[30]내진해석!#REF!</definedName>
    <definedName name="se2kzr" localSheetId="7">[30]내진해석!#REF!</definedName>
    <definedName name="se2kzr" localSheetId="15">[30]내진해석!#REF!</definedName>
    <definedName name="se2kzr" localSheetId="19">[30]내진해석!#REF!</definedName>
    <definedName name="se2kzr" localSheetId="20">[30]내진해석!#REF!</definedName>
    <definedName name="se2kzr" localSheetId="5">[30]내진해석!#REF!</definedName>
    <definedName name="se2kzr" localSheetId="8">[30]내진해석!#REF!</definedName>
    <definedName name="se2kzr" localSheetId="6">[30]내진해석!#REF!</definedName>
    <definedName name="se2kzr" localSheetId="9">[53]내진해석!#REF!</definedName>
    <definedName name="se2kzr" localSheetId="0">[30]내진해석!#REF!</definedName>
    <definedName name="se2kzr">[30]내진해석!#REF!</definedName>
    <definedName name="SH" localSheetId="14">#REF!</definedName>
    <definedName name="SH" localSheetId="7">#REF!</definedName>
    <definedName name="SH" localSheetId="15">#REF!</definedName>
    <definedName name="SH" localSheetId="19">#REF!</definedName>
    <definedName name="SH" localSheetId="20">#REF!</definedName>
    <definedName name="SH" localSheetId="5">#REF!</definedName>
    <definedName name="SH" localSheetId="8">#REF!</definedName>
    <definedName name="SH" localSheetId="0">#REF!</definedName>
    <definedName name="SH">#REF!</definedName>
    <definedName name="shear_X">#REF!</definedName>
    <definedName name="shear_Y">#REF!</definedName>
    <definedName name="ShearValWing" localSheetId="14">#REF!</definedName>
    <definedName name="ShearValWing" localSheetId="7">#REF!</definedName>
    <definedName name="ShearValWing" localSheetId="15">#REF!</definedName>
    <definedName name="ShearValWing" localSheetId="19">#REF!</definedName>
    <definedName name="ShearValWing" localSheetId="20">#REF!</definedName>
    <definedName name="ShearValWing" localSheetId="5">#REF!</definedName>
    <definedName name="ShearValWing" localSheetId="8">#REF!</definedName>
    <definedName name="ShearValWing" localSheetId="6">#REF!</definedName>
    <definedName name="ShearValWing" localSheetId="9">#REF!</definedName>
    <definedName name="ShearValWing" localSheetId="0">#REF!</definedName>
    <definedName name="ShearValWing">#REF!</definedName>
    <definedName name="SHL" localSheetId="14">#REF!</definedName>
    <definedName name="SHL" localSheetId="7">#REF!</definedName>
    <definedName name="SHL" localSheetId="15">#REF!</definedName>
    <definedName name="SHL" localSheetId="19">#REF!</definedName>
    <definedName name="SHL" localSheetId="20">#REF!</definedName>
    <definedName name="SHL" localSheetId="5">#REF!</definedName>
    <definedName name="SHL" localSheetId="8">#REF!</definedName>
    <definedName name="SHL" localSheetId="0">#REF!</definedName>
    <definedName name="SHL">#REF!</definedName>
    <definedName name="SLBL" localSheetId="14">#REF!</definedName>
    <definedName name="SLBL" localSheetId="7">#REF!</definedName>
    <definedName name="SLBL" localSheetId="15">#REF!</definedName>
    <definedName name="SLBL" localSheetId="19">#REF!</definedName>
    <definedName name="SLBL" localSheetId="20">#REF!</definedName>
    <definedName name="SLBL" localSheetId="5">#REF!</definedName>
    <definedName name="SLBL" localSheetId="8">#REF!</definedName>
    <definedName name="SLBL" localSheetId="0">#REF!</definedName>
    <definedName name="SLBL">#REF!</definedName>
    <definedName name="SLTL" localSheetId="14">#REF!</definedName>
    <definedName name="SLTL" localSheetId="7">#REF!</definedName>
    <definedName name="SLTL" localSheetId="15">#REF!</definedName>
    <definedName name="SLTL" localSheetId="19">#REF!</definedName>
    <definedName name="SLTL" localSheetId="20">#REF!</definedName>
    <definedName name="SLTL" localSheetId="5">#REF!</definedName>
    <definedName name="SLTL" localSheetId="8">#REF!</definedName>
    <definedName name="SLTL" localSheetId="0">#REF!</definedName>
    <definedName name="SLTL">#REF!</definedName>
    <definedName name="SLTL1" localSheetId="14">#REF!</definedName>
    <definedName name="SLTL1" localSheetId="7">#REF!</definedName>
    <definedName name="SLTL1" localSheetId="15">#REF!</definedName>
    <definedName name="SLTL1" localSheetId="19">#REF!</definedName>
    <definedName name="SLTL1" localSheetId="20">#REF!</definedName>
    <definedName name="SLTL1" localSheetId="5">#REF!</definedName>
    <definedName name="SLTL1" localSheetId="8">#REF!</definedName>
    <definedName name="SLTL1" localSheetId="0">#REF!</definedName>
    <definedName name="SLTL1">#REF!</definedName>
    <definedName name="SLW" localSheetId="14">#REF!</definedName>
    <definedName name="SLW" localSheetId="7">#REF!</definedName>
    <definedName name="SLW" localSheetId="15">#REF!</definedName>
    <definedName name="SLW" localSheetId="19">#REF!</definedName>
    <definedName name="SLW" localSheetId="20">#REF!</definedName>
    <definedName name="SLW" localSheetId="5">#REF!</definedName>
    <definedName name="SLW" localSheetId="8">#REF!</definedName>
    <definedName name="SLW" localSheetId="0">#REF!</definedName>
    <definedName name="SLW">#REF!</definedName>
    <definedName name="solver_adj" localSheetId="18" hidden="1">'2.2 기존시설 마루높이'!#REF!</definedName>
    <definedName name="solver_adj" localSheetId="4" hidden="1">'3.1.1 마루높이 결정(2)'!#REF!</definedName>
    <definedName name="solver_adj" localSheetId="13" hidden="1">'나.마루높이검토(기존시설50년)'!#REF!</definedName>
    <definedName name="solver_cvg" localSheetId="18" hidden="1">0.0001</definedName>
    <definedName name="solver_cvg" localSheetId="4" hidden="1">0.0001</definedName>
    <definedName name="solver_cvg" localSheetId="13" hidden="1">0.0001</definedName>
    <definedName name="solver_drv" localSheetId="18" hidden="1">1</definedName>
    <definedName name="solver_drv" localSheetId="4" hidden="1">1</definedName>
    <definedName name="solver_drv" localSheetId="13" hidden="1">1</definedName>
    <definedName name="solver_est" localSheetId="18" hidden="1">1</definedName>
    <definedName name="solver_est" localSheetId="4" hidden="1">1</definedName>
    <definedName name="solver_est" localSheetId="13" hidden="1">1</definedName>
    <definedName name="solver_itr" localSheetId="18" hidden="1">100</definedName>
    <definedName name="solver_itr" localSheetId="4" hidden="1">100</definedName>
    <definedName name="solver_itr" localSheetId="13" hidden="1">100</definedName>
    <definedName name="solver_lhs1" localSheetId="18" hidden="1">'2.2 기존시설 마루높이'!#REF!</definedName>
    <definedName name="solver_lhs1" localSheetId="4" hidden="1">'3.1.1 마루높이 결정(2)'!#REF!</definedName>
    <definedName name="solver_lhs1" localSheetId="13" hidden="1">'나.마루높이검토(기존시설50년)'!#REF!</definedName>
    <definedName name="solver_lin" localSheetId="18" hidden="1">2</definedName>
    <definedName name="solver_lin" localSheetId="4" hidden="1">2</definedName>
    <definedName name="solver_lin" localSheetId="13" hidden="1">2</definedName>
    <definedName name="solver_neg" localSheetId="18" hidden="1">1</definedName>
    <definedName name="solver_neg" localSheetId="4" hidden="1">1</definedName>
    <definedName name="solver_neg" localSheetId="13" hidden="1">1</definedName>
    <definedName name="solver_num" localSheetId="18" hidden="1">1</definedName>
    <definedName name="solver_num" localSheetId="4" hidden="1">1</definedName>
    <definedName name="solver_num" localSheetId="13" hidden="1">1</definedName>
    <definedName name="solver_nwt" localSheetId="18" hidden="1">1</definedName>
    <definedName name="solver_nwt" localSheetId="4" hidden="1">1</definedName>
    <definedName name="solver_nwt" localSheetId="13" hidden="1">1</definedName>
    <definedName name="solver_opt" localSheetId="18" hidden="1">'2.2 기존시설 마루높이'!#REF!</definedName>
    <definedName name="solver_opt" localSheetId="4" hidden="1">'3.1.1 마루높이 결정(2)'!#REF!</definedName>
    <definedName name="solver_opt" localSheetId="13" hidden="1">'나.마루높이검토(기존시설50년)'!#REF!</definedName>
    <definedName name="solver_pre" localSheetId="18" hidden="1">0.000001</definedName>
    <definedName name="solver_pre" localSheetId="4" hidden="1">0.000001</definedName>
    <definedName name="solver_pre" localSheetId="13" hidden="1">0.000001</definedName>
    <definedName name="solver_rel1" localSheetId="18" hidden="1">3</definedName>
    <definedName name="solver_rel1" localSheetId="4" hidden="1">3</definedName>
    <definedName name="solver_rel1" localSheetId="13" hidden="1">3</definedName>
    <definedName name="solver_rhs1" localSheetId="18" hidden="1">0</definedName>
    <definedName name="solver_rhs1" localSheetId="4" hidden="1">0</definedName>
    <definedName name="solver_rhs1" localSheetId="13" hidden="1">0</definedName>
    <definedName name="solver_scl" localSheetId="18" hidden="1">2</definedName>
    <definedName name="solver_scl" localSheetId="4" hidden="1">2</definedName>
    <definedName name="solver_scl" localSheetId="13" hidden="1">2</definedName>
    <definedName name="solver_sho" localSheetId="18" hidden="1">2</definedName>
    <definedName name="solver_sho" localSheetId="4" hidden="1">2</definedName>
    <definedName name="solver_sho" localSheetId="13" hidden="1">2</definedName>
    <definedName name="solver_tim" localSheetId="18" hidden="1">100</definedName>
    <definedName name="solver_tim" localSheetId="4" hidden="1">100</definedName>
    <definedName name="solver_tim" localSheetId="13" hidden="1">100</definedName>
    <definedName name="solver_tol" localSheetId="18" hidden="1">0.05</definedName>
    <definedName name="solver_tol" localSheetId="4" hidden="1">0.05</definedName>
    <definedName name="solver_tol" localSheetId="13" hidden="1">0.05</definedName>
    <definedName name="solver_typ" localSheetId="18" hidden="1">3</definedName>
    <definedName name="solver_typ" localSheetId="4" hidden="1">3</definedName>
    <definedName name="solver_typ" localSheetId="13" hidden="1">3</definedName>
    <definedName name="solver_val" localSheetId="18" hidden="1">0.5</definedName>
    <definedName name="solver_val" localSheetId="4" hidden="1">0.5</definedName>
    <definedName name="solver_val" localSheetId="13" hidden="1">0.5</definedName>
    <definedName name="Spaces">#REF!</definedName>
    <definedName name="ST">#REF!</definedName>
    <definedName name="STH" localSheetId="14">#REF!</definedName>
    <definedName name="STH" localSheetId="7">#REF!</definedName>
    <definedName name="STH" localSheetId="15">#REF!</definedName>
    <definedName name="STH" localSheetId="19">#REF!</definedName>
    <definedName name="STH" localSheetId="20">#REF!</definedName>
    <definedName name="STH" localSheetId="5">#REF!</definedName>
    <definedName name="STH" localSheetId="8">#REF!</definedName>
    <definedName name="STH" localSheetId="0">#REF!</definedName>
    <definedName name="STH">#REF!</definedName>
    <definedName name="STW" localSheetId="14">#REF!</definedName>
    <definedName name="STW" localSheetId="7">#REF!</definedName>
    <definedName name="STW" localSheetId="15">#REF!</definedName>
    <definedName name="STW" localSheetId="19">#REF!</definedName>
    <definedName name="STW" localSheetId="20">#REF!</definedName>
    <definedName name="STW" localSheetId="5">#REF!</definedName>
    <definedName name="STW" localSheetId="8">#REF!</definedName>
    <definedName name="STW" localSheetId="0">#REF!</definedName>
    <definedName name="STW">#REF!</definedName>
    <definedName name="SW">#REF!</definedName>
    <definedName name="SX">#REF!</definedName>
    <definedName name="S격실높이">#REF!</definedName>
    <definedName name="S격실폭">#REF!</definedName>
    <definedName name="T">#REF!</definedName>
    <definedName name="T.T.P2층난적비쇄파">#REF!</definedName>
    <definedName name="T.T.P2층난적쇄파">#REF!</definedName>
    <definedName name="Table_Rebar">#REF!</definedName>
    <definedName name="Table_Rebars">#REF!</definedName>
    <definedName name="tfl">#REF!</definedName>
    <definedName name="tfu">#REF!</definedName>
    <definedName name="TG">#REF!</definedName>
    <definedName name="TL">#REF!</definedName>
    <definedName name="TLEN" localSheetId="14">[30]내진해석!#REF!</definedName>
    <definedName name="TLEN" localSheetId="7">[30]내진해석!#REF!</definedName>
    <definedName name="TLEN" localSheetId="15">[30]내진해석!#REF!</definedName>
    <definedName name="TLEN" localSheetId="19">[30]내진해석!#REF!</definedName>
    <definedName name="TLEN" localSheetId="20">[30]내진해석!#REF!</definedName>
    <definedName name="TLEN" localSheetId="5">[30]내진해석!#REF!</definedName>
    <definedName name="TLEN" localSheetId="8">[30]내진해석!#REF!</definedName>
    <definedName name="TLEN" localSheetId="6">[30]내진해석!#REF!</definedName>
    <definedName name="TLEN" localSheetId="9">[53]내진해석!#REF!</definedName>
    <definedName name="TLEN" localSheetId="0">[30]내진해석!#REF!</definedName>
    <definedName name="TLEN">[30]내진해석!#REF!</definedName>
    <definedName name="to" localSheetId="14">#REF!</definedName>
    <definedName name="to" localSheetId="7">#REF!</definedName>
    <definedName name="to" localSheetId="15">#REF!</definedName>
    <definedName name="to" localSheetId="19">#REF!</definedName>
    <definedName name="to" localSheetId="20">#REF!</definedName>
    <definedName name="to" localSheetId="5">#REF!</definedName>
    <definedName name="to" localSheetId="8">#REF!</definedName>
    <definedName name="to" localSheetId="6">#REF!</definedName>
    <definedName name="to" localSheetId="9">#REF!</definedName>
    <definedName name="to" localSheetId="0">#REF!</definedName>
    <definedName name="to">#REF!</definedName>
    <definedName name="Trend_Y">#REF!</definedName>
    <definedName name="tt_g" localSheetId="14">#REF!</definedName>
    <definedName name="tt_g" localSheetId="7">#REF!</definedName>
    <definedName name="tt_g" localSheetId="15">#REF!</definedName>
    <definedName name="tt_g" localSheetId="19">#REF!</definedName>
    <definedName name="tt_g" localSheetId="20">#REF!</definedName>
    <definedName name="tt_g" localSheetId="5">#REF!</definedName>
    <definedName name="tt_g" localSheetId="8">#REF!</definedName>
    <definedName name="tt_g" localSheetId="6">#REF!</definedName>
    <definedName name="tt_g" localSheetId="9">#REF!</definedName>
    <definedName name="tt_g" localSheetId="0">#REF!</definedName>
    <definedName name="tt_g">#REF!</definedName>
    <definedName name="_tt1">"tt1"</definedName>
    <definedName name="TTT">#REF!</definedName>
    <definedName name="tu">#REF!</definedName>
    <definedName name="tw">#REF!</definedName>
    <definedName name="T격실높이">#REF!</definedName>
    <definedName name="T격실폭">#REF!</definedName>
    <definedName name="UH">#REF!</definedName>
    <definedName name="UW_210" localSheetId="3">#REF!</definedName>
    <definedName name="UW_210" localSheetId="10">#REF!</definedName>
    <definedName name="UW_210" localSheetId="21">#REF!</definedName>
    <definedName name="UW_210" localSheetId="22">#REF!</definedName>
    <definedName name="UW_210" localSheetId="9">#REF!</definedName>
    <definedName name="UW_210">#REF!</definedName>
    <definedName name="Vbe">#REF!</definedName>
    <definedName name="Vbo">#REF!</definedName>
    <definedName name="Vdy">#REF!</definedName>
    <definedName name="VRE">#REF!</definedName>
    <definedName name="VRM">#REF!</definedName>
    <definedName name="vrmn" localSheetId="14">#REF!</definedName>
    <definedName name="vrmn" localSheetId="7">#REF!</definedName>
    <definedName name="vrmn" localSheetId="15">#REF!</definedName>
    <definedName name="vrmn" localSheetId="19">#REF!</definedName>
    <definedName name="vrmn" localSheetId="20">#REF!</definedName>
    <definedName name="vrmn" localSheetId="5">#REF!</definedName>
    <definedName name="vrmn" localSheetId="8">#REF!</definedName>
    <definedName name="vrmn" localSheetId="0">#REF!</definedName>
    <definedName name="vrmn">#REF!</definedName>
    <definedName name="VRN">#REF!</definedName>
    <definedName name="VRS">#REF!</definedName>
    <definedName name="_Vu1">#REF!</definedName>
    <definedName name="_Vu2">#REF!</definedName>
    <definedName name="_Vu3">#REF!</definedName>
    <definedName name="_Vu4">#REF!</definedName>
    <definedName name="VV_Tie_index" localSheetId="14">[9]VV_Ped!#REF!</definedName>
    <definedName name="VV_Tie_index" localSheetId="7">[9]VV_Ped!#REF!</definedName>
    <definedName name="VV_Tie_index" localSheetId="15">[9]VV_Ped!#REF!</definedName>
    <definedName name="VV_Tie_index" localSheetId="19">[9]VV_Ped!#REF!</definedName>
    <definedName name="VV_Tie_index" localSheetId="20">[9]VV_Ped!#REF!</definedName>
    <definedName name="VV_Tie_index" localSheetId="5">[9]VV_Ped!#REF!</definedName>
    <definedName name="VV_Tie_index" localSheetId="8">[9]VV_Ped!#REF!</definedName>
    <definedName name="VV_Tie_index" localSheetId="6">[9]VV_Ped!#REF!</definedName>
    <definedName name="VV_Tie_index" localSheetId="9">[52]VV_Ped!#REF!</definedName>
    <definedName name="VV_Tie_index" localSheetId="0">[9]VV_Ped!#REF!</definedName>
    <definedName name="VV_Tie_index">[9]VV_Ped!#REF!</definedName>
    <definedName name="W">#REF!</definedName>
    <definedName name="WER">#REF!</definedName>
    <definedName name="WWQ" localSheetId="14">#REF!</definedName>
    <definedName name="WWQ" localSheetId="7">#REF!</definedName>
    <definedName name="WWQ" localSheetId="15">#REF!</definedName>
    <definedName name="WWQ" localSheetId="19">#REF!</definedName>
    <definedName name="WWQ" localSheetId="20">#REF!</definedName>
    <definedName name="WWQ" localSheetId="5">#REF!</definedName>
    <definedName name="WWQ" localSheetId="8">#REF!</definedName>
    <definedName name="WWQ" localSheetId="6">#REF!</definedName>
    <definedName name="WWQ" localSheetId="9">#REF!</definedName>
    <definedName name="WWQ" localSheetId="0">#REF!</definedName>
    <definedName name="WWQ">#REF!</definedName>
    <definedName name="www" localSheetId="14">BLCH</definedName>
    <definedName name="www" localSheetId="7">BLCH</definedName>
    <definedName name="www" localSheetId="15">BLCH</definedName>
    <definedName name="www" localSheetId="17">BLCH</definedName>
    <definedName name="www" localSheetId="12">BLCH</definedName>
    <definedName name="www" localSheetId="19">BLCH</definedName>
    <definedName name="www" localSheetId="20">BLCH</definedName>
    <definedName name="www" localSheetId="2">BLCH</definedName>
    <definedName name="www" localSheetId="5">BLCH</definedName>
    <definedName name="www" localSheetId="8">BLCH</definedName>
    <definedName name="www" localSheetId="3">BLCH</definedName>
    <definedName name="www" localSheetId="6">BLCH</definedName>
    <definedName name="www" localSheetId="9">BLCH</definedName>
    <definedName name="www" localSheetId="0">BLCH</definedName>
    <definedName name="www">BLCH</definedName>
    <definedName name="wwww" localSheetId="14">BLCH</definedName>
    <definedName name="wwww" localSheetId="7">BLCH</definedName>
    <definedName name="wwww" localSheetId="15">BLCH</definedName>
    <definedName name="wwww" localSheetId="17">BLCH</definedName>
    <definedName name="wwww" localSheetId="12">BLCH</definedName>
    <definedName name="wwww" localSheetId="19">BLCH</definedName>
    <definedName name="wwww" localSheetId="20">BLCH</definedName>
    <definedName name="wwww" localSheetId="2">BLCH</definedName>
    <definedName name="wwww" localSheetId="5">BLCH</definedName>
    <definedName name="wwww" localSheetId="8">BLCH</definedName>
    <definedName name="wwww" localSheetId="3">BLCH</definedName>
    <definedName name="wwww" localSheetId="6">BLCH</definedName>
    <definedName name="wwww" localSheetId="9">BLCH</definedName>
    <definedName name="wwww" localSheetId="0">BLCH</definedName>
    <definedName name="wwww">BLCH</definedName>
    <definedName name="X_B_Index">#REF!</definedName>
    <definedName name="X_T_Index">#REF!</definedName>
    <definedName name="XEXP1" localSheetId="14">[30]내진해석!#REF!</definedName>
    <definedName name="XEXP1" localSheetId="7">[30]내진해석!#REF!</definedName>
    <definedName name="XEXP1" localSheetId="15">[30]내진해석!#REF!</definedName>
    <definedName name="XEXP1" localSheetId="19">[30]내진해석!#REF!</definedName>
    <definedName name="XEXP1" localSheetId="20">[30]내진해석!#REF!</definedName>
    <definedName name="XEXP1" localSheetId="5">[30]내진해석!#REF!</definedName>
    <definedName name="XEXP1" localSheetId="8">[30]내진해석!#REF!</definedName>
    <definedName name="XEXP1" localSheetId="6">[30]내진해석!#REF!</definedName>
    <definedName name="XEXP1" localSheetId="9">[53]내진해석!#REF!</definedName>
    <definedName name="XEXP1" localSheetId="0">[30]내진해석!#REF!</definedName>
    <definedName name="XEXP1">[30]내진해석!#REF!</definedName>
    <definedName name="XEXP2" localSheetId="14">[30]내진해석!#REF!</definedName>
    <definedName name="XEXP2" localSheetId="7">[30]내진해석!#REF!</definedName>
    <definedName name="XEXP2" localSheetId="15">[30]내진해석!#REF!</definedName>
    <definedName name="XEXP2" localSheetId="19">[30]내진해석!#REF!</definedName>
    <definedName name="XEXP2" localSheetId="20">[30]내진해석!#REF!</definedName>
    <definedName name="XEXP2" localSheetId="5">[30]내진해석!#REF!</definedName>
    <definedName name="XEXP2" localSheetId="8">[30]내진해석!#REF!</definedName>
    <definedName name="XEXP2" localSheetId="6">[30]내진해석!#REF!</definedName>
    <definedName name="XEXP2" localSheetId="9">[53]내진해석!#REF!</definedName>
    <definedName name="XEXP2" localSheetId="0">[30]내진해석!#REF!</definedName>
    <definedName name="XEXP2">[30]내진해석!#REF!</definedName>
    <definedName name="XEXP3" localSheetId="14">[30]내진해석!#REF!</definedName>
    <definedName name="XEXP3" localSheetId="7">[30]내진해석!#REF!</definedName>
    <definedName name="XEXP3" localSheetId="15">[30]내진해석!#REF!</definedName>
    <definedName name="XEXP3" localSheetId="19">[30]내진해석!#REF!</definedName>
    <definedName name="XEXP3" localSheetId="20">[30]내진해석!#REF!</definedName>
    <definedName name="XEXP3" localSheetId="5">[30]내진해석!#REF!</definedName>
    <definedName name="XEXP3" localSheetId="8">[30]내진해석!#REF!</definedName>
    <definedName name="XEXP3" localSheetId="6">[30]내진해석!#REF!</definedName>
    <definedName name="XEXP3" localSheetId="9">[53]내진해석!#REF!</definedName>
    <definedName name="XEXP3" localSheetId="0">[30]내진해석!#REF!</definedName>
    <definedName name="XEXP3">[30]내진해석!#REF!</definedName>
    <definedName name="XEXP4" localSheetId="14">[30]내진해석!#REF!</definedName>
    <definedName name="XEXP4" localSheetId="7">[30]내진해석!#REF!</definedName>
    <definedName name="XEXP4" localSheetId="15">[30]내진해석!#REF!</definedName>
    <definedName name="XEXP4" localSheetId="19">[30]내진해석!#REF!</definedName>
    <definedName name="XEXP4" localSheetId="20">[30]내진해석!#REF!</definedName>
    <definedName name="XEXP4" localSheetId="5">[30]내진해석!#REF!</definedName>
    <definedName name="XEXP4" localSheetId="8">[30]내진해석!#REF!</definedName>
    <definedName name="XEXP4" localSheetId="6">[30]내진해석!#REF!</definedName>
    <definedName name="XEXP4" localSheetId="9">[53]내진해석!#REF!</definedName>
    <definedName name="XEXP4" localSheetId="0">[30]내진해석!#REF!</definedName>
    <definedName name="XEXP4">[30]내진해석!#REF!</definedName>
    <definedName name="XEXP5" localSheetId="14">[30]내진해석!#REF!</definedName>
    <definedName name="XEXP5" localSheetId="7">[30]내진해석!#REF!</definedName>
    <definedName name="XEXP5" localSheetId="15">[30]내진해석!#REF!</definedName>
    <definedName name="XEXP5" localSheetId="19">[30]내진해석!#REF!</definedName>
    <definedName name="XEXP5" localSheetId="20">[30]내진해석!#REF!</definedName>
    <definedName name="XEXP5" localSheetId="5">[30]내진해석!#REF!</definedName>
    <definedName name="XEXP5" localSheetId="8">[30]내진해석!#REF!</definedName>
    <definedName name="XEXP5" localSheetId="6">[30]내진해석!#REF!</definedName>
    <definedName name="XEXP5" localSheetId="9">[53]내진해석!#REF!</definedName>
    <definedName name="XEXP5" localSheetId="0">[30]내진해석!#REF!</definedName>
    <definedName name="XEXP5">[30]내진해석!#REF!</definedName>
    <definedName name="XEXP6" localSheetId="14">[30]내진해석!#REF!</definedName>
    <definedName name="XEXP6" localSheetId="7">[30]내진해석!#REF!</definedName>
    <definedName name="XEXP6" localSheetId="15">[30]내진해석!#REF!</definedName>
    <definedName name="XEXP6" localSheetId="19">[30]내진해석!#REF!</definedName>
    <definedName name="XEXP6" localSheetId="20">[30]내진해석!#REF!</definedName>
    <definedName name="XEXP6" localSheetId="5">[30]내진해석!#REF!</definedName>
    <definedName name="XEXP6" localSheetId="8">[30]내진해석!#REF!</definedName>
    <definedName name="XEXP6" localSheetId="6">[30]내진해석!#REF!</definedName>
    <definedName name="XEXP6" localSheetId="9">[53]내진해석!#REF!</definedName>
    <definedName name="XEXP6" localSheetId="0">[30]내진해석!#REF!</definedName>
    <definedName name="XEXP6">[30]내진해석!#REF!</definedName>
    <definedName name="XS">#REF!</definedName>
    <definedName name="Y_B_Index">#REF!</definedName>
    <definedName name="Y_T_Index">#REF!</definedName>
    <definedName name="Ysu">#REF!</definedName>
    <definedName name="YSU1">#REF!</definedName>
    <definedName name="Yvcu">#REF!</definedName>
    <definedName name="Yvsu">#REF!</definedName>
    <definedName name="z">#REF!</definedName>
    <definedName name="ZA">#REF!</definedName>
    <definedName name="zx" localSheetId="14">BLCH</definedName>
    <definedName name="zx" localSheetId="7">BLCH</definedName>
    <definedName name="zx" localSheetId="15">BLCH</definedName>
    <definedName name="zx" localSheetId="17">BLCH</definedName>
    <definedName name="zx" localSheetId="12">BLCH</definedName>
    <definedName name="zx" localSheetId="19">BLCH</definedName>
    <definedName name="zx" localSheetId="20">BLCH</definedName>
    <definedName name="zx" localSheetId="2">BLCH</definedName>
    <definedName name="zx" localSheetId="5">BLCH</definedName>
    <definedName name="zx" localSheetId="8">BLCH</definedName>
    <definedName name="zx" localSheetId="3">BLCH</definedName>
    <definedName name="zx" localSheetId="6">BLCH</definedName>
    <definedName name="zx" localSheetId="9">BLCH</definedName>
    <definedName name="zx" localSheetId="0">BLCH</definedName>
    <definedName name="zx">BLCH</definedName>
    <definedName name="zxc" localSheetId="14">BLCH</definedName>
    <definedName name="zxc" localSheetId="7">BLCH</definedName>
    <definedName name="zxc" localSheetId="15">BLCH</definedName>
    <definedName name="zxc" localSheetId="17">BLCH</definedName>
    <definedName name="zxc" localSheetId="12">BLCH</definedName>
    <definedName name="zxc" localSheetId="19">BLCH</definedName>
    <definedName name="zxc" localSheetId="20">BLCH</definedName>
    <definedName name="zxc" localSheetId="2">BLCH</definedName>
    <definedName name="zxc" localSheetId="5">BLCH</definedName>
    <definedName name="zxc" localSheetId="8">BLCH</definedName>
    <definedName name="zxc" localSheetId="3">BLCH</definedName>
    <definedName name="zxc" localSheetId="6">BLCH</definedName>
    <definedName name="zxc" localSheetId="9">BLCH</definedName>
    <definedName name="zxc" localSheetId="0">BLCH</definedName>
    <definedName name="zxc">BLCH</definedName>
    <definedName name="β" localSheetId="14">#REF!</definedName>
    <definedName name="β" localSheetId="7">#REF!</definedName>
    <definedName name="β" localSheetId="15">#REF!</definedName>
    <definedName name="β" localSheetId="19">#REF!</definedName>
    <definedName name="β" localSheetId="20">#REF!</definedName>
    <definedName name="β" localSheetId="5">#REF!</definedName>
    <definedName name="β" localSheetId="8">#REF!</definedName>
    <definedName name="β" localSheetId="0">#REF!</definedName>
    <definedName name="β">#REF!</definedName>
    <definedName name="βa" localSheetId="14">#REF!</definedName>
    <definedName name="βa" localSheetId="7">#REF!</definedName>
    <definedName name="βa" localSheetId="15">#REF!</definedName>
    <definedName name="βa" localSheetId="19">#REF!</definedName>
    <definedName name="βa" localSheetId="20">#REF!</definedName>
    <definedName name="βa" localSheetId="5">#REF!</definedName>
    <definedName name="βa" localSheetId="8">#REF!</definedName>
    <definedName name="βa" localSheetId="0">#REF!</definedName>
    <definedName name="βa">#REF!</definedName>
    <definedName name="βb" localSheetId="14">#REF!</definedName>
    <definedName name="βb" localSheetId="7">#REF!</definedName>
    <definedName name="βb" localSheetId="15">#REF!</definedName>
    <definedName name="βb" localSheetId="19">#REF!</definedName>
    <definedName name="βb" localSheetId="20">#REF!</definedName>
    <definedName name="βb" localSheetId="5">#REF!</definedName>
    <definedName name="βb" localSheetId="8">#REF!</definedName>
    <definedName name="βb" localSheetId="0">#REF!</definedName>
    <definedName name="βb">#REF!</definedName>
    <definedName name="γ" localSheetId="14">#REF!</definedName>
    <definedName name="γ" localSheetId="7">#REF!</definedName>
    <definedName name="γ" localSheetId="15">#REF!</definedName>
    <definedName name="γ" localSheetId="19">#REF!</definedName>
    <definedName name="γ" localSheetId="20">#REF!</definedName>
    <definedName name="γ" localSheetId="5">#REF!</definedName>
    <definedName name="γ" localSheetId="8">#REF!</definedName>
    <definedName name="γ" localSheetId="0">#REF!</definedName>
    <definedName name="γ">#REF!</definedName>
    <definedName name="γ1" localSheetId="14">#REF!</definedName>
    <definedName name="γ1" localSheetId="7">#REF!</definedName>
    <definedName name="γ1" localSheetId="15">#REF!</definedName>
    <definedName name="γ1" localSheetId="19">#REF!</definedName>
    <definedName name="γ1" localSheetId="20">#REF!</definedName>
    <definedName name="γ1" localSheetId="5">#REF!</definedName>
    <definedName name="γ1" localSheetId="8">#REF!</definedName>
    <definedName name="γ1" localSheetId="0">#REF!</definedName>
    <definedName name="γ1">#REF!</definedName>
    <definedName name="γ2" localSheetId="14">#REF!</definedName>
    <definedName name="γ2" localSheetId="7">#REF!</definedName>
    <definedName name="γ2" localSheetId="15">#REF!</definedName>
    <definedName name="γ2" localSheetId="19">#REF!</definedName>
    <definedName name="γ2" localSheetId="20">#REF!</definedName>
    <definedName name="γ2" localSheetId="5">#REF!</definedName>
    <definedName name="γ2" localSheetId="8">#REF!</definedName>
    <definedName name="γ2" localSheetId="0">#REF!</definedName>
    <definedName name="γ2">#REF!</definedName>
    <definedName name="γt" localSheetId="14">#REF!</definedName>
    <definedName name="γt" localSheetId="7">#REF!</definedName>
    <definedName name="γt" localSheetId="15">#REF!</definedName>
    <definedName name="γt" localSheetId="19">#REF!</definedName>
    <definedName name="γt" localSheetId="20">#REF!</definedName>
    <definedName name="γt" localSheetId="5">#REF!</definedName>
    <definedName name="γt" localSheetId="8">#REF!</definedName>
    <definedName name="γt" localSheetId="0">#REF!</definedName>
    <definedName name="γt">#REF!</definedName>
    <definedName name="γw" localSheetId="14">[33]작용하중산정!#REF!</definedName>
    <definedName name="γw" localSheetId="7">[33]작용하중산정!#REF!</definedName>
    <definedName name="γw" localSheetId="15">[33]작용하중산정!#REF!</definedName>
    <definedName name="γw" localSheetId="19">[33]작용하중산정!#REF!</definedName>
    <definedName name="γw" localSheetId="20">[33]작용하중산정!#REF!</definedName>
    <definedName name="γw" localSheetId="5">[33]작용하중산정!#REF!</definedName>
    <definedName name="γw" localSheetId="8">[33]작용하중산정!#REF!</definedName>
    <definedName name="γw" localSheetId="9">[49]작용하중산정!#REF!</definedName>
    <definedName name="γw" localSheetId="0">[33]작용하중산정!#REF!</definedName>
    <definedName name="γw">[33]작용하중산정!#REF!</definedName>
    <definedName name="ψ" localSheetId="14">#REF!</definedName>
    <definedName name="ψ" localSheetId="7">#REF!</definedName>
    <definedName name="ψ" localSheetId="15">#REF!</definedName>
    <definedName name="ψ" localSheetId="19">#REF!</definedName>
    <definedName name="ψ" localSheetId="20">#REF!</definedName>
    <definedName name="ψ" localSheetId="5">#REF!</definedName>
    <definedName name="ψ" localSheetId="8">#REF!</definedName>
    <definedName name="ψ" localSheetId="0">#REF!</definedName>
    <definedName name="ψ">#REF!</definedName>
    <definedName name="ㄱ">#REF!</definedName>
    <definedName name="ㄱ1">#REF!</definedName>
    <definedName name="ㄱㄱㄱ" localSheetId="14">BLCH</definedName>
    <definedName name="ㄱㄱㄱ" localSheetId="7">BLCH</definedName>
    <definedName name="ㄱㄱㄱ" localSheetId="15">BLCH</definedName>
    <definedName name="ㄱㄱㄱ" localSheetId="17">BLCH</definedName>
    <definedName name="ㄱㄱㄱ" localSheetId="12">BLCH</definedName>
    <definedName name="ㄱㄱㄱ" localSheetId="19">BLCH</definedName>
    <definedName name="ㄱㄱㄱ" localSheetId="20">BLCH</definedName>
    <definedName name="ㄱㄱㄱ" localSheetId="2">BLCH</definedName>
    <definedName name="ㄱㄱㄱ" localSheetId="5">BLCH</definedName>
    <definedName name="ㄱㄱㄱ" localSheetId="8">BLCH</definedName>
    <definedName name="ㄱㄱㄱ" localSheetId="3">BLCH</definedName>
    <definedName name="ㄱㄱㄱ" localSheetId="6">BLCH</definedName>
    <definedName name="ㄱㄱㄱ" localSheetId="9">BLCH</definedName>
    <definedName name="ㄱㄱㄱ" localSheetId="0">BLCH</definedName>
    <definedName name="ㄱㄱㄱ">BLCH</definedName>
    <definedName name="가">#REF!</definedName>
    <definedName name="강단면적">#REF!</definedName>
    <definedName name="강단면적1">#REF!</definedName>
    <definedName name="강탄성계수">#REF!</definedName>
    <definedName name="거리1">#REF!</definedName>
    <definedName name="거리11" localSheetId="14">#REF!</definedName>
    <definedName name="거리11" localSheetId="7">#REF!</definedName>
    <definedName name="거리11" localSheetId="15">#REF!</definedName>
    <definedName name="거리11" localSheetId="19">#REF!</definedName>
    <definedName name="거리11" localSheetId="20">#REF!</definedName>
    <definedName name="거리11" localSheetId="5">#REF!</definedName>
    <definedName name="거리11" localSheetId="8">#REF!</definedName>
    <definedName name="거리11" localSheetId="6">#REF!</definedName>
    <definedName name="거리11" localSheetId="9">#REF!</definedName>
    <definedName name="거리11" localSheetId="0">#REF!</definedName>
    <definedName name="거리11">#REF!</definedName>
    <definedName name="거리2">#REF!</definedName>
    <definedName name="거리3">#REF!</definedName>
    <definedName name="거리4" localSheetId="14">'[20]역T형교대(말뚝기초)'!#REF!</definedName>
    <definedName name="거리4" localSheetId="7">'[20]역T형교대(말뚝기초)'!#REF!</definedName>
    <definedName name="거리4" localSheetId="15">'[20]역T형교대(말뚝기초)'!#REF!</definedName>
    <definedName name="거리4" localSheetId="19">'[20]역T형교대(말뚝기초)'!#REF!</definedName>
    <definedName name="거리4" localSheetId="20">'[20]역T형교대(말뚝기초)'!#REF!</definedName>
    <definedName name="거리4" localSheetId="5">'[20]역T형교대(말뚝기초)'!#REF!</definedName>
    <definedName name="거리4" localSheetId="8">'[20]역T형교대(말뚝기초)'!#REF!</definedName>
    <definedName name="거리4" localSheetId="6">'[20]역T형교대(말뚝기초)'!#REF!</definedName>
    <definedName name="거리4" localSheetId="9">'[20]역T형교대(말뚝기초)'!#REF!</definedName>
    <definedName name="거리4" localSheetId="0">'[20]역T형교대(말뚝기초)'!#REF!</definedName>
    <definedName name="거리4">'[20]역T형교대(말뚝기초)'!#REF!</definedName>
    <definedName name="거리5">#REF!</definedName>
    <definedName name="거리6" localSheetId="14">#REF!</definedName>
    <definedName name="거리6" localSheetId="7">#REF!</definedName>
    <definedName name="거리6" localSheetId="15">#REF!</definedName>
    <definedName name="거리6" localSheetId="19">#REF!</definedName>
    <definedName name="거리6" localSheetId="20">#REF!</definedName>
    <definedName name="거리6" localSheetId="5">#REF!</definedName>
    <definedName name="거리6" localSheetId="8">#REF!</definedName>
    <definedName name="거리6" localSheetId="6">#REF!</definedName>
    <definedName name="거리6" localSheetId="9">#REF!</definedName>
    <definedName name="거리6" localSheetId="0">#REF!</definedName>
    <definedName name="거리6">#REF!</definedName>
    <definedName name="거리7" localSheetId="14">#REF!</definedName>
    <definedName name="거리7" localSheetId="7">#REF!</definedName>
    <definedName name="거리7" localSheetId="15">#REF!</definedName>
    <definedName name="거리7" localSheetId="19">#REF!</definedName>
    <definedName name="거리7" localSheetId="20">#REF!</definedName>
    <definedName name="거리7" localSheetId="5">#REF!</definedName>
    <definedName name="거리7" localSheetId="8">#REF!</definedName>
    <definedName name="거리7" localSheetId="6">#REF!</definedName>
    <definedName name="거리7" localSheetId="9">#REF!</definedName>
    <definedName name="거리7" localSheetId="0">#REF!</definedName>
    <definedName name="거리7">#REF!</definedName>
    <definedName name="건조수축율">#REF!</definedName>
    <definedName name="경사1">#REF!</definedName>
    <definedName name="경사2">#REF!</definedName>
    <definedName name="경사3">#REF!</definedName>
    <definedName name="경사4" localSheetId="14">'[20]역T형교대(말뚝기초)'!#REF!</definedName>
    <definedName name="경사4" localSheetId="7">'[20]역T형교대(말뚝기초)'!#REF!</definedName>
    <definedName name="경사4" localSheetId="15">'[20]역T형교대(말뚝기초)'!#REF!</definedName>
    <definedName name="경사4" localSheetId="19">'[20]역T형교대(말뚝기초)'!#REF!</definedName>
    <definedName name="경사4" localSheetId="20">'[20]역T형교대(말뚝기초)'!#REF!</definedName>
    <definedName name="경사4" localSheetId="5">'[20]역T형교대(말뚝기초)'!#REF!</definedName>
    <definedName name="경사4" localSheetId="8">'[20]역T형교대(말뚝기초)'!#REF!</definedName>
    <definedName name="경사4" localSheetId="6">'[20]역T형교대(말뚝기초)'!#REF!</definedName>
    <definedName name="경사4" localSheetId="9">'[20]역T형교대(말뚝기초)'!#REF!</definedName>
    <definedName name="경사4" localSheetId="0">'[20]역T형교대(말뚝기초)'!#REF!</definedName>
    <definedName name="경사4">'[20]역T형교대(말뚝기초)'!#REF!</definedName>
    <definedName name="경사5">#REF!</definedName>
    <definedName name="공중진도" localSheetId="3">#REF!</definedName>
    <definedName name="공중진도" localSheetId="10">#REF!</definedName>
    <definedName name="공중진도" localSheetId="21">#REF!</definedName>
    <definedName name="공중진도" localSheetId="22">#REF!</definedName>
    <definedName name="공중진도" localSheetId="9">#REF!</definedName>
    <definedName name="공중진도">#REF!</definedName>
    <definedName name="구조물" localSheetId="3">'[12]4.2.1 마루높이 검토'!$F$19</definedName>
    <definedName name="구조물" localSheetId="10">'[12]4.2.1 마루높이 검토'!$F$19</definedName>
    <definedName name="구조물" localSheetId="21">'[12]4.2.1 마루높이 검토'!$F$19</definedName>
    <definedName name="구조물" localSheetId="22">'[12]4.2.1 마루높이 검토'!$F$19</definedName>
    <definedName name="구조물">'[5]4.2.1 마루높이 검토'!$F$19</definedName>
    <definedName name="구조물경사" localSheetId="3">#REF!</definedName>
    <definedName name="구조물경사" localSheetId="10">#REF!</definedName>
    <definedName name="구조물경사" localSheetId="21">#REF!</definedName>
    <definedName name="구조물경사" localSheetId="22">#REF!</definedName>
    <definedName name="구조물경사" localSheetId="9">#REF!</definedName>
    <definedName name="구조물경사">#REF!</definedName>
    <definedName name="그림">IF(#REF!&gt;1.5,#REF!,#REF!)</definedName>
    <definedName name="그림1">IF(#REF!&lt;1.5,#REF!,#REF!)</definedName>
    <definedName name="기준선의높이">#REF!</definedName>
    <definedName name="기초길이">#REF!</definedName>
    <definedName name="기초사석하단" localSheetId="9">[42]조건!$K$37</definedName>
    <definedName name="기초사석하단">[36]조건!$K$37</definedName>
    <definedName name="ㄴ">#REF!</definedName>
    <definedName name="ㄴㄴㄴ" localSheetId="14">BLCH</definedName>
    <definedName name="ㄴㄴㄴ" localSheetId="7">BLCH</definedName>
    <definedName name="ㄴㄴㄴ" localSheetId="15">BLCH</definedName>
    <definedName name="ㄴㄴㄴ" localSheetId="17">BLCH</definedName>
    <definedName name="ㄴㄴㄴ" localSheetId="12">BLCH</definedName>
    <definedName name="ㄴㄴㄴ" localSheetId="19">BLCH</definedName>
    <definedName name="ㄴㄴㄴ" localSheetId="20">BLCH</definedName>
    <definedName name="ㄴㄴㄴ" localSheetId="2">BLCH</definedName>
    <definedName name="ㄴㄴㄴ" localSheetId="5">BLCH</definedName>
    <definedName name="ㄴㄴㄴ" localSheetId="8">BLCH</definedName>
    <definedName name="ㄴㄴㄴ" localSheetId="3">BLCH</definedName>
    <definedName name="ㄴㄴㄴ" localSheetId="6">BLCH</definedName>
    <definedName name="ㄴㄴㄴ" localSheetId="9">BLCH</definedName>
    <definedName name="ㄴㄴㄴ" localSheetId="0">BLCH</definedName>
    <definedName name="ㄴㄴㄴ">BLCH</definedName>
    <definedName name="ㄴㅇㄹ" localSheetId="14">'[27]역T형교대(말뚝기초)'!#REF!</definedName>
    <definedName name="ㄴㅇㄹ" localSheetId="7">'[27]역T형교대(말뚝기초)'!#REF!</definedName>
    <definedName name="ㄴㅇㄹ" localSheetId="15">'[27]역T형교대(말뚝기초)'!#REF!</definedName>
    <definedName name="ㄴㅇㄹ" localSheetId="19">'[27]역T형교대(말뚝기초)'!#REF!</definedName>
    <definedName name="ㄴㅇㄹ" localSheetId="20">'[27]역T형교대(말뚝기초)'!#REF!</definedName>
    <definedName name="ㄴㅇㄹ" localSheetId="5">'[27]역T형교대(말뚝기초)'!#REF!</definedName>
    <definedName name="ㄴㅇㄹ" localSheetId="8">'[27]역T형교대(말뚝기초)'!#REF!</definedName>
    <definedName name="ㄴㅇㄹ" localSheetId="6">'[27]역T형교대(말뚝기초)'!#REF!</definedName>
    <definedName name="ㄴㅇㄹ" localSheetId="9">'[43]역T형교대(말뚝기초)'!#REF!</definedName>
    <definedName name="ㄴㅇㄹ" localSheetId="0">'[27]역T형교대(말뚝기초)'!#REF!</definedName>
    <definedName name="ㄴㅇㄹ">'[27]역T형교대(말뚝기초)'!#REF!</definedName>
    <definedName name="나">#REF!</definedName>
    <definedName name="ㄷ">#REF!</definedName>
    <definedName name="다">#REF!</definedName>
    <definedName name="단면2모">#REF!</definedName>
    <definedName name="단면2모멘트">#REF!</definedName>
    <definedName name="단위" localSheetId="3">#REF!</definedName>
    <definedName name="단위" localSheetId="10">#REF!</definedName>
    <definedName name="단위" localSheetId="21">#REF!</definedName>
    <definedName name="단위" localSheetId="22">#REF!</definedName>
    <definedName name="단위" localSheetId="9">#REF!</definedName>
    <definedName name="단위">#REF!</definedName>
    <definedName name="단위중량">#REF!</definedName>
    <definedName name="대조평균만조위">#REF!</definedName>
    <definedName name="디그리">#REF!</definedName>
    <definedName name="ㄹ">#REF!</definedName>
    <definedName name="라">#REF!</definedName>
    <definedName name="리" localSheetId="14">[25]단면제원!#REF!</definedName>
    <definedName name="리" localSheetId="7">[25]단면제원!#REF!</definedName>
    <definedName name="리" localSheetId="15">[25]단면제원!#REF!</definedName>
    <definedName name="리" localSheetId="19">[25]단면제원!#REF!</definedName>
    <definedName name="리" localSheetId="20">[25]단면제원!#REF!</definedName>
    <definedName name="리" localSheetId="5">[25]단면제원!#REF!</definedName>
    <definedName name="리" localSheetId="8">[25]단면제원!#REF!</definedName>
    <definedName name="리" localSheetId="6">[25]단면제원!#REF!</definedName>
    <definedName name="리" localSheetId="9">[25]단면제원!#REF!</definedName>
    <definedName name="리" localSheetId="0">[25]단면제원!#REF!</definedName>
    <definedName name="리">[25]단면제원!#REF!</definedName>
    <definedName name="리브두께">#REF!</definedName>
    <definedName name="리브두께1">#REF!</definedName>
    <definedName name="리브폭">#REF!</definedName>
    <definedName name="리브폭1">#REF!</definedName>
    <definedName name="ㅁ" localSheetId="14">#REF!</definedName>
    <definedName name="ㅁ" localSheetId="7">#REF!</definedName>
    <definedName name="ㅁ" localSheetId="15">#REF!</definedName>
    <definedName name="ㅁ" localSheetId="19">#REF!</definedName>
    <definedName name="ㅁ" localSheetId="20">#REF!</definedName>
    <definedName name="ㅁ" localSheetId="5">#REF!</definedName>
    <definedName name="ㅁ" localSheetId="8">#REF!</definedName>
    <definedName name="ㅁ" localSheetId="6">#REF!</definedName>
    <definedName name="ㅁ" localSheetId="9">#REF!</definedName>
    <definedName name="ㅁ" localSheetId="0">#REF!</definedName>
    <definedName name="ㅁ">#REF!</definedName>
    <definedName name="ㅁ274" localSheetId="14">'[15]5지진시'!#REF!</definedName>
    <definedName name="ㅁ274" localSheetId="7">'[15]5지진시'!#REF!</definedName>
    <definedName name="ㅁ274" localSheetId="15">'[15]5지진시'!#REF!</definedName>
    <definedName name="ㅁ274" localSheetId="19">'[15]5지진시'!#REF!</definedName>
    <definedName name="ㅁ274" localSheetId="20">'[15]5지진시'!#REF!</definedName>
    <definedName name="ㅁ274" localSheetId="5">'[15]5지진시'!#REF!</definedName>
    <definedName name="ㅁ274" localSheetId="8">'[15]5지진시'!#REF!</definedName>
    <definedName name="ㅁ274" localSheetId="6">'[15]5지진시'!#REF!</definedName>
    <definedName name="ㅁ274" localSheetId="9">'[15]5지진시'!#REF!</definedName>
    <definedName name="ㅁ274" localSheetId="0">'[15]5지진시'!#REF!</definedName>
    <definedName name="ㅁ274">'[15]5지진시'!#REF!</definedName>
    <definedName name="ㅁㅁㅁ" localSheetId="14">BLCH</definedName>
    <definedName name="ㅁㅁㅁ" localSheetId="7">BLCH</definedName>
    <definedName name="ㅁㅁㅁ" localSheetId="15">BLCH</definedName>
    <definedName name="ㅁㅁㅁ" localSheetId="17">BLCH</definedName>
    <definedName name="ㅁㅁㅁ" localSheetId="12">BLCH</definedName>
    <definedName name="ㅁㅁㅁ" localSheetId="19">BLCH</definedName>
    <definedName name="ㅁㅁㅁ" localSheetId="20">BLCH</definedName>
    <definedName name="ㅁㅁㅁ" localSheetId="2">BLCH</definedName>
    <definedName name="ㅁㅁㅁ" localSheetId="5">BLCH</definedName>
    <definedName name="ㅁㅁㅁ" localSheetId="8">BLCH</definedName>
    <definedName name="ㅁㅁㅁ" localSheetId="3">BLCH</definedName>
    <definedName name="ㅁㅁㅁ" localSheetId="6">BLCH</definedName>
    <definedName name="ㅁㅁㅁ" localSheetId="9">BLCH</definedName>
    <definedName name="ㅁㅁㅁ" localSheetId="0">BLCH</definedName>
    <definedName name="ㅁㅁㅁ">BLCH</definedName>
    <definedName name="마">#REF!</definedName>
    <definedName name="마루" localSheetId="3">#REF!</definedName>
    <definedName name="마루" localSheetId="10">#REF!</definedName>
    <definedName name="마루" localSheetId="21">#REF!</definedName>
    <definedName name="마루" localSheetId="22">#REF!</definedName>
    <definedName name="마루" localSheetId="9">#REF!</definedName>
    <definedName name="마루">#REF!</definedName>
    <definedName name="마루높이" localSheetId="14">#REF!</definedName>
    <definedName name="마루높이" localSheetId="7">#REF!</definedName>
    <definedName name="마루높이" localSheetId="15">#REF!</definedName>
    <definedName name="마루높이" localSheetId="19">#REF!</definedName>
    <definedName name="마루높이" localSheetId="20">#REF!</definedName>
    <definedName name="마루높이" localSheetId="5">#REF!</definedName>
    <definedName name="마루높이" localSheetId="8">#REF!</definedName>
    <definedName name="마루높이" localSheetId="3">#REF!</definedName>
    <definedName name="마루높이" localSheetId="10">#REF!</definedName>
    <definedName name="마루높이" localSheetId="21">#REF!</definedName>
    <definedName name="마루높이" localSheetId="22">#REF!</definedName>
    <definedName name="마루높이" localSheetId="6">#REF!</definedName>
    <definedName name="마루높이" localSheetId="9">#REF!</definedName>
    <definedName name="마루높이" localSheetId="0">#REF!</definedName>
    <definedName name="마루높이">#REF!</definedName>
    <definedName name="마운드" localSheetId="9">[42]조건!$K$36</definedName>
    <definedName name="마운드">[36]조건!$K$36</definedName>
    <definedName name="마운드의위치">#REF!</definedName>
    <definedName name="말뚝길이">#REF!</definedName>
    <definedName name="말뚝두께">#REF!</definedName>
    <definedName name="말뚝열수">#REF!</definedName>
    <definedName name="말뚝직경">#REF!</definedName>
    <definedName name="말뚝행수">#REF!</definedName>
    <definedName name="매크로1" localSheetId="14">[28]!매크로1</definedName>
    <definedName name="매크로1" localSheetId="7">[28]!매크로1</definedName>
    <definedName name="매크로1" localSheetId="15">[28]!매크로1</definedName>
    <definedName name="매크로1" localSheetId="19">[28]!매크로1</definedName>
    <definedName name="매크로1" localSheetId="20">[28]!매크로1</definedName>
    <definedName name="매크로1" localSheetId="5">[28]!매크로1</definedName>
    <definedName name="매크로1" localSheetId="8">[28]!매크로1</definedName>
    <definedName name="매크로1" localSheetId="6">[28]!매크로1</definedName>
    <definedName name="매크로1" localSheetId="9">[44]!매크로1</definedName>
    <definedName name="매크로1" localSheetId="0">[28]!매크로1</definedName>
    <definedName name="매크로1">[28]!매크로1</definedName>
    <definedName name="면적">#REF!</definedName>
    <definedName name="무콘수상">2.3</definedName>
    <definedName name="ㅂ">#REF!</definedName>
    <definedName name="바">#REF!</definedName>
    <definedName name="방파제폭" localSheetId="14">'[4]4.3.1 마루높이결정'!#REF!</definedName>
    <definedName name="방파제폭" localSheetId="7">'[4]4.3.1 마루높이결정'!#REF!</definedName>
    <definedName name="방파제폭" localSheetId="15">'[4]4.3.1 마루높이결정'!#REF!</definedName>
    <definedName name="방파제폭" localSheetId="19">'[4]4.3.1 마루높이결정'!#REF!</definedName>
    <definedName name="방파제폭" localSheetId="20">'[4]4.3.1 마루높이결정'!#REF!</definedName>
    <definedName name="방파제폭" localSheetId="5">'[4]4.3.1 마루높이결정'!#REF!</definedName>
    <definedName name="방파제폭" localSheetId="8">'[4]4.3.1 마루높이결정'!#REF!</definedName>
    <definedName name="방파제폭" localSheetId="3">'[11]4.3.1 마루높이결정'!#REF!</definedName>
    <definedName name="방파제폭" localSheetId="10">'[11]4.3.1 마루높이결정'!#REF!</definedName>
    <definedName name="방파제폭" localSheetId="21">'[11]4.3.1 마루높이결정'!#REF!</definedName>
    <definedName name="방파제폭" localSheetId="22">'[11]4.3.1 마루높이결정'!#REF!</definedName>
    <definedName name="방파제폭" localSheetId="6">'[4]4.3.1 마루높이결정'!#REF!</definedName>
    <definedName name="방파제폭" localSheetId="9">'[4]4.3.1 마루높이결정'!#REF!</definedName>
    <definedName name="방파제폭" localSheetId="0">'[4]4.3.1 마루높이결정'!#REF!</definedName>
    <definedName name="방파제폭">'[4]4.3.1 마루높이결정'!#REF!</definedName>
    <definedName name="복부" localSheetId="14">#REF!</definedName>
    <definedName name="복부" localSheetId="7">#REF!</definedName>
    <definedName name="복부" localSheetId="15">#REF!</definedName>
    <definedName name="복부" localSheetId="19">#REF!</definedName>
    <definedName name="복부" localSheetId="20">#REF!</definedName>
    <definedName name="복부" localSheetId="5">#REF!</definedName>
    <definedName name="복부" localSheetId="8">#REF!</definedName>
    <definedName name="복부" localSheetId="6">#REF!</definedName>
    <definedName name="복부" localSheetId="9">#REF!</definedName>
    <definedName name="복부" localSheetId="0">#REF!</definedName>
    <definedName name="복부">#REF!</definedName>
    <definedName name="복부간격" localSheetId="14">#REF!</definedName>
    <definedName name="복부간격" localSheetId="7">#REF!</definedName>
    <definedName name="복부간격" localSheetId="15">#REF!</definedName>
    <definedName name="복부간격" localSheetId="19">#REF!</definedName>
    <definedName name="복부간격" localSheetId="20">#REF!</definedName>
    <definedName name="복부간격" localSheetId="5">#REF!</definedName>
    <definedName name="복부간격" localSheetId="8">#REF!</definedName>
    <definedName name="복부간격" localSheetId="6">#REF!</definedName>
    <definedName name="복부간격" localSheetId="9">#REF!</definedName>
    <definedName name="복부간격" localSheetId="0">#REF!</definedName>
    <definedName name="복부간격">#REF!</definedName>
    <definedName name="복부의폭bw">#REF!</definedName>
    <definedName name="복부장">#REF!</definedName>
    <definedName name="복부판사용두께tw">#REF!</definedName>
    <definedName name="부플렌지">#REF!</definedName>
    <definedName name="부플렌지2" localSheetId="14">'[29]5.4 현장용접'!#REF!</definedName>
    <definedName name="부플렌지2" localSheetId="7">'[29]5.4 현장용접'!#REF!</definedName>
    <definedName name="부플렌지2" localSheetId="15">'[29]5.4 현장용접'!#REF!</definedName>
    <definedName name="부플렌지2" localSheetId="19">'[29]5.4 현장용접'!#REF!</definedName>
    <definedName name="부플렌지2" localSheetId="20">'[29]5.4 현장용접'!#REF!</definedName>
    <definedName name="부플렌지2" localSheetId="5">'[29]5.4 현장용접'!#REF!</definedName>
    <definedName name="부플렌지2" localSheetId="8">'[29]5.4 현장용접'!#REF!</definedName>
    <definedName name="부플렌지2" localSheetId="6">'[29]5.4 현장용접'!#REF!</definedName>
    <definedName name="부플렌지2" localSheetId="9">'[45]5.4 현장용접'!#REF!</definedName>
    <definedName name="부플렌지2" localSheetId="0">'[29]5.4 현장용접'!#REF!</definedName>
    <definedName name="부플렌지2">'[29]5.4 현장용접'!#REF!</definedName>
    <definedName name="비틀림모멘트">#REF!</definedName>
    <definedName name="ㅅㅅㅅ" localSheetId="14">BLCH</definedName>
    <definedName name="ㅅㅅㅅ" localSheetId="7">BLCH</definedName>
    <definedName name="ㅅㅅㅅ" localSheetId="15">BLCH</definedName>
    <definedName name="ㅅㅅㅅ" localSheetId="17">BLCH</definedName>
    <definedName name="ㅅㅅㅅ" localSheetId="12">BLCH</definedName>
    <definedName name="ㅅㅅㅅ" localSheetId="19">BLCH</definedName>
    <definedName name="ㅅㅅㅅ" localSheetId="20">BLCH</definedName>
    <definedName name="ㅅㅅㅅ" localSheetId="2">BLCH</definedName>
    <definedName name="ㅅㅅㅅ" localSheetId="5">BLCH</definedName>
    <definedName name="ㅅㅅㅅ" localSheetId="8">BLCH</definedName>
    <definedName name="ㅅㅅㅅ" localSheetId="3">BLCH</definedName>
    <definedName name="ㅅㅅㅅ" localSheetId="6">BLCH</definedName>
    <definedName name="ㅅㅅㅅ" localSheetId="9">BLCH</definedName>
    <definedName name="ㅅㅅㅅ" localSheetId="0">BLCH</definedName>
    <definedName name="ㅅㅅㅅ">BLCH</definedName>
    <definedName name="ㅅㅅㅅㅅ" localSheetId="14">BLCH</definedName>
    <definedName name="ㅅㅅㅅㅅ" localSheetId="7">BLCH</definedName>
    <definedName name="ㅅㅅㅅㅅ" localSheetId="15">BLCH</definedName>
    <definedName name="ㅅㅅㅅㅅ" localSheetId="17">BLCH</definedName>
    <definedName name="ㅅㅅㅅㅅ" localSheetId="12">BLCH</definedName>
    <definedName name="ㅅㅅㅅㅅ" localSheetId="19">BLCH</definedName>
    <definedName name="ㅅㅅㅅㅅ" localSheetId="20">BLCH</definedName>
    <definedName name="ㅅㅅㅅㅅ" localSheetId="2">BLCH</definedName>
    <definedName name="ㅅㅅㅅㅅ" localSheetId="5">BLCH</definedName>
    <definedName name="ㅅㅅㅅㅅ" localSheetId="8">BLCH</definedName>
    <definedName name="ㅅㅅㅅㅅ" localSheetId="3">BLCH</definedName>
    <definedName name="ㅅㅅㅅㅅ" localSheetId="6">BLCH</definedName>
    <definedName name="ㅅㅅㅅㅅ" localSheetId="9">BLCH</definedName>
    <definedName name="ㅅㅅㅅㅅ" localSheetId="0">BLCH</definedName>
    <definedName name="ㅅㅅㅅㅅ">BLCH</definedName>
    <definedName name="사">#REF!</definedName>
    <definedName name="사면경사">#REF!</definedName>
    <definedName name="사면이수평면과이루는각도">#REF!</definedName>
    <definedName name="사밀">[37]설계조건!$L$5</definedName>
    <definedName name="사석과사석사이의마찰계수">#REF!</definedName>
    <definedName name="사석내부마찰각" localSheetId="9">'[46]설계조건 및 단면가정'!$AI$62</definedName>
    <definedName name="사석내부마찰각">'[35]설계조건 및 단면가정'!$AI$62</definedName>
    <definedName name="사석마운드" localSheetId="3">#REF!</definedName>
    <definedName name="사석마운드" localSheetId="10">#REF!</definedName>
    <definedName name="사석마운드" localSheetId="21">#REF!</definedName>
    <definedName name="사석마운드" localSheetId="22">#REF!</definedName>
    <definedName name="사석마운드" localSheetId="9">#REF!</definedName>
    <definedName name="사석마운드">#REF!</definedName>
    <definedName name="사석상밀">[37]설계조건!$R$6</definedName>
    <definedName name="사석수상">1.8</definedName>
    <definedName name="사석의수상단위중량">#REF!</definedName>
    <definedName name="사석의수중단위중량">#REF!</definedName>
    <definedName name="사석포화" localSheetId="9">'[46]설계조건 및 단면가정'!$AA$62</definedName>
    <definedName name="사석포화">'[35]설계조건 및 단면가정'!$AA$62</definedName>
    <definedName name="사하중계수">#REF!</definedName>
    <definedName name="상부플랜지두께">#REF!</definedName>
    <definedName name="상부플랜지두께1">#REF!</definedName>
    <definedName name="상부플랜지사용두께tfu">#REF!</definedName>
    <definedName name="상연" localSheetId="14">'[11]4.3.1 마루높이결정'!#REF!</definedName>
    <definedName name="상연" localSheetId="7">'[11]4.3.1 마루높이결정'!#REF!</definedName>
    <definedName name="상연" localSheetId="15">'[11]4.3.1 마루높이결정'!#REF!</definedName>
    <definedName name="상연" localSheetId="19">'[11]4.3.1 마루높이결정'!#REF!</definedName>
    <definedName name="상연" localSheetId="20">'[11]4.3.1 마루높이결정'!#REF!</definedName>
    <definedName name="상연" localSheetId="5">'[11]4.3.1 마루높이결정'!#REF!</definedName>
    <definedName name="상연" localSheetId="8">'[11]4.3.1 마루높이결정'!#REF!</definedName>
    <definedName name="상연" localSheetId="6">'[11]4.3.1 마루높이결정'!#REF!</definedName>
    <definedName name="상연" localSheetId="9">'[47]4.3.1 마루높이결정'!#REF!</definedName>
    <definedName name="상연" localSheetId="0">'[11]4.3.1 마루높이결정'!#REF!</definedName>
    <definedName name="상연">'[11]4.3.1 마루높이결정'!#REF!</definedName>
    <definedName name="상우">#REF!</definedName>
    <definedName name="상재하중상시" localSheetId="3">#REF!</definedName>
    <definedName name="상재하중상시" localSheetId="10">#REF!</definedName>
    <definedName name="상재하중상시" localSheetId="21">#REF!</definedName>
    <definedName name="상재하중상시" localSheetId="22">#REF!</definedName>
    <definedName name="상재하중상시" localSheetId="9">#REF!</definedName>
    <definedName name="상재하중상시">#REF!</definedName>
    <definedName name="상재하중지진시" localSheetId="3">#REF!</definedName>
    <definedName name="상재하중지진시" localSheetId="10">#REF!</definedName>
    <definedName name="상재하중지진시" localSheetId="21">#REF!</definedName>
    <definedName name="상재하중지진시" localSheetId="22">#REF!</definedName>
    <definedName name="상재하중지진시" localSheetId="9">#REF!</definedName>
    <definedName name="상재하중지진시">#REF!</definedName>
    <definedName name="상좌">#REF!</definedName>
    <definedName name="상중">#REF!</definedName>
    <definedName name="상중가로">#REF!</definedName>
    <definedName name="상중세로">#REF!</definedName>
    <definedName name="상치하단" localSheetId="3">#REF!</definedName>
    <definedName name="상치하단" localSheetId="10">#REF!</definedName>
    <definedName name="상치하단" localSheetId="21">#REF!</definedName>
    <definedName name="상치하단" localSheetId="22">#REF!</definedName>
    <definedName name="상치하단" localSheetId="9">#REF!</definedName>
    <definedName name="상치하단">#REF!</definedName>
    <definedName name="선석수심" localSheetId="9">[42]조건!$K$35</definedName>
    <definedName name="선석수심">[36]조건!$K$35</definedName>
    <definedName name="선팽창계수">#REF!</definedName>
    <definedName name="설계고조위" localSheetId="14">#REF!</definedName>
    <definedName name="설계고조위" localSheetId="7">#REF!</definedName>
    <definedName name="설계고조위" localSheetId="15">#REF!</definedName>
    <definedName name="설계고조위" localSheetId="19">#REF!</definedName>
    <definedName name="설계고조위" localSheetId="20">#REF!</definedName>
    <definedName name="설계고조위" localSheetId="5">#REF!</definedName>
    <definedName name="설계고조위" localSheetId="8">#REF!</definedName>
    <definedName name="설계고조위" localSheetId="3">#REF!</definedName>
    <definedName name="설계고조위" localSheetId="10">#REF!</definedName>
    <definedName name="설계고조위" localSheetId="21">#REF!</definedName>
    <definedName name="설계고조위" localSheetId="22">#REF!</definedName>
    <definedName name="설계고조위" localSheetId="6">#REF!</definedName>
    <definedName name="설계고조위" localSheetId="9">#REF!</definedName>
    <definedName name="설계고조위" localSheetId="0">#REF!</definedName>
    <definedName name="설계고조위">#REF!</definedName>
    <definedName name="설계단면력요약.SAP90Work" localSheetId="7">'1.1.2 쇄파대 검토(저조위)'!설계단면력요약.SAP90Work</definedName>
    <definedName name="설계단면력요약.SAP90Work" localSheetId="17">'2.1 기존시설 설계조건'!설계단면력요약.SAP90Work</definedName>
    <definedName name="설계단면력요약.SAP90Work" localSheetId="12">'2.1, 기존시설(50년빈도)'!설계단면력요약.SAP90Work</definedName>
    <definedName name="설계단면력요약.SAP90Work" localSheetId="2">'3.1.1 마루높이 결정(1)'!설계단면력요약.SAP90Work</definedName>
    <definedName name="설계단면력요약.SAP90Work" localSheetId="3">'4) 설계고조위'!설계단면력요약.SAP90Work</definedName>
    <definedName name="설계단면력요약.SAP90Work" localSheetId="9">'마),바)'!설계단면력요약.SAP90Work</definedName>
    <definedName name="설계단면력요약.SAP90Work">[0]!설계단면력요약.SAP90Work</definedName>
    <definedName name="설계속도">#REF!</definedName>
    <definedName name="설계수심" localSheetId="3">#REF!</definedName>
    <definedName name="설계수심" localSheetId="10">#REF!</definedName>
    <definedName name="설계수심" localSheetId="21">#REF!</definedName>
    <definedName name="설계수심" localSheetId="22">#REF!</definedName>
    <definedName name="설계수심" localSheetId="9">#REF!</definedName>
    <definedName name="설계수심">#REF!</definedName>
    <definedName name="설계조위">#REF!</definedName>
    <definedName name="설치수심">#REF!</definedName>
    <definedName name="소단을제외한후면길이">#REF!</definedName>
    <definedName name="쇄파수심" localSheetId="14">'[10]6.1.4 피복재중량-1)Hudson식'!#REF!</definedName>
    <definedName name="쇄파수심" localSheetId="7">'[10]6.1.4 피복재중량-1)Hudson식'!#REF!</definedName>
    <definedName name="쇄파수심" localSheetId="15">'[10]6.1.4 피복재중량-1)Hudson식'!#REF!</definedName>
    <definedName name="쇄파수심" localSheetId="19">'[10]6.1.4 피복재중량-1)Hudson식'!#REF!</definedName>
    <definedName name="쇄파수심" localSheetId="20">'[10]6.1.4 피복재중량-1)Hudson식'!#REF!</definedName>
    <definedName name="쇄파수심" localSheetId="5">'[10]6.1.4 피복재중량-1)Hudson식'!#REF!</definedName>
    <definedName name="쇄파수심" localSheetId="8">'[10]6.1.4 피복재중량-1)Hudson식'!#REF!</definedName>
    <definedName name="쇄파수심" localSheetId="6">'[10]6.1.4 피복재중량-1)Hudson식'!#REF!</definedName>
    <definedName name="쇄파수심" localSheetId="9">'[10]6.1.4 피복재중량-1)Hudson식'!#REF!</definedName>
    <definedName name="쇄파수심" localSheetId="0">'[10]6.1.4 피복재중량-1)Hudson식'!#REF!</definedName>
    <definedName name="쇄파수심">'[10]6.1.4 피복재중량-1)Hudson식'!#REF!</definedName>
    <definedName name="수강10아" localSheetId="3">#REF!</definedName>
    <definedName name="수강10아" localSheetId="10">#REF!</definedName>
    <definedName name="수강10아" localSheetId="21">#REF!</definedName>
    <definedName name="수강10아" localSheetId="22">#REF!</definedName>
    <definedName name="수강10아" localSheetId="9">#REF!</definedName>
    <definedName name="수강10아">#REF!</definedName>
    <definedName name="수강10위" localSheetId="3">#REF!</definedName>
    <definedName name="수강10위" localSheetId="10">#REF!</definedName>
    <definedName name="수강10위" localSheetId="21">#REF!</definedName>
    <definedName name="수강10위" localSheetId="22">#REF!</definedName>
    <definedName name="수강10위" localSheetId="9">#REF!</definedName>
    <definedName name="수강10위">#REF!</definedName>
    <definedName name="수강4아" localSheetId="3">#REF!</definedName>
    <definedName name="수강4아" localSheetId="10">#REF!</definedName>
    <definedName name="수강4아" localSheetId="21">#REF!</definedName>
    <definedName name="수강4아" localSheetId="22">#REF!</definedName>
    <definedName name="수강4아" localSheetId="9">#REF!</definedName>
    <definedName name="수강4아">#REF!</definedName>
    <definedName name="수강4위" localSheetId="3">#REF!</definedName>
    <definedName name="수강4위" localSheetId="10">#REF!</definedName>
    <definedName name="수강4위" localSheetId="21">#REF!</definedName>
    <definedName name="수강4위" localSheetId="22">#REF!</definedName>
    <definedName name="수강4위" localSheetId="9">#REF!</definedName>
    <definedName name="수강4위">#REF!</definedName>
    <definedName name="수강5아" localSheetId="3">#REF!</definedName>
    <definedName name="수강5아" localSheetId="10">#REF!</definedName>
    <definedName name="수강5아" localSheetId="21">#REF!</definedName>
    <definedName name="수강5아" localSheetId="22">#REF!</definedName>
    <definedName name="수강5아" localSheetId="9">#REF!</definedName>
    <definedName name="수강5아">#REF!</definedName>
    <definedName name="수강5위" localSheetId="3">#REF!</definedName>
    <definedName name="수강5위" localSheetId="10">#REF!</definedName>
    <definedName name="수강5위" localSheetId="21">#REF!</definedName>
    <definedName name="수강5위" localSheetId="22">#REF!</definedName>
    <definedName name="수강5위" localSheetId="9">#REF!</definedName>
    <definedName name="수강5위">#REF!</definedName>
    <definedName name="수강6아" localSheetId="14">#REF!</definedName>
    <definedName name="수강6아" localSheetId="7">#REF!</definedName>
    <definedName name="수강6아" localSheetId="15">#REF!</definedName>
    <definedName name="수강6아" localSheetId="19">#REF!</definedName>
    <definedName name="수강6아" localSheetId="20">#REF!</definedName>
    <definedName name="수강6아" localSheetId="5">#REF!</definedName>
    <definedName name="수강6아" localSheetId="8">#REF!</definedName>
    <definedName name="수강6아" localSheetId="3">#REF!</definedName>
    <definedName name="수강6아" localSheetId="10">#REF!</definedName>
    <definedName name="수강6아" localSheetId="21">#REF!</definedName>
    <definedName name="수강6아" localSheetId="22">#REF!</definedName>
    <definedName name="수강6아" localSheetId="6">#REF!</definedName>
    <definedName name="수강6아" localSheetId="9">#REF!</definedName>
    <definedName name="수강6아" localSheetId="0">#REF!</definedName>
    <definedName name="수강6아">#REF!</definedName>
    <definedName name="수강6위" localSheetId="14">#REF!</definedName>
    <definedName name="수강6위" localSheetId="7">#REF!</definedName>
    <definedName name="수강6위" localSheetId="15">#REF!</definedName>
    <definedName name="수강6위" localSheetId="19">#REF!</definedName>
    <definedName name="수강6위" localSheetId="20">#REF!</definedName>
    <definedName name="수강6위" localSheetId="5">#REF!</definedName>
    <definedName name="수강6위" localSheetId="8">#REF!</definedName>
    <definedName name="수강6위" localSheetId="3">#REF!</definedName>
    <definedName name="수강6위" localSheetId="10">#REF!</definedName>
    <definedName name="수강6위" localSheetId="21">#REF!</definedName>
    <definedName name="수강6위" localSheetId="22">#REF!</definedName>
    <definedName name="수강6위" localSheetId="6">#REF!</definedName>
    <definedName name="수강6위" localSheetId="9">#REF!</definedName>
    <definedName name="수강6위" localSheetId="0">#REF!</definedName>
    <definedName name="수강6위">#REF!</definedName>
    <definedName name="수강7아" localSheetId="14">#REF!</definedName>
    <definedName name="수강7아" localSheetId="7">#REF!</definedName>
    <definedName name="수강7아" localSheetId="15">#REF!</definedName>
    <definedName name="수강7아" localSheetId="19">#REF!</definedName>
    <definedName name="수강7아" localSheetId="20">#REF!</definedName>
    <definedName name="수강7아" localSheetId="5">#REF!</definedName>
    <definedName name="수강7아" localSheetId="8">#REF!</definedName>
    <definedName name="수강7아" localSheetId="3">#REF!</definedName>
    <definedName name="수강7아" localSheetId="10">#REF!</definedName>
    <definedName name="수강7아" localSheetId="21">#REF!</definedName>
    <definedName name="수강7아" localSheetId="22">#REF!</definedName>
    <definedName name="수강7아" localSheetId="6">#REF!</definedName>
    <definedName name="수강7아" localSheetId="9">#REF!</definedName>
    <definedName name="수강7아" localSheetId="0">#REF!</definedName>
    <definedName name="수강7아">#REF!</definedName>
    <definedName name="수강7위" localSheetId="14">#REF!</definedName>
    <definedName name="수강7위" localSheetId="7">#REF!</definedName>
    <definedName name="수강7위" localSheetId="15">#REF!</definedName>
    <definedName name="수강7위" localSheetId="19">#REF!</definedName>
    <definedName name="수강7위" localSheetId="20">#REF!</definedName>
    <definedName name="수강7위" localSheetId="5">#REF!</definedName>
    <definedName name="수강7위" localSheetId="8">#REF!</definedName>
    <definedName name="수강7위" localSheetId="3">#REF!</definedName>
    <definedName name="수강7위" localSheetId="10">#REF!</definedName>
    <definedName name="수강7위" localSheetId="21">#REF!</definedName>
    <definedName name="수강7위" localSheetId="22">#REF!</definedName>
    <definedName name="수강7위" localSheetId="6">#REF!</definedName>
    <definedName name="수강7위" localSheetId="9">#REF!</definedName>
    <definedName name="수강7위" localSheetId="0">#REF!</definedName>
    <definedName name="수강7위">#REF!</definedName>
    <definedName name="수강8아" localSheetId="3">#REF!</definedName>
    <definedName name="수강8아" localSheetId="10">#REF!</definedName>
    <definedName name="수강8아" localSheetId="21">#REF!</definedName>
    <definedName name="수강8아" localSheetId="22">#REF!</definedName>
    <definedName name="수강8아" localSheetId="9">#REF!</definedName>
    <definedName name="수강8아">#REF!</definedName>
    <definedName name="수강8위" localSheetId="3">#REF!</definedName>
    <definedName name="수강8위" localSheetId="10">#REF!</definedName>
    <definedName name="수강8위" localSheetId="21">#REF!</definedName>
    <definedName name="수강8위" localSheetId="22">#REF!</definedName>
    <definedName name="수강8위" localSheetId="9">#REF!</definedName>
    <definedName name="수강8위">#REF!</definedName>
    <definedName name="수강9아" localSheetId="3">#REF!</definedName>
    <definedName name="수강9아" localSheetId="10">#REF!</definedName>
    <definedName name="수강9아" localSheetId="21">#REF!</definedName>
    <definedName name="수강9아" localSheetId="22">#REF!</definedName>
    <definedName name="수강9아" localSheetId="9">#REF!</definedName>
    <definedName name="수강9아">#REF!</definedName>
    <definedName name="수강9위" localSheetId="3">#REF!</definedName>
    <definedName name="수강9위" localSheetId="10">#REF!</definedName>
    <definedName name="수강9위" localSheetId="21">#REF!</definedName>
    <definedName name="수강9위" localSheetId="22">#REF!</definedName>
    <definedName name="수강9위" localSheetId="9">#REF!</definedName>
    <definedName name="수강9위">#REF!</definedName>
    <definedName name="수동10" localSheetId="3">#REF!</definedName>
    <definedName name="수동10" localSheetId="10">#REF!</definedName>
    <definedName name="수동10" localSheetId="21">#REF!</definedName>
    <definedName name="수동10" localSheetId="22">#REF!</definedName>
    <definedName name="수동10" localSheetId="9">#REF!</definedName>
    <definedName name="수동10">#REF!</definedName>
    <definedName name="수동6" localSheetId="3">#REF!</definedName>
    <definedName name="수동6" localSheetId="10">#REF!</definedName>
    <definedName name="수동6" localSheetId="21">#REF!</definedName>
    <definedName name="수동6" localSheetId="22">#REF!</definedName>
    <definedName name="수동6" localSheetId="9">#REF!</definedName>
    <definedName name="수동6">#REF!</definedName>
    <definedName name="수동7" localSheetId="3">#REF!</definedName>
    <definedName name="수동7" localSheetId="10">#REF!</definedName>
    <definedName name="수동7" localSheetId="21">#REF!</definedName>
    <definedName name="수동7" localSheetId="22">#REF!</definedName>
    <definedName name="수동7" localSheetId="9">#REF!</definedName>
    <definedName name="수동7">#REF!</definedName>
    <definedName name="수동8" localSheetId="3">#REF!</definedName>
    <definedName name="수동8" localSheetId="10">#REF!</definedName>
    <definedName name="수동8" localSheetId="21">#REF!</definedName>
    <definedName name="수동8" localSheetId="22">#REF!</definedName>
    <definedName name="수동8" localSheetId="9">#REF!</definedName>
    <definedName name="수동8">#REF!</definedName>
    <definedName name="수동9" localSheetId="3">#REF!</definedName>
    <definedName name="수동9" localSheetId="10">#REF!</definedName>
    <definedName name="수동9" localSheetId="21">#REF!</definedName>
    <definedName name="수동9" localSheetId="22">#REF!</definedName>
    <definedName name="수동9" localSheetId="9">#REF!</definedName>
    <definedName name="수동9">#REF!</definedName>
    <definedName name="수면기준선">#REF!</definedName>
    <definedName name="수면높이">#REF!</definedName>
    <definedName name="수심">#REF!</definedName>
    <definedName name="수심1" localSheetId="3">#REF!</definedName>
    <definedName name="수심1" localSheetId="10">#REF!</definedName>
    <definedName name="수심1" localSheetId="21">#REF!</definedName>
    <definedName name="수심1" localSheetId="22">#REF!</definedName>
    <definedName name="수심1" localSheetId="9">#REF!</definedName>
    <definedName name="수심1">#REF!</definedName>
    <definedName name="수심2" localSheetId="3">#REF!</definedName>
    <definedName name="수심2" localSheetId="10">#REF!</definedName>
    <definedName name="수심2" localSheetId="21">#REF!</definedName>
    <definedName name="수심2" localSheetId="22">#REF!</definedName>
    <definedName name="수심2" localSheetId="9">#REF!</definedName>
    <definedName name="수심2">#REF!</definedName>
    <definedName name="수심3" localSheetId="3">#REF!</definedName>
    <definedName name="수심3" localSheetId="10">#REF!</definedName>
    <definedName name="수심3" localSheetId="21">#REF!</definedName>
    <definedName name="수심3" localSheetId="22">#REF!</definedName>
    <definedName name="수심3" localSheetId="9">#REF!</definedName>
    <definedName name="수심3">#REF!</definedName>
    <definedName name="수심4" localSheetId="3">#REF!</definedName>
    <definedName name="수심4" localSheetId="10">#REF!</definedName>
    <definedName name="수심4" localSheetId="21">#REF!</definedName>
    <definedName name="수심4" localSheetId="22">#REF!</definedName>
    <definedName name="수심4" localSheetId="9">#REF!</definedName>
    <definedName name="수심4">#REF!</definedName>
    <definedName name="수중">[3]나.설계조건!$O$19</definedName>
    <definedName name="수중진도" localSheetId="3">#REF!</definedName>
    <definedName name="수중진도" localSheetId="10">#REF!</definedName>
    <definedName name="수중진도" localSheetId="21">#REF!</definedName>
    <definedName name="수중진도" localSheetId="22">#REF!</definedName>
    <definedName name="수중진도" localSheetId="9">#REF!</definedName>
    <definedName name="수중진도">#REF!</definedName>
    <definedName name="수중진도점토" localSheetId="3">#REF!</definedName>
    <definedName name="수중진도점토" localSheetId="10">#REF!</definedName>
    <definedName name="수중진도점토" localSheetId="21">#REF!</definedName>
    <definedName name="수중진도점토" localSheetId="22">#REF!</definedName>
    <definedName name="수중진도점토" localSheetId="9">#REF!</definedName>
    <definedName name="수중진도점토">#REF!</definedName>
    <definedName name="순단면적">#REF!</definedName>
    <definedName name="슬래브높이">#REF!</definedName>
    <definedName name="슬래브높이1">#REF!</definedName>
    <definedName name="슬릿" localSheetId="14">BLCH</definedName>
    <definedName name="슬릿" localSheetId="7">BLCH</definedName>
    <definedName name="슬릿" localSheetId="15">BLCH</definedName>
    <definedName name="슬릿" localSheetId="17">BLCH</definedName>
    <definedName name="슬릿" localSheetId="12">BLCH</definedName>
    <definedName name="슬릿" localSheetId="19">BLCH</definedName>
    <definedName name="슬릿" localSheetId="20">BLCH</definedName>
    <definedName name="슬릿" localSheetId="2">BLCH</definedName>
    <definedName name="슬릿" localSheetId="5">BLCH</definedName>
    <definedName name="슬릿" localSheetId="8">BLCH</definedName>
    <definedName name="슬릿" localSheetId="3">BLCH</definedName>
    <definedName name="슬릿" localSheetId="6">BLCH</definedName>
    <definedName name="슬릿" localSheetId="9">BLCH</definedName>
    <definedName name="슬릿" localSheetId="0">BLCH</definedName>
    <definedName name="슬릿">BLCH</definedName>
    <definedName name="심해파고" localSheetId="14">'[35]설계조건 및 단면가정'!#REF!</definedName>
    <definedName name="심해파고" localSheetId="7">'[35]설계조건 및 단면가정'!#REF!</definedName>
    <definedName name="심해파고" localSheetId="15">'[35]설계조건 및 단면가정'!#REF!</definedName>
    <definedName name="심해파고" localSheetId="19">'[35]설계조건 및 단면가정'!#REF!</definedName>
    <definedName name="심해파고" localSheetId="20">'[35]설계조건 및 단면가정'!#REF!</definedName>
    <definedName name="심해파고" localSheetId="5">'[35]설계조건 및 단면가정'!#REF!</definedName>
    <definedName name="심해파고" localSheetId="8">'[35]설계조건 및 단면가정'!#REF!</definedName>
    <definedName name="심해파고" localSheetId="9">'[46]설계조건 및 단면가정'!#REF!</definedName>
    <definedName name="심해파고" localSheetId="0">'[35]설계조건 및 단면가정'!#REF!</definedName>
    <definedName name="심해파고">'[35]설계조건 및 단면가정'!#REF!</definedName>
    <definedName name="심해파장" localSheetId="3">#REF!</definedName>
    <definedName name="심해파장" localSheetId="10">#REF!</definedName>
    <definedName name="심해파장" localSheetId="21">#REF!</definedName>
    <definedName name="심해파장" localSheetId="22">#REF!</definedName>
    <definedName name="심해파장" localSheetId="9">#REF!</definedName>
    <definedName name="심해파장">#REF!</definedName>
    <definedName name="ㅇㄴㅁㅇㄴㅁ" localSheetId="14">[31]내진해석!#REF!</definedName>
    <definedName name="ㅇㄴㅁㅇㄴㅁ" localSheetId="7">[31]내진해석!#REF!</definedName>
    <definedName name="ㅇㄴㅁㅇㄴㅁ" localSheetId="15">[31]내진해석!#REF!</definedName>
    <definedName name="ㅇㄴㅁㅇㄴㅁ" localSheetId="19">[31]내진해석!#REF!</definedName>
    <definedName name="ㅇㄴㅁㅇㄴㅁ" localSheetId="20">[31]내진해석!#REF!</definedName>
    <definedName name="ㅇㄴㅁㅇㄴㅁ" localSheetId="5">[31]내진해석!#REF!</definedName>
    <definedName name="ㅇㄴㅁㅇㄴㅁ" localSheetId="8">[31]내진해석!#REF!</definedName>
    <definedName name="ㅇㄴㅁㅇㄴㅁ" localSheetId="6">[31]내진해석!#REF!</definedName>
    <definedName name="ㅇㄴㅁㅇㄴㅁ" localSheetId="9">[48]내진해석!#REF!</definedName>
    <definedName name="ㅇㄴㅁㅇㄴㅁ" localSheetId="0">[31]내진해석!#REF!</definedName>
    <definedName name="ㅇㄴㅁㅇㄴㅁ">[31]내진해석!#REF!</definedName>
    <definedName name="ㅇㄷㅇㄹ" localSheetId="14">[31]내진해석!#REF!</definedName>
    <definedName name="ㅇㄷㅇㄹ" localSheetId="7">[31]내진해석!#REF!</definedName>
    <definedName name="ㅇㄷㅇㄹ" localSheetId="15">[31]내진해석!#REF!</definedName>
    <definedName name="ㅇㄷㅇㄹ" localSheetId="19">[31]내진해석!#REF!</definedName>
    <definedName name="ㅇㄷㅇㄹ" localSheetId="20">[31]내진해석!#REF!</definedName>
    <definedName name="ㅇㄷㅇㄹ" localSheetId="5">[31]내진해석!#REF!</definedName>
    <definedName name="ㅇㄷㅇㄹ" localSheetId="8">[31]내진해석!#REF!</definedName>
    <definedName name="ㅇㄷㅇㄹ" localSheetId="6">[31]내진해석!#REF!</definedName>
    <definedName name="ㅇㄷㅇㄹ" localSheetId="9">[48]내진해석!#REF!</definedName>
    <definedName name="ㅇㄷㅇㄹ" localSheetId="0">[31]내진해석!#REF!</definedName>
    <definedName name="ㅇㄷㅇㄹ">[31]내진해석!#REF!</definedName>
    <definedName name="아">#REF!</definedName>
    <definedName name="아스팔트">#REF!</definedName>
    <definedName name="압축강도">#REF!</definedName>
    <definedName name="약최고만조위">#REF!</definedName>
    <definedName name="약최저간조위">#REF!</definedName>
    <definedName name="여유폭">#REF!</definedName>
    <definedName name="여유폭1">#REF!</definedName>
    <definedName name="온도">#REF!</definedName>
    <definedName name="웨브높이">#REF!</definedName>
    <definedName name="웨브높이1">#REF!</definedName>
    <definedName name="웨브두께">#REF!</definedName>
    <definedName name="웨브두께1">#REF!</definedName>
    <definedName name="유의파고" localSheetId="3">#REF!</definedName>
    <definedName name="유의파고" localSheetId="10">#REF!</definedName>
    <definedName name="유의파고" localSheetId="21">#REF!</definedName>
    <definedName name="유의파고" localSheetId="22">#REF!</definedName>
    <definedName name="유의파고" localSheetId="9">#REF!</definedName>
    <definedName name="유의파고">#REF!</definedName>
    <definedName name="유효폭">#REF!</definedName>
    <definedName name="입사각">#REF!</definedName>
    <definedName name="입사파고">#REF!</definedName>
    <definedName name="잔류" localSheetId="3">#REF!</definedName>
    <definedName name="잔류" localSheetId="10">#REF!</definedName>
    <definedName name="잔류" localSheetId="21">#REF!</definedName>
    <definedName name="잔류" localSheetId="22">#REF!</definedName>
    <definedName name="잔류" localSheetId="9">#REF!</definedName>
    <definedName name="잔류">#REF!</definedName>
    <definedName name="잔류수압강도" localSheetId="3">#REF!</definedName>
    <definedName name="잔류수압강도" localSheetId="10">#REF!</definedName>
    <definedName name="잔류수압강도" localSheetId="21">#REF!</definedName>
    <definedName name="잔류수압강도" localSheetId="22">#REF!</definedName>
    <definedName name="잔류수압강도" localSheetId="9">#REF!</definedName>
    <definedName name="잔류수압강도">#REF!</definedName>
    <definedName name="잔류수위" localSheetId="3">#REF!</definedName>
    <definedName name="잔류수위" localSheetId="10">#REF!</definedName>
    <definedName name="잔류수위" localSheetId="21">#REF!</definedName>
    <definedName name="잔류수위" localSheetId="22">#REF!</definedName>
    <definedName name="잔류수위" localSheetId="9">#REF!</definedName>
    <definedName name="잔류수위">#REF!</definedName>
    <definedName name="저면수심" localSheetId="3">#REF!</definedName>
    <definedName name="저면수심" localSheetId="10">#REF!</definedName>
    <definedName name="저면수심" localSheetId="21">#REF!</definedName>
    <definedName name="저면수심" localSheetId="22">#REF!</definedName>
    <definedName name="저면수심" localSheetId="9">#REF!</definedName>
    <definedName name="저면수심">#REF!</definedName>
    <definedName name="전단면적">#REF!</definedName>
    <definedName name="전면수심" localSheetId="3">#REF!</definedName>
    <definedName name="전면수심" localSheetId="10">#REF!</definedName>
    <definedName name="전면수심" localSheetId="21">#REF!</definedName>
    <definedName name="전면수심" localSheetId="22">#REF!</definedName>
    <definedName name="전면수심" localSheetId="9">#REF!</definedName>
    <definedName name="전면수심">#REF!</definedName>
    <definedName name="전사모멘트">#REF!</definedName>
    <definedName name="전사전단력">#REF!</definedName>
    <definedName name="점착력1" localSheetId="3">#REF!</definedName>
    <definedName name="점착력1" localSheetId="10">#REF!</definedName>
    <definedName name="점착력1" localSheetId="21">#REF!</definedName>
    <definedName name="점착력1" localSheetId="22">#REF!</definedName>
    <definedName name="점착력1" localSheetId="9">#REF!</definedName>
    <definedName name="점착력1">#REF!</definedName>
    <definedName name="점착력10" localSheetId="3">#REF!</definedName>
    <definedName name="점착력10" localSheetId="10">#REF!</definedName>
    <definedName name="점착력10" localSheetId="21">#REF!</definedName>
    <definedName name="점착력10" localSheetId="22">#REF!</definedName>
    <definedName name="점착력10" localSheetId="9">#REF!</definedName>
    <definedName name="점착력10">#REF!</definedName>
    <definedName name="점착력2" localSheetId="3">#REF!</definedName>
    <definedName name="점착력2" localSheetId="10">#REF!</definedName>
    <definedName name="점착력2" localSheetId="21">#REF!</definedName>
    <definedName name="점착력2" localSheetId="22">#REF!</definedName>
    <definedName name="점착력2" localSheetId="9">#REF!</definedName>
    <definedName name="점착력2">#REF!</definedName>
    <definedName name="점착력3" localSheetId="3">#REF!</definedName>
    <definedName name="점착력3" localSheetId="10">#REF!</definedName>
    <definedName name="점착력3" localSheetId="21">#REF!</definedName>
    <definedName name="점착력3" localSheetId="22">#REF!</definedName>
    <definedName name="점착력3" localSheetId="9">#REF!</definedName>
    <definedName name="점착력3">#REF!</definedName>
    <definedName name="점착력4" localSheetId="3">#REF!</definedName>
    <definedName name="점착력4" localSheetId="10">#REF!</definedName>
    <definedName name="점착력4" localSheetId="21">#REF!</definedName>
    <definedName name="점착력4" localSheetId="22">#REF!</definedName>
    <definedName name="점착력4" localSheetId="9">#REF!</definedName>
    <definedName name="점착력4">#REF!</definedName>
    <definedName name="점착력5" localSheetId="3">#REF!</definedName>
    <definedName name="점착력5" localSheetId="10">#REF!</definedName>
    <definedName name="점착력5" localSheetId="21">#REF!</definedName>
    <definedName name="점착력5" localSheetId="22">#REF!</definedName>
    <definedName name="점착력5" localSheetId="9">#REF!</definedName>
    <definedName name="점착력5">#REF!</definedName>
    <definedName name="점착력6" localSheetId="3">#REF!</definedName>
    <definedName name="점착력6" localSheetId="10">#REF!</definedName>
    <definedName name="점착력6" localSheetId="21">#REF!</definedName>
    <definedName name="점착력6" localSheetId="22">#REF!</definedName>
    <definedName name="점착력6" localSheetId="9">#REF!</definedName>
    <definedName name="점착력6">#REF!</definedName>
    <definedName name="점착력7" localSheetId="3">#REF!</definedName>
    <definedName name="점착력7" localSheetId="10">#REF!</definedName>
    <definedName name="점착력7" localSheetId="21">#REF!</definedName>
    <definedName name="점착력7" localSheetId="22">#REF!</definedName>
    <definedName name="점착력7" localSheetId="9">#REF!</definedName>
    <definedName name="점착력7">#REF!</definedName>
    <definedName name="점착력8" localSheetId="3">#REF!</definedName>
    <definedName name="점착력8" localSheetId="10">#REF!</definedName>
    <definedName name="점착력8" localSheetId="21">#REF!</definedName>
    <definedName name="점착력8" localSheetId="22">#REF!</definedName>
    <definedName name="점착력8" localSheetId="9">#REF!</definedName>
    <definedName name="점착력8">#REF!</definedName>
    <definedName name="점착력9" localSheetId="3">#REF!</definedName>
    <definedName name="점착력9" localSheetId="10">#REF!</definedName>
    <definedName name="점착력9" localSheetId="21">#REF!</definedName>
    <definedName name="점착력9" localSheetId="22">#REF!</definedName>
    <definedName name="점착력9" localSheetId="9">#REF!</definedName>
    <definedName name="점착력9">#REF!</definedName>
    <definedName name="좌상이">#REF!</definedName>
    <definedName name="좌상일">#REF!</definedName>
    <definedName name="좌하이">#REF!</definedName>
    <definedName name="좌하일">#REF!</definedName>
    <definedName name="주강10아" localSheetId="3">#REF!</definedName>
    <definedName name="주강10아" localSheetId="10">#REF!</definedName>
    <definedName name="주강10아" localSheetId="21">#REF!</definedName>
    <definedName name="주강10아" localSheetId="22">#REF!</definedName>
    <definedName name="주강10아" localSheetId="9">#REF!</definedName>
    <definedName name="주강10아">#REF!</definedName>
    <definedName name="주강10위" localSheetId="3">#REF!</definedName>
    <definedName name="주강10위" localSheetId="10">#REF!</definedName>
    <definedName name="주강10위" localSheetId="21">#REF!</definedName>
    <definedName name="주강10위" localSheetId="22">#REF!</definedName>
    <definedName name="주강10위" localSheetId="9">#REF!</definedName>
    <definedName name="주강10위">#REF!</definedName>
    <definedName name="주강1아" localSheetId="3">#REF!</definedName>
    <definedName name="주강1아" localSheetId="10">#REF!</definedName>
    <definedName name="주강1아" localSheetId="21">#REF!</definedName>
    <definedName name="주강1아" localSheetId="22">#REF!</definedName>
    <definedName name="주강1아" localSheetId="9">#REF!</definedName>
    <definedName name="주강1아">#REF!</definedName>
    <definedName name="주강1위" localSheetId="3">#REF!</definedName>
    <definedName name="주강1위" localSheetId="10">#REF!</definedName>
    <definedName name="주강1위" localSheetId="21">#REF!</definedName>
    <definedName name="주강1위" localSheetId="22">#REF!</definedName>
    <definedName name="주강1위" localSheetId="9">#REF!</definedName>
    <definedName name="주강1위">#REF!</definedName>
    <definedName name="주강2아" localSheetId="3">#REF!</definedName>
    <definedName name="주강2아" localSheetId="10">#REF!</definedName>
    <definedName name="주강2아" localSheetId="21">#REF!</definedName>
    <definedName name="주강2아" localSheetId="22">#REF!</definedName>
    <definedName name="주강2아" localSheetId="9">#REF!</definedName>
    <definedName name="주강2아">#REF!</definedName>
    <definedName name="주강2위" localSheetId="3">#REF!</definedName>
    <definedName name="주강2위" localSheetId="10">#REF!</definedName>
    <definedName name="주강2위" localSheetId="21">#REF!</definedName>
    <definedName name="주강2위" localSheetId="22">#REF!</definedName>
    <definedName name="주강2위" localSheetId="9">#REF!</definedName>
    <definedName name="주강2위">#REF!</definedName>
    <definedName name="주강3아" localSheetId="3">#REF!</definedName>
    <definedName name="주강3아" localSheetId="10">#REF!</definedName>
    <definedName name="주강3아" localSheetId="21">#REF!</definedName>
    <definedName name="주강3아" localSheetId="22">#REF!</definedName>
    <definedName name="주강3아" localSheetId="9">#REF!</definedName>
    <definedName name="주강3아">#REF!</definedName>
    <definedName name="주강3위" localSheetId="3">#REF!</definedName>
    <definedName name="주강3위" localSheetId="10">#REF!</definedName>
    <definedName name="주강3위" localSheetId="21">#REF!</definedName>
    <definedName name="주강3위" localSheetId="22">#REF!</definedName>
    <definedName name="주강3위" localSheetId="9">#REF!</definedName>
    <definedName name="주강3위">#REF!</definedName>
    <definedName name="주강4아" localSheetId="3">#REF!</definedName>
    <definedName name="주강4아" localSheetId="10">#REF!</definedName>
    <definedName name="주강4아" localSheetId="21">#REF!</definedName>
    <definedName name="주강4아" localSheetId="22">#REF!</definedName>
    <definedName name="주강4아" localSheetId="9">#REF!</definedName>
    <definedName name="주강4아">#REF!</definedName>
    <definedName name="주강4위" localSheetId="3">#REF!</definedName>
    <definedName name="주강4위" localSheetId="10">#REF!</definedName>
    <definedName name="주강4위" localSheetId="21">#REF!</definedName>
    <definedName name="주강4위" localSheetId="22">#REF!</definedName>
    <definedName name="주강4위" localSheetId="9">#REF!</definedName>
    <definedName name="주강4위">#REF!</definedName>
    <definedName name="주강5아" localSheetId="3">#REF!</definedName>
    <definedName name="주강5아" localSheetId="10">#REF!</definedName>
    <definedName name="주강5아" localSheetId="21">#REF!</definedName>
    <definedName name="주강5아" localSheetId="22">#REF!</definedName>
    <definedName name="주강5아" localSheetId="9">#REF!</definedName>
    <definedName name="주강5아">#REF!</definedName>
    <definedName name="주강5위" localSheetId="3">#REF!</definedName>
    <definedName name="주강5위" localSheetId="10">#REF!</definedName>
    <definedName name="주강5위" localSheetId="21">#REF!</definedName>
    <definedName name="주강5위" localSheetId="22">#REF!</definedName>
    <definedName name="주강5위" localSheetId="9">#REF!</definedName>
    <definedName name="주강5위">#REF!</definedName>
    <definedName name="주강6아" localSheetId="3">#REF!</definedName>
    <definedName name="주강6아" localSheetId="10">#REF!</definedName>
    <definedName name="주강6아" localSheetId="21">#REF!</definedName>
    <definedName name="주강6아" localSheetId="22">#REF!</definedName>
    <definedName name="주강6아" localSheetId="9">#REF!</definedName>
    <definedName name="주강6아">#REF!</definedName>
    <definedName name="주강6위" localSheetId="3">#REF!</definedName>
    <definedName name="주강6위" localSheetId="10">#REF!</definedName>
    <definedName name="주강6위" localSheetId="21">#REF!</definedName>
    <definedName name="주강6위" localSheetId="22">#REF!</definedName>
    <definedName name="주강6위" localSheetId="9">#REF!</definedName>
    <definedName name="주강6위">#REF!</definedName>
    <definedName name="주강7아" localSheetId="3">#REF!</definedName>
    <definedName name="주강7아" localSheetId="10">#REF!</definedName>
    <definedName name="주강7아" localSheetId="21">#REF!</definedName>
    <definedName name="주강7아" localSheetId="22">#REF!</definedName>
    <definedName name="주강7아" localSheetId="9">#REF!</definedName>
    <definedName name="주강7아">#REF!</definedName>
    <definedName name="주강7위" localSheetId="3">#REF!</definedName>
    <definedName name="주강7위" localSheetId="10">#REF!</definedName>
    <definedName name="주강7위" localSheetId="21">#REF!</definedName>
    <definedName name="주강7위" localSheetId="22">#REF!</definedName>
    <definedName name="주강7위" localSheetId="9">#REF!</definedName>
    <definedName name="주강7위">#REF!</definedName>
    <definedName name="주강8아" localSheetId="3">#REF!</definedName>
    <definedName name="주강8아" localSheetId="10">#REF!</definedName>
    <definedName name="주강8아" localSheetId="21">#REF!</definedName>
    <definedName name="주강8아" localSheetId="22">#REF!</definedName>
    <definedName name="주강8아" localSheetId="9">#REF!</definedName>
    <definedName name="주강8아">#REF!</definedName>
    <definedName name="주강8위" localSheetId="3">#REF!</definedName>
    <definedName name="주강8위" localSheetId="10">#REF!</definedName>
    <definedName name="주강8위" localSheetId="21">#REF!</definedName>
    <definedName name="주강8위" localSheetId="22">#REF!</definedName>
    <definedName name="주강8위" localSheetId="9">#REF!</definedName>
    <definedName name="주강8위">#REF!</definedName>
    <definedName name="주강9아" localSheetId="3">#REF!</definedName>
    <definedName name="주강9아" localSheetId="10">#REF!</definedName>
    <definedName name="주강9아" localSheetId="21">#REF!</definedName>
    <definedName name="주강9아" localSheetId="22">#REF!</definedName>
    <definedName name="주강9아" localSheetId="9">#REF!</definedName>
    <definedName name="주강9아">#REF!</definedName>
    <definedName name="주강9위" localSheetId="3">#REF!</definedName>
    <definedName name="주강9위" localSheetId="10">#REF!</definedName>
    <definedName name="주강9위" localSheetId="21">#REF!</definedName>
    <definedName name="주강9위" localSheetId="22">#REF!</definedName>
    <definedName name="주강9위" localSheetId="9">#REF!</definedName>
    <definedName name="주강9위">#REF!</definedName>
    <definedName name="주기" localSheetId="3">#REF!</definedName>
    <definedName name="주기" localSheetId="10">#REF!</definedName>
    <definedName name="주기" localSheetId="21">#REF!</definedName>
    <definedName name="주기" localSheetId="22">#REF!</definedName>
    <definedName name="주기" localSheetId="9">#REF!</definedName>
    <definedName name="주기">#REF!</definedName>
    <definedName name="지k1" localSheetId="14">'[20]역T형교대(말뚝기초)'!#REF!</definedName>
    <definedName name="지k1" localSheetId="7">'[20]역T형교대(말뚝기초)'!#REF!</definedName>
    <definedName name="지k1" localSheetId="15">'[20]역T형교대(말뚝기초)'!#REF!</definedName>
    <definedName name="지k1" localSheetId="19">'[20]역T형교대(말뚝기초)'!#REF!</definedName>
    <definedName name="지k1" localSheetId="20">'[20]역T형교대(말뚝기초)'!#REF!</definedName>
    <definedName name="지k1" localSheetId="5">'[20]역T형교대(말뚝기초)'!#REF!</definedName>
    <definedName name="지k1" localSheetId="8">'[20]역T형교대(말뚝기초)'!#REF!</definedName>
    <definedName name="지k1" localSheetId="6">'[20]역T형교대(말뚝기초)'!#REF!</definedName>
    <definedName name="지k1" localSheetId="9">'[20]역T형교대(말뚝기초)'!#REF!</definedName>
    <definedName name="지k1" localSheetId="0">'[20]역T형교대(말뚝기초)'!#REF!</definedName>
    <definedName name="지k1">'[20]역T형교대(말뚝기초)'!#REF!</definedName>
    <definedName name="지k2" localSheetId="14">'[20]역T형교대(말뚝기초)'!#REF!</definedName>
    <definedName name="지k2" localSheetId="7">'[20]역T형교대(말뚝기초)'!#REF!</definedName>
    <definedName name="지k2" localSheetId="15">'[20]역T형교대(말뚝기초)'!#REF!</definedName>
    <definedName name="지k2" localSheetId="19">'[20]역T형교대(말뚝기초)'!#REF!</definedName>
    <definedName name="지k2" localSheetId="20">'[20]역T형교대(말뚝기초)'!#REF!</definedName>
    <definedName name="지k2" localSheetId="5">'[20]역T형교대(말뚝기초)'!#REF!</definedName>
    <definedName name="지k2" localSheetId="8">'[20]역T형교대(말뚝기초)'!#REF!</definedName>
    <definedName name="지k2" localSheetId="6">'[20]역T형교대(말뚝기초)'!#REF!</definedName>
    <definedName name="지k2" localSheetId="9">'[20]역T형교대(말뚝기초)'!#REF!</definedName>
    <definedName name="지k2" localSheetId="0">'[20]역T형교대(말뚝기초)'!#REF!</definedName>
    <definedName name="지k2">'[20]역T형교대(말뚝기초)'!#REF!</definedName>
    <definedName name="지k4" localSheetId="14">'[20]역T형교대(말뚝기초)'!#REF!</definedName>
    <definedName name="지k4" localSheetId="7">'[20]역T형교대(말뚝기초)'!#REF!</definedName>
    <definedName name="지k4" localSheetId="15">'[20]역T형교대(말뚝기초)'!#REF!</definedName>
    <definedName name="지k4" localSheetId="19">'[20]역T형교대(말뚝기초)'!#REF!</definedName>
    <definedName name="지k4" localSheetId="20">'[20]역T형교대(말뚝기초)'!#REF!</definedName>
    <definedName name="지k4" localSheetId="5">'[20]역T형교대(말뚝기초)'!#REF!</definedName>
    <definedName name="지k4" localSheetId="8">'[20]역T형교대(말뚝기초)'!#REF!</definedName>
    <definedName name="지k4" localSheetId="6">'[20]역T형교대(말뚝기초)'!#REF!</definedName>
    <definedName name="지k4" localSheetId="9">'[20]역T형교대(말뚝기초)'!#REF!</definedName>
    <definedName name="지k4" localSheetId="0">'[20]역T형교대(말뚝기초)'!#REF!</definedName>
    <definedName name="지k4">'[20]역T형교대(말뚝기초)'!#REF!</definedName>
    <definedName name="지VI1" localSheetId="14">'[20]역T형교대(말뚝기초)'!#REF!</definedName>
    <definedName name="지VI1" localSheetId="7">'[20]역T형교대(말뚝기초)'!#REF!</definedName>
    <definedName name="지VI1" localSheetId="15">'[20]역T형교대(말뚝기초)'!#REF!</definedName>
    <definedName name="지VI1" localSheetId="19">'[20]역T형교대(말뚝기초)'!#REF!</definedName>
    <definedName name="지VI1" localSheetId="20">'[20]역T형교대(말뚝기초)'!#REF!</definedName>
    <definedName name="지VI1" localSheetId="5">'[20]역T형교대(말뚝기초)'!#REF!</definedName>
    <definedName name="지VI1" localSheetId="8">'[20]역T형교대(말뚝기초)'!#REF!</definedName>
    <definedName name="지VI1" localSheetId="6">'[20]역T형교대(말뚝기초)'!#REF!</definedName>
    <definedName name="지VI1" localSheetId="9">'[20]역T형교대(말뚝기초)'!#REF!</definedName>
    <definedName name="지VI1" localSheetId="0">'[20]역T형교대(말뚝기초)'!#REF!</definedName>
    <definedName name="지VI1">'[20]역T형교대(말뚝기초)'!#REF!</definedName>
    <definedName name="지VI2" localSheetId="14">'[20]역T형교대(말뚝기초)'!#REF!</definedName>
    <definedName name="지VI2" localSheetId="7">'[20]역T형교대(말뚝기초)'!#REF!</definedName>
    <definedName name="지VI2" localSheetId="15">'[20]역T형교대(말뚝기초)'!#REF!</definedName>
    <definedName name="지VI2" localSheetId="19">'[20]역T형교대(말뚝기초)'!#REF!</definedName>
    <definedName name="지VI2" localSheetId="20">'[20]역T형교대(말뚝기초)'!#REF!</definedName>
    <definedName name="지VI2" localSheetId="5">'[20]역T형교대(말뚝기초)'!#REF!</definedName>
    <definedName name="지VI2" localSheetId="8">'[20]역T형교대(말뚝기초)'!#REF!</definedName>
    <definedName name="지VI2" localSheetId="6">'[20]역T형교대(말뚝기초)'!#REF!</definedName>
    <definedName name="지VI2" localSheetId="9">'[20]역T형교대(말뚝기초)'!#REF!</definedName>
    <definedName name="지VI2" localSheetId="0">'[20]역T형교대(말뚝기초)'!#REF!</definedName>
    <definedName name="지VI2">'[20]역T형교대(말뚝기초)'!#REF!</definedName>
    <definedName name="지VI3" localSheetId="14">'[20]역T형교대(말뚝기초)'!#REF!</definedName>
    <definedName name="지VI3" localSheetId="7">'[20]역T형교대(말뚝기초)'!#REF!</definedName>
    <definedName name="지VI3" localSheetId="15">'[20]역T형교대(말뚝기초)'!#REF!</definedName>
    <definedName name="지VI3" localSheetId="19">'[20]역T형교대(말뚝기초)'!#REF!</definedName>
    <definedName name="지VI3" localSheetId="20">'[20]역T형교대(말뚝기초)'!#REF!</definedName>
    <definedName name="지VI3" localSheetId="5">'[20]역T형교대(말뚝기초)'!#REF!</definedName>
    <definedName name="지VI3" localSheetId="8">'[20]역T형교대(말뚝기초)'!#REF!</definedName>
    <definedName name="지VI3" localSheetId="6">'[20]역T형교대(말뚝기초)'!#REF!</definedName>
    <definedName name="지VI3" localSheetId="9">'[20]역T형교대(말뚝기초)'!#REF!</definedName>
    <definedName name="지VI3" localSheetId="0">'[20]역T형교대(말뚝기초)'!#REF!</definedName>
    <definedName name="지VI3">'[20]역T형교대(말뚝기초)'!#REF!</definedName>
    <definedName name="지VI4" localSheetId="14">'[20]역T형교대(말뚝기초)'!#REF!</definedName>
    <definedName name="지VI4" localSheetId="7">'[20]역T형교대(말뚝기초)'!#REF!</definedName>
    <definedName name="지VI4" localSheetId="15">'[20]역T형교대(말뚝기초)'!#REF!</definedName>
    <definedName name="지VI4" localSheetId="19">'[20]역T형교대(말뚝기초)'!#REF!</definedName>
    <definedName name="지VI4" localSheetId="20">'[20]역T형교대(말뚝기초)'!#REF!</definedName>
    <definedName name="지VI4" localSheetId="5">'[20]역T형교대(말뚝기초)'!#REF!</definedName>
    <definedName name="지VI4" localSheetId="8">'[20]역T형교대(말뚝기초)'!#REF!</definedName>
    <definedName name="지VI4" localSheetId="6">'[20]역T형교대(말뚝기초)'!#REF!</definedName>
    <definedName name="지VI4" localSheetId="9">'[20]역T형교대(말뚝기초)'!#REF!</definedName>
    <definedName name="지VI4" localSheetId="0">'[20]역T형교대(말뚝기초)'!#REF!</definedName>
    <definedName name="지VI4">'[20]역T형교대(말뚝기초)'!#REF!</definedName>
    <definedName name="지vi5" localSheetId="14">'[20]역T형교대(말뚝기초)'!#REF!</definedName>
    <definedName name="지vi5" localSheetId="7">'[20]역T형교대(말뚝기초)'!#REF!</definedName>
    <definedName name="지vi5" localSheetId="15">'[20]역T형교대(말뚝기초)'!#REF!</definedName>
    <definedName name="지vi5" localSheetId="19">'[20]역T형교대(말뚝기초)'!#REF!</definedName>
    <definedName name="지vi5" localSheetId="20">'[20]역T형교대(말뚝기초)'!#REF!</definedName>
    <definedName name="지vi5" localSheetId="5">'[20]역T형교대(말뚝기초)'!#REF!</definedName>
    <definedName name="지vi5" localSheetId="8">'[20]역T형교대(말뚝기초)'!#REF!</definedName>
    <definedName name="지vi5" localSheetId="6">'[20]역T형교대(말뚝기초)'!#REF!</definedName>
    <definedName name="지vi5" localSheetId="9">'[20]역T형교대(말뚝기초)'!#REF!</definedName>
    <definedName name="지vi5" localSheetId="0">'[20]역T형교대(말뚝기초)'!#REF!</definedName>
    <definedName name="지vi5">'[20]역T형교대(말뚝기초)'!#REF!</definedName>
    <definedName name="지간" localSheetId="14">[25]단면제원!#REF!</definedName>
    <definedName name="지간" localSheetId="7">[25]단면제원!#REF!</definedName>
    <definedName name="지간" localSheetId="15">[25]단면제원!#REF!</definedName>
    <definedName name="지간" localSheetId="19">[25]단면제원!#REF!</definedName>
    <definedName name="지간" localSheetId="20">[25]단면제원!#REF!</definedName>
    <definedName name="지간" localSheetId="5">[25]단면제원!#REF!</definedName>
    <definedName name="지간" localSheetId="8">[25]단면제원!#REF!</definedName>
    <definedName name="지간" localSheetId="6">[25]단면제원!#REF!</definedName>
    <definedName name="지간" localSheetId="9">[25]단면제원!#REF!</definedName>
    <definedName name="지간" localSheetId="0">[25]단면제원!#REF!</definedName>
    <definedName name="지간">[25]단면제원!#REF!</definedName>
    <definedName name="지간장1">#REF!</definedName>
    <definedName name="지간장2">#REF!</definedName>
    <definedName name="지베타" localSheetId="14">'[20]역T형교대(말뚝기초)'!#REF!</definedName>
    <definedName name="지베타" localSheetId="7">'[20]역T형교대(말뚝기초)'!#REF!</definedName>
    <definedName name="지베타" localSheetId="15">'[20]역T형교대(말뚝기초)'!#REF!</definedName>
    <definedName name="지베타" localSheetId="19">'[20]역T형교대(말뚝기초)'!#REF!</definedName>
    <definedName name="지베타" localSheetId="20">'[20]역T형교대(말뚝기초)'!#REF!</definedName>
    <definedName name="지베타" localSheetId="5">'[20]역T형교대(말뚝기초)'!#REF!</definedName>
    <definedName name="지베타" localSheetId="8">'[20]역T형교대(말뚝기초)'!#REF!</definedName>
    <definedName name="지베타" localSheetId="6">'[20]역T형교대(말뚝기초)'!#REF!</definedName>
    <definedName name="지베타" localSheetId="9">'[20]역T형교대(말뚝기초)'!#REF!</definedName>
    <definedName name="지베타" localSheetId="0">'[20]역T형교대(말뚝기초)'!#REF!</definedName>
    <definedName name="지베타">'[20]역T형교대(말뚝기초)'!#REF!</definedName>
    <definedName name="지수강10아" localSheetId="3">#REF!</definedName>
    <definedName name="지수강10아" localSheetId="10">#REF!</definedName>
    <definedName name="지수강10아" localSheetId="21">#REF!</definedName>
    <definedName name="지수강10아" localSheetId="22">#REF!</definedName>
    <definedName name="지수강10아" localSheetId="9">#REF!</definedName>
    <definedName name="지수강10아">#REF!</definedName>
    <definedName name="지수강10위" localSheetId="3">#REF!</definedName>
    <definedName name="지수강10위" localSheetId="10">#REF!</definedName>
    <definedName name="지수강10위" localSheetId="21">#REF!</definedName>
    <definedName name="지수강10위" localSheetId="22">#REF!</definedName>
    <definedName name="지수강10위" localSheetId="9">#REF!</definedName>
    <definedName name="지수강10위">#REF!</definedName>
    <definedName name="지수강8아" localSheetId="3">#REF!</definedName>
    <definedName name="지수강8아" localSheetId="10">#REF!</definedName>
    <definedName name="지수강8아" localSheetId="21">#REF!</definedName>
    <definedName name="지수강8아" localSheetId="22">#REF!</definedName>
    <definedName name="지수강8아" localSheetId="9">#REF!</definedName>
    <definedName name="지수강8아">#REF!</definedName>
    <definedName name="지수강8위" localSheetId="3">#REF!</definedName>
    <definedName name="지수강8위" localSheetId="10">#REF!</definedName>
    <definedName name="지수강8위" localSheetId="21">#REF!</definedName>
    <definedName name="지수강8위" localSheetId="22">#REF!</definedName>
    <definedName name="지수강8위" localSheetId="9">#REF!</definedName>
    <definedName name="지수강8위">#REF!</definedName>
    <definedName name="지수강9아" localSheetId="3">#REF!</definedName>
    <definedName name="지수강9아" localSheetId="10">#REF!</definedName>
    <definedName name="지수강9아" localSheetId="21">#REF!</definedName>
    <definedName name="지수강9아" localSheetId="22">#REF!</definedName>
    <definedName name="지수강9아" localSheetId="9">#REF!</definedName>
    <definedName name="지수강9아">#REF!</definedName>
    <definedName name="지수강9위" localSheetId="3">#REF!</definedName>
    <definedName name="지수강9위" localSheetId="10">#REF!</definedName>
    <definedName name="지수강9위" localSheetId="21">#REF!</definedName>
    <definedName name="지수강9위" localSheetId="22">#REF!</definedName>
    <definedName name="지수강9위" localSheetId="9">#REF!</definedName>
    <definedName name="지수강9위">#REF!</definedName>
    <definedName name="지수동1" localSheetId="3">#REF!</definedName>
    <definedName name="지수동1" localSheetId="10">#REF!</definedName>
    <definedName name="지수동1" localSheetId="21">#REF!</definedName>
    <definedName name="지수동1" localSheetId="22">#REF!</definedName>
    <definedName name="지수동1" localSheetId="9">#REF!</definedName>
    <definedName name="지수동1">#REF!</definedName>
    <definedName name="지수동10" localSheetId="3">#REF!</definedName>
    <definedName name="지수동10" localSheetId="10">#REF!</definedName>
    <definedName name="지수동10" localSheetId="21">#REF!</definedName>
    <definedName name="지수동10" localSheetId="22">#REF!</definedName>
    <definedName name="지수동10" localSheetId="9">#REF!</definedName>
    <definedName name="지수동10">#REF!</definedName>
    <definedName name="지수동2" localSheetId="3">#REF!</definedName>
    <definedName name="지수동2" localSheetId="10">#REF!</definedName>
    <definedName name="지수동2" localSheetId="21">#REF!</definedName>
    <definedName name="지수동2" localSheetId="22">#REF!</definedName>
    <definedName name="지수동2" localSheetId="9">#REF!</definedName>
    <definedName name="지수동2">#REF!</definedName>
    <definedName name="지수동3" localSheetId="3">#REF!</definedName>
    <definedName name="지수동3" localSheetId="10">#REF!</definedName>
    <definedName name="지수동3" localSheetId="21">#REF!</definedName>
    <definedName name="지수동3" localSheetId="22">#REF!</definedName>
    <definedName name="지수동3" localSheetId="9">#REF!</definedName>
    <definedName name="지수동3">#REF!</definedName>
    <definedName name="지수동4" localSheetId="3">#REF!</definedName>
    <definedName name="지수동4" localSheetId="10">#REF!</definedName>
    <definedName name="지수동4" localSheetId="21">#REF!</definedName>
    <definedName name="지수동4" localSheetId="22">#REF!</definedName>
    <definedName name="지수동4" localSheetId="9">#REF!</definedName>
    <definedName name="지수동4">#REF!</definedName>
    <definedName name="지수동5" localSheetId="3">#REF!</definedName>
    <definedName name="지수동5" localSheetId="10">#REF!</definedName>
    <definedName name="지수동5" localSheetId="21">#REF!</definedName>
    <definedName name="지수동5" localSheetId="22">#REF!</definedName>
    <definedName name="지수동5" localSheetId="9">#REF!</definedName>
    <definedName name="지수동5">#REF!</definedName>
    <definedName name="지수동6" localSheetId="3">#REF!</definedName>
    <definedName name="지수동6" localSheetId="10">#REF!</definedName>
    <definedName name="지수동6" localSheetId="21">#REF!</definedName>
    <definedName name="지수동6" localSheetId="22">#REF!</definedName>
    <definedName name="지수동6" localSheetId="9">#REF!</definedName>
    <definedName name="지수동6">#REF!</definedName>
    <definedName name="지수동7" localSheetId="3">#REF!</definedName>
    <definedName name="지수동7" localSheetId="10">#REF!</definedName>
    <definedName name="지수동7" localSheetId="21">#REF!</definedName>
    <definedName name="지수동7" localSheetId="22">#REF!</definedName>
    <definedName name="지수동7" localSheetId="9">#REF!</definedName>
    <definedName name="지수동7">#REF!</definedName>
    <definedName name="지수동8" localSheetId="3">#REF!</definedName>
    <definedName name="지수동8" localSheetId="10">#REF!</definedName>
    <definedName name="지수동8" localSheetId="21">#REF!</definedName>
    <definedName name="지수동8" localSheetId="22">#REF!</definedName>
    <definedName name="지수동8" localSheetId="9">#REF!</definedName>
    <definedName name="지수동8">#REF!</definedName>
    <definedName name="지수동9" localSheetId="3">#REF!</definedName>
    <definedName name="지수동9" localSheetId="10">#REF!</definedName>
    <definedName name="지수동9" localSheetId="21">#REF!</definedName>
    <definedName name="지수동9" localSheetId="22">#REF!</definedName>
    <definedName name="지수동9" localSheetId="9">#REF!</definedName>
    <definedName name="지수동9">#REF!</definedName>
    <definedName name="지장1">#REF!</definedName>
    <definedName name="지장2">#REF!</definedName>
    <definedName name="지점착력10" localSheetId="3">#REF!</definedName>
    <definedName name="지점착력10" localSheetId="10">#REF!</definedName>
    <definedName name="지점착력10" localSheetId="21">#REF!</definedName>
    <definedName name="지점착력10" localSheetId="22">#REF!</definedName>
    <definedName name="지점착력10" localSheetId="9">#REF!</definedName>
    <definedName name="지점착력10">#REF!</definedName>
    <definedName name="지점착력4" localSheetId="3">#REF!</definedName>
    <definedName name="지점착력4" localSheetId="10">#REF!</definedName>
    <definedName name="지점착력4" localSheetId="21">#REF!</definedName>
    <definedName name="지점착력4" localSheetId="22">#REF!</definedName>
    <definedName name="지점착력4" localSheetId="9">#REF!</definedName>
    <definedName name="지점착력4">#REF!</definedName>
    <definedName name="지점착력5" localSheetId="3">#REF!</definedName>
    <definedName name="지점착력5" localSheetId="10">#REF!</definedName>
    <definedName name="지점착력5" localSheetId="21">#REF!</definedName>
    <definedName name="지점착력5" localSheetId="22">#REF!</definedName>
    <definedName name="지점착력5" localSheetId="9">#REF!</definedName>
    <definedName name="지점착력5">#REF!</definedName>
    <definedName name="지점착력6" localSheetId="3">#REF!</definedName>
    <definedName name="지점착력6" localSheetId="10">#REF!</definedName>
    <definedName name="지점착력6" localSheetId="21">#REF!</definedName>
    <definedName name="지점착력6" localSheetId="22">#REF!</definedName>
    <definedName name="지점착력6" localSheetId="9">#REF!</definedName>
    <definedName name="지점착력6">#REF!</definedName>
    <definedName name="지점착력7" localSheetId="3">#REF!</definedName>
    <definedName name="지점착력7" localSheetId="10">#REF!</definedName>
    <definedName name="지점착력7" localSheetId="21">#REF!</definedName>
    <definedName name="지점착력7" localSheetId="22">#REF!</definedName>
    <definedName name="지점착력7" localSheetId="9">#REF!</definedName>
    <definedName name="지점착력7">#REF!</definedName>
    <definedName name="지점착력8" localSheetId="3">#REF!</definedName>
    <definedName name="지점착력8" localSheetId="10">#REF!</definedName>
    <definedName name="지점착력8" localSheetId="21">#REF!</definedName>
    <definedName name="지점착력8" localSheetId="22">#REF!</definedName>
    <definedName name="지점착력8" localSheetId="9">#REF!</definedName>
    <definedName name="지점착력8">#REF!</definedName>
    <definedName name="지점착력9" localSheetId="3">#REF!</definedName>
    <definedName name="지점착력9" localSheetId="10">#REF!</definedName>
    <definedName name="지점착력9" localSheetId="21">#REF!</definedName>
    <definedName name="지점착력9" localSheetId="22">#REF!</definedName>
    <definedName name="지점착력9" localSheetId="9">#REF!</definedName>
    <definedName name="지점착력9">#REF!</definedName>
    <definedName name="지주강10아" localSheetId="3">#REF!</definedName>
    <definedName name="지주강10아" localSheetId="10">#REF!</definedName>
    <definedName name="지주강10아" localSheetId="21">#REF!</definedName>
    <definedName name="지주강10아" localSheetId="22">#REF!</definedName>
    <definedName name="지주강10아" localSheetId="9">#REF!</definedName>
    <definedName name="지주강10아">#REF!</definedName>
    <definedName name="지주강10위" localSheetId="3">#REF!</definedName>
    <definedName name="지주강10위" localSheetId="10">#REF!</definedName>
    <definedName name="지주강10위" localSheetId="21">#REF!</definedName>
    <definedName name="지주강10위" localSheetId="22">#REF!</definedName>
    <definedName name="지주강10위" localSheetId="9">#REF!</definedName>
    <definedName name="지주강10위">#REF!</definedName>
    <definedName name="지주강1아" localSheetId="3">#REF!</definedName>
    <definedName name="지주강1아" localSheetId="10">#REF!</definedName>
    <definedName name="지주강1아" localSheetId="21">#REF!</definedName>
    <definedName name="지주강1아" localSheetId="22">#REF!</definedName>
    <definedName name="지주강1아" localSheetId="9">#REF!</definedName>
    <definedName name="지주강1아">#REF!</definedName>
    <definedName name="지주강1위" localSheetId="3">#REF!</definedName>
    <definedName name="지주강1위" localSheetId="10">#REF!</definedName>
    <definedName name="지주강1위" localSheetId="21">#REF!</definedName>
    <definedName name="지주강1위" localSheetId="22">#REF!</definedName>
    <definedName name="지주강1위" localSheetId="9">#REF!</definedName>
    <definedName name="지주강1위">#REF!</definedName>
    <definedName name="지주강2아" localSheetId="3">#REF!</definedName>
    <definedName name="지주강2아" localSheetId="10">#REF!</definedName>
    <definedName name="지주강2아" localSheetId="21">#REF!</definedName>
    <definedName name="지주강2아" localSheetId="22">#REF!</definedName>
    <definedName name="지주강2아" localSheetId="9">#REF!</definedName>
    <definedName name="지주강2아">#REF!</definedName>
    <definedName name="지주강2위" localSheetId="3">#REF!</definedName>
    <definedName name="지주강2위" localSheetId="10">#REF!</definedName>
    <definedName name="지주강2위" localSheetId="21">#REF!</definedName>
    <definedName name="지주강2위" localSheetId="22">#REF!</definedName>
    <definedName name="지주강2위" localSheetId="9">#REF!</definedName>
    <definedName name="지주강2위">#REF!</definedName>
    <definedName name="지주강3아" localSheetId="3">#REF!</definedName>
    <definedName name="지주강3아" localSheetId="10">#REF!</definedName>
    <definedName name="지주강3아" localSheetId="21">#REF!</definedName>
    <definedName name="지주강3아" localSheetId="22">#REF!</definedName>
    <definedName name="지주강3아" localSheetId="9">#REF!</definedName>
    <definedName name="지주강3아">#REF!</definedName>
    <definedName name="지주강3위" localSheetId="3">#REF!</definedName>
    <definedName name="지주강3위" localSheetId="10">#REF!</definedName>
    <definedName name="지주강3위" localSheetId="21">#REF!</definedName>
    <definedName name="지주강3위" localSheetId="22">#REF!</definedName>
    <definedName name="지주강3위" localSheetId="9">#REF!</definedName>
    <definedName name="지주강3위">#REF!</definedName>
    <definedName name="지주강4아" localSheetId="3">#REF!</definedName>
    <definedName name="지주강4아" localSheetId="10">#REF!</definedName>
    <definedName name="지주강4아" localSheetId="21">#REF!</definedName>
    <definedName name="지주강4아" localSheetId="22">#REF!</definedName>
    <definedName name="지주강4아" localSheetId="9">#REF!</definedName>
    <definedName name="지주강4아">#REF!</definedName>
    <definedName name="지주강4위" localSheetId="3">#REF!</definedName>
    <definedName name="지주강4위" localSheetId="10">#REF!</definedName>
    <definedName name="지주강4위" localSheetId="21">#REF!</definedName>
    <definedName name="지주강4위" localSheetId="22">#REF!</definedName>
    <definedName name="지주강4위" localSheetId="9">#REF!</definedName>
    <definedName name="지주강4위">#REF!</definedName>
    <definedName name="지주강5아" localSheetId="3">#REF!</definedName>
    <definedName name="지주강5아" localSheetId="10">#REF!</definedName>
    <definedName name="지주강5아" localSheetId="21">#REF!</definedName>
    <definedName name="지주강5아" localSheetId="22">#REF!</definedName>
    <definedName name="지주강5아" localSheetId="9">#REF!</definedName>
    <definedName name="지주강5아">#REF!</definedName>
    <definedName name="지주강5위" localSheetId="3">#REF!</definedName>
    <definedName name="지주강5위" localSheetId="10">#REF!</definedName>
    <definedName name="지주강5위" localSheetId="21">#REF!</definedName>
    <definedName name="지주강5위" localSheetId="22">#REF!</definedName>
    <definedName name="지주강5위" localSheetId="9">#REF!</definedName>
    <definedName name="지주강5위">#REF!</definedName>
    <definedName name="지주강6아" localSheetId="3">#REF!</definedName>
    <definedName name="지주강6아" localSheetId="10">#REF!</definedName>
    <definedName name="지주강6아" localSheetId="21">#REF!</definedName>
    <definedName name="지주강6아" localSheetId="22">#REF!</definedName>
    <definedName name="지주강6아" localSheetId="9">#REF!</definedName>
    <definedName name="지주강6아">#REF!</definedName>
    <definedName name="지주강6위" localSheetId="3">#REF!</definedName>
    <definedName name="지주강6위" localSheetId="10">#REF!</definedName>
    <definedName name="지주강6위" localSheetId="21">#REF!</definedName>
    <definedName name="지주강6위" localSheetId="22">#REF!</definedName>
    <definedName name="지주강6위" localSheetId="9">#REF!</definedName>
    <definedName name="지주강6위">#REF!</definedName>
    <definedName name="지주강7아" localSheetId="3">#REF!</definedName>
    <definedName name="지주강7아" localSheetId="10">#REF!</definedName>
    <definedName name="지주강7아" localSheetId="21">#REF!</definedName>
    <definedName name="지주강7아" localSheetId="22">#REF!</definedName>
    <definedName name="지주강7아" localSheetId="9">#REF!</definedName>
    <definedName name="지주강7아">#REF!</definedName>
    <definedName name="지주강7위" localSheetId="3">#REF!</definedName>
    <definedName name="지주강7위" localSheetId="10">#REF!</definedName>
    <definedName name="지주강7위" localSheetId="21">#REF!</definedName>
    <definedName name="지주강7위" localSheetId="22">#REF!</definedName>
    <definedName name="지주강7위" localSheetId="9">#REF!</definedName>
    <definedName name="지주강7위">#REF!</definedName>
    <definedName name="지주강8아" localSheetId="3">#REF!</definedName>
    <definedName name="지주강8아" localSheetId="10">#REF!</definedName>
    <definedName name="지주강8아" localSheetId="21">#REF!</definedName>
    <definedName name="지주강8아" localSheetId="22">#REF!</definedName>
    <definedName name="지주강8아" localSheetId="9">#REF!</definedName>
    <definedName name="지주강8아">#REF!</definedName>
    <definedName name="지주강8위" localSheetId="3">#REF!</definedName>
    <definedName name="지주강8위" localSheetId="10">#REF!</definedName>
    <definedName name="지주강8위" localSheetId="21">#REF!</definedName>
    <definedName name="지주강8위" localSheetId="22">#REF!</definedName>
    <definedName name="지주강8위" localSheetId="9">#REF!</definedName>
    <definedName name="지주강8위">#REF!</definedName>
    <definedName name="지주강9아" localSheetId="3">#REF!</definedName>
    <definedName name="지주강9아" localSheetId="10">#REF!</definedName>
    <definedName name="지주강9아" localSheetId="21">#REF!</definedName>
    <definedName name="지주강9아" localSheetId="22">#REF!</definedName>
    <definedName name="지주강9아" localSheetId="9">#REF!</definedName>
    <definedName name="지주강9아">#REF!</definedName>
    <definedName name="지주강9위" localSheetId="3">#REF!</definedName>
    <definedName name="지주강9위" localSheetId="10">#REF!</definedName>
    <definedName name="지주강9위" localSheetId="21">#REF!</definedName>
    <definedName name="지주강9위" localSheetId="22">#REF!</definedName>
    <definedName name="지주강9위" localSheetId="9">#REF!</definedName>
    <definedName name="지주강9위">#REF!</definedName>
    <definedName name="지주동1" localSheetId="3">#REF!</definedName>
    <definedName name="지주동1" localSheetId="10">#REF!</definedName>
    <definedName name="지주동1" localSheetId="21">#REF!</definedName>
    <definedName name="지주동1" localSheetId="22">#REF!</definedName>
    <definedName name="지주동1" localSheetId="9">#REF!</definedName>
    <definedName name="지주동1">#REF!</definedName>
    <definedName name="지주동10" localSheetId="3">#REF!</definedName>
    <definedName name="지주동10" localSheetId="10">#REF!</definedName>
    <definedName name="지주동10" localSheetId="21">#REF!</definedName>
    <definedName name="지주동10" localSheetId="22">#REF!</definedName>
    <definedName name="지주동10" localSheetId="9">#REF!</definedName>
    <definedName name="지주동10">#REF!</definedName>
    <definedName name="지주동2" localSheetId="3">#REF!</definedName>
    <definedName name="지주동2" localSheetId="10">#REF!</definedName>
    <definedName name="지주동2" localSheetId="21">#REF!</definedName>
    <definedName name="지주동2" localSheetId="22">#REF!</definedName>
    <definedName name="지주동2" localSheetId="9">#REF!</definedName>
    <definedName name="지주동2">#REF!</definedName>
    <definedName name="지주동3" localSheetId="3">#REF!</definedName>
    <definedName name="지주동3" localSheetId="10">#REF!</definedName>
    <definedName name="지주동3" localSheetId="21">#REF!</definedName>
    <definedName name="지주동3" localSheetId="22">#REF!</definedName>
    <definedName name="지주동3" localSheetId="9">#REF!</definedName>
    <definedName name="지주동3">#REF!</definedName>
    <definedName name="지주동4" localSheetId="3">#REF!</definedName>
    <definedName name="지주동4" localSheetId="10">#REF!</definedName>
    <definedName name="지주동4" localSheetId="21">#REF!</definedName>
    <definedName name="지주동4" localSheetId="22">#REF!</definedName>
    <definedName name="지주동4" localSheetId="9">#REF!</definedName>
    <definedName name="지주동4">#REF!</definedName>
    <definedName name="지주동5" localSheetId="3">#REF!</definedName>
    <definedName name="지주동5" localSheetId="10">#REF!</definedName>
    <definedName name="지주동5" localSheetId="21">#REF!</definedName>
    <definedName name="지주동5" localSheetId="22">#REF!</definedName>
    <definedName name="지주동5" localSheetId="9">#REF!</definedName>
    <definedName name="지주동5">#REF!</definedName>
    <definedName name="지주동6" localSheetId="3">#REF!</definedName>
    <definedName name="지주동6" localSheetId="10">#REF!</definedName>
    <definedName name="지주동6" localSheetId="21">#REF!</definedName>
    <definedName name="지주동6" localSheetId="22">#REF!</definedName>
    <definedName name="지주동6" localSheetId="9">#REF!</definedName>
    <definedName name="지주동6">#REF!</definedName>
    <definedName name="지주동7" localSheetId="3">#REF!</definedName>
    <definedName name="지주동7" localSheetId="10">#REF!</definedName>
    <definedName name="지주동7" localSheetId="21">#REF!</definedName>
    <definedName name="지주동7" localSheetId="22">#REF!</definedName>
    <definedName name="지주동7" localSheetId="9">#REF!</definedName>
    <definedName name="지주동7">#REF!</definedName>
    <definedName name="지주동8" localSheetId="3">#REF!</definedName>
    <definedName name="지주동8" localSheetId="10">#REF!</definedName>
    <definedName name="지주동8" localSheetId="21">#REF!</definedName>
    <definedName name="지주동8" localSheetId="22">#REF!</definedName>
    <definedName name="지주동8" localSheetId="9">#REF!</definedName>
    <definedName name="지주동8">#REF!</definedName>
    <definedName name="지주동9" localSheetId="3">#REF!</definedName>
    <definedName name="지주동9" localSheetId="10">#REF!</definedName>
    <definedName name="지주동9" localSheetId="21">#REF!</definedName>
    <definedName name="지주동9" localSheetId="22">#REF!</definedName>
    <definedName name="지주동9" localSheetId="9">#REF!</definedName>
    <definedName name="지주동9">#REF!</definedName>
    <definedName name="지진가속도" localSheetId="9">[42]조건!$V$66</definedName>
    <definedName name="지진가속도">[36]조건!$V$66</definedName>
    <definedName name="지힌k1" localSheetId="14">'[20]역T형교대(말뚝기초)'!#REF!</definedName>
    <definedName name="지힌k1" localSheetId="7">'[20]역T형교대(말뚝기초)'!#REF!</definedName>
    <definedName name="지힌k1" localSheetId="15">'[20]역T형교대(말뚝기초)'!#REF!</definedName>
    <definedName name="지힌k1" localSheetId="19">'[20]역T형교대(말뚝기초)'!#REF!</definedName>
    <definedName name="지힌k1" localSheetId="20">'[20]역T형교대(말뚝기초)'!#REF!</definedName>
    <definedName name="지힌k1" localSheetId="5">'[20]역T형교대(말뚝기초)'!#REF!</definedName>
    <definedName name="지힌k1" localSheetId="8">'[20]역T형교대(말뚝기초)'!#REF!</definedName>
    <definedName name="지힌k1" localSheetId="6">'[20]역T형교대(말뚝기초)'!#REF!</definedName>
    <definedName name="지힌k1" localSheetId="9">'[20]역T형교대(말뚝기초)'!#REF!</definedName>
    <definedName name="지힌k1" localSheetId="0">'[20]역T형교대(말뚝기초)'!#REF!</definedName>
    <definedName name="지힌k1">'[20]역T형교대(말뚝기초)'!#REF!</definedName>
    <definedName name="지힌k2" localSheetId="14">'[20]역T형교대(말뚝기초)'!#REF!</definedName>
    <definedName name="지힌k2" localSheetId="7">'[20]역T형교대(말뚝기초)'!#REF!</definedName>
    <definedName name="지힌k2" localSheetId="15">'[20]역T형교대(말뚝기초)'!#REF!</definedName>
    <definedName name="지힌k2" localSheetId="19">'[20]역T형교대(말뚝기초)'!#REF!</definedName>
    <definedName name="지힌k2" localSheetId="20">'[20]역T형교대(말뚝기초)'!#REF!</definedName>
    <definedName name="지힌k2" localSheetId="5">'[20]역T형교대(말뚝기초)'!#REF!</definedName>
    <definedName name="지힌k2" localSheetId="8">'[20]역T형교대(말뚝기초)'!#REF!</definedName>
    <definedName name="지힌k2" localSheetId="6">'[20]역T형교대(말뚝기초)'!#REF!</definedName>
    <definedName name="지힌k2" localSheetId="9">'[20]역T형교대(말뚝기초)'!#REF!</definedName>
    <definedName name="지힌k2" localSheetId="0">'[20]역T형교대(말뚝기초)'!#REF!</definedName>
    <definedName name="지힌k2">'[20]역T형교대(말뚝기초)'!#REF!</definedName>
    <definedName name="지힌k4" localSheetId="14">'[20]역T형교대(말뚝기초)'!#REF!</definedName>
    <definedName name="지힌k4" localSheetId="7">'[20]역T형교대(말뚝기초)'!#REF!</definedName>
    <definedName name="지힌k4" localSheetId="15">'[20]역T형교대(말뚝기초)'!#REF!</definedName>
    <definedName name="지힌k4" localSheetId="19">'[20]역T형교대(말뚝기초)'!#REF!</definedName>
    <definedName name="지힌k4" localSheetId="20">'[20]역T형교대(말뚝기초)'!#REF!</definedName>
    <definedName name="지힌k4" localSheetId="5">'[20]역T형교대(말뚝기초)'!#REF!</definedName>
    <definedName name="지힌k4" localSheetId="8">'[20]역T형교대(말뚝기초)'!#REF!</definedName>
    <definedName name="지힌k4" localSheetId="6">'[20]역T형교대(말뚝기초)'!#REF!</definedName>
    <definedName name="지힌k4" localSheetId="9">'[20]역T형교대(말뚝기초)'!#REF!</definedName>
    <definedName name="지힌k4" localSheetId="0">'[20]역T형교대(말뚝기초)'!#REF!</definedName>
    <definedName name="지힌k4">'[20]역T형교대(말뚝기초)'!#REF!</definedName>
    <definedName name="지힌VI1" localSheetId="14">'[20]역T형교대(말뚝기초)'!#REF!</definedName>
    <definedName name="지힌VI1" localSheetId="7">'[20]역T형교대(말뚝기초)'!#REF!</definedName>
    <definedName name="지힌VI1" localSheetId="15">'[20]역T형교대(말뚝기초)'!#REF!</definedName>
    <definedName name="지힌VI1" localSheetId="19">'[20]역T형교대(말뚝기초)'!#REF!</definedName>
    <definedName name="지힌VI1" localSheetId="20">'[20]역T형교대(말뚝기초)'!#REF!</definedName>
    <definedName name="지힌VI1" localSheetId="5">'[20]역T형교대(말뚝기초)'!#REF!</definedName>
    <definedName name="지힌VI1" localSheetId="8">'[20]역T형교대(말뚝기초)'!#REF!</definedName>
    <definedName name="지힌VI1" localSheetId="6">'[20]역T형교대(말뚝기초)'!#REF!</definedName>
    <definedName name="지힌VI1" localSheetId="9">'[20]역T형교대(말뚝기초)'!#REF!</definedName>
    <definedName name="지힌VI1" localSheetId="0">'[20]역T형교대(말뚝기초)'!#REF!</definedName>
    <definedName name="지힌VI1">'[20]역T형교대(말뚝기초)'!#REF!</definedName>
    <definedName name="지힌VI2" localSheetId="14">'[20]역T형교대(말뚝기초)'!#REF!</definedName>
    <definedName name="지힌VI2" localSheetId="7">'[20]역T형교대(말뚝기초)'!#REF!</definedName>
    <definedName name="지힌VI2" localSheetId="15">'[20]역T형교대(말뚝기초)'!#REF!</definedName>
    <definedName name="지힌VI2" localSheetId="19">'[20]역T형교대(말뚝기초)'!#REF!</definedName>
    <definedName name="지힌VI2" localSheetId="20">'[20]역T형교대(말뚝기초)'!#REF!</definedName>
    <definedName name="지힌VI2" localSheetId="5">'[20]역T형교대(말뚝기초)'!#REF!</definedName>
    <definedName name="지힌VI2" localSheetId="8">'[20]역T형교대(말뚝기초)'!#REF!</definedName>
    <definedName name="지힌VI2" localSheetId="6">'[20]역T형교대(말뚝기초)'!#REF!</definedName>
    <definedName name="지힌VI2" localSheetId="9">'[20]역T형교대(말뚝기초)'!#REF!</definedName>
    <definedName name="지힌VI2" localSheetId="0">'[20]역T형교대(말뚝기초)'!#REF!</definedName>
    <definedName name="지힌VI2">'[20]역T형교대(말뚝기초)'!#REF!</definedName>
    <definedName name="지힌VI3" localSheetId="14">'[20]역T형교대(말뚝기초)'!#REF!</definedName>
    <definedName name="지힌VI3" localSheetId="7">'[20]역T형교대(말뚝기초)'!#REF!</definedName>
    <definedName name="지힌VI3" localSheetId="15">'[20]역T형교대(말뚝기초)'!#REF!</definedName>
    <definedName name="지힌VI3" localSheetId="19">'[20]역T형교대(말뚝기초)'!#REF!</definedName>
    <definedName name="지힌VI3" localSheetId="20">'[20]역T형교대(말뚝기초)'!#REF!</definedName>
    <definedName name="지힌VI3" localSheetId="5">'[20]역T형교대(말뚝기초)'!#REF!</definedName>
    <definedName name="지힌VI3" localSheetId="8">'[20]역T형교대(말뚝기초)'!#REF!</definedName>
    <definedName name="지힌VI3" localSheetId="6">'[20]역T형교대(말뚝기초)'!#REF!</definedName>
    <definedName name="지힌VI3" localSheetId="9">'[20]역T형교대(말뚝기초)'!#REF!</definedName>
    <definedName name="지힌VI3" localSheetId="0">'[20]역T형교대(말뚝기초)'!#REF!</definedName>
    <definedName name="지힌VI3">'[20]역T형교대(말뚝기초)'!#REF!</definedName>
    <definedName name="지힌VI4" localSheetId="14">'[20]역T형교대(말뚝기초)'!#REF!</definedName>
    <definedName name="지힌VI4" localSheetId="7">'[20]역T형교대(말뚝기초)'!#REF!</definedName>
    <definedName name="지힌VI4" localSheetId="15">'[20]역T형교대(말뚝기초)'!#REF!</definedName>
    <definedName name="지힌VI4" localSheetId="19">'[20]역T형교대(말뚝기초)'!#REF!</definedName>
    <definedName name="지힌VI4" localSheetId="20">'[20]역T형교대(말뚝기초)'!#REF!</definedName>
    <definedName name="지힌VI4" localSheetId="5">'[20]역T형교대(말뚝기초)'!#REF!</definedName>
    <definedName name="지힌VI4" localSheetId="8">'[20]역T형교대(말뚝기초)'!#REF!</definedName>
    <definedName name="지힌VI4" localSheetId="6">'[20]역T형교대(말뚝기초)'!#REF!</definedName>
    <definedName name="지힌VI4" localSheetId="9">'[20]역T형교대(말뚝기초)'!#REF!</definedName>
    <definedName name="지힌VI4" localSheetId="0">'[20]역T형교대(말뚝기초)'!#REF!</definedName>
    <definedName name="지힌VI4">'[20]역T형교대(말뚝기초)'!#REF!</definedName>
    <definedName name="지힌vi5" localSheetId="14">'[20]역T형교대(말뚝기초)'!#REF!</definedName>
    <definedName name="지힌vi5" localSheetId="7">'[20]역T형교대(말뚝기초)'!#REF!</definedName>
    <definedName name="지힌vi5" localSheetId="15">'[20]역T형교대(말뚝기초)'!#REF!</definedName>
    <definedName name="지힌vi5" localSheetId="19">'[20]역T형교대(말뚝기초)'!#REF!</definedName>
    <definedName name="지힌vi5" localSheetId="20">'[20]역T형교대(말뚝기초)'!#REF!</definedName>
    <definedName name="지힌vi5" localSheetId="5">'[20]역T형교대(말뚝기초)'!#REF!</definedName>
    <definedName name="지힌vi5" localSheetId="8">'[20]역T형교대(말뚝기초)'!#REF!</definedName>
    <definedName name="지힌vi5" localSheetId="6">'[20]역T형교대(말뚝기초)'!#REF!</definedName>
    <definedName name="지힌vi5" localSheetId="9">'[20]역T형교대(말뚝기초)'!#REF!</definedName>
    <definedName name="지힌vi5" localSheetId="0">'[20]역T형교대(말뚝기초)'!#REF!</definedName>
    <definedName name="지힌vi5">'[20]역T형교대(말뚝기초)'!#REF!</definedName>
    <definedName name="직경">#REF!</definedName>
    <definedName name="천단고" localSheetId="3">#REF!</definedName>
    <definedName name="천단고" localSheetId="10">#REF!</definedName>
    <definedName name="천단고" localSheetId="21">#REF!</definedName>
    <definedName name="천단고" localSheetId="22">#REF!</definedName>
    <definedName name="천단고" localSheetId="9">#REF!</definedName>
    <definedName name="천단고">#REF!</definedName>
    <definedName name="천단폭">#REF!</definedName>
    <definedName name="철근">#REF!</definedName>
    <definedName name="철근량산정" localSheetId="14">'[27]역T형교대(말뚝기초)'!#REF!</definedName>
    <definedName name="철근량산정" localSheetId="7">'[27]역T형교대(말뚝기초)'!#REF!</definedName>
    <definedName name="철근량산정" localSheetId="15">'[27]역T형교대(말뚝기초)'!#REF!</definedName>
    <definedName name="철근량산정" localSheetId="19">'[27]역T형교대(말뚝기초)'!#REF!</definedName>
    <definedName name="철근량산정" localSheetId="20">'[27]역T형교대(말뚝기초)'!#REF!</definedName>
    <definedName name="철근량산정" localSheetId="5">'[27]역T형교대(말뚝기초)'!#REF!</definedName>
    <definedName name="철근량산정" localSheetId="8">'[27]역T형교대(말뚝기초)'!#REF!</definedName>
    <definedName name="철근량산정" localSheetId="6">'[27]역T형교대(말뚝기초)'!#REF!</definedName>
    <definedName name="철근량산정" localSheetId="9">'[43]역T형교대(말뚝기초)'!#REF!</definedName>
    <definedName name="철근량산정" localSheetId="0">'[27]역T형교대(말뚝기초)'!#REF!</definedName>
    <definedName name="철근량산정">'[27]역T형교대(말뚝기초)'!#REF!</definedName>
    <definedName name="ㅋ" localSheetId="14">BLCH</definedName>
    <definedName name="ㅋ" localSheetId="7">BLCH</definedName>
    <definedName name="ㅋ" localSheetId="15">BLCH</definedName>
    <definedName name="ㅋ" localSheetId="17">BLCH</definedName>
    <definedName name="ㅋ" localSheetId="12">BLCH</definedName>
    <definedName name="ㅋ" localSheetId="19">BLCH</definedName>
    <definedName name="ㅋ" localSheetId="20">BLCH</definedName>
    <definedName name="ㅋ" localSheetId="2">BLCH</definedName>
    <definedName name="ㅋ" localSheetId="5">BLCH</definedName>
    <definedName name="ㅋ" localSheetId="8">BLCH</definedName>
    <definedName name="ㅋ" localSheetId="3">BLCH</definedName>
    <definedName name="ㅋ" localSheetId="6">BLCH</definedName>
    <definedName name="ㅋ" localSheetId="9">BLCH</definedName>
    <definedName name="ㅋ" localSheetId="0">BLCH</definedName>
    <definedName name="ㅋ">BLCH</definedName>
    <definedName name="ㅋㅌ" localSheetId="14">BLCH</definedName>
    <definedName name="ㅋㅌ" localSheetId="7">BLCH</definedName>
    <definedName name="ㅋㅌ" localSheetId="15">BLCH</definedName>
    <definedName name="ㅋㅌ" localSheetId="17">BLCH</definedName>
    <definedName name="ㅋㅌ" localSheetId="12">BLCH</definedName>
    <definedName name="ㅋㅌ" localSheetId="19">BLCH</definedName>
    <definedName name="ㅋㅌ" localSheetId="20">BLCH</definedName>
    <definedName name="ㅋㅌ" localSheetId="2">BLCH</definedName>
    <definedName name="ㅋㅌ" localSheetId="5">BLCH</definedName>
    <definedName name="ㅋㅌ" localSheetId="8">BLCH</definedName>
    <definedName name="ㅋㅌ" localSheetId="3">BLCH</definedName>
    <definedName name="ㅋㅌ" localSheetId="6">BLCH</definedName>
    <definedName name="ㅋㅌ" localSheetId="9">BLCH</definedName>
    <definedName name="ㅋㅌ" localSheetId="0">BLCH</definedName>
    <definedName name="ㅋㅌ">BLCH</definedName>
    <definedName name="ㅋㅌㅊ" localSheetId="14">BLCH</definedName>
    <definedName name="ㅋㅌㅊ" localSheetId="7">BLCH</definedName>
    <definedName name="ㅋㅌㅊ" localSheetId="15">BLCH</definedName>
    <definedName name="ㅋㅌㅊ" localSheetId="17">BLCH</definedName>
    <definedName name="ㅋㅌㅊ" localSheetId="12">BLCH</definedName>
    <definedName name="ㅋㅌㅊ" localSheetId="19">BLCH</definedName>
    <definedName name="ㅋㅌㅊ" localSheetId="20">BLCH</definedName>
    <definedName name="ㅋㅌㅊ" localSheetId="2">BLCH</definedName>
    <definedName name="ㅋㅌㅊ" localSheetId="5">BLCH</definedName>
    <definedName name="ㅋㅌㅊ" localSheetId="8">BLCH</definedName>
    <definedName name="ㅋㅌㅊ" localSheetId="3">BLCH</definedName>
    <definedName name="ㅋㅌㅊ" localSheetId="6">BLCH</definedName>
    <definedName name="ㅋㅌㅊ" localSheetId="9">BLCH</definedName>
    <definedName name="ㅋㅌㅊ" localSheetId="0">BLCH</definedName>
    <definedName name="ㅋㅌㅊ">BLCH</definedName>
    <definedName name="케이블높이" localSheetId="3">#REF!</definedName>
    <definedName name="케이블높이" localSheetId="10">#REF!</definedName>
    <definedName name="케이블높이" localSheetId="21">#REF!</definedName>
    <definedName name="케이블높이" localSheetId="22">#REF!</definedName>
    <definedName name="케이블높이" localSheetId="9">#REF!</definedName>
    <definedName name="케이블높이">#REF!</definedName>
    <definedName name="콘단면2차모멘트">#REF!</definedName>
    <definedName name="콘단면적">#REF!</definedName>
    <definedName name="콘단면적1">#REF!</definedName>
    <definedName name="콘크리트">#REF!</definedName>
    <definedName name="콘크리트와사석사이의마찰계수">#REF!</definedName>
    <definedName name="콘크리트와콘크리트사이의마찰계수">#REF!</definedName>
    <definedName name="콘크리트의수상단위중량">#REF!</definedName>
    <definedName name="콘크리트의수중단위중량">#REF!</definedName>
    <definedName name="콘탄성계수">#REF!</definedName>
    <definedName name="크리프계수">#REF!</definedName>
    <definedName name="탄성계수">#REF!</definedName>
    <definedName name="탄성계수비">#REF!</definedName>
    <definedName name="탄성계수비1" localSheetId="14">#REF!</definedName>
    <definedName name="탄성계수비1" localSheetId="7">#REF!</definedName>
    <definedName name="탄성계수비1" localSheetId="15">#REF!</definedName>
    <definedName name="탄성계수비1" localSheetId="19">#REF!</definedName>
    <definedName name="탄성계수비1" localSheetId="20">#REF!</definedName>
    <definedName name="탄성계수비1" localSheetId="5">#REF!</definedName>
    <definedName name="탄성계수비1" localSheetId="8">#REF!</definedName>
    <definedName name="탄성계수비1" localSheetId="6">#REF!</definedName>
    <definedName name="탄성계수비1" localSheetId="9">#REF!</definedName>
    <definedName name="탄성계수비1" localSheetId="0">#REF!</definedName>
    <definedName name="탄성계수비1">#REF!</definedName>
    <definedName name="탄성계수비2" localSheetId="14">#REF!</definedName>
    <definedName name="탄성계수비2" localSheetId="7">#REF!</definedName>
    <definedName name="탄성계수비2" localSheetId="15">#REF!</definedName>
    <definedName name="탄성계수비2" localSheetId="19">#REF!</definedName>
    <definedName name="탄성계수비2" localSheetId="20">#REF!</definedName>
    <definedName name="탄성계수비2" localSheetId="5">#REF!</definedName>
    <definedName name="탄성계수비2" localSheetId="8">#REF!</definedName>
    <definedName name="탄성계수비2" localSheetId="6">#REF!</definedName>
    <definedName name="탄성계수비2" localSheetId="9">#REF!</definedName>
    <definedName name="탄성계수비2" localSheetId="0">#REF!</definedName>
    <definedName name="탄성계수비2">#REF!</definedName>
    <definedName name="템플리트모듈1" localSheetId="14">BLCH</definedName>
    <definedName name="템플리트모듈1" localSheetId="7">BLCH</definedName>
    <definedName name="템플리트모듈1" localSheetId="15">BLCH</definedName>
    <definedName name="템플리트모듈1" localSheetId="17">BLCH</definedName>
    <definedName name="템플리트모듈1" localSheetId="12">BLCH</definedName>
    <definedName name="템플리트모듈1" localSheetId="19">BLCH</definedName>
    <definedName name="템플리트모듈1" localSheetId="20">BLCH</definedName>
    <definedName name="템플리트모듈1" localSheetId="2">BLCH</definedName>
    <definedName name="템플리트모듈1" localSheetId="5">BLCH</definedName>
    <definedName name="템플리트모듈1" localSheetId="8">BLCH</definedName>
    <definedName name="템플리트모듈1" localSheetId="3">BLCH</definedName>
    <definedName name="템플리트모듈1" localSheetId="6">BLCH</definedName>
    <definedName name="템플리트모듈1" localSheetId="9">BLCH</definedName>
    <definedName name="템플리트모듈1" localSheetId="0">BLCH</definedName>
    <definedName name="템플리트모듈1">BLCH</definedName>
    <definedName name="템플리트모듈2" localSheetId="14">BLCH</definedName>
    <definedName name="템플리트모듈2" localSheetId="7">BLCH</definedName>
    <definedName name="템플리트모듈2" localSheetId="15">BLCH</definedName>
    <definedName name="템플리트모듈2" localSheetId="17">BLCH</definedName>
    <definedName name="템플리트모듈2" localSheetId="12">BLCH</definedName>
    <definedName name="템플리트모듈2" localSheetId="19">BLCH</definedName>
    <definedName name="템플리트모듈2" localSheetId="20">BLCH</definedName>
    <definedName name="템플리트모듈2" localSheetId="2">BLCH</definedName>
    <definedName name="템플리트모듈2" localSheetId="5">BLCH</definedName>
    <definedName name="템플리트모듈2" localSheetId="8">BLCH</definedName>
    <definedName name="템플리트모듈2" localSheetId="3">BLCH</definedName>
    <definedName name="템플리트모듈2" localSheetId="6">BLCH</definedName>
    <definedName name="템플리트모듈2" localSheetId="9">BLCH</definedName>
    <definedName name="템플리트모듈2" localSheetId="0">BLCH</definedName>
    <definedName name="템플리트모듈2">BLCH</definedName>
    <definedName name="템플리트모듈3" localSheetId="14">BLCH</definedName>
    <definedName name="템플리트모듈3" localSheetId="7">BLCH</definedName>
    <definedName name="템플리트모듈3" localSheetId="15">BLCH</definedName>
    <definedName name="템플리트모듈3" localSheetId="17">BLCH</definedName>
    <definedName name="템플리트모듈3" localSheetId="12">BLCH</definedName>
    <definedName name="템플리트모듈3" localSheetId="19">BLCH</definedName>
    <definedName name="템플리트모듈3" localSheetId="20">BLCH</definedName>
    <definedName name="템플리트모듈3" localSheetId="2">BLCH</definedName>
    <definedName name="템플리트모듈3" localSheetId="5">BLCH</definedName>
    <definedName name="템플리트모듈3" localSheetId="8">BLCH</definedName>
    <definedName name="템플리트모듈3" localSheetId="3">BLCH</definedName>
    <definedName name="템플리트모듈3" localSheetId="6">BLCH</definedName>
    <definedName name="템플리트모듈3" localSheetId="9">BLCH</definedName>
    <definedName name="템플리트모듈3" localSheetId="0">BLCH</definedName>
    <definedName name="템플리트모듈3">BLCH</definedName>
    <definedName name="템플리트모듈4" localSheetId="14">BLCH</definedName>
    <definedName name="템플리트모듈4" localSheetId="7">BLCH</definedName>
    <definedName name="템플리트모듈4" localSheetId="15">BLCH</definedName>
    <definedName name="템플리트모듈4" localSheetId="17">BLCH</definedName>
    <definedName name="템플리트모듈4" localSheetId="12">BLCH</definedName>
    <definedName name="템플리트모듈4" localSheetId="19">BLCH</definedName>
    <definedName name="템플리트모듈4" localSheetId="20">BLCH</definedName>
    <definedName name="템플리트모듈4" localSheetId="2">BLCH</definedName>
    <definedName name="템플리트모듈4" localSheetId="5">BLCH</definedName>
    <definedName name="템플리트모듈4" localSheetId="8">BLCH</definedName>
    <definedName name="템플리트모듈4" localSheetId="3">BLCH</definedName>
    <definedName name="템플리트모듈4" localSheetId="6">BLCH</definedName>
    <definedName name="템플리트모듈4" localSheetId="9">BLCH</definedName>
    <definedName name="템플리트모듈4" localSheetId="0">BLCH</definedName>
    <definedName name="템플리트모듈4">BLCH</definedName>
    <definedName name="템플리트모듈5" localSheetId="14">BLCH</definedName>
    <definedName name="템플리트모듈5" localSheetId="7">BLCH</definedName>
    <definedName name="템플리트모듈5" localSheetId="15">BLCH</definedName>
    <definedName name="템플리트모듈5" localSheetId="17">BLCH</definedName>
    <definedName name="템플리트모듈5" localSheetId="12">BLCH</definedName>
    <definedName name="템플리트모듈5" localSheetId="19">BLCH</definedName>
    <definedName name="템플리트모듈5" localSheetId="20">BLCH</definedName>
    <definedName name="템플리트모듈5" localSheetId="2">BLCH</definedName>
    <definedName name="템플리트모듈5" localSheetId="5">BLCH</definedName>
    <definedName name="템플리트모듈5" localSheetId="8">BLCH</definedName>
    <definedName name="템플리트모듈5" localSheetId="3">BLCH</definedName>
    <definedName name="템플리트모듈5" localSheetId="6">BLCH</definedName>
    <definedName name="템플리트모듈5" localSheetId="9">BLCH</definedName>
    <definedName name="템플리트모듈5" localSheetId="0">BLCH</definedName>
    <definedName name="템플리트모듈5">BLCH</definedName>
    <definedName name="템플리트모듈6" localSheetId="14">BLCH</definedName>
    <definedName name="템플리트모듈6" localSheetId="7">BLCH</definedName>
    <definedName name="템플리트모듈6" localSheetId="15">BLCH</definedName>
    <definedName name="템플리트모듈6" localSheetId="17">BLCH</definedName>
    <definedName name="템플리트모듈6" localSheetId="12">BLCH</definedName>
    <definedName name="템플리트모듈6" localSheetId="19">BLCH</definedName>
    <definedName name="템플리트모듈6" localSheetId="20">BLCH</definedName>
    <definedName name="템플리트모듈6" localSheetId="2">BLCH</definedName>
    <definedName name="템플리트모듈6" localSheetId="5">BLCH</definedName>
    <definedName name="템플리트모듈6" localSheetId="8">BLCH</definedName>
    <definedName name="템플리트모듈6" localSheetId="3">BLCH</definedName>
    <definedName name="템플리트모듈6" localSheetId="6">BLCH</definedName>
    <definedName name="템플리트모듈6" localSheetId="9">BLCH</definedName>
    <definedName name="템플리트모듈6" localSheetId="0">BLCH</definedName>
    <definedName name="템플리트모듈6">BLCH</definedName>
    <definedName name="토압계수">#REF!</definedName>
    <definedName name="파고" localSheetId="14">'[35]설계조건 및 단면가정'!#REF!</definedName>
    <definedName name="파고" localSheetId="7">'[35]설계조건 및 단면가정'!#REF!</definedName>
    <definedName name="파고" localSheetId="15">'[35]설계조건 및 단면가정'!#REF!</definedName>
    <definedName name="파고" localSheetId="19">'[35]설계조건 및 단면가정'!#REF!</definedName>
    <definedName name="파고" localSheetId="20">'[35]설계조건 및 단면가정'!#REF!</definedName>
    <definedName name="파고" localSheetId="5">'[35]설계조건 및 단면가정'!#REF!</definedName>
    <definedName name="파고" localSheetId="8">'[35]설계조건 및 단면가정'!#REF!</definedName>
    <definedName name="파고" localSheetId="9">'[46]설계조건 및 단면가정'!#REF!</definedName>
    <definedName name="파고" localSheetId="0">'[35]설계조건 및 단면가정'!#REF!</definedName>
    <definedName name="파고">'[35]설계조건 및 단면가정'!#REF!</definedName>
    <definedName name="파압" localSheetId="14">'[10]6.1.2 마루높이검토'!#REF!</definedName>
    <definedName name="파압" localSheetId="7">'[10]6.1.2 마루높이검토'!#REF!</definedName>
    <definedName name="파압" localSheetId="15">'[10]6.1.2 마루높이검토'!#REF!</definedName>
    <definedName name="파압" localSheetId="19">'[10]6.1.2 마루높이검토'!#REF!</definedName>
    <definedName name="파압" localSheetId="20">'[10]6.1.2 마루높이검토'!#REF!</definedName>
    <definedName name="파압" localSheetId="5">'[10]6.1.2 마루높이검토'!#REF!</definedName>
    <definedName name="파압" localSheetId="8">'[10]6.1.2 마루높이검토'!#REF!</definedName>
    <definedName name="파압" localSheetId="6">'[10]6.1.2 마루높이검토'!#REF!</definedName>
    <definedName name="파압" localSheetId="9">'[10]6.1.2 마루높이검토'!#REF!</definedName>
    <definedName name="파압" localSheetId="0">'[10]6.1.2 마루높이검토'!#REF!</definedName>
    <definedName name="파압">'[10]6.1.2 마루높이검토'!#REF!</definedName>
    <definedName name="파압1" localSheetId="14">[33]작용하중산정!#REF!</definedName>
    <definedName name="파압1" localSheetId="7">[33]작용하중산정!#REF!</definedName>
    <definedName name="파압1" localSheetId="15">[33]작용하중산정!#REF!</definedName>
    <definedName name="파압1" localSheetId="19">[33]작용하중산정!#REF!</definedName>
    <definedName name="파압1" localSheetId="20">[33]작용하중산정!#REF!</definedName>
    <definedName name="파압1" localSheetId="5">[33]작용하중산정!#REF!</definedName>
    <definedName name="파압1" localSheetId="8">[33]작용하중산정!#REF!</definedName>
    <definedName name="파압1" localSheetId="9">[49]작용하중산정!#REF!</definedName>
    <definedName name="파압1" localSheetId="0">[33]작용하중산정!#REF!</definedName>
    <definedName name="파압1">[33]작용하중산정!#REF!</definedName>
    <definedName name="파압2">#REF!</definedName>
    <definedName name="파압3" localSheetId="14">[33]작용하중산정!#REF!</definedName>
    <definedName name="파압3" localSheetId="7">[33]작용하중산정!#REF!</definedName>
    <definedName name="파압3" localSheetId="15">[33]작용하중산정!#REF!</definedName>
    <definedName name="파압3" localSheetId="19">[33]작용하중산정!#REF!</definedName>
    <definedName name="파압3" localSheetId="20">[33]작용하중산정!#REF!</definedName>
    <definedName name="파압3" localSheetId="5">[33]작용하중산정!#REF!</definedName>
    <definedName name="파압3" localSheetId="8">[33]작용하중산정!#REF!</definedName>
    <definedName name="파압3" localSheetId="9">[49]작용하중산정!#REF!</definedName>
    <definedName name="파압3" localSheetId="0">[33]작용하중산정!#REF!</definedName>
    <definedName name="파압3">[33]작용하중산정!#REF!</definedName>
    <definedName name="파압4" localSheetId="14">[33]작용하중산정!#REF!</definedName>
    <definedName name="파압4" localSheetId="7">[33]작용하중산정!#REF!</definedName>
    <definedName name="파압4" localSheetId="15">[33]작용하중산정!#REF!</definedName>
    <definedName name="파압4" localSheetId="19">[33]작용하중산정!#REF!</definedName>
    <definedName name="파압4" localSheetId="20">[33]작용하중산정!#REF!</definedName>
    <definedName name="파압4" localSheetId="5">[33]작용하중산정!#REF!</definedName>
    <definedName name="파압4" localSheetId="8">[33]작용하중산정!#REF!</definedName>
    <definedName name="파압4" localSheetId="9">[49]작용하중산정!#REF!</definedName>
    <definedName name="파압4" localSheetId="0">[33]작용하중산정!#REF!</definedName>
    <definedName name="파압4">[33]작용하중산정!#REF!</definedName>
    <definedName name="파압5" localSheetId="14">[33]작용하중산정!#REF!</definedName>
    <definedName name="파압5" localSheetId="7">[33]작용하중산정!#REF!</definedName>
    <definedName name="파압5" localSheetId="15">[33]작용하중산정!#REF!</definedName>
    <definedName name="파압5" localSheetId="19">[33]작용하중산정!#REF!</definedName>
    <definedName name="파압5" localSheetId="20">[33]작용하중산정!#REF!</definedName>
    <definedName name="파압5" localSheetId="5">[33]작용하중산정!#REF!</definedName>
    <definedName name="파압5" localSheetId="8">[33]작용하중산정!#REF!</definedName>
    <definedName name="파압5" localSheetId="9">[49]작용하중산정!#REF!</definedName>
    <definedName name="파압5" localSheetId="0">[33]작용하중산정!#REF!</definedName>
    <definedName name="파압5">[33]작용하중산정!#REF!</definedName>
    <definedName name="파압6">#REF!</definedName>
    <definedName name="파일천단고" localSheetId="3">#REF!</definedName>
    <definedName name="파일천단고" localSheetId="10">#REF!</definedName>
    <definedName name="파일천단고" localSheetId="21">#REF!</definedName>
    <definedName name="파일천단고" localSheetId="22">#REF!</definedName>
    <definedName name="파일천단고" localSheetId="9">#REF!</definedName>
    <definedName name="파일천단고">#REF!</definedName>
    <definedName name="파장" localSheetId="14">'[35]설계조건 및 단면가정'!#REF!</definedName>
    <definedName name="파장" localSheetId="7">'[35]설계조건 및 단면가정'!#REF!</definedName>
    <definedName name="파장" localSheetId="15">'[35]설계조건 및 단면가정'!#REF!</definedName>
    <definedName name="파장" localSheetId="19">'[35]설계조건 및 단면가정'!#REF!</definedName>
    <definedName name="파장" localSheetId="20">'[35]설계조건 및 단면가정'!#REF!</definedName>
    <definedName name="파장" localSheetId="5">'[35]설계조건 및 단면가정'!#REF!</definedName>
    <definedName name="파장" localSheetId="8">'[35]설계조건 및 단면가정'!#REF!</definedName>
    <definedName name="파장" localSheetId="9">'[46]설계조건 및 단면가정'!#REF!</definedName>
    <definedName name="파장" localSheetId="0">'[35]설계조건 및 단면가정'!#REF!</definedName>
    <definedName name="파장">'[35]설계조건 및 단면가정'!#REF!</definedName>
    <definedName name="파향" localSheetId="3">'[13]4.2.1 마루높이 검토'!$S$23</definedName>
    <definedName name="파향" localSheetId="10">'[13]4.2.1 마루높이 검토'!$S$23</definedName>
    <definedName name="파향" localSheetId="21">'[13]4.2.1 마루높이 검토'!$S$23</definedName>
    <definedName name="파향" localSheetId="22">'[13]4.2.1 마루높이 검토'!$S$23</definedName>
    <definedName name="파향">'[6]4.2.1 마루높이 검토'!$S$23</definedName>
    <definedName name="평k1" localSheetId="14">'[20]역T형교대(말뚝기초)'!#REF!</definedName>
    <definedName name="평k1" localSheetId="7">'[20]역T형교대(말뚝기초)'!#REF!</definedName>
    <definedName name="평k1" localSheetId="15">'[20]역T형교대(말뚝기초)'!#REF!</definedName>
    <definedName name="평k1" localSheetId="19">'[20]역T형교대(말뚝기초)'!#REF!</definedName>
    <definedName name="평k1" localSheetId="20">'[20]역T형교대(말뚝기초)'!#REF!</definedName>
    <definedName name="평k1" localSheetId="5">'[20]역T형교대(말뚝기초)'!#REF!</definedName>
    <definedName name="평k1" localSheetId="8">'[20]역T형교대(말뚝기초)'!#REF!</definedName>
    <definedName name="평k1" localSheetId="6">'[20]역T형교대(말뚝기초)'!#REF!</definedName>
    <definedName name="평k1" localSheetId="9">'[20]역T형교대(말뚝기초)'!#REF!</definedName>
    <definedName name="평k1" localSheetId="0">'[20]역T형교대(말뚝기초)'!#REF!</definedName>
    <definedName name="평k1">'[20]역T형교대(말뚝기초)'!#REF!</definedName>
    <definedName name="평k2" localSheetId="14">'[20]역T형교대(말뚝기초)'!#REF!</definedName>
    <definedName name="평k2" localSheetId="7">'[20]역T형교대(말뚝기초)'!#REF!</definedName>
    <definedName name="평k2" localSheetId="15">'[20]역T형교대(말뚝기초)'!#REF!</definedName>
    <definedName name="평k2" localSheetId="19">'[20]역T형교대(말뚝기초)'!#REF!</definedName>
    <definedName name="평k2" localSheetId="20">'[20]역T형교대(말뚝기초)'!#REF!</definedName>
    <definedName name="평k2" localSheetId="5">'[20]역T형교대(말뚝기초)'!#REF!</definedName>
    <definedName name="평k2" localSheetId="8">'[20]역T형교대(말뚝기초)'!#REF!</definedName>
    <definedName name="평k2" localSheetId="6">'[20]역T형교대(말뚝기초)'!#REF!</definedName>
    <definedName name="평k2" localSheetId="9">'[20]역T형교대(말뚝기초)'!#REF!</definedName>
    <definedName name="평k2" localSheetId="0">'[20]역T형교대(말뚝기초)'!#REF!</definedName>
    <definedName name="평k2">'[20]역T형교대(말뚝기초)'!#REF!</definedName>
    <definedName name="평k4" localSheetId="14">'[20]역T형교대(말뚝기초)'!#REF!</definedName>
    <definedName name="평k4" localSheetId="7">'[20]역T형교대(말뚝기초)'!#REF!</definedName>
    <definedName name="평k4" localSheetId="15">'[20]역T형교대(말뚝기초)'!#REF!</definedName>
    <definedName name="평k4" localSheetId="19">'[20]역T형교대(말뚝기초)'!#REF!</definedName>
    <definedName name="평k4" localSheetId="20">'[20]역T형교대(말뚝기초)'!#REF!</definedName>
    <definedName name="평k4" localSheetId="5">'[20]역T형교대(말뚝기초)'!#REF!</definedName>
    <definedName name="평k4" localSheetId="8">'[20]역T형교대(말뚝기초)'!#REF!</definedName>
    <definedName name="평k4" localSheetId="6">'[20]역T형교대(말뚝기초)'!#REF!</definedName>
    <definedName name="평k4" localSheetId="9">'[20]역T형교대(말뚝기초)'!#REF!</definedName>
    <definedName name="평k4" localSheetId="0">'[20]역T형교대(말뚝기초)'!#REF!</definedName>
    <definedName name="평k4">'[20]역T형교대(말뚝기초)'!#REF!</definedName>
    <definedName name="평VI1" localSheetId="14">'[20]역T형교대(말뚝기초)'!#REF!</definedName>
    <definedName name="평VI1" localSheetId="7">'[20]역T형교대(말뚝기초)'!#REF!</definedName>
    <definedName name="평VI1" localSheetId="15">'[20]역T형교대(말뚝기초)'!#REF!</definedName>
    <definedName name="평VI1" localSheetId="19">'[20]역T형교대(말뚝기초)'!#REF!</definedName>
    <definedName name="평VI1" localSheetId="20">'[20]역T형교대(말뚝기초)'!#REF!</definedName>
    <definedName name="평VI1" localSheetId="5">'[20]역T형교대(말뚝기초)'!#REF!</definedName>
    <definedName name="평VI1" localSheetId="8">'[20]역T형교대(말뚝기초)'!#REF!</definedName>
    <definedName name="평VI1" localSheetId="6">'[20]역T형교대(말뚝기초)'!#REF!</definedName>
    <definedName name="평VI1" localSheetId="9">'[20]역T형교대(말뚝기초)'!#REF!</definedName>
    <definedName name="평VI1" localSheetId="0">'[20]역T형교대(말뚝기초)'!#REF!</definedName>
    <definedName name="평VI1">'[20]역T형교대(말뚝기초)'!#REF!</definedName>
    <definedName name="평VI2" localSheetId="14">'[20]역T형교대(말뚝기초)'!#REF!</definedName>
    <definedName name="평VI2" localSheetId="7">'[20]역T형교대(말뚝기초)'!#REF!</definedName>
    <definedName name="평VI2" localSheetId="15">'[20]역T형교대(말뚝기초)'!#REF!</definedName>
    <definedName name="평VI2" localSheetId="19">'[20]역T형교대(말뚝기초)'!#REF!</definedName>
    <definedName name="평VI2" localSheetId="20">'[20]역T형교대(말뚝기초)'!#REF!</definedName>
    <definedName name="평VI2" localSheetId="5">'[20]역T형교대(말뚝기초)'!#REF!</definedName>
    <definedName name="평VI2" localSheetId="8">'[20]역T형교대(말뚝기초)'!#REF!</definedName>
    <definedName name="평VI2" localSheetId="6">'[20]역T형교대(말뚝기초)'!#REF!</definedName>
    <definedName name="평VI2" localSheetId="9">'[20]역T형교대(말뚝기초)'!#REF!</definedName>
    <definedName name="평VI2" localSheetId="0">'[20]역T형교대(말뚝기초)'!#REF!</definedName>
    <definedName name="평VI2">'[20]역T형교대(말뚝기초)'!#REF!</definedName>
    <definedName name="평VI3" localSheetId="14">'[20]역T형교대(말뚝기초)'!#REF!</definedName>
    <definedName name="평VI3" localSheetId="7">'[20]역T형교대(말뚝기초)'!#REF!</definedName>
    <definedName name="평VI3" localSheetId="15">'[20]역T형교대(말뚝기초)'!#REF!</definedName>
    <definedName name="평VI3" localSheetId="19">'[20]역T형교대(말뚝기초)'!#REF!</definedName>
    <definedName name="평VI3" localSheetId="20">'[20]역T형교대(말뚝기초)'!#REF!</definedName>
    <definedName name="평VI3" localSheetId="5">'[20]역T형교대(말뚝기초)'!#REF!</definedName>
    <definedName name="평VI3" localSheetId="8">'[20]역T형교대(말뚝기초)'!#REF!</definedName>
    <definedName name="평VI3" localSheetId="6">'[20]역T형교대(말뚝기초)'!#REF!</definedName>
    <definedName name="평VI3" localSheetId="9">'[20]역T형교대(말뚝기초)'!#REF!</definedName>
    <definedName name="평VI3" localSheetId="0">'[20]역T형교대(말뚝기초)'!#REF!</definedName>
    <definedName name="평VI3">'[20]역T형교대(말뚝기초)'!#REF!</definedName>
    <definedName name="평VI4" localSheetId="14">'[20]역T형교대(말뚝기초)'!#REF!</definedName>
    <definedName name="평VI4" localSheetId="7">'[20]역T형교대(말뚝기초)'!#REF!</definedName>
    <definedName name="평VI4" localSheetId="15">'[20]역T형교대(말뚝기초)'!#REF!</definedName>
    <definedName name="평VI4" localSheetId="19">'[20]역T형교대(말뚝기초)'!#REF!</definedName>
    <definedName name="평VI4" localSheetId="20">'[20]역T형교대(말뚝기초)'!#REF!</definedName>
    <definedName name="평VI4" localSheetId="5">'[20]역T형교대(말뚝기초)'!#REF!</definedName>
    <definedName name="평VI4" localSheetId="8">'[20]역T형교대(말뚝기초)'!#REF!</definedName>
    <definedName name="평VI4" localSheetId="6">'[20]역T형교대(말뚝기초)'!#REF!</definedName>
    <definedName name="평VI4" localSheetId="9">'[20]역T형교대(말뚝기초)'!#REF!</definedName>
    <definedName name="평VI4" localSheetId="0">'[20]역T형교대(말뚝기초)'!#REF!</definedName>
    <definedName name="평VI4">'[20]역T형교대(말뚝기초)'!#REF!</definedName>
    <definedName name="평vi5" localSheetId="14">'[20]역T형교대(말뚝기초)'!#REF!</definedName>
    <definedName name="평vi5" localSheetId="7">'[20]역T형교대(말뚝기초)'!#REF!</definedName>
    <definedName name="평vi5" localSheetId="15">'[20]역T형교대(말뚝기초)'!#REF!</definedName>
    <definedName name="평vi5" localSheetId="19">'[20]역T형교대(말뚝기초)'!#REF!</definedName>
    <definedName name="평vi5" localSheetId="20">'[20]역T형교대(말뚝기초)'!#REF!</definedName>
    <definedName name="평vi5" localSheetId="5">'[20]역T형교대(말뚝기초)'!#REF!</definedName>
    <definedName name="평vi5" localSheetId="8">'[20]역T형교대(말뚝기초)'!#REF!</definedName>
    <definedName name="평vi5" localSheetId="6">'[20]역T형교대(말뚝기초)'!#REF!</definedName>
    <definedName name="평vi5" localSheetId="9">'[20]역T형교대(말뚝기초)'!#REF!</definedName>
    <definedName name="평vi5" localSheetId="0">'[20]역T형교대(말뚝기초)'!#REF!</definedName>
    <definedName name="평vi5">'[20]역T형교대(말뚝기초)'!#REF!</definedName>
    <definedName name="평균해면">#REF!</definedName>
    <definedName name="평베타" localSheetId="14">'[20]역T형교대(말뚝기초)'!#REF!</definedName>
    <definedName name="평베타" localSheetId="7">'[20]역T형교대(말뚝기초)'!#REF!</definedName>
    <definedName name="평베타" localSheetId="15">'[20]역T형교대(말뚝기초)'!#REF!</definedName>
    <definedName name="평베타" localSheetId="19">'[20]역T형교대(말뚝기초)'!#REF!</definedName>
    <definedName name="평베타" localSheetId="20">'[20]역T형교대(말뚝기초)'!#REF!</definedName>
    <definedName name="평베타" localSheetId="5">'[20]역T형교대(말뚝기초)'!#REF!</definedName>
    <definedName name="평베타" localSheetId="8">'[20]역T형교대(말뚝기초)'!#REF!</definedName>
    <definedName name="평베타" localSheetId="6">'[20]역T형교대(말뚝기초)'!#REF!</definedName>
    <definedName name="평베타" localSheetId="9">'[20]역T형교대(말뚝기초)'!#REF!</definedName>
    <definedName name="평베타" localSheetId="0">'[20]역T형교대(말뚝기초)'!#REF!</definedName>
    <definedName name="평베타">'[20]역T형교대(말뚝기초)'!#REF!</definedName>
    <definedName name="평힌k1" localSheetId="14">'[20]역T형교대(말뚝기초)'!#REF!</definedName>
    <definedName name="평힌k1" localSheetId="7">'[20]역T형교대(말뚝기초)'!#REF!</definedName>
    <definedName name="평힌k1" localSheetId="15">'[20]역T형교대(말뚝기초)'!#REF!</definedName>
    <definedName name="평힌k1" localSheetId="19">'[20]역T형교대(말뚝기초)'!#REF!</definedName>
    <definedName name="평힌k1" localSheetId="20">'[20]역T형교대(말뚝기초)'!#REF!</definedName>
    <definedName name="평힌k1" localSheetId="5">'[20]역T형교대(말뚝기초)'!#REF!</definedName>
    <definedName name="평힌k1" localSheetId="8">'[20]역T형교대(말뚝기초)'!#REF!</definedName>
    <definedName name="평힌k1" localSheetId="6">'[20]역T형교대(말뚝기초)'!#REF!</definedName>
    <definedName name="평힌k1" localSheetId="9">'[20]역T형교대(말뚝기초)'!#REF!</definedName>
    <definedName name="평힌k1" localSheetId="0">'[20]역T형교대(말뚝기초)'!#REF!</definedName>
    <definedName name="평힌k1">'[20]역T형교대(말뚝기초)'!#REF!</definedName>
    <definedName name="평힌k2" localSheetId="14">'[20]역T형교대(말뚝기초)'!#REF!</definedName>
    <definedName name="평힌k2" localSheetId="7">'[20]역T형교대(말뚝기초)'!#REF!</definedName>
    <definedName name="평힌k2" localSheetId="15">'[20]역T형교대(말뚝기초)'!#REF!</definedName>
    <definedName name="평힌k2" localSheetId="19">'[20]역T형교대(말뚝기초)'!#REF!</definedName>
    <definedName name="평힌k2" localSheetId="20">'[20]역T형교대(말뚝기초)'!#REF!</definedName>
    <definedName name="평힌k2" localSheetId="5">'[20]역T형교대(말뚝기초)'!#REF!</definedName>
    <definedName name="평힌k2" localSheetId="8">'[20]역T형교대(말뚝기초)'!#REF!</definedName>
    <definedName name="평힌k2" localSheetId="6">'[20]역T형교대(말뚝기초)'!#REF!</definedName>
    <definedName name="평힌k2" localSheetId="9">'[20]역T형교대(말뚝기초)'!#REF!</definedName>
    <definedName name="평힌k2" localSheetId="0">'[20]역T형교대(말뚝기초)'!#REF!</definedName>
    <definedName name="평힌k2">'[20]역T형교대(말뚝기초)'!#REF!</definedName>
    <definedName name="평힌k4" localSheetId="14">'[20]역T형교대(말뚝기초)'!#REF!</definedName>
    <definedName name="평힌k4" localSheetId="7">'[20]역T형교대(말뚝기초)'!#REF!</definedName>
    <definedName name="평힌k4" localSheetId="15">'[20]역T형교대(말뚝기초)'!#REF!</definedName>
    <definedName name="평힌k4" localSheetId="19">'[20]역T형교대(말뚝기초)'!#REF!</definedName>
    <definedName name="평힌k4" localSheetId="20">'[20]역T형교대(말뚝기초)'!#REF!</definedName>
    <definedName name="평힌k4" localSheetId="5">'[20]역T형교대(말뚝기초)'!#REF!</definedName>
    <definedName name="평힌k4" localSheetId="8">'[20]역T형교대(말뚝기초)'!#REF!</definedName>
    <definedName name="평힌k4" localSheetId="6">'[20]역T형교대(말뚝기초)'!#REF!</definedName>
    <definedName name="평힌k4" localSheetId="9">'[20]역T형교대(말뚝기초)'!#REF!</definedName>
    <definedName name="평힌k4" localSheetId="0">'[20]역T형교대(말뚝기초)'!#REF!</definedName>
    <definedName name="평힌k4">'[20]역T형교대(말뚝기초)'!#REF!</definedName>
    <definedName name="평힌VI1" localSheetId="14">'[20]역T형교대(말뚝기초)'!#REF!</definedName>
    <definedName name="평힌VI1" localSheetId="7">'[20]역T형교대(말뚝기초)'!#REF!</definedName>
    <definedName name="평힌VI1" localSheetId="15">'[20]역T형교대(말뚝기초)'!#REF!</definedName>
    <definedName name="평힌VI1" localSheetId="19">'[20]역T형교대(말뚝기초)'!#REF!</definedName>
    <definedName name="평힌VI1" localSheetId="20">'[20]역T형교대(말뚝기초)'!#REF!</definedName>
    <definedName name="평힌VI1" localSheetId="5">'[20]역T형교대(말뚝기초)'!#REF!</definedName>
    <definedName name="평힌VI1" localSheetId="8">'[20]역T형교대(말뚝기초)'!#REF!</definedName>
    <definedName name="평힌VI1" localSheetId="6">'[20]역T형교대(말뚝기초)'!#REF!</definedName>
    <definedName name="평힌VI1" localSheetId="9">'[20]역T형교대(말뚝기초)'!#REF!</definedName>
    <definedName name="평힌VI1" localSheetId="0">'[20]역T형교대(말뚝기초)'!#REF!</definedName>
    <definedName name="평힌VI1">'[20]역T형교대(말뚝기초)'!#REF!</definedName>
    <definedName name="평힌VI2" localSheetId="14">'[20]역T형교대(말뚝기초)'!#REF!</definedName>
    <definedName name="평힌VI2" localSheetId="7">'[20]역T형교대(말뚝기초)'!#REF!</definedName>
    <definedName name="평힌VI2" localSheetId="15">'[20]역T형교대(말뚝기초)'!#REF!</definedName>
    <definedName name="평힌VI2" localSheetId="19">'[20]역T형교대(말뚝기초)'!#REF!</definedName>
    <definedName name="평힌VI2" localSheetId="20">'[20]역T형교대(말뚝기초)'!#REF!</definedName>
    <definedName name="평힌VI2" localSheetId="5">'[20]역T형교대(말뚝기초)'!#REF!</definedName>
    <definedName name="평힌VI2" localSheetId="8">'[20]역T형교대(말뚝기초)'!#REF!</definedName>
    <definedName name="평힌VI2" localSheetId="6">'[20]역T형교대(말뚝기초)'!#REF!</definedName>
    <definedName name="평힌VI2" localSheetId="9">'[20]역T형교대(말뚝기초)'!#REF!</definedName>
    <definedName name="평힌VI2" localSheetId="0">'[20]역T형교대(말뚝기초)'!#REF!</definedName>
    <definedName name="평힌VI2">'[20]역T형교대(말뚝기초)'!#REF!</definedName>
    <definedName name="평힌VI3" localSheetId="14">'[20]역T형교대(말뚝기초)'!#REF!</definedName>
    <definedName name="평힌VI3" localSheetId="7">'[20]역T형교대(말뚝기초)'!#REF!</definedName>
    <definedName name="평힌VI3" localSheetId="15">'[20]역T형교대(말뚝기초)'!#REF!</definedName>
    <definedName name="평힌VI3" localSheetId="19">'[20]역T형교대(말뚝기초)'!#REF!</definedName>
    <definedName name="평힌VI3" localSheetId="20">'[20]역T형교대(말뚝기초)'!#REF!</definedName>
    <definedName name="평힌VI3" localSheetId="5">'[20]역T형교대(말뚝기초)'!#REF!</definedName>
    <definedName name="평힌VI3" localSheetId="8">'[20]역T형교대(말뚝기초)'!#REF!</definedName>
    <definedName name="평힌VI3" localSheetId="6">'[20]역T형교대(말뚝기초)'!#REF!</definedName>
    <definedName name="평힌VI3" localSheetId="9">'[20]역T형교대(말뚝기초)'!#REF!</definedName>
    <definedName name="평힌VI3" localSheetId="0">'[20]역T형교대(말뚝기초)'!#REF!</definedName>
    <definedName name="평힌VI3">'[20]역T형교대(말뚝기초)'!#REF!</definedName>
    <definedName name="평힌VI4" localSheetId="14">'[20]역T형교대(말뚝기초)'!#REF!</definedName>
    <definedName name="평힌VI4" localSheetId="7">'[20]역T형교대(말뚝기초)'!#REF!</definedName>
    <definedName name="평힌VI4" localSheetId="15">'[20]역T형교대(말뚝기초)'!#REF!</definedName>
    <definedName name="평힌VI4" localSheetId="19">'[20]역T형교대(말뚝기초)'!#REF!</definedName>
    <definedName name="평힌VI4" localSheetId="20">'[20]역T형교대(말뚝기초)'!#REF!</definedName>
    <definedName name="평힌VI4" localSheetId="5">'[20]역T형교대(말뚝기초)'!#REF!</definedName>
    <definedName name="평힌VI4" localSheetId="8">'[20]역T형교대(말뚝기초)'!#REF!</definedName>
    <definedName name="평힌VI4" localSheetId="6">'[20]역T형교대(말뚝기초)'!#REF!</definedName>
    <definedName name="평힌VI4" localSheetId="9">'[20]역T형교대(말뚝기초)'!#REF!</definedName>
    <definedName name="평힌VI4" localSheetId="0">'[20]역T형교대(말뚝기초)'!#REF!</definedName>
    <definedName name="평힌VI4">'[20]역T형교대(말뚝기초)'!#REF!</definedName>
    <definedName name="평힌vi5" localSheetId="14">'[20]역T형교대(말뚝기초)'!#REF!</definedName>
    <definedName name="평힌vi5" localSheetId="7">'[20]역T형교대(말뚝기초)'!#REF!</definedName>
    <definedName name="평힌vi5" localSheetId="15">'[20]역T형교대(말뚝기초)'!#REF!</definedName>
    <definedName name="평힌vi5" localSheetId="19">'[20]역T형교대(말뚝기초)'!#REF!</definedName>
    <definedName name="평힌vi5" localSheetId="20">'[20]역T형교대(말뚝기초)'!#REF!</definedName>
    <definedName name="평힌vi5" localSheetId="5">'[20]역T형교대(말뚝기초)'!#REF!</definedName>
    <definedName name="평힌vi5" localSheetId="8">'[20]역T형교대(말뚝기초)'!#REF!</definedName>
    <definedName name="평힌vi5" localSheetId="6">'[20]역T형교대(말뚝기초)'!#REF!</definedName>
    <definedName name="평힌vi5" localSheetId="9">'[20]역T형교대(말뚝기초)'!#REF!</definedName>
    <definedName name="평힌vi5" localSheetId="0">'[20]역T형교대(말뚝기초)'!#REF!</definedName>
    <definedName name="평힌vi5">'[20]역T형교대(말뚝기초)'!#REF!</definedName>
    <definedName name="포화" localSheetId="3">#REF!</definedName>
    <definedName name="포화" localSheetId="10">#REF!</definedName>
    <definedName name="포화" localSheetId="21">#REF!</definedName>
    <definedName name="포화" localSheetId="22">#REF!</definedName>
    <definedName name="포화" localSheetId="9">#REF!</definedName>
    <definedName name="포화">#REF!</definedName>
    <definedName name="폭원">#REF!</definedName>
    <definedName name="플랜지돌출">#REF!</definedName>
    <definedName name="플랜지돌출폭" localSheetId="14">#REF!</definedName>
    <definedName name="플랜지돌출폭" localSheetId="7">#REF!</definedName>
    <definedName name="플랜지돌출폭" localSheetId="15">#REF!</definedName>
    <definedName name="플랜지돌출폭" localSheetId="19">#REF!</definedName>
    <definedName name="플랜지돌출폭" localSheetId="20">#REF!</definedName>
    <definedName name="플랜지돌출폭" localSheetId="5">#REF!</definedName>
    <definedName name="플랜지돌출폭" localSheetId="8">#REF!</definedName>
    <definedName name="플랜지돌출폭" localSheetId="6">#REF!</definedName>
    <definedName name="플랜지돌출폭" localSheetId="9">#REF!</definedName>
    <definedName name="플랜지돌출폭" localSheetId="0">#REF!</definedName>
    <definedName name="플랜지돌출폭">#REF!</definedName>
    <definedName name="플랜지폭">#REF!</definedName>
    <definedName name="플랜지폭1">#REF!</definedName>
    <definedName name="플랜지폭bf">#REF!</definedName>
    <definedName name="플렌지폭">#REF!</definedName>
    <definedName name="피복석폭" localSheetId="9">[42]조건!$K$38</definedName>
    <definedName name="피복석폭">[36]조건!$K$38</definedName>
    <definedName name="ㅎ32">#REF!</definedName>
    <definedName name="하부슬래브" localSheetId="14">[18]T형보!#REF!</definedName>
    <definedName name="하부슬래브" localSheetId="7">[18]T형보!#REF!</definedName>
    <definedName name="하부슬래브" localSheetId="15">[18]T형보!#REF!</definedName>
    <definedName name="하부슬래브" localSheetId="19">[18]T형보!#REF!</definedName>
    <definedName name="하부슬래브" localSheetId="20">[18]T형보!#REF!</definedName>
    <definedName name="하부슬래브" localSheetId="5">[18]T형보!#REF!</definedName>
    <definedName name="하부슬래브" localSheetId="8">[18]T형보!#REF!</definedName>
    <definedName name="하부슬래브" localSheetId="6">[18]T형보!#REF!</definedName>
    <definedName name="하부슬래브" localSheetId="9">[18]T형보!#REF!</definedName>
    <definedName name="하부슬래브" localSheetId="0">[18]T형보!#REF!</definedName>
    <definedName name="하부슬래브">[18]T형보!#REF!</definedName>
    <definedName name="하부우각부" localSheetId="14">BLCH</definedName>
    <definedName name="하부우각부" localSheetId="7">BLCH</definedName>
    <definedName name="하부우각부" localSheetId="15">BLCH</definedName>
    <definedName name="하부우각부" localSheetId="17">BLCH</definedName>
    <definedName name="하부우각부" localSheetId="12">BLCH</definedName>
    <definedName name="하부우각부" localSheetId="19">BLCH</definedName>
    <definedName name="하부우각부" localSheetId="20">BLCH</definedName>
    <definedName name="하부우각부" localSheetId="2">BLCH</definedName>
    <definedName name="하부우각부" localSheetId="5">BLCH</definedName>
    <definedName name="하부우각부" localSheetId="8">BLCH</definedName>
    <definedName name="하부우각부" localSheetId="3">BLCH</definedName>
    <definedName name="하부우각부" localSheetId="6">BLCH</definedName>
    <definedName name="하부우각부" localSheetId="9">BLCH</definedName>
    <definedName name="하부우각부" localSheetId="0">BLCH</definedName>
    <definedName name="하부우각부">BLCH</definedName>
    <definedName name="하부플랜지두께">#REF!</definedName>
    <definedName name="하부플랜지두께1">#REF!</definedName>
    <definedName name="하부플랜지사용두께tfl">#REF!</definedName>
    <definedName name="하우">#REF!</definedName>
    <definedName name="하좌">#REF!</definedName>
    <definedName name="하중">#REF!</definedName>
    <definedName name="항내측피복재" localSheetId="14">'[32]피복재 중량 산정'!#REF!</definedName>
    <definedName name="항내측피복재" localSheetId="7">'[32]피복재 중량 산정'!#REF!</definedName>
    <definedName name="항내측피복재" localSheetId="15">'[32]피복재 중량 산정'!#REF!</definedName>
    <definedName name="항내측피복재" localSheetId="19">'[32]피복재 중량 산정'!#REF!</definedName>
    <definedName name="항내측피복재" localSheetId="20">'[32]피복재 중량 산정'!#REF!</definedName>
    <definedName name="항내측피복재" localSheetId="5">'[32]피복재 중량 산정'!#REF!</definedName>
    <definedName name="항내측피복재" localSheetId="8">'[32]피복재 중량 산정'!#REF!</definedName>
    <definedName name="항내측피복재" localSheetId="9">'[50]피복재 중량 산정'!#REF!</definedName>
    <definedName name="항내측피복재" localSheetId="0">'[32]피복재 중량 산정'!#REF!</definedName>
    <definedName name="항내측피복재">'[32]피복재 중량 산정'!#REF!</definedName>
    <definedName name="해수단위중량">1.03</definedName>
    <definedName name="해수의단위중량">#REF!</definedName>
    <definedName name="해저경사" localSheetId="3">'[12]4.2.1 마루높이 검토'!$N$30</definedName>
    <definedName name="해저경사" localSheetId="10">'[12]4.2.1 마루높이 검토'!$N$30</definedName>
    <definedName name="해저경사" localSheetId="21">'[12]4.2.1 마루높이 검토'!$N$30</definedName>
    <definedName name="해저경사" localSheetId="22">'[12]4.2.1 마루높이 검토'!$N$30</definedName>
    <definedName name="해저경사">'[5]4.2.1 마루높이 검토'!$N$30</definedName>
    <definedName name="허민구" localSheetId="14">#REF!</definedName>
    <definedName name="허민구" localSheetId="7">#REF!</definedName>
    <definedName name="허민구" localSheetId="15">#REF!</definedName>
    <definedName name="허민구" localSheetId="19">#REF!</definedName>
    <definedName name="허민구" localSheetId="20">#REF!</definedName>
    <definedName name="허민구" localSheetId="5">#REF!</definedName>
    <definedName name="허민구" localSheetId="8">#REF!</definedName>
    <definedName name="허민구" localSheetId="0">#REF!</definedName>
    <definedName name="허민구">#REF!</definedName>
    <definedName name="헌치">#REF!</definedName>
    <definedName name="헌치1">#REF!</definedName>
    <definedName name="호칭">#REF!</definedName>
    <definedName name="환산심해파고" localSheetId="3">#REF!</definedName>
    <definedName name="환산심해파고" localSheetId="10">#REF!</definedName>
    <definedName name="환산심해파고" localSheetId="21">#REF!</definedName>
    <definedName name="환산심해파고" localSheetId="22">#REF!</definedName>
    <definedName name="환산심해파고" localSheetId="9">#REF!</definedName>
    <definedName name="환산심해파고">#REF!</definedName>
    <definedName name="활하중계수">#REF!</definedName>
    <definedName name="후면소단가로">#REF!</definedName>
    <definedName name="후면소단세로">#REF!</definedName>
    <definedName name="후면소단의길이">#REF!</definedName>
    <definedName name="후면소단의아래높이">#REF!</definedName>
    <definedName name="후면소단의위높이">#REF!</definedName>
    <definedName name="후면소단의폭">#REF!</definedName>
    <definedName name="후사모멘트">#REF!</definedName>
    <definedName name="후활모멘트" localSheetId="14">#REF!</definedName>
    <definedName name="후활모멘트" localSheetId="7">#REF!</definedName>
    <definedName name="후활모멘트" localSheetId="15">#REF!</definedName>
    <definedName name="후활모멘트" localSheetId="19">#REF!</definedName>
    <definedName name="후활모멘트" localSheetId="20">#REF!</definedName>
    <definedName name="후활모멘트" localSheetId="5">#REF!</definedName>
    <definedName name="후활모멘트" localSheetId="8">#REF!</definedName>
    <definedName name="후활모멘트" localSheetId="6">#REF!</definedName>
    <definedName name="후활모멘트" localSheetId="9">#REF!</definedName>
    <definedName name="후활모멘트" localSheetId="0">#REF!</definedName>
    <definedName name="후활모멘트">#REF!</definedName>
    <definedName name="후활모멘트1" localSheetId="14">#REF!</definedName>
    <definedName name="후활모멘트1" localSheetId="7">#REF!</definedName>
    <definedName name="후활모멘트1" localSheetId="15">#REF!</definedName>
    <definedName name="후활모멘트1" localSheetId="19">#REF!</definedName>
    <definedName name="후활모멘트1" localSheetId="20">#REF!</definedName>
    <definedName name="후활모멘트1" localSheetId="5">#REF!</definedName>
    <definedName name="후활모멘트1" localSheetId="8">#REF!</definedName>
    <definedName name="후활모멘트1" localSheetId="6">#REF!</definedName>
    <definedName name="후활모멘트1" localSheetId="9">#REF!</definedName>
    <definedName name="후활모멘트1" localSheetId="0">#REF!</definedName>
    <definedName name="후활모멘트1">#REF!</definedName>
    <definedName name="후활전단력">#REF!</definedName>
    <definedName name="흘수" localSheetId="14">#REF!</definedName>
    <definedName name="흘수" localSheetId="7">#REF!</definedName>
    <definedName name="흘수" localSheetId="15">#REF!</definedName>
    <definedName name="흘수" localSheetId="19">#REF!</definedName>
    <definedName name="흘수" localSheetId="20">#REF!</definedName>
    <definedName name="흘수" localSheetId="5">#REF!</definedName>
    <definedName name="흘수" localSheetId="8">#REF!</definedName>
    <definedName name="흘수" localSheetId="0">#REF!</definedName>
    <definedName name="흘수">#REF!</definedName>
    <definedName name="ㅔ470">#REF!</definedName>
    <definedName name="ㅗㅑㅐㅗ" localSheetId="14">#REF!</definedName>
    <definedName name="ㅗㅑㅐㅗ" localSheetId="7">#REF!</definedName>
    <definedName name="ㅗㅑㅐㅗ" localSheetId="15">#REF!</definedName>
    <definedName name="ㅗㅑㅐㅗ" localSheetId="19">#REF!</definedName>
    <definedName name="ㅗㅑㅐㅗ" localSheetId="20">#REF!</definedName>
    <definedName name="ㅗㅑㅐㅗ" localSheetId="5">#REF!</definedName>
    <definedName name="ㅗㅑㅐㅗ" localSheetId="8">#REF!</definedName>
    <definedName name="ㅗㅑㅐㅗ" localSheetId="6">#REF!</definedName>
    <definedName name="ㅗㅑㅐㅗ" localSheetId="9">#REF!</definedName>
    <definedName name="ㅗㅑㅐㅗ" localSheetId="0">#REF!</definedName>
    <definedName name="ㅗㅑㅐㅗ">#REF!</definedName>
  </definedNames>
  <calcPr calcId="191029"/>
</workbook>
</file>

<file path=xl/calcChain.xml><?xml version="1.0" encoding="utf-8"?>
<calcChain xmlns="http://schemas.openxmlformats.org/spreadsheetml/2006/main">
  <c r="AF113" i="38" l="1"/>
  <c r="AF112" i="38"/>
  <c r="AR112" i="38"/>
  <c r="BG132" i="10"/>
  <c r="U125" i="10"/>
  <c r="U124" i="10"/>
  <c r="U4" i="49"/>
  <c r="U5" i="49"/>
  <c r="B148" i="49"/>
  <c r="B147" i="49"/>
  <c r="B98" i="49"/>
  <c r="B97" i="49"/>
  <c r="Z60" i="30"/>
  <c r="S63" i="30"/>
  <c r="U27" i="10"/>
  <c r="P36" i="10"/>
  <c r="AA22" i="10"/>
  <c r="O22" i="10"/>
  <c r="O21" i="10"/>
  <c r="Y146" i="60"/>
  <c r="Y145" i="60"/>
  <c r="AT146" i="60"/>
  <c r="AT145" i="60"/>
  <c r="AT144" i="60"/>
  <c r="F22" i="60"/>
  <c r="F32" i="60"/>
  <c r="AB46" i="60"/>
  <c r="AB56" i="60"/>
  <c r="G60" i="60"/>
  <c r="E70" i="60"/>
  <c r="G84" i="60"/>
  <c r="G61" i="60"/>
  <c r="E71" i="60"/>
  <c r="G85" i="60"/>
  <c r="G62" i="60"/>
  <c r="E72" i="60"/>
  <c r="G86" i="60"/>
  <c r="G70" i="60"/>
  <c r="G71" i="60"/>
  <c r="G72" i="60"/>
  <c r="J194" i="60"/>
  <c r="J195" i="60"/>
  <c r="D7" i="58"/>
  <c r="C7" i="58"/>
  <c r="B7" i="58"/>
  <c r="AC16" i="60"/>
  <c r="D15" i="58"/>
  <c r="T16" i="60"/>
  <c r="C15" i="58"/>
  <c r="K16" i="60"/>
  <c r="B15" i="58"/>
  <c r="AD16" i="53"/>
  <c r="W16" i="53"/>
  <c r="O16" i="53"/>
  <c r="Y80" i="60"/>
  <c r="Y81" i="60"/>
  <c r="AB23" i="60"/>
  <c r="AB6" i="62"/>
  <c r="AB22" i="60"/>
  <c r="BF7" i="61"/>
  <c r="AB21" i="60"/>
  <c r="BF6" i="61"/>
  <c r="BA10" i="61"/>
  <c r="O23" i="60"/>
  <c r="AG8" i="61"/>
  <c r="AL8" i="61"/>
  <c r="O22" i="60"/>
  <c r="AG7" i="61"/>
  <c r="AL7" i="61"/>
  <c r="O21" i="60"/>
  <c r="AG6" i="61"/>
  <c r="AL6" i="61"/>
  <c r="I92" i="62"/>
  <c r="N92" i="62"/>
  <c r="S92" i="62"/>
  <c r="J23" i="60"/>
  <c r="AB8" i="61"/>
  <c r="J22" i="60"/>
  <c r="J32" i="60"/>
  <c r="O194" i="60"/>
  <c r="AQ199" i="60"/>
  <c r="J21" i="60"/>
  <c r="O193" i="60"/>
  <c r="F195" i="60"/>
  <c r="F200" i="60"/>
  <c r="F194" i="60"/>
  <c r="F199" i="60"/>
  <c r="F193" i="60"/>
  <c r="F198" i="60"/>
  <c r="AH167" i="60"/>
  <c r="I139" i="60"/>
  <c r="C139" i="60"/>
  <c r="F146" i="60"/>
  <c r="C137" i="60"/>
  <c r="F145" i="60"/>
  <c r="C135" i="60"/>
  <c r="F144" i="60"/>
  <c r="M81" i="60"/>
  <c r="M80" i="60"/>
  <c r="M79" i="60"/>
  <c r="O68" i="60"/>
  <c r="L68" i="60"/>
  <c r="I68" i="60"/>
  <c r="M60" i="60"/>
  <c r="M61" i="60"/>
  <c r="B60" i="60"/>
  <c r="B84" i="60"/>
  <c r="AA54" i="60"/>
  <c r="T72" i="60"/>
  <c r="AI72" i="60"/>
  <c r="AA53" i="60"/>
  <c r="AI53" i="60"/>
  <c r="AA71" i="60"/>
  <c r="AA52" i="60"/>
  <c r="T70" i="60"/>
  <c r="B31" i="60"/>
  <c r="C125" i="60"/>
  <c r="F23" i="60"/>
  <c r="F33" i="60"/>
  <c r="AK46" i="60"/>
  <c r="AB57" i="60"/>
  <c r="U21" i="60"/>
  <c r="P32" i="60"/>
  <c r="AE32" i="60"/>
  <c r="T13" i="60"/>
  <c r="F21" i="60"/>
  <c r="F31" i="60"/>
  <c r="S46" i="60"/>
  <c r="AB55" i="60"/>
  <c r="AT306" i="62"/>
  <c r="AO306" i="62"/>
  <c r="Z306" i="62"/>
  <c r="B306" i="62"/>
  <c r="AT305" i="62"/>
  <c r="AO305" i="62"/>
  <c r="B302" i="62"/>
  <c r="AC298" i="62"/>
  <c r="AC302" i="62"/>
  <c r="B298" i="62"/>
  <c r="U294" i="62"/>
  <c r="B294" i="62"/>
  <c r="Z268" i="62"/>
  <c r="J268" i="62"/>
  <c r="R268" i="62"/>
  <c r="J265" i="62"/>
  <c r="AO263" i="62"/>
  <c r="AC263" i="62"/>
  <c r="AC304" i="62"/>
  <c r="J260" i="62"/>
  <c r="J257" i="62"/>
  <c r="N249" i="62"/>
  <c r="Z245" i="62"/>
  <c r="J245" i="62"/>
  <c r="J242" i="62"/>
  <c r="G242" i="62"/>
  <c r="G249" i="62"/>
  <c r="B242" i="62"/>
  <c r="B257" i="62"/>
  <c r="X238" i="62"/>
  <c r="J238" i="62"/>
  <c r="N235" i="62"/>
  <c r="U235" i="62"/>
  <c r="G235" i="62"/>
  <c r="B235" i="62"/>
  <c r="Z235" i="62"/>
  <c r="J231" i="62"/>
  <c r="U228" i="62"/>
  <c r="J228" i="62"/>
  <c r="J235" i="62"/>
  <c r="AO227" i="62"/>
  <c r="AC171" i="62"/>
  <c r="V22" i="62"/>
  <c r="X168" i="62"/>
  <c r="S168" i="62"/>
  <c r="B168" i="62"/>
  <c r="AC164" i="62"/>
  <c r="Q22" i="62"/>
  <c r="X161" i="62"/>
  <c r="S161" i="62"/>
  <c r="B161" i="62"/>
  <c r="AC161" i="62"/>
  <c r="N164" i="62"/>
  <c r="AC157" i="62"/>
  <c r="L22" i="62"/>
  <c r="BI154" i="62"/>
  <c r="BH154" i="62"/>
  <c r="BG154" i="62"/>
  <c r="BF154" i="62"/>
  <c r="BE154" i="62"/>
  <c r="BD154" i="62"/>
  <c r="BC154" i="62"/>
  <c r="BB154" i="62"/>
  <c r="BA154" i="62"/>
  <c r="AZ154" i="62"/>
  <c r="AY154" i="62"/>
  <c r="AX154" i="62"/>
  <c r="AW154" i="62"/>
  <c r="AV154" i="62"/>
  <c r="AU154" i="62"/>
  <c r="AT154" i="62"/>
  <c r="AS154" i="62"/>
  <c r="AR154" i="62"/>
  <c r="AQ154" i="62"/>
  <c r="X154" i="62"/>
  <c r="S154" i="62"/>
  <c r="B154" i="62"/>
  <c r="AC154" i="62"/>
  <c r="N157" i="62"/>
  <c r="AC115" i="62"/>
  <c r="X110" i="62"/>
  <c r="AC108" i="62"/>
  <c r="AC166" i="62"/>
  <c r="AC255" i="62"/>
  <c r="AC300" i="62"/>
  <c r="AL106" i="62"/>
  <c r="AC106" i="62"/>
  <c r="Q21" i="62"/>
  <c r="Q25" i="62"/>
  <c r="B105" i="62"/>
  <c r="B114" i="62"/>
  <c r="B156" i="62"/>
  <c r="B163" i="62"/>
  <c r="B170" i="62"/>
  <c r="X101" i="62"/>
  <c r="AC99" i="62"/>
  <c r="AC159" i="62"/>
  <c r="AC240" i="62"/>
  <c r="AC296" i="62"/>
  <c r="AC97" i="62"/>
  <c r="L21" i="62"/>
  <c r="L25" i="62"/>
  <c r="BI93" i="62"/>
  <c r="BH93" i="62"/>
  <c r="BG93" i="62"/>
  <c r="BF93" i="62"/>
  <c r="BE93" i="62"/>
  <c r="BD93" i="62"/>
  <c r="BC93" i="62"/>
  <c r="BB93" i="62"/>
  <c r="BA93" i="62"/>
  <c r="AZ93" i="62"/>
  <c r="AY93" i="62"/>
  <c r="AX93" i="62"/>
  <c r="AW93" i="62"/>
  <c r="AV93" i="62"/>
  <c r="AU93" i="62"/>
  <c r="AT93" i="62"/>
  <c r="AS93" i="62"/>
  <c r="AR93" i="62"/>
  <c r="AQ93" i="62"/>
  <c r="X92" i="62"/>
  <c r="AC90" i="62"/>
  <c r="AC152" i="62"/>
  <c r="AC226" i="62"/>
  <c r="AC292" i="62"/>
  <c r="AB67" i="62"/>
  <c r="V20" i="62"/>
  <c r="K67" i="62"/>
  <c r="AB64" i="62"/>
  <c r="Q20" i="62"/>
  <c r="K64" i="62"/>
  <c r="BI62" i="62"/>
  <c r="BH62" i="62"/>
  <c r="BG62" i="62"/>
  <c r="BF62" i="62"/>
  <c r="BE62" i="62"/>
  <c r="BD62" i="62"/>
  <c r="BC62" i="62"/>
  <c r="BB62" i="62"/>
  <c r="BA62" i="62"/>
  <c r="AZ62" i="62"/>
  <c r="AY62" i="62"/>
  <c r="AX62" i="62"/>
  <c r="AW62" i="62"/>
  <c r="AV62" i="62"/>
  <c r="AU62" i="62"/>
  <c r="AT62" i="62"/>
  <c r="AS62" i="62"/>
  <c r="AR62" i="62"/>
  <c r="AQ62" i="62"/>
  <c r="AB61" i="62"/>
  <c r="K61" i="62"/>
  <c r="B61" i="62"/>
  <c r="B64" i="62"/>
  <c r="Q46" i="62"/>
  <c r="Q40" i="62"/>
  <c r="V21" i="62"/>
  <c r="V25" i="62"/>
  <c r="L20" i="62"/>
  <c r="O6" i="62"/>
  <c r="AO255" i="62"/>
  <c r="I6" i="62"/>
  <c r="I171" i="62"/>
  <c r="X171" i="62"/>
  <c r="AM171" i="62"/>
  <c r="F13" i="51"/>
  <c r="F6" i="62"/>
  <c r="O5" i="62"/>
  <c r="AO240" i="62"/>
  <c r="AV240" i="62"/>
  <c r="I5" i="62"/>
  <c r="R245" i="62"/>
  <c r="F5" i="62"/>
  <c r="O4" i="62"/>
  <c r="AO226" i="62"/>
  <c r="AV226" i="62"/>
  <c r="I4" i="62"/>
  <c r="B92" i="62"/>
  <c r="F4" i="62"/>
  <c r="B4" i="62"/>
  <c r="BF94" i="61"/>
  <c r="AV94" i="61"/>
  <c r="AZ94" i="61"/>
  <c r="AR94" i="61"/>
  <c r="BF93" i="61"/>
  <c r="AV93" i="61"/>
  <c r="BF92" i="61"/>
  <c r="AV92" i="61"/>
  <c r="BF91" i="61"/>
  <c r="AV91" i="61"/>
  <c r="AR78" i="61"/>
  <c r="AR17" i="61"/>
  <c r="AR16" i="61"/>
  <c r="P16" i="61"/>
  <c r="AR77" i="61"/>
  <c r="H16" i="61"/>
  <c r="H43" i="61"/>
  <c r="G77" i="61"/>
  <c r="G84" i="61"/>
  <c r="G93" i="61"/>
  <c r="G100" i="61"/>
  <c r="G107" i="61"/>
  <c r="AR15" i="61"/>
  <c r="P15" i="61"/>
  <c r="H15" i="61"/>
  <c r="H42" i="61"/>
  <c r="G76" i="61"/>
  <c r="G83" i="61"/>
  <c r="G92" i="61"/>
  <c r="G99" i="61"/>
  <c r="G106" i="61"/>
  <c r="AR14" i="61"/>
  <c r="P14" i="61"/>
  <c r="H14" i="61"/>
  <c r="H41" i="61"/>
  <c r="G75" i="61"/>
  <c r="G82" i="61"/>
  <c r="G91" i="61"/>
  <c r="G98" i="61"/>
  <c r="G105" i="61"/>
  <c r="B14" i="61"/>
  <c r="B41" i="61"/>
  <c r="B75" i="61"/>
  <c r="B82" i="61"/>
  <c r="B91" i="61"/>
  <c r="B98" i="61"/>
  <c r="B105" i="61"/>
  <c r="AV10" i="61"/>
  <c r="L8" i="61"/>
  <c r="L7" i="61"/>
  <c r="R7" i="61"/>
  <c r="L6" i="61"/>
  <c r="R6" i="61"/>
  <c r="L4" i="61"/>
  <c r="AC22" i="59"/>
  <c r="AC21" i="59"/>
  <c r="W21" i="59"/>
  <c r="AC20" i="59"/>
  <c r="AM169" i="55"/>
  <c r="AM162" i="55"/>
  <c r="AM155" i="55"/>
  <c r="AM58" i="55"/>
  <c r="AM61" i="55"/>
  <c r="AM64" i="55"/>
  <c r="AC98" i="49"/>
  <c r="V17" i="49"/>
  <c r="V19" i="49"/>
  <c r="G6" i="51"/>
  <c r="G5" i="51"/>
  <c r="G4" i="51"/>
  <c r="E6" i="51"/>
  <c r="E5" i="51"/>
  <c r="E4" i="51"/>
  <c r="C6" i="51"/>
  <c r="C5" i="51"/>
  <c r="C4" i="51"/>
  <c r="C142" i="53"/>
  <c r="F149" i="53"/>
  <c r="C140" i="53"/>
  <c r="F148" i="53"/>
  <c r="C138" i="53"/>
  <c r="F147" i="53"/>
  <c r="G61" i="53"/>
  <c r="E72" i="53"/>
  <c r="G87" i="53"/>
  <c r="G60" i="53"/>
  <c r="E71" i="53"/>
  <c r="G86" i="53"/>
  <c r="G59" i="53"/>
  <c r="E70" i="53"/>
  <c r="G85" i="53"/>
  <c r="B59" i="53"/>
  <c r="B70" i="53"/>
  <c r="AA52" i="53"/>
  <c r="AI52" i="53"/>
  <c r="AA71" i="53"/>
  <c r="AA51" i="53"/>
  <c r="T70" i="53"/>
  <c r="AB24" i="53"/>
  <c r="AB6" i="55"/>
  <c r="AB23" i="53"/>
  <c r="BF7" i="54"/>
  <c r="AB22" i="53"/>
  <c r="J24" i="53"/>
  <c r="O198" i="53"/>
  <c r="J23" i="53"/>
  <c r="AB7" i="54"/>
  <c r="AZ92" i="54"/>
  <c r="P92" i="54"/>
  <c r="AL92" i="54"/>
  <c r="S99" i="54"/>
  <c r="AD106" i="54"/>
  <c r="J22" i="53"/>
  <c r="O196" i="53"/>
  <c r="F24" i="53"/>
  <c r="F34" i="53"/>
  <c r="AK45" i="53"/>
  <c r="AB56" i="53"/>
  <c r="F23" i="53"/>
  <c r="F33" i="53"/>
  <c r="AB45" i="53"/>
  <c r="AB55" i="53"/>
  <c r="F22" i="53"/>
  <c r="F32" i="53"/>
  <c r="S45" i="53"/>
  <c r="AB54" i="53"/>
  <c r="F197" i="53"/>
  <c r="F202" i="53"/>
  <c r="F196" i="53"/>
  <c r="F201" i="53"/>
  <c r="AH171" i="53"/>
  <c r="I142" i="53"/>
  <c r="F198" i="53"/>
  <c r="F203" i="53"/>
  <c r="M82" i="53"/>
  <c r="M81" i="53"/>
  <c r="M80" i="53"/>
  <c r="G72" i="53"/>
  <c r="G71" i="53"/>
  <c r="G70" i="53"/>
  <c r="O68" i="53"/>
  <c r="L68" i="53"/>
  <c r="I68" i="53"/>
  <c r="M59" i="53"/>
  <c r="M60" i="53"/>
  <c r="AA53" i="53"/>
  <c r="T72" i="53"/>
  <c r="AI72" i="53"/>
  <c r="T71" i="53"/>
  <c r="B32" i="53"/>
  <c r="C128" i="53"/>
  <c r="O24" i="53"/>
  <c r="AG8" i="54"/>
  <c r="AL8" i="54"/>
  <c r="O23" i="53"/>
  <c r="O148" i="53"/>
  <c r="U197" i="53"/>
  <c r="AB197" i="53"/>
  <c r="AH197" i="53"/>
  <c r="U22" i="53"/>
  <c r="AI23" i="53"/>
  <c r="J148" i="53"/>
  <c r="O22" i="53"/>
  <c r="O147" i="53"/>
  <c r="AK13" i="53"/>
  <c r="BB304" i="55"/>
  <c r="AT304" i="55"/>
  <c r="AO304" i="55"/>
  <c r="Z304" i="55"/>
  <c r="H304" i="55"/>
  <c r="M304" i="55"/>
  <c r="BJ303" i="55"/>
  <c r="Q304" i="55"/>
  <c r="B304" i="55"/>
  <c r="AT303" i="55"/>
  <c r="AO303" i="55"/>
  <c r="AC302" i="55"/>
  <c r="AC300" i="55"/>
  <c r="Z300" i="55"/>
  <c r="B300" i="55"/>
  <c r="AC296" i="55"/>
  <c r="Z296" i="55"/>
  <c r="U296" i="55"/>
  <c r="B296" i="55"/>
  <c r="Z292" i="55"/>
  <c r="U292" i="55"/>
  <c r="B292" i="55"/>
  <c r="AC290" i="55"/>
  <c r="Z266" i="55"/>
  <c r="R266" i="55"/>
  <c r="J266" i="55"/>
  <c r="U263" i="55"/>
  <c r="J263" i="55"/>
  <c r="G263" i="55"/>
  <c r="AO261" i="55"/>
  <c r="AC261" i="55"/>
  <c r="R258" i="55"/>
  <c r="J258" i="55"/>
  <c r="Z255" i="55"/>
  <c r="U255" i="55"/>
  <c r="AC255" i="55"/>
  <c r="AG255" i="55"/>
  <c r="B258" i="55"/>
  <c r="AF258" i="55"/>
  <c r="V23" i="55"/>
  <c r="J255" i="55"/>
  <c r="G255" i="55"/>
  <c r="B255" i="55"/>
  <c r="B263" i="55"/>
  <c r="AO253" i="55"/>
  <c r="AC253" i="55"/>
  <c r="AC298" i="55"/>
  <c r="X250" i="55"/>
  <c r="J250" i="55"/>
  <c r="Z247" i="55"/>
  <c r="U247" i="55"/>
  <c r="AC247" i="55"/>
  <c r="AG247" i="55"/>
  <c r="B250" i="55"/>
  <c r="N247" i="55"/>
  <c r="J247" i="55"/>
  <c r="G247" i="55"/>
  <c r="B247" i="55"/>
  <c r="Z243" i="55"/>
  <c r="R243" i="55"/>
  <c r="AF243" i="55"/>
  <c r="Q23" i="55"/>
  <c r="J243" i="55"/>
  <c r="AC240" i="55"/>
  <c r="AG240" i="55"/>
  <c r="B243" i="55"/>
  <c r="Z240" i="55"/>
  <c r="U240" i="55"/>
  <c r="J240" i="55"/>
  <c r="G240" i="55"/>
  <c r="B240" i="55"/>
  <c r="AO239" i="55"/>
  <c r="AO238" i="55"/>
  <c r="AV238" i="55"/>
  <c r="X236" i="55"/>
  <c r="P236" i="55"/>
  <c r="AF236" i="55"/>
  <c r="J236" i="55"/>
  <c r="Z233" i="55"/>
  <c r="U233" i="55"/>
  <c r="AC233" i="55"/>
  <c r="AG233" i="55"/>
  <c r="B236" i="55"/>
  <c r="N233" i="55"/>
  <c r="J233" i="55"/>
  <c r="G233" i="55"/>
  <c r="B233" i="55"/>
  <c r="R229" i="55"/>
  <c r="J229" i="55"/>
  <c r="Z226" i="55"/>
  <c r="AC226" i="55"/>
  <c r="AG226" i="55"/>
  <c r="B229" i="55"/>
  <c r="U226" i="55"/>
  <c r="J226" i="55"/>
  <c r="AO225" i="55"/>
  <c r="AO224" i="55"/>
  <c r="AV224" i="55"/>
  <c r="AC224" i="55"/>
  <c r="AC169" i="55"/>
  <c r="I169" i="55"/>
  <c r="AC166" i="55"/>
  <c r="N169" i="55"/>
  <c r="X166" i="55"/>
  <c r="S166" i="55"/>
  <c r="B166" i="55"/>
  <c r="AC164" i="55"/>
  <c r="AC162" i="55"/>
  <c r="N162" i="55"/>
  <c r="I162" i="55"/>
  <c r="AC159" i="55"/>
  <c r="X159" i="55"/>
  <c r="S159" i="55"/>
  <c r="B159" i="55"/>
  <c r="AC157" i="55"/>
  <c r="AC238" i="55"/>
  <c r="AC294" i="55"/>
  <c r="AC155" i="55"/>
  <c r="I155" i="55"/>
  <c r="B155" i="55"/>
  <c r="B162" i="55"/>
  <c r="B154" i="55"/>
  <c r="B161" i="55"/>
  <c r="B168" i="55"/>
  <c r="BI152" i="55"/>
  <c r="BH152" i="55"/>
  <c r="BG152" i="55"/>
  <c r="BF152" i="55"/>
  <c r="BE152" i="55"/>
  <c r="BD152" i="55"/>
  <c r="BC152" i="55"/>
  <c r="BB152" i="55"/>
  <c r="BA152" i="55"/>
  <c r="AZ152" i="55"/>
  <c r="AY152" i="55"/>
  <c r="AX152" i="55"/>
  <c r="AW152" i="55"/>
  <c r="AV152" i="55"/>
  <c r="AU152" i="55"/>
  <c r="AT152" i="55"/>
  <c r="AS152" i="55"/>
  <c r="AR152" i="55"/>
  <c r="AQ152" i="55"/>
  <c r="AC152" i="55"/>
  <c r="N155" i="55"/>
  <c r="X152" i="55"/>
  <c r="S152" i="55"/>
  <c r="B152" i="55"/>
  <c r="AC150" i="55"/>
  <c r="AC113" i="55"/>
  <c r="B112" i="55"/>
  <c r="X108" i="55"/>
  <c r="B108" i="55"/>
  <c r="AC106" i="55"/>
  <c r="AC104" i="55"/>
  <c r="B103" i="55"/>
  <c r="X99" i="55"/>
  <c r="B99" i="55"/>
  <c r="AC97" i="55"/>
  <c r="AC95" i="55"/>
  <c r="S95" i="55"/>
  <c r="B95" i="55"/>
  <c r="B104" i="55"/>
  <c r="BI91" i="55"/>
  <c r="BH91" i="55"/>
  <c r="BG91" i="55"/>
  <c r="BF91" i="55"/>
  <c r="BE91" i="55"/>
  <c r="BD91" i="55"/>
  <c r="BC91" i="55"/>
  <c r="BB91" i="55"/>
  <c r="BA91" i="55"/>
  <c r="AZ91" i="55"/>
  <c r="AY91" i="55"/>
  <c r="AX91" i="55"/>
  <c r="AW91" i="55"/>
  <c r="AV91" i="55"/>
  <c r="AU91" i="55"/>
  <c r="AT91" i="55"/>
  <c r="AS91" i="55"/>
  <c r="AR91" i="55"/>
  <c r="AQ91" i="55"/>
  <c r="X90" i="55"/>
  <c r="B90" i="55"/>
  <c r="AC88" i="55"/>
  <c r="AB64" i="55"/>
  <c r="K64" i="55"/>
  <c r="G64" i="55"/>
  <c r="B64" i="55"/>
  <c r="AB61" i="55"/>
  <c r="O61" i="55"/>
  <c r="X61" i="55"/>
  <c r="K61" i="55"/>
  <c r="G61" i="55"/>
  <c r="B61" i="55"/>
  <c r="BI59" i="55"/>
  <c r="BH59" i="55"/>
  <c r="BG59" i="55"/>
  <c r="BF59" i="55"/>
  <c r="BE59" i="55"/>
  <c r="BD59" i="55"/>
  <c r="BC59" i="55"/>
  <c r="BB59" i="55"/>
  <c r="BA59" i="55"/>
  <c r="AZ59" i="55"/>
  <c r="AY59" i="55"/>
  <c r="AX59" i="55"/>
  <c r="AW59" i="55"/>
  <c r="AV59" i="55"/>
  <c r="AU59" i="55"/>
  <c r="AT59" i="55"/>
  <c r="AS59" i="55"/>
  <c r="AR59" i="55"/>
  <c r="AQ59" i="55"/>
  <c r="AB58" i="55"/>
  <c r="X58" i="55"/>
  <c r="O58" i="55"/>
  <c r="K58" i="55"/>
  <c r="G58" i="55"/>
  <c r="B58" i="55"/>
  <c r="Q44" i="55"/>
  <c r="Q38" i="55"/>
  <c r="V25" i="55"/>
  <c r="Q25" i="55"/>
  <c r="L25" i="55"/>
  <c r="V22" i="55"/>
  <c r="Q22" i="55"/>
  <c r="L22" i="55"/>
  <c r="V21" i="55"/>
  <c r="Q21" i="55"/>
  <c r="L21" i="55"/>
  <c r="V20" i="55"/>
  <c r="Q20" i="55"/>
  <c r="L20" i="55"/>
  <c r="O6" i="55"/>
  <c r="I6" i="55"/>
  <c r="F6" i="55"/>
  <c r="O5" i="55"/>
  <c r="I5" i="55"/>
  <c r="F5" i="55"/>
  <c r="O4" i="55"/>
  <c r="I4" i="55"/>
  <c r="F4" i="55"/>
  <c r="B4" i="55"/>
  <c r="BF94" i="54"/>
  <c r="AV94" i="54"/>
  <c r="AZ94" i="54"/>
  <c r="AR94" i="54"/>
  <c r="BF93" i="54"/>
  <c r="AV93" i="54"/>
  <c r="BF92" i="54"/>
  <c r="AV92" i="54"/>
  <c r="BF91" i="54"/>
  <c r="AV91" i="54"/>
  <c r="AR78" i="54"/>
  <c r="AR17" i="54"/>
  <c r="AR16" i="54"/>
  <c r="P16" i="54"/>
  <c r="H16" i="54"/>
  <c r="H41" i="54"/>
  <c r="G77" i="54"/>
  <c r="G84" i="54"/>
  <c r="G93" i="54"/>
  <c r="G100" i="54"/>
  <c r="G107" i="54"/>
  <c r="AR15" i="54"/>
  <c r="P15" i="54"/>
  <c r="AR76" i="54"/>
  <c r="H15" i="54"/>
  <c r="H40" i="54"/>
  <c r="G76" i="54"/>
  <c r="G83" i="54"/>
  <c r="G92" i="54"/>
  <c r="G99" i="54"/>
  <c r="G106" i="54"/>
  <c r="AR14" i="54"/>
  <c r="P14" i="54"/>
  <c r="V91" i="54"/>
  <c r="H14" i="54"/>
  <c r="H39" i="54"/>
  <c r="G75" i="54"/>
  <c r="G82" i="54"/>
  <c r="G91" i="54"/>
  <c r="G98" i="54"/>
  <c r="G105" i="54"/>
  <c r="B14" i="54"/>
  <c r="B39" i="54"/>
  <c r="B75" i="54"/>
  <c r="B82" i="54"/>
  <c r="B91" i="54"/>
  <c r="B98" i="54"/>
  <c r="B105" i="54"/>
  <c r="AV10" i="54"/>
  <c r="L8" i="54"/>
  <c r="L7" i="54"/>
  <c r="L6" i="54"/>
  <c r="L4" i="54"/>
  <c r="AC22" i="52"/>
  <c r="AC21" i="52"/>
  <c r="W21" i="52"/>
  <c r="AC20" i="52"/>
  <c r="AC90" i="49"/>
  <c r="L17" i="49"/>
  <c r="L19" i="49"/>
  <c r="M77" i="10"/>
  <c r="M76" i="10"/>
  <c r="O66" i="10"/>
  <c r="L66" i="10"/>
  <c r="I66" i="10"/>
  <c r="G69" i="10"/>
  <c r="G68" i="10"/>
  <c r="AA54" i="10"/>
  <c r="T69" i="10"/>
  <c r="AI69" i="10"/>
  <c r="AI54" i="10"/>
  <c r="AA69" i="10"/>
  <c r="AA53" i="10"/>
  <c r="AI53" i="10"/>
  <c r="AA68" i="10"/>
  <c r="M54" i="10"/>
  <c r="M69" i="10"/>
  <c r="M53" i="10"/>
  <c r="M68" i="10"/>
  <c r="X85" i="49"/>
  <c r="U270" i="49"/>
  <c r="J236" i="49"/>
  <c r="J207" i="49"/>
  <c r="AC148" i="49"/>
  <c r="V18" i="49"/>
  <c r="AC140" i="49"/>
  <c r="L18" i="49"/>
  <c r="BI138" i="49"/>
  <c r="BH138" i="49"/>
  <c r="BG138" i="49"/>
  <c r="BF138" i="49"/>
  <c r="BE138" i="49"/>
  <c r="BD138" i="49"/>
  <c r="BC138" i="49"/>
  <c r="BB138" i="49"/>
  <c r="BA138" i="49"/>
  <c r="AZ138" i="49"/>
  <c r="AY138" i="49"/>
  <c r="AX138" i="49"/>
  <c r="AW138" i="49"/>
  <c r="AV138" i="49"/>
  <c r="AU138" i="49"/>
  <c r="AT138" i="49"/>
  <c r="AS138" i="49"/>
  <c r="AR138" i="49"/>
  <c r="AQ138" i="49"/>
  <c r="BI86" i="49"/>
  <c r="BH86" i="49"/>
  <c r="BG86" i="49"/>
  <c r="BF86" i="49"/>
  <c r="BE86" i="49"/>
  <c r="BD86" i="49"/>
  <c r="BC86" i="49"/>
  <c r="BB86" i="49"/>
  <c r="BA86" i="49"/>
  <c r="AZ86" i="49"/>
  <c r="AY86" i="49"/>
  <c r="AX86" i="49"/>
  <c r="AW86" i="49"/>
  <c r="AV86" i="49"/>
  <c r="AU86" i="49"/>
  <c r="AT86" i="49"/>
  <c r="AS86" i="49"/>
  <c r="AR86" i="49"/>
  <c r="AQ86" i="49"/>
  <c r="AB59" i="49"/>
  <c r="V16" i="49"/>
  <c r="AB56" i="49"/>
  <c r="L16" i="49"/>
  <c r="AR56" i="49"/>
  <c r="AS56" i="49"/>
  <c r="AT56" i="49"/>
  <c r="AU56" i="49"/>
  <c r="AV56" i="49"/>
  <c r="AW56" i="49"/>
  <c r="AX56" i="49"/>
  <c r="AY56" i="49"/>
  <c r="AZ56" i="49"/>
  <c r="BA56" i="49"/>
  <c r="BB56" i="49"/>
  <c r="BC56" i="49"/>
  <c r="BD56" i="49"/>
  <c r="BE56" i="49"/>
  <c r="BF56" i="49"/>
  <c r="BG56" i="49"/>
  <c r="BH56" i="49"/>
  <c r="BI56" i="49"/>
  <c r="AQ56" i="49"/>
  <c r="K56" i="49"/>
  <c r="AC91" i="49"/>
  <c r="AC83" i="49"/>
  <c r="AC202" i="49"/>
  <c r="AC268" i="49"/>
  <c r="C23" i="58"/>
  <c r="AA15" i="10"/>
  <c r="O15" i="10"/>
  <c r="L16" i="50"/>
  <c r="L17" i="50"/>
  <c r="L18" i="50"/>
  <c r="L6" i="50"/>
  <c r="R6" i="50"/>
  <c r="K86" i="50"/>
  <c r="K104" i="50"/>
  <c r="K112" i="50"/>
  <c r="BF100" i="50"/>
  <c r="AV100" i="50"/>
  <c r="AZ100" i="50"/>
  <c r="AR100" i="50"/>
  <c r="BF99" i="50"/>
  <c r="AV99" i="50"/>
  <c r="BF98" i="50"/>
  <c r="AV98" i="50"/>
  <c r="BF97" i="50"/>
  <c r="AV97" i="50"/>
  <c r="BF96" i="50"/>
  <c r="AV96" i="50"/>
  <c r="AR82" i="50"/>
  <c r="AR19" i="50"/>
  <c r="AR18" i="50"/>
  <c r="P18" i="50"/>
  <c r="AR17" i="50"/>
  <c r="P17" i="50"/>
  <c r="AR16" i="50"/>
  <c r="P16" i="50"/>
  <c r="V97" i="50"/>
  <c r="AR15" i="50"/>
  <c r="P15" i="50"/>
  <c r="V96" i="50"/>
  <c r="AV11" i="50"/>
  <c r="BF10" i="50"/>
  <c r="BF9" i="50"/>
  <c r="BF8" i="50"/>
  <c r="BF7" i="50"/>
  <c r="BF6" i="50"/>
  <c r="AR79" i="50"/>
  <c r="AR80" i="50"/>
  <c r="V98" i="50"/>
  <c r="AR81" i="50"/>
  <c r="V99" i="50"/>
  <c r="AR78" i="50"/>
  <c r="Z244" i="49"/>
  <c r="J244" i="49"/>
  <c r="O4" i="49"/>
  <c r="AO216" i="49"/>
  <c r="AO231" i="49"/>
  <c r="O5" i="49"/>
  <c r="AO239" i="49"/>
  <c r="AO202" i="49"/>
  <c r="I4" i="49"/>
  <c r="I140" i="49"/>
  <c r="Z278" i="49"/>
  <c r="I5" i="49"/>
  <c r="B93" i="49"/>
  <c r="I98" i="49"/>
  <c r="AC216" i="49"/>
  <c r="AC272" i="49"/>
  <c r="AC231" i="49"/>
  <c r="AC276" i="49"/>
  <c r="AC239" i="49"/>
  <c r="AC280" i="49"/>
  <c r="AC274" i="49"/>
  <c r="U274" i="49"/>
  <c r="B282" i="49"/>
  <c r="B278" i="49"/>
  <c r="B274" i="49"/>
  <c r="J241" i="49"/>
  <c r="J233" i="49"/>
  <c r="J218" i="49"/>
  <c r="J225" i="49"/>
  <c r="J204" i="49"/>
  <c r="Z204" i="49"/>
  <c r="AO203" i="49"/>
  <c r="AV202" i="49"/>
  <c r="Z221" i="49"/>
  <c r="X228" i="49"/>
  <c r="J228" i="49"/>
  <c r="G218" i="49"/>
  <c r="G225" i="49"/>
  <c r="B218" i="49"/>
  <c r="B233" i="49"/>
  <c r="N225" i="49"/>
  <c r="X145" i="49"/>
  <c r="AC145" i="49"/>
  <c r="N148" i="49"/>
  <c r="S145" i="49"/>
  <c r="X137" i="49"/>
  <c r="S137" i="49"/>
  <c r="B145" i="49"/>
  <c r="B137" i="49"/>
  <c r="X93" i="49"/>
  <c r="K59" i="49"/>
  <c r="B270" i="49"/>
  <c r="X214" i="49"/>
  <c r="J214" i="49"/>
  <c r="N211" i="49"/>
  <c r="G211" i="49"/>
  <c r="B211" i="49"/>
  <c r="Q41" i="49"/>
  <c r="Q35" i="49"/>
  <c r="AR14" i="38"/>
  <c r="P14" i="38"/>
  <c r="AR13" i="38"/>
  <c r="P13" i="38"/>
  <c r="AR74" i="38"/>
  <c r="L7" i="38"/>
  <c r="L6" i="38"/>
  <c r="L4" i="38"/>
  <c r="B23" i="58"/>
  <c r="C31" i="58"/>
  <c r="O14" i="10"/>
  <c r="B31" i="58"/>
  <c r="AB28" i="10"/>
  <c r="O129" i="10"/>
  <c r="AB27" i="10"/>
  <c r="BF6" i="38"/>
  <c r="O128" i="10"/>
  <c r="P11" i="28"/>
  <c r="E48" i="28"/>
  <c r="AB29" i="28"/>
  <c r="AB30" i="28"/>
  <c r="AB31" i="28"/>
  <c r="AB32" i="28"/>
  <c r="AB33" i="28"/>
  <c r="AB34" i="28"/>
  <c r="AB35" i="28"/>
  <c r="AB36" i="28"/>
  <c r="AB37" i="28"/>
  <c r="O29" i="28"/>
  <c r="O30" i="28"/>
  <c r="O31" i="28"/>
  <c r="O32" i="28"/>
  <c r="O33" i="28"/>
  <c r="O34" i="28"/>
  <c r="O35" i="28"/>
  <c r="O36" i="28"/>
  <c r="O37" i="28"/>
  <c r="B29" i="28"/>
  <c r="B30" i="28"/>
  <c r="B31" i="28"/>
  <c r="B32" i="28"/>
  <c r="B33" i="28"/>
  <c r="B34" i="28"/>
  <c r="B35" i="28"/>
  <c r="B36" i="28"/>
  <c r="B37" i="28"/>
  <c r="AB15" i="28"/>
  <c r="AB16" i="28"/>
  <c r="AB17" i="28"/>
  <c r="AB18" i="28"/>
  <c r="AB19" i="28"/>
  <c r="AB20" i="28"/>
  <c r="AB21" i="28"/>
  <c r="AB22" i="28"/>
  <c r="AB23" i="28"/>
  <c r="O15" i="28"/>
  <c r="O16" i="28"/>
  <c r="O17" i="28"/>
  <c r="O18" i="28"/>
  <c r="O19" i="28"/>
  <c r="O20" i="28"/>
  <c r="O21" i="28"/>
  <c r="O22" i="28"/>
  <c r="O23" i="28"/>
  <c r="B15" i="28"/>
  <c r="B16" i="28"/>
  <c r="B17" i="28"/>
  <c r="B18" i="28"/>
  <c r="B19" i="28"/>
  <c r="B20" i="28"/>
  <c r="B21" i="28"/>
  <c r="B22" i="28"/>
  <c r="B23" i="28"/>
  <c r="P9" i="28"/>
  <c r="T40" i="28"/>
  <c r="AC40" i="28"/>
  <c r="Y48" i="28"/>
  <c r="P8" i="28"/>
  <c r="B83" i="45"/>
  <c r="B75" i="45"/>
  <c r="B82" i="45"/>
  <c r="B74" i="45"/>
  <c r="B81" i="45"/>
  <c r="B73" i="45"/>
  <c r="B80" i="45"/>
  <c r="B72" i="45"/>
  <c r="BF112" i="38"/>
  <c r="AV112" i="38"/>
  <c r="BF113" i="38"/>
  <c r="AV113" i="38"/>
  <c r="AZ113" i="38"/>
  <c r="P113" i="38"/>
  <c r="AL113" i="38"/>
  <c r="S118" i="38"/>
  <c r="AD124" i="38"/>
  <c r="AV9" i="38"/>
  <c r="AV270" i="49"/>
  <c r="O27" i="10"/>
  <c r="AG6" i="38"/>
  <c r="AL6" i="38"/>
  <c r="J27" i="10"/>
  <c r="J36" i="10"/>
  <c r="AA36" i="10"/>
  <c r="AB6" i="38"/>
  <c r="AB7" i="50"/>
  <c r="AZ97" i="50"/>
  <c r="P97" i="50"/>
  <c r="AL97" i="50"/>
  <c r="S105" i="50"/>
  <c r="O28" i="10"/>
  <c r="AG7" i="38"/>
  <c r="AL7" i="38"/>
  <c r="J28" i="10"/>
  <c r="AB7" i="38"/>
  <c r="AR15" i="38"/>
  <c r="Y26" i="28"/>
  <c r="AH99" i="10"/>
  <c r="R13" i="16"/>
  <c r="R35" i="16"/>
  <c r="Z51" i="16"/>
  <c r="BA54" i="16"/>
  <c r="Z64" i="16"/>
  <c r="Y55" i="16"/>
  <c r="AJ56" i="16"/>
  <c r="AF108" i="16"/>
  <c r="J113" i="16"/>
  <c r="J114" i="16"/>
  <c r="E86" i="16"/>
  <c r="AD86" i="16"/>
  <c r="AB48" i="16"/>
  <c r="Y42" i="16"/>
  <c r="AJ43" i="16"/>
  <c r="AF107" i="16"/>
  <c r="Z113" i="16"/>
  <c r="AR76" i="38"/>
  <c r="T86" i="16"/>
  <c r="T90" i="16"/>
  <c r="R31" i="16"/>
  <c r="O86" i="16"/>
  <c r="O90" i="16"/>
  <c r="Y90" i="16"/>
  <c r="Y86" i="16"/>
  <c r="E26" i="45"/>
  <c r="R27" i="45"/>
  <c r="W26" i="45"/>
  <c r="R26" i="45"/>
  <c r="E13" i="16"/>
  <c r="R14" i="16"/>
  <c r="W13" i="16"/>
  <c r="E31" i="16"/>
  <c r="R32" i="16"/>
  <c r="W31" i="16"/>
  <c r="E19" i="45"/>
  <c r="AM18" i="45"/>
  <c r="K81" i="45"/>
  <c r="E46" i="45"/>
  <c r="AM45" i="45"/>
  <c r="W81" i="45"/>
  <c r="E23" i="45"/>
  <c r="AM22" i="45"/>
  <c r="K82" i="45"/>
  <c r="K83" i="45"/>
  <c r="E27" i="45"/>
  <c r="AM26" i="45"/>
  <c r="E15" i="45"/>
  <c r="AM14" i="45"/>
  <c r="K80" i="45"/>
  <c r="E35" i="16"/>
  <c r="R36" i="16"/>
  <c r="W35" i="16"/>
  <c r="J86" i="16"/>
  <c r="J90" i="16"/>
  <c r="E18" i="16"/>
  <c r="AM17" i="16"/>
  <c r="J108" i="16"/>
  <c r="E36" i="16"/>
  <c r="AM35" i="16"/>
  <c r="U108" i="16"/>
  <c r="E17" i="16"/>
  <c r="J17" i="16"/>
  <c r="J35" i="16"/>
  <c r="E14" i="16"/>
  <c r="J13" i="16"/>
  <c r="E32" i="16"/>
  <c r="AM31" i="16"/>
  <c r="U107" i="16"/>
  <c r="R14" i="45"/>
  <c r="R41" i="45"/>
  <c r="R22" i="45"/>
  <c r="R18" i="45"/>
  <c r="E18" i="45"/>
  <c r="R19" i="45"/>
  <c r="W18" i="45"/>
  <c r="E22" i="45"/>
  <c r="E49" i="45"/>
  <c r="J22" i="45"/>
  <c r="E14" i="45"/>
  <c r="E41" i="45"/>
  <c r="J18" i="45"/>
  <c r="R15" i="45"/>
  <c r="B9" i="50"/>
  <c r="B18" i="50"/>
  <c r="B44" i="50"/>
  <c r="B81" i="50"/>
  <c r="B89" i="50"/>
  <c r="B99" i="50"/>
  <c r="B107" i="50"/>
  <c r="B115" i="50"/>
  <c r="B7" i="50"/>
  <c r="B16" i="50"/>
  <c r="B42" i="50"/>
  <c r="B79" i="50"/>
  <c r="B87" i="50"/>
  <c r="B97" i="50"/>
  <c r="B105" i="50"/>
  <c r="B113" i="50"/>
  <c r="AR77" i="54"/>
  <c r="V93" i="54"/>
  <c r="V92" i="54"/>
  <c r="AR75" i="54"/>
  <c r="J34" i="53"/>
  <c r="M53" i="53"/>
  <c r="AB8" i="54"/>
  <c r="AZ93" i="54"/>
  <c r="P93" i="54"/>
  <c r="O197" i="53"/>
  <c r="BF6" i="54"/>
  <c r="R6" i="54"/>
  <c r="AB4" i="55"/>
  <c r="AT292" i="55"/>
  <c r="O201" i="53"/>
  <c r="O203" i="53"/>
  <c r="J33" i="53"/>
  <c r="M52" i="53"/>
  <c r="Z263" i="55"/>
  <c r="AC263" i="55"/>
  <c r="AG263" i="55"/>
  <c r="B266" i="55"/>
  <c r="AF266" i="55"/>
  <c r="AO262" i="55"/>
  <c r="AV261" i="55"/>
  <c r="S104" i="55"/>
  <c r="B113" i="55"/>
  <c r="AF229" i="55"/>
  <c r="L23" i="55"/>
  <c r="X64" i="55"/>
  <c r="S162" i="55"/>
  <c r="B169" i="55"/>
  <c r="X162" i="55"/>
  <c r="O64" i="55"/>
  <c r="I95" i="55"/>
  <c r="I104" i="55"/>
  <c r="I113" i="55"/>
  <c r="P250" i="55"/>
  <c r="AF250" i="55"/>
  <c r="S155" i="55"/>
  <c r="X155" i="55"/>
  <c r="AO254" i="55"/>
  <c r="AV253" i="55"/>
  <c r="U300" i="55"/>
  <c r="AC304" i="55"/>
  <c r="E50" i="45"/>
  <c r="AM49" i="45"/>
  <c r="W82" i="45"/>
  <c r="W83" i="45"/>
  <c r="J26" i="45"/>
  <c r="S203" i="53"/>
  <c r="AA33" i="53"/>
  <c r="S113" i="55"/>
  <c r="U304" i="55"/>
  <c r="AG304" i="55"/>
  <c r="S169" i="55"/>
  <c r="X169" i="55"/>
  <c r="M71" i="53"/>
  <c r="B196" i="53"/>
  <c r="B201" i="53"/>
  <c r="B147" i="53"/>
  <c r="W68" i="53"/>
  <c r="AO292" i="55"/>
  <c r="J32" i="53"/>
  <c r="AA32" i="53"/>
  <c r="AI51" i="53"/>
  <c r="B85" i="53"/>
  <c r="AQ201" i="53"/>
  <c r="K82" i="54"/>
  <c r="AQ203" i="53"/>
  <c r="AL93" i="54"/>
  <c r="S100" i="54"/>
  <c r="AD107" i="54"/>
  <c r="BA10" i="54"/>
  <c r="R7" i="54"/>
  <c r="M72" i="53"/>
  <c r="AT300" i="55"/>
  <c r="AO300" i="55"/>
  <c r="AI71" i="53"/>
  <c r="P81" i="53"/>
  <c r="T81" i="53"/>
  <c r="V86" i="53"/>
  <c r="BF8" i="54"/>
  <c r="R8" i="54"/>
  <c r="AQ202" i="53"/>
  <c r="AA34" i="53"/>
  <c r="V201" i="53"/>
  <c r="Z201" i="53"/>
  <c r="O202" i="53"/>
  <c r="U23" i="53"/>
  <c r="U5" i="55"/>
  <c r="AB5" i="55"/>
  <c r="AB6" i="54"/>
  <c r="M51" i="53"/>
  <c r="S201" i="53"/>
  <c r="R45" i="45"/>
  <c r="R18" i="16"/>
  <c r="W17" i="16"/>
  <c r="E54" i="45"/>
  <c r="AM53" i="45"/>
  <c r="R53" i="45"/>
  <c r="E42" i="45"/>
  <c r="AM41" i="45"/>
  <c r="W80" i="45"/>
  <c r="W14" i="45"/>
  <c r="R49" i="45"/>
  <c r="J31" i="16"/>
  <c r="E45" i="45"/>
  <c r="AM13" i="16"/>
  <c r="J107" i="16"/>
  <c r="J14" i="45"/>
  <c r="AA70" i="53"/>
  <c r="K84" i="54"/>
  <c r="K98" i="54"/>
  <c r="AZ91" i="54"/>
  <c r="P91" i="54"/>
  <c r="M70" i="53"/>
  <c r="AO296" i="55"/>
  <c r="AT296" i="55"/>
  <c r="P82" i="53"/>
  <c r="T82" i="53"/>
  <c r="V87" i="53"/>
  <c r="K83" i="54"/>
  <c r="S202" i="53"/>
  <c r="R46" i="45"/>
  <c r="W45" i="45"/>
  <c r="AL91" i="54"/>
  <c r="S98" i="54"/>
  <c r="AD105" i="54"/>
  <c r="P80" i="53"/>
  <c r="T80" i="53"/>
  <c r="V85" i="53"/>
  <c r="AI70" i="53"/>
  <c r="AH98" i="54"/>
  <c r="K105" i="54"/>
  <c r="AK105" i="54"/>
  <c r="K99" i="54"/>
  <c r="K100" i="54"/>
  <c r="K106" i="54"/>
  <c r="AH99" i="54"/>
  <c r="AH100" i="54"/>
  <c r="K107" i="54"/>
  <c r="O195" i="60"/>
  <c r="AQ200" i="60"/>
  <c r="J33" i="60"/>
  <c r="AA33" i="60"/>
  <c r="AC168" i="62"/>
  <c r="N171" i="62"/>
  <c r="U242" i="62"/>
  <c r="BB306" i="62"/>
  <c r="H306" i="62"/>
  <c r="M306" i="62"/>
  <c r="BJ305" i="62"/>
  <c r="Q306" i="62"/>
  <c r="G257" i="62"/>
  <c r="J249" i="62"/>
  <c r="U298" i="62"/>
  <c r="X252" i="62"/>
  <c r="J252" i="62"/>
  <c r="Z298" i="62"/>
  <c r="G64" i="62"/>
  <c r="I164" i="62"/>
  <c r="I157" i="62"/>
  <c r="X157" i="62"/>
  <c r="AM157" i="62"/>
  <c r="B13" i="51"/>
  <c r="R231" i="62"/>
  <c r="G61" i="62"/>
  <c r="X61" i="62"/>
  <c r="AM61" i="62"/>
  <c r="B11" i="51"/>
  <c r="G67" i="62"/>
  <c r="X67" i="62"/>
  <c r="AM67" i="62"/>
  <c r="F11" i="51"/>
  <c r="B101" i="62"/>
  <c r="I106" i="62"/>
  <c r="Z294" i="62"/>
  <c r="V91" i="61"/>
  <c r="AR75" i="61"/>
  <c r="AR76" i="61"/>
  <c r="V92" i="61"/>
  <c r="V93" i="61"/>
  <c r="J49" i="45"/>
  <c r="R50" i="45"/>
  <c r="W49" i="45"/>
  <c r="J41" i="45"/>
  <c r="R42" i="45"/>
  <c r="W41" i="45"/>
  <c r="R23" i="45"/>
  <c r="W22" i="45"/>
  <c r="J45" i="45"/>
  <c r="E90" i="16"/>
  <c r="AD90" i="16"/>
  <c r="E53" i="45"/>
  <c r="O146" i="60"/>
  <c r="U195" i="60"/>
  <c r="AB5" i="62"/>
  <c r="AT298" i="62"/>
  <c r="AB4" i="62"/>
  <c r="AT294" i="62"/>
  <c r="AO294" i="62"/>
  <c r="O144" i="60"/>
  <c r="U193" i="60"/>
  <c r="O200" i="60"/>
  <c r="S200" i="60"/>
  <c r="BF8" i="61"/>
  <c r="R8" i="61"/>
  <c r="AI22" i="60"/>
  <c r="J145" i="60"/>
  <c r="W68" i="60"/>
  <c r="T71" i="60"/>
  <c r="AB6" i="61"/>
  <c r="AZ91" i="61"/>
  <c r="P91" i="61"/>
  <c r="J31" i="60"/>
  <c r="M52" i="60"/>
  <c r="M70" i="60"/>
  <c r="B144" i="60"/>
  <c r="B193" i="60"/>
  <c r="B198" i="60"/>
  <c r="O199" i="60"/>
  <c r="S199" i="60"/>
  <c r="M54" i="60"/>
  <c r="M72" i="60"/>
  <c r="U4" i="62"/>
  <c r="AT293" i="62"/>
  <c r="BB294" i="62"/>
  <c r="H294" i="62"/>
  <c r="M294" i="62"/>
  <c r="BJ293" i="62"/>
  <c r="Q294" i="62"/>
  <c r="AG294" i="62"/>
  <c r="L24" i="62"/>
  <c r="AB7" i="61"/>
  <c r="AZ92" i="61"/>
  <c r="P92" i="61"/>
  <c r="B70" i="60"/>
  <c r="AI52" i="60"/>
  <c r="AA70" i="60"/>
  <c r="G265" i="62"/>
  <c r="U265" i="62"/>
  <c r="U257" i="62"/>
  <c r="U249" i="62"/>
  <c r="P238" i="62"/>
  <c r="J53" i="45"/>
  <c r="R54" i="45"/>
  <c r="W53" i="45"/>
  <c r="AD144" i="60"/>
  <c r="P135" i="60"/>
  <c r="AD146" i="60"/>
  <c r="F139" i="60"/>
  <c r="AF129" i="60"/>
  <c r="AF130" i="60"/>
  <c r="U139" i="60"/>
  <c r="X139" i="60"/>
  <c r="P139" i="60"/>
  <c r="AC257" i="62"/>
  <c r="AG257" i="62"/>
  <c r="B260" i="62"/>
  <c r="AF260" i="62"/>
  <c r="V23" i="62"/>
  <c r="B67" i="62"/>
  <c r="O64" i="62"/>
  <c r="X64" i="62"/>
  <c r="AM64" i="62"/>
  <c r="D11" i="51"/>
  <c r="AC235" i="62"/>
  <c r="AG235" i="62"/>
  <c r="B238" i="62"/>
  <c r="Z257" i="62"/>
  <c r="AO256" i="62"/>
  <c r="B265" i="62"/>
  <c r="U302" i="62"/>
  <c r="AC306" i="62"/>
  <c r="AV255" i="62"/>
  <c r="AC228" i="62"/>
  <c r="AG228" i="62"/>
  <c r="B231" i="62"/>
  <c r="AF231" i="62"/>
  <c r="L23" i="62"/>
  <c r="B97" i="62"/>
  <c r="O61" i="62"/>
  <c r="Z228" i="62"/>
  <c r="B249" i="62"/>
  <c r="Z249" i="62"/>
  <c r="AC249" i="62"/>
  <c r="AG249" i="62"/>
  <c r="B252" i="62"/>
  <c r="Z242" i="62"/>
  <c r="AC242" i="62"/>
  <c r="AG242" i="62"/>
  <c r="B245" i="62"/>
  <c r="AO241" i="62"/>
  <c r="I97" i="62"/>
  <c r="R260" i="62"/>
  <c r="Z302" i="62"/>
  <c r="U306" i="62"/>
  <c r="AG306" i="62"/>
  <c r="O67" i="62"/>
  <c r="AO264" i="62"/>
  <c r="AV263" i="62"/>
  <c r="Z265" i="62"/>
  <c r="AC265" i="62"/>
  <c r="AG265" i="62"/>
  <c r="B268" i="62"/>
  <c r="AF268" i="62"/>
  <c r="S97" i="62"/>
  <c r="B157" i="62"/>
  <c r="B106" i="62"/>
  <c r="S106" i="62"/>
  <c r="B115" i="62"/>
  <c r="S115" i="62"/>
  <c r="B164" i="62"/>
  <c r="S157" i="62"/>
  <c r="B171" i="62"/>
  <c r="S164" i="62"/>
  <c r="X164" i="62"/>
  <c r="AM164" i="62"/>
  <c r="D13" i="51"/>
  <c r="S171" i="62"/>
  <c r="AB195" i="60"/>
  <c r="AH195" i="60"/>
  <c r="F135" i="60"/>
  <c r="AF125" i="60"/>
  <c r="AF126" i="60"/>
  <c r="U135" i="60"/>
  <c r="X135" i="60"/>
  <c r="AL91" i="61"/>
  <c r="S98" i="61"/>
  <c r="AD105" i="61"/>
  <c r="P81" i="60"/>
  <c r="T81" i="60"/>
  <c r="V86" i="60"/>
  <c r="AF245" i="62"/>
  <c r="Q23" i="62"/>
  <c r="P252" i="62"/>
  <c r="AF252" i="62"/>
  <c r="AB193" i="60"/>
  <c r="AH193" i="60"/>
  <c r="AQ198" i="60"/>
  <c r="AZ93" i="61"/>
  <c r="P93" i="61"/>
  <c r="X94" i="62"/>
  <c r="S94" i="62"/>
  <c r="AC94" i="62"/>
  <c r="N97" i="62"/>
  <c r="X97" i="62"/>
  <c r="AM97" i="62"/>
  <c r="B12" i="51"/>
  <c r="M53" i="60"/>
  <c r="M71" i="60"/>
  <c r="AD145" i="60"/>
  <c r="AA32" i="60"/>
  <c r="K83" i="61"/>
  <c r="V15" i="61"/>
  <c r="AB15" i="61"/>
  <c r="AI15" i="61"/>
  <c r="L42" i="61"/>
  <c r="V42" i="61"/>
  <c r="AF42" i="61"/>
  <c r="K76" i="61"/>
  <c r="P79" i="60"/>
  <c r="T79" i="60"/>
  <c r="V84" i="60"/>
  <c r="AI70" i="60"/>
  <c r="I101" i="62"/>
  <c r="N101" i="62"/>
  <c r="S101" i="62"/>
  <c r="K92" i="61"/>
  <c r="AA92" i="61"/>
  <c r="I110" i="62"/>
  <c r="K93" i="61"/>
  <c r="AR93" i="61"/>
  <c r="V14" i="61"/>
  <c r="AB14" i="61"/>
  <c r="AI14" i="61"/>
  <c r="L41" i="61"/>
  <c r="V41" i="61"/>
  <c r="AF41" i="61"/>
  <c r="K75" i="61"/>
  <c r="K82" i="61"/>
  <c r="AL92" i="61"/>
  <c r="S99" i="61"/>
  <c r="AD106" i="61"/>
  <c r="AF238" i="62"/>
  <c r="K84" i="61"/>
  <c r="V16" i="61"/>
  <c r="AB16" i="61"/>
  <c r="AI16" i="61"/>
  <c r="L43" i="61"/>
  <c r="V43" i="61"/>
  <c r="AF43" i="61"/>
  <c r="K77" i="61"/>
  <c r="AO302" i="62"/>
  <c r="AT302" i="62"/>
  <c r="O145" i="60"/>
  <c r="U194" i="60"/>
  <c r="AB194" i="60"/>
  <c r="AH194" i="60"/>
  <c r="K91" i="61"/>
  <c r="AA91" i="61"/>
  <c r="P137" i="60"/>
  <c r="B110" i="62"/>
  <c r="O198" i="60"/>
  <c r="AA31" i="60"/>
  <c r="AO298" i="62"/>
  <c r="Y77" i="61"/>
  <c r="AK77" i="61"/>
  <c r="S84" i="61"/>
  <c r="Q107" i="61"/>
  <c r="S77" i="61"/>
  <c r="AE77" i="61"/>
  <c r="AA84" i="61"/>
  <c r="X107" i="61"/>
  <c r="S75" i="61"/>
  <c r="AE75" i="61"/>
  <c r="AA82" i="61"/>
  <c r="X105" i="61"/>
  <c r="Y75" i="61"/>
  <c r="AK75" i="61"/>
  <c r="S82" i="61"/>
  <c r="Q105" i="61"/>
  <c r="N110" i="62"/>
  <c r="S110" i="62"/>
  <c r="I115" i="62"/>
  <c r="F137" i="60"/>
  <c r="AF127" i="60"/>
  <c r="AF128" i="60"/>
  <c r="U137" i="60"/>
  <c r="X137" i="60"/>
  <c r="AR91" i="61"/>
  <c r="AA93" i="61"/>
  <c r="AL93" i="61"/>
  <c r="S100" i="61"/>
  <c r="AD107" i="61"/>
  <c r="P80" i="60"/>
  <c r="T80" i="60"/>
  <c r="V85" i="60"/>
  <c r="AI71" i="60"/>
  <c r="K98" i="61"/>
  <c r="S103" i="62"/>
  <c r="X103" i="62"/>
  <c r="AH84" i="61"/>
  <c r="K100" i="61"/>
  <c r="AR92" i="61"/>
  <c r="S76" i="61"/>
  <c r="AE76" i="61"/>
  <c r="AA83" i="61"/>
  <c r="X106" i="61"/>
  <c r="Y76" i="61"/>
  <c r="AK76" i="61"/>
  <c r="S83" i="61"/>
  <c r="Q106" i="61"/>
  <c r="S198" i="60"/>
  <c r="K99" i="61"/>
  <c r="AC103" i="62"/>
  <c r="N106" i="62"/>
  <c r="X106" i="62"/>
  <c r="AM106" i="62"/>
  <c r="D12" i="51"/>
  <c r="AH99" i="61"/>
  <c r="K106" i="61"/>
  <c r="AK106" i="61"/>
  <c r="AH98" i="61"/>
  <c r="K105" i="61"/>
  <c r="AK105" i="61"/>
  <c r="AH83" i="61"/>
  <c r="AH82" i="61"/>
  <c r="AH100" i="61"/>
  <c r="K107" i="61"/>
  <c r="AK107" i="61"/>
  <c r="S112" i="62"/>
  <c r="AC112" i="62"/>
  <c r="N115" i="62"/>
  <c r="X115" i="62"/>
  <c r="AM115" i="62"/>
  <c r="F12" i="51"/>
  <c r="X112" i="62"/>
  <c r="V198" i="60"/>
  <c r="Z198" i="60"/>
  <c r="AD198" i="60"/>
  <c r="AH198" i="60"/>
  <c r="U22" i="60"/>
  <c r="P33" i="60"/>
  <c r="AI23" i="60"/>
  <c r="J146" i="60"/>
  <c r="P31" i="60"/>
  <c r="AK31" i="60"/>
  <c r="Q13" i="60"/>
  <c r="AI21" i="60"/>
  <c r="J144" i="60"/>
  <c r="Z135" i="60"/>
  <c r="Z137" i="60"/>
  <c r="Z139" i="60"/>
  <c r="AC139" i="60"/>
  <c r="AH139" i="60"/>
  <c r="AC15" i="60"/>
  <c r="D14" i="58"/>
  <c r="C22" i="58"/>
  <c r="B21" i="58"/>
  <c r="C29" i="58"/>
  <c r="B30" i="58"/>
  <c r="C21" i="58"/>
  <c r="B22" i="58"/>
  <c r="C30" i="58"/>
  <c r="B8" i="50"/>
  <c r="B17" i="50"/>
  <c r="B43" i="50"/>
  <c r="B80" i="50"/>
  <c r="B88" i="50"/>
  <c r="B98" i="50"/>
  <c r="B106" i="50"/>
  <c r="B114" i="50"/>
  <c r="B6" i="50"/>
  <c r="B15" i="50"/>
  <c r="B41" i="50"/>
  <c r="B78" i="50"/>
  <c r="B86" i="50"/>
  <c r="B96" i="50"/>
  <c r="B104" i="50"/>
  <c r="B112" i="50"/>
  <c r="AI24" i="53"/>
  <c r="J149" i="53"/>
  <c r="Z138" i="53"/>
  <c r="Z140" i="53"/>
  <c r="Z142" i="53"/>
  <c r="J221" i="49"/>
  <c r="G233" i="49"/>
  <c r="U233" i="49"/>
  <c r="G241" i="49"/>
  <c r="U241" i="49"/>
  <c r="AC137" i="49"/>
  <c r="N140" i="49"/>
  <c r="V112" i="38"/>
  <c r="BG133" i="10"/>
  <c r="V202" i="53"/>
  <c r="Z202" i="53"/>
  <c r="AV278" i="49"/>
  <c r="AI53" i="53"/>
  <c r="AA72" i="53"/>
  <c r="U23" i="60"/>
  <c r="U6" i="62"/>
  <c r="AO301" i="62"/>
  <c r="R207" i="49"/>
  <c r="P214" i="49"/>
  <c r="U24" i="53"/>
  <c r="AG7" i="54"/>
  <c r="AL7" i="54"/>
  <c r="I99" i="55"/>
  <c r="N99" i="55"/>
  <c r="S99" i="55"/>
  <c r="X101" i="55"/>
  <c r="V199" i="60"/>
  <c r="Z199" i="60"/>
  <c r="AD199" i="60"/>
  <c r="AH199" i="60"/>
  <c r="U5" i="62"/>
  <c r="AO297" i="62"/>
  <c r="P34" i="53"/>
  <c r="AE34" i="53"/>
  <c r="AD13" i="53"/>
  <c r="B18" i="51"/>
  <c r="T148" i="53"/>
  <c r="Y148" i="53"/>
  <c r="AD148" i="53"/>
  <c r="M140" i="53"/>
  <c r="AC135" i="60"/>
  <c r="AH135" i="60"/>
  <c r="K15" i="60"/>
  <c r="B14" i="58"/>
  <c r="AI54" i="60"/>
  <c r="L9" i="50"/>
  <c r="R9" i="50"/>
  <c r="K89" i="50"/>
  <c r="K107" i="50"/>
  <c r="K115" i="50"/>
  <c r="Z270" i="49"/>
  <c r="T144" i="60"/>
  <c r="AI144" i="60"/>
  <c r="M135" i="60"/>
  <c r="AO295" i="55"/>
  <c r="AT295" i="55"/>
  <c r="BB296" i="55"/>
  <c r="H296" i="55"/>
  <c r="M296" i="55"/>
  <c r="BJ295" i="55"/>
  <c r="Q296" i="55"/>
  <c r="AG296" i="55"/>
  <c r="Q24" i="55"/>
  <c r="M139" i="60"/>
  <c r="T146" i="60"/>
  <c r="AI146" i="60"/>
  <c r="AE33" i="60"/>
  <c r="AC13" i="60"/>
  <c r="AK33" i="60"/>
  <c r="AI13" i="60"/>
  <c r="M62" i="60"/>
  <c r="M84" i="60"/>
  <c r="AI145" i="60"/>
  <c r="T145" i="60"/>
  <c r="M137" i="60"/>
  <c r="AG6" i="50"/>
  <c r="AL6" i="50"/>
  <c r="M85" i="53"/>
  <c r="M61" i="53"/>
  <c r="AG8" i="50"/>
  <c r="AL8" i="50"/>
  <c r="V17" i="50"/>
  <c r="AB17" i="50"/>
  <c r="P33" i="53"/>
  <c r="G53" i="60"/>
  <c r="X46" i="60"/>
  <c r="S56" i="60"/>
  <c r="T26" i="28"/>
  <c r="AC26" i="28"/>
  <c r="O48" i="28"/>
  <c r="AI48" i="28"/>
  <c r="L7" i="50"/>
  <c r="O149" i="53"/>
  <c r="T149" i="53"/>
  <c r="Y149" i="53"/>
  <c r="AD149" i="53"/>
  <c r="P142" i="53"/>
  <c r="AD202" i="53"/>
  <c r="AH202" i="53"/>
  <c r="AO293" i="62"/>
  <c r="G54" i="10"/>
  <c r="G54" i="60"/>
  <c r="G51" i="53"/>
  <c r="O45" i="53"/>
  <c r="P32" i="53"/>
  <c r="G52" i="53"/>
  <c r="X45" i="53"/>
  <c r="G52" i="60"/>
  <c r="O46" i="60"/>
  <c r="Y55" i="60"/>
  <c r="V60" i="60"/>
  <c r="AE60" i="60"/>
  <c r="AE31" i="60"/>
  <c r="K13" i="60"/>
  <c r="AK32" i="60"/>
  <c r="Z13" i="60"/>
  <c r="AC137" i="60"/>
  <c r="AH137" i="60"/>
  <c r="T15" i="60"/>
  <c r="C14" i="58"/>
  <c r="G53" i="10"/>
  <c r="G53" i="53"/>
  <c r="U4" i="55"/>
  <c r="R236" i="49"/>
  <c r="AI22" i="53"/>
  <c r="J147" i="53"/>
  <c r="T147" i="53"/>
  <c r="Y147" i="53"/>
  <c r="AD147" i="53"/>
  <c r="AQ270" i="49"/>
  <c r="V16" i="54"/>
  <c r="AB16" i="54"/>
  <c r="AI16" i="54"/>
  <c r="L41" i="54"/>
  <c r="V41" i="54"/>
  <c r="AF41" i="54"/>
  <c r="K77" i="54"/>
  <c r="K93" i="54"/>
  <c r="I108" i="55"/>
  <c r="N108" i="55"/>
  <c r="S108" i="55"/>
  <c r="AB6" i="50"/>
  <c r="AZ96" i="50"/>
  <c r="P96" i="50"/>
  <c r="BG135" i="10"/>
  <c r="U196" i="53"/>
  <c r="AB196" i="53"/>
  <c r="AH196" i="53"/>
  <c r="AD201" i="53"/>
  <c r="AH201" i="53"/>
  <c r="AA72" i="60"/>
  <c r="G56" i="49"/>
  <c r="AG6" i="54"/>
  <c r="AL6" i="54"/>
  <c r="AQ278" i="49"/>
  <c r="O56" i="49"/>
  <c r="V200" i="60"/>
  <c r="Z200" i="60"/>
  <c r="AD200" i="60"/>
  <c r="AH200" i="60"/>
  <c r="AG45" i="53"/>
  <c r="S101" i="55"/>
  <c r="AI148" i="53"/>
  <c r="V15" i="54"/>
  <c r="AB15" i="54"/>
  <c r="AI15" i="54"/>
  <c r="L40" i="54"/>
  <c r="V40" i="54"/>
  <c r="AF40" i="54"/>
  <c r="K76" i="54"/>
  <c r="Y76" i="54"/>
  <c r="AK76" i="54"/>
  <c r="S83" i="54"/>
  <c r="Q106" i="54"/>
  <c r="K92" i="54"/>
  <c r="F142" i="53"/>
  <c r="AF132" i="53"/>
  <c r="AF133" i="53"/>
  <c r="U142" i="53"/>
  <c r="X142" i="53"/>
  <c r="AC142" i="53"/>
  <c r="AH142" i="53"/>
  <c r="AD15" i="53"/>
  <c r="D6" i="58"/>
  <c r="AT301" i="62"/>
  <c r="BB302" i="62"/>
  <c r="H302" i="62"/>
  <c r="M302" i="62"/>
  <c r="BJ301" i="62"/>
  <c r="Q302" i="62"/>
  <c r="AG302" i="62"/>
  <c r="V24" i="62"/>
  <c r="M142" i="53"/>
  <c r="F140" i="53"/>
  <c r="AF130" i="53"/>
  <c r="AF131" i="53"/>
  <c r="U140" i="53"/>
  <c r="X140" i="53"/>
  <c r="AC140" i="53"/>
  <c r="AH140" i="53"/>
  <c r="W15" i="53"/>
  <c r="C6" i="58"/>
  <c r="U198" i="53"/>
  <c r="AB198" i="53"/>
  <c r="AH198" i="53"/>
  <c r="U6" i="55"/>
  <c r="V203" i="53"/>
  <c r="Z203" i="53"/>
  <c r="AT297" i="62"/>
  <c r="BB298" i="62"/>
  <c r="H298" i="62"/>
  <c r="M298" i="62"/>
  <c r="BJ297" i="62"/>
  <c r="Q298" i="62"/>
  <c r="AG298" i="62"/>
  <c r="Q24" i="62"/>
  <c r="AK34" i="53"/>
  <c r="AH13" i="53"/>
  <c r="AI149" i="53"/>
  <c r="AQ269" i="49"/>
  <c r="AV269" i="49"/>
  <c r="BD270" i="49"/>
  <c r="H270" i="49"/>
  <c r="AG46" i="60"/>
  <c r="S57" i="60"/>
  <c r="R7" i="50"/>
  <c r="L8" i="50"/>
  <c r="R8" i="50"/>
  <c r="Y55" i="53"/>
  <c r="V60" i="53"/>
  <c r="AE60" i="53"/>
  <c r="S55" i="53"/>
  <c r="S54" i="53"/>
  <c r="Y54" i="53"/>
  <c r="V59" i="53"/>
  <c r="AE59" i="53"/>
  <c r="AE85" i="53"/>
  <c r="O14" i="53"/>
  <c r="B5" i="58"/>
  <c r="M86" i="53"/>
  <c r="S55" i="60"/>
  <c r="AO291" i="55"/>
  <c r="AT291" i="55"/>
  <c r="BB292" i="55"/>
  <c r="H292" i="55"/>
  <c r="M292" i="55"/>
  <c r="BJ291" i="55"/>
  <c r="Q292" i="55"/>
  <c r="AG292" i="55"/>
  <c r="L24" i="55"/>
  <c r="AE33" i="53"/>
  <c r="W13" i="53"/>
  <c r="AK33" i="53"/>
  <c r="AA13" i="53"/>
  <c r="AV273" i="49"/>
  <c r="AQ273" i="49"/>
  <c r="AK32" i="53"/>
  <c r="T13" i="53"/>
  <c r="AE32" i="53"/>
  <c r="O13" i="53"/>
  <c r="Y56" i="53"/>
  <c r="V61" i="53"/>
  <c r="AE61" i="53"/>
  <c r="S56" i="53"/>
  <c r="Y56" i="60"/>
  <c r="V61" i="60"/>
  <c r="AE61" i="60"/>
  <c r="M85" i="60"/>
  <c r="AE84" i="60"/>
  <c r="K14" i="60"/>
  <c r="B13" i="58"/>
  <c r="AR92" i="54"/>
  <c r="AA92" i="54"/>
  <c r="AC101" i="55"/>
  <c r="N104" i="55"/>
  <c r="X104" i="55"/>
  <c r="AM104" i="55"/>
  <c r="X110" i="55"/>
  <c r="S110" i="55"/>
  <c r="Y77" i="54"/>
  <c r="AK77" i="54"/>
  <c r="S84" i="54"/>
  <c r="S77" i="54"/>
  <c r="AE77" i="54"/>
  <c r="AA84" i="54"/>
  <c r="X107" i="54"/>
  <c r="AK107" i="54"/>
  <c r="F138" i="53"/>
  <c r="AF128" i="53"/>
  <c r="AF129" i="53"/>
  <c r="U138" i="53"/>
  <c r="X138" i="53"/>
  <c r="AC138" i="53"/>
  <c r="AH138" i="53"/>
  <c r="O15" i="53"/>
  <c r="B6" i="58"/>
  <c r="AI147" i="53"/>
  <c r="P138" i="53"/>
  <c r="P140" i="53"/>
  <c r="M138" i="53"/>
  <c r="AB8" i="50"/>
  <c r="AZ98" i="50"/>
  <c r="P98" i="50"/>
  <c r="AA93" i="54"/>
  <c r="AR93" i="54"/>
  <c r="K91" i="54"/>
  <c r="I90" i="55"/>
  <c r="N90" i="55"/>
  <c r="S90" i="55"/>
  <c r="V14" i="54"/>
  <c r="AB14" i="54"/>
  <c r="AI14" i="54"/>
  <c r="L39" i="54"/>
  <c r="V39" i="54"/>
  <c r="AF39" i="54"/>
  <c r="K75" i="54"/>
  <c r="B20" i="51"/>
  <c r="S90" i="49"/>
  <c r="D18" i="51"/>
  <c r="S76" i="54"/>
  <c r="AE76" i="54"/>
  <c r="AA83" i="54"/>
  <c r="X106" i="54"/>
  <c r="AK106" i="54"/>
  <c r="Y57" i="60"/>
  <c r="V62" i="60"/>
  <c r="AE62" i="60"/>
  <c r="AO299" i="55"/>
  <c r="AT299" i="55"/>
  <c r="BB300" i="55"/>
  <c r="H300" i="55"/>
  <c r="M300" i="55"/>
  <c r="BJ299" i="55"/>
  <c r="Q300" i="55"/>
  <c r="AG300" i="55"/>
  <c r="V24" i="55"/>
  <c r="AD203" i="53"/>
  <c r="AH203" i="53"/>
  <c r="M87" i="53"/>
  <c r="AE87" i="53"/>
  <c r="AD14" i="53"/>
  <c r="D5" i="58"/>
  <c r="AE86" i="53"/>
  <c r="W14" i="53"/>
  <c r="C5" i="58"/>
  <c r="AQ277" i="49"/>
  <c r="AV277" i="49"/>
  <c r="BD278" i="49"/>
  <c r="H278" i="49"/>
  <c r="M278" i="49"/>
  <c r="BL277" i="49"/>
  <c r="Q278" i="49"/>
  <c r="K87" i="50"/>
  <c r="K105" i="50"/>
  <c r="K113" i="50"/>
  <c r="K88" i="50"/>
  <c r="K106" i="50"/>
  <c r="K114" i="50"/>
  <c r="AH83" i="54"/>
  <c r="AE85" i="60"/>
  <c r="T14" i="60"/>
  <c r="C13" i="58"/>
  <c r="M86" i="60"/>
  <c r="AE86" i="60"/>
  <c r="AC14" i="60"/>
  <c r="D13" i="58"/>
  <c r="AH84" i="54"/>
  <c r="Q107" i="54"/>
  <c r="AA91" i="54"/>
  <c r="AR91" i="54"/>
  <c r="AC110" i="55"/>
  <c r="N113" i="55"/>
  <c r="X113" i="55"/>
  <c r="AM113" i="55"/>
  <c r="S75" i="54"/>
  <c r="AE75" i="54"/>
  <c r="AA82" i="54"/>
  <c r="X105" i="54"/>
  <c r="Y75" i="54"/>
  <c r="AK75" i="54"/>
  <c r="S82" i="54"/>
  <c r="X92" i="55"/>
  <c r="S92" i="55"/>
  <c r="S98" i="49"/>
  <c r="D19" i="51"/>
  <c r="S140" i="49"/>
  <c r="O59" i="49"/>
  <c r="B19" i="51"/>
  <c r="AH82" i="54"/>
  <c r="Q105" i="54"/>
  <c r="AC92" i="55"/>
  <c r="N95" i="55"/>
  <c r="X95" i="55"/>
  <c r="AM95" i="55"/>
  <c r="D20" i="51"/>
  <c r="S148" i="49"/>
  <c r="AO232" i="49"/>
  <c r="Z233" i="49"/>
  <c r="B241" i="49"/>
  <c r="AC233" i="49"/>
  <c r="AG233" i="49"/>
  <c r="B236" i="49"/>
  <c r="M270" i="49"/>
  <c r="BL269" i="49"/>
  <c r="Q270" i="49"/>
  <c r="AG270" i="49"/>
  <c r="AO217" i="49"/>
  <c r="AV216" i="49"/>
  <c r="AV231" i="49"/>
  <c r="X56" i="49"/>
  <c r="AM56" i="49"/>
  <c r="B25" i="51"/>
  <c r="B225" i="49"/>
  <c r="Z225" i="49"/>
  <c r="AF236" i="49"/>
  <c r="U225" i="49"/>
  <c r="B85" i="49"/>
  <c r="I90" i="49"/>
  <c r="U204" i="49"/>
  <c r="AC204" i="49"/>
  <c r="AG204" i="49"/>
  <c r="B207" i="49"/>
  <c r="AF207" i="49"/>
  <c r="X140" i="49"/>
  <c r="AM140" i="49"/>
  <c r="B27" i="51"/>
  <c r="Z218" i="49"/>
  <c r="AC278" i="49"/>
  <c r="U218" i="49"/>
  <c r="AC218" i="49"/>
  <c r="AG218" i="49"/>
  <c r="B221" i="49"/>
  <c r="J211" i="49"/>
  <c r="Z274" i="49"/>
  <c r="R221" i="49"/>
  <c r="P228" i="49"/>
  <c r="AV281" i="49"/>
  <c r="AQ281" i="49"/>
  <c r="Z282" i="49"/>
  <c r="G59" i="49"/>
  <c r="X59" i="49"/>
  <c r="AM59" i="49"/>
  <c r="D25" i="51"/>
  <c r="I148" i="49"/>
  <c r="X148" i="49"/>
  <c r="AM148" i="49"/>
  <c r="D27" i="51"/>
  <c r="R244" i="49"/>
  <c r="BF7" i="38"/>
  <c r="U28" i="10"/>
  <c r="P37" i="10"/>
  <c r="M59" i="10"/>
  <c r="O125" i="10"/>
  <c r="BG136" i="10"/>
  <c r="AB5" i="49"/>
  <c r="AV282" i="49"/>
  <c r="BD282" i="49"/>
  <c r="H282" i="49"/>
  <c r="M282" i="49"/>
  <c r="BL281" i="49"/>
  <c r="Q282" i="49"/>
  <c r="AG282" i="49"/>
  <c r="AQ282" i="49"/>
  <c r="W66" i="10"/>
  <c r="J37" i="10"/>
  <c r="AA37" i="10"/>
  <c r="T68" i="10"/>
  <c r="O47" i="10"/>
  <c r="S55" i="10"/>
  <c r="AB9" i="50"/>
  <c r="S128" i="10"/>
  <c r="P77" i="10"/>
  <c r="T77" i="10"/>
  <c r="V81" i="10"/>
  <c r="AC225" i="49"/>
  <c r="AG225" i="49"/>
  <c r="B228" i="49"/>
  <c r="Z241" i="49"/>
  <c r="AC241" i="49"/>
  <c r="AG241" i="49"/>
  <c r="B244" i="49"/>
  <c r="AO240" i="49"/>
  <c r="AV239" i="49"/>
  <c r="Z211" i="49"/>
  <c r="U211" i="49"/>
  <c r="AC211" i="49"/>
  <c r="AG211" i="49"/>
  <c r="B214" i="49"/>
  <c r="AF214" i="49"/>
  <c r="AC282" i="49"/>
  <c r="U282" i="49"/>
  <c r="U278" i="49"/>
  <c r="AG278" i="49"/>
  <c r="AF228" i="49"/>
  <c r="AF221" i="49"/>
  <c r="AF244" i="49"/>
  <c r="M60" i="10"/>
  <c r="M80" i="10"/>
  <c r="M81" i="10"/>
  <c r="V129" i="10"/>
  <c r="AI28" i="10"/>
  <c r="AB125" i="10"/>
  <c r="AH125" i="10"/>
  <c r="Y55" i="10"/>
  <c r="V59" i="10"/>
  <c r="AE59" i="10"/>
  <c r="AZ99" i="50"/>
  <c r="P99" i="50"/>
  <c r="AK37" i="10"/>
  <c r="AA19" i="10"/>
  <c r="AE37" i="10"/>
  <c r="O19" i="10"/>
  <c r="AE36" i="10"/>
  <c r="O12" i="10"/>
  <c r="AK36" i="10"/>
  <c r="AA12" i="10"/>
  <c r="Z128" i="10"/>
  <c r="S129" i="10"/>
  <c r="Z129" i="10"/>
  <c r="AE81" i="10"/>
  <c r="O20" i="10"/>
  <c r="AI68" i="10"/>
  <c r="P76" i="10"/>
  <c r="T76" i="10"/>
  <c r="V80" i="10"/>
  <c r="AE80" i="10"/>
  <c r="O13" i="10"/>
  <c r="B29" i="58"/>
  <c r="AI27" i="10"/>
  <c r="V128" i="10"/>
  <c r="O48" i="10"/>
  <c r="AB4" i="49"/>
  <c r="O124" i="10"/>
  <c r="AD129" i="10"/>
  <c r="AH129" i="10"/>
  <c r="BG134" i="10"/>
  <c r="AB124" i="10"/>
  <c r="AH124" i="10"/>
  <c r="AD128" i="10"/>
  <c r="AH128" i="10"/>
  <c r="AV274" i="49"/>
  <c r="BD274" i="49"/>
  <c r="H274" i="49"/>
  <c r="M274" i="49"/>
  <c r="BL273" i="49"/>
  <c r="Q274" i="49"/>
  <c r="AG274" i="49"/>
  <c r="AQ274" i="49"/>
  <c r="S56" i="10"/>
  <c r="Y56" i="10"/>
  <c r="V60" i="10"/>
  <c r="AE60" i="10"/>
  <c r="AI17" i="50"/>
  <c r="L43" i="50"/>
  <c r="V43" i="50"/>
  <c r="AF43" i="50"/>
  <c r="K80" i="50"/>
  <c r="R7" i="38"/>
  <c r="V14" i="38"/>
  <c r="AB14" i="38"/>
  <c r="AI14" i="38"/>
  <c r="L39" i="38"/>
  <c r="V39" i="38"/>
  <c r="AF39" i="38"/>
  <c r="K75" i="38"/>
  <c r="AG7" i="50"/>
  <c r="AL7" i="50"/>
  <c r="K97" i="50"/>
  <c r="AA97" i="50"/>
  <c r="R6" i="38"/>
  <c r="AG9" i="50"/>
  <c r="AL9" i="50"/>
  <c r="V113" i="38"/>
  <c r="AR75" i="38"/>
  <c r="K98" i="50"/>
  <c r="AR98" i="50"/>
  <c r="AZ112" i="38"/>
  <c r="P112" i="38"/>
  <c r="AA112" i="38"/>
  <c r="V15" i="50"/>
  <c r="AB15" i="50"/>
  <c r="AI15" i="50"/>
  <c r="L41" i="50"/>
  <c r="V41" i="50"/>
  <c r="AF41" i="50"/>
  <c r="K78" i="50"/>
  <c r="Y78" i="50"/>
  <c r="AK78" i="50"/>
  <c r="S86" i="50"/>
  <c r="K96" i="50"/>
  <c r="AR96" i="50"/>
  <c r="K80" i="38"/>
  <c r="K117" i="38"/>
  <c r="V13" i="38"/>
  <c r="AB13" i="38"/>
  <c r="AI13" i="38"/>
  <c r="L38" i="38"/>
  <c r="V38" i="38"/>
  <c r="AF38" i="38"/>
  <c r="K74" i="38"/>
  <c r="S74" i="38"/>
  <c r="AE74" i="38"/>
  <c r="AA80" i="38"/>
  <c r="X123" i="38"/>
  <c r="AL99" i="50"/>
  <c r="S107" i="50"/>
  <c r="AH107" i="50"/>
  <c r="K99" i="50"/>
  <c r="AR99" i="50"/>
  <c r="V18" i="50"/>
  <c r="AB18" i="50"/>
  <c r="AI18" i="50"/>
  <c r="L44" i="50"/>
  <c r="V44" i="50"/>
  <c r="AF44" i="50"/>
  <c r="K81" i="50"/>
  <c r="S81" i="50"/>
  <c r="AE81" i="50"/>
  <c r="AA89" i="50"/>
  <c r="X115" i="50"/>
  <c r="AK115" i="50"/>
  <c r="K113" i="38"/>
  <c r="I93" i="49"/>
  <c r="N93" i="49"/>
  <c r="S93" i="49"/>
  <c r="S95" i="49"/>
  <c r="AD113" i="50"/>
  <c r="AH105" i="50"/>
  <c r="I85" i="49"/>
  <c r="N85" i="49"/>
  <c r="S85" i="49"/>
  <c r="X87" i="49"/>
  <c r="K112" i="38"/>
  <c r="BA9" i="38"/>
  <c r="K123" i="38"/>
  <c r="AA96" i="50"/>
  <c r="AL96" i="50"/>
  <c r="S104" i="50"/>
  <c r="AA98" i="50"/>
  <c r="AL98" i="50"/>
  <c r="S106" i="50"/>
  <c r="Y80" i="50"/>
  <c r="AK80" i="50"/>
  <c r="S88" i="50"/>
  <c r="S80" i="50"/>
  <c r="AE80" i="50"/>
  <c r="AA88" i="50"/>
  <c r="X114" i="50"/>
  <c r="AK114" i="50"/>
  <c r="AD115" i="50"/>
  <c r="AR97" i="50"/>
  <c r="K81" i="38"/>
  <c r="K118" i="38"/>
  <c r="K124" i="38"/>
  <c r="V16" i="50"/>
  <c r="AB16" i="50"/>
  <c r="AI16" i="50"/>
  <c r="L42" i="50"/>
  <c r="V42" i="50"/>
  <c r="AF42" i="50"/>
  <c r="K79" i="50"/>
  <c r="Y79" i="50"/>
  <c r="AK79" i="50"/>
  <c r="S87" i="50"/>
  <c r="AR113" i="38"/>
  <c r="AA113" i="38"/>
  <c r="AH118" i="38"/>
  <c r="AL112" i="38"/>
  <c r="S117" i="38"/>
  <c r="AD123" i="38"/>
  <c r="S78" i="50"/>
  <c r="AE78" i="50"/>
  <c r="AA86" i="50"/>
  <c r="X112" i="50"/>
  <c r="AK112" i="50"/>
  <c r="X95" i="49"/>
  <c r="AC95" i="49"/>
  <c r="N98" i="49"/>
  <c r="X98" i="49"/>
  <c r="AM98" i="49"/>
  <c r="D26" i="51"/>
  <c r="AA99" i="50"/>
  <c r="Y74" i="38"/>
  <c r="AK74" i="38"/>
  <c r="S80" i="38"/>
  <c r="Q123" i="38"/>
  <c r="Y81" i="50"/>
  <c r="AK81" i="50"/>
  <c r="S89" i="50"/>
  <c r="AH89" i="50"/>
  <c r="S87" i="49"/>
  <c r="AC87" i="49"/>
  <c r="N90" i="49"/>
  <c r="X90" i="49"/>
  <c r="AM90" i="49"/>
  <c r="B26" i="51"/>
  <c r="AD112" i="50"/>
  <c r="AH104" i="50"/>
  <c r="Y75" i="38"/>
  <c r="AK75" i="38"/>
  <c r="S81" i="38"/>
  <c r="S75" i="38"/>
  <c r="AE75" i="38"/>
  <c r="AA81" i="38"/>
  <c r="X124" i="38"/>
  <c r="AK124" i="38"/>
  <c r="AK123" i="38"/>
  <c r="Q112" i="50"/>
  <c r="Q114" i="50"/>
  <c r="AH88" i="50"/>
  <c r="AH106" i="50"/>
  <c r="AD114" i="50"/>
  <c r="AH117" i="38"/>
  <c r="S79" i="50"/>
  <c r="AE79" i="50"/>
  <c r="AA87" i="50"/>
  <c r="X113" i="50"/>
  <c r="AK113" i="50"/>
  <c r="AH80" i="38"/>
  <c r="AH86" i="50"/>
  <c r="Q115" i="50"/>
  <c r="Q113" i="50"/>
  <c r="AH87" i="50"/>
  <c r="Q124" i="38"/>
  <c r="AH81" i="38"/>
</calcChain>
</file>

<file path=xl/comments1.xml><?xml version="1.0" encoding="utf-8"?>
<comments xmlns="http://schemas.openxmlformats.org/spreadsheetml/2006/main">
  <authors>
    <author>강신중</author>
  </authors>
  <commentList>
    <comment ref="H102" authorId="0" shapeId="0">
      <text>
        <r>
          <rPr>
            <sz val="9"/>
            <color indexed="81"/>
            <rFont val="굴림"/>
            <family val="3"/>
            <charset val="129"/>
          </rPr>
          <t>SPM 7-62</t>
        </r>
      </text>
    </comment>
    <comment ref="M108" authorId="0" shapeId="0">
      <text>
        <r>
          <rPr>
            <sz val="9"/>
            <color indexed="81"/>
            <rFont val="굴림"/>
            <family val="3"/>
            <charset val="129"/>
          </rPr>
          <t>EM 1110-2-1614
US Army Corps of Engineers 
Engineering and Design
2-5</t>
        </r>
      </text>
    </comment>
  </commentList>
</comments>
</file>

<file path=xl/comments2.xml><?xml version="1.0" encoding="utf-8"?>
<comments xmlns="http://schemas.openxmlformats.org/spreadsheetml/2006/main">
  <authors>
    <author>Google</author>
  </authors>
  <commentList>
    <comment ref="P110" authorId="0" shapeId="0">
      <text>
        <r>
          <rPr>
            <b/>
            <sz val="9"/>
            <color indexed="81"/>
            <rFont val="Tahoma"/>
            <family val="2"/>
          </rPr>
          <t>Google: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항설</t>
        </r>
        <r>
          <rPr>
            <sz val="9"/>
            <color indexed="81"/>
            <rFont val="Tahoma"/>
            <family val="2"/>
          </rPr>
          <t xml:space="preserve"> p.72</t>
        </r>
        <r>
          <rPr>
            <sz val="9"/>
            <color indexed="81"/>
            <rFont val="돋움"/>
            <family val="3"/>
            <charset val="129"/>
          </rPr>
          <t xml:space="preserve">
도해(4-3) 천수계수의 
산정도에서 읽음값</t>
        </r>
      </text>
    </comment>
    <comment ref="AF110" authorId="0" shapeId="0">
      <text>
        <r>
          <rPr>
            <b/>
            <sz val="9"/>
            <color indexed="81"/>
            <rFont val="Tahoma"/>
            <family val="2"/>
          </rPr>
          <t>Google: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항설</t>
        </r>
        <r>
          <rPr>
            <sz val="9"/>
            <color indexed="81"/>
            <rFont val="Tahoma"/>
            <family val="2"/>
          </rPr>
          <t xml:space="preserve"> p.89
</t>
        </r>
        <r>
          <rPr>
            <sz val="9"/>
            <color indexed="81"/>
            <rFont val="돋움"/>
            <family val="3"/>
            <charset val="129"/>
          </rPr>
          <t>도참</t>
        </r>
        <r>
          <rPr>
            <sz val="9"/>
            <color indexed="81"/>
            <rFont val="Tahoma"/>
            <family val="2"/>
          </rPr>
          <t xml:space="preserve">(4-20b) </t>
        </r>
        <r>
          <rPr>
            <sz val="9"/>
            <color indexed="81"/>
            <rFont val="돋움"/>
            <family val="3"/>
            <charset val="129"/>
          </rPr>
          <t>유의파고의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최대치가 출현하는 수심의 산정도에서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읽음값</t>
        </r>
      </text>
    </comment>
  </commentList>
</comments>
</file>

<file path=xl/comments3.xml><?xml version="1.0" encoding="utf-8"?>
<comments xmlns="http://schemas.openxmlformats.org/spreadsheetml/2006/main">
  <authors>
    <author xml:space="preserve"> </author>
  </authors>
  <commentList>
    <comment ref="N95" authorId="0" shapeId="0">
      <text>
        <r>
          <rPr>
            <b/>
            <sz val="9"/>
            <color indexed="81"/>
            <rFont val="Tahoma"/>
            <family val="2"/>
          </rPr>
          <t>S.P.M Vol.2 
7-237
7-248
7-248</t>
        </r>
      </text>
    </comment>
  </commentList>
</comments>
</file>

<file path=xl/comments4.xml><?xml version="1.0" encoding="utf-8"?>
<comments xmlns="http://schemas.openxmlformats.org/spreadsheetml/2006/main">
  <authors>
    <author>Google</author>
  </authors>
  <commentList>
    <comment ref="P94" authorId="0" shapeId="0">
      <text>
        <r>
          <rPr>
            <b/>
            <sz val="9"/>
            <color indexed="81"/>
            <rFont val="Tahoma"/>
            <family val="2"/>
          </rPr>
          <t>Google: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항설</t>
        </r>
        <r>
          <rPr>
            <sz val="9"/>
            <color indexed="81"/>
            <rFont val="Tahoma"/>
            <family val="2"/>
          </rPr>
          <t xml:space="preserve"> p.72</t>
        </r>
        <r>
          <rPr>
            <sz val="9"/>
            <color indexed="81"/>
            <rFont val="돋움"/>
            <family val="3"/>
            <charset val="129"/>
          </rPr>
          <t xml:space="preserve">
도해(4-3) 천수계수의 
산정도에서 읽음값</t>
        </r>
      </text>
    </comment>
    <comment ref="AF94" authorId="0" shapeId="0">
      <text>
        <r>
          <rPr>
            <b/>
            <sz val="9"/>
            <color indexed="81"/>
            <rFont val="Tahoma"/>
            <family val="2"/>
          </rPr>
          <t>Google: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항설</t>
        </r>
        <r>
          <rPr>
            <sz val="9"/>
            <color indexed="81"/>
            <rFont val="Tahoma"/>
            <family val="2"/>
          </rPr>
          <t xml:space="preserve"> p.89
</t>
        </r>
        <r>
          <rPr>
            <sz val="9"/>
            <color indexed="81"/>
            <rFont val="돋움"/>
            <family val="3"/>
            <charset val="129"/>
          </rPr>
          <t>도참</t>
        </r>
        <r>
          <rPr>
            <sz val="9"/>
            <color indexed="81"/>
            <rFont val="Tahoma"/>
            <family val="2"/>
          </rPr>
          <t xml:space="preserve">(4-20b) </t>
        </r>
        <r>
          <rPr>
            <sz val="9"/>
            <color indexed="81"/>
            <rFont val="돋움"/>
            <family val="3"/>
            <charset val="129"/>
          </rPr>
          <t>유의파고의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최대치가 출현하는 수심의 산정도에서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읽음값</t>
        </r>
      </text>
    </comment>
  </commentList>
</comments>
</file>

<file path=xl/comments5.xml><?xml version="1.0" encoding="utf-8"?>
<comments xmlns="http://schemas.openxmlformats.org/spreadsheetml/2006/main">
  <authors>
    <author>조성희</author>
    <author>pdr</author>
  </authors>
  <commentList>
    <comment ref="B87" authorId="0" shapeId="0">
      <text>
        <r>
          <rPr>
            <sz val="9"/>
            <color indexed="81"/>
            <rFont val="굴림"/>
            <family val="3"/>
            <charset val="129"/>
          </rPr>
          <t xml:space="preserve">중간피재 3~5 사이값
</t>
        </r>
      </text>
    </comment>
    <comment ref="N87" authorId="1" shapeId="0">
      <text>
        <r>
          <rPr>
            <b/>
            <sz val="9"/>
            <color indexed="81"/>
            <rFont val="굴림"/>
            <family val="3"/>
            <charset val="129"/>
          </rPr>
          <t>pdr:</t>
        </r>
        <r>
          <rPr>
            <sz val="9"/>
            <color indexed="81"/>
            <rFont val="굴림"/>
            <family val="3"/>
            <charset val="129"/>
          </rPr>
          <t xml:space="preserve">
코탄젠트로 계산함
</t>
        </r>
      </text>
    </comment>
    <comment ref="B95" authorId="0" shapeId="0">
      <text>
        <r>
          <rPr>
            <sz val="9"/>
            <color indexed="81"/>
            <rFont val="굴림"/>
            <family val="3"/>
            <charset val="129"/>
          </rPr>
          <t xml:space="preserve">중간피재 3~5 사이값
</t>
        </r>
      </text>
    </comment>
    <comment ref="N95" authorId="1" shapeId="0">
      <text>
        <r>
          <rPr>
            <b/>
            <sz val="9"/>
            <color indexed="81"/>
            <rFont val="굴림"/>
            <family val="3"/>
            <charset val="129"/>
          </rPr>
          <t>pdr:</t>
        </r>
        <r>
          <rPr>
            <sz val="9"/>
            <color indexed="81"/>
            <rFont val="굴림"/>
            <family val="3"/>
            <charset val="129"/>
          </rPr>
          <t xml:space="preserve">
코탄젠트로 계산함
</t>
        </r>
      </text>
    </comment>
  </commentList>
</comments>
</file>

<file path=xl/comments6.xml><?xml version="1.0" encoding="utf-8"?>
<comments xmlns="http://schemas.openxmlformats.org/spreadsheetml/2006/main">
  <authors>
    <author xml:space="preserve"> </author>
  </authors>
  <commentList>
    <comment ref="H59" authorId="0" shapeId="0">
      <text>
        <r>
          <rPr>
            <b/>
            <sz val="9"/>
            <color indexed="81"/>
            <rFont val="Tahoma"/>
            <family val="2"/>
          </rPr>
          <t>S.P.M Vol.2 
7-237
7-248</t>
        </r>
      </text>
    </comment>
    <comment ref="H65" authorId="0" shapeId="0">
      <text>
        <r>
          <rPr>
            <b/>
            <sz val="9"/>
            <color indexed="81"/>
            <rFont val="Tahoma"/>
            <family val="2"/>
          </rPr>
          <t>S.P.M Vol.2 
7-237
7-248</t>
        </r>
      </text>
    </comment>
  </commentList>
</comments>
</file>

<file path=xl/comments7.xml><?xml version="1.0" encoding="utf-8"?>
<comments xmlns="http://schemas.openxmlformats.org/spreadsheetml/2006/main">
  <authors>
    <author>강신중</author>
    <author>Google</author>
  </authors>
  <commentList>
    <comment ref="H174" authorId="0" shapeId="0">
      <text>
        <r>
          <rPr>
            <sz val="9"/>
            <color indexed="81"/>
            <rFont val="굴림"/>
            <family val="3"/>
            <charset val="129"/>
          </rPr>
          <t>SPM 7-62</t>
        </r>
      </text>
    </comment>
    <comment ref="M180" authorId="0" shapeId="0">
      <text>
        <r>
          <rPr>
            <sz val="9"/>
            <color indexed="81"/>
            <rFont val="굴림"/>
            <family val="3"/>
            <charset val="129"/>
          </rPr>
          <t>EM 1110-2-1614
US Army Corps of Engineers 
Engineering and Design
2-5</t>
        </r>
      </text>
    </comment>
    <comment ref="AL201" authorId="1" shapeId="0">
      <text>
        <r>
          <rPr>
            <b/>
            <sz val="9"/>
            <color indexed="81"/>
            <rFont val="Tahoma"/>
            <family val="2"/>
          </rPr>
          <t>Google: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전달파고</t>
        </r>
        <r>
          <rPr>
            <sz val="9"/>
            <color indexed="81"/>
            <rFont val="Tahoma"/>
            <family val="2"/>
          </rPr>
          <t xml:space="preserve">Hi : </t>
        </r>
        <r>
          <rPr>
            <sz val="9"/>
            <color indexed="81"/>
            <rFont val="돋움"/>
            <family val="3"/>
            <charset val="129"/>
          </rPr>
          <t>항설</t>
        </r>
        <r>
          <rPr>
            <sz val="9"/>
            <color indexed="81"/>
            <rFont val="Tahoma"/>
            <family val="2"/>
          </rPr>
          <t xml:space="preserve"> p.691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허용파고는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방파제의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                  50</t>
        </r>
        <r>
          <rPr>
            <sz val="9"/>
            <color indexed="81"/>
            <rFont val="돋움"/>
            <family val="3"/>
            <charset val="129"/>
          </rPr>
          <t>년빈도의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파고가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왔을때는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하역이</t>
        </r>
        <r>
          <rPr>
            <sz val="9"/>
            <color indexed="81"/>
            <rFont val="Tahoma"/>
            <family val="2"/>
          </rPr>
          <t xml:space="preserve"> 
                  </t>
        </r>
        <r>
          <rPr>
            <sz val="9"/>
            <color indexed="81"/>
            <rFont val="돋움"/>
            <family val="3"/>
            <charset val="129"/>
          </rPr>
          <t>불가능한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보며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p.695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
                  </t>
        </r>
        <r>
          <rPr>
            <sz val="9"/>
            <color indexed="81"/>
            <rFont val="돋움"/>
            <family val="3"/>
            <charset val="129"/>
          </rPr>
          <t>수역시설수심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대상선박이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정박가능한</t>
        </r>
        <r>
          <rPr>
            <sz val="9"/>
            <color indexed="81"/>
            <rFont val="Tahoma"/>
            <family val="2"/>
          </rPr>
          <t xml:space="preserve"> 
                  </t>
        </r>
        <r>
          <rPr>
            <sz val="9"/>
            <color indexed="81"/>
            <rFont val="돋움"/>
            <family val="3"/>
            <charset val="129"/>
          </rPr>
          <t>수심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허용파고를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적용
</t>
        </r>
        <r>
          <rPr>
            <sz val="9"/>
            <color indexed="81"/>
            <rFont val="Tahoma"/>
            <family val="2"/>
          </rPr>
          <t xml:space="preserve">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허용파고는</t>
        </r>
        <r>
          <rPr>
            <sz val="9"/>
            <color indexed="81"/>
            <rFont val="Tahoma"/>
            <family val="2"/>
          </rPr>
          <t xml:space="preserve"> 0.6m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</commentList>
</comments>
</file>

<file path=xl/comments8.xml><?xml version="1.0" encoding="utf-8"?>
<comments xmlns="http://schemas.openxmlformats.org/spreadsheetml/2006/main">
  <authors>
    <author>Google</author>
  </authors>
  <commentList>
    <comment ref="P89" authorId="0" shapeId="0">
      <text>
        <r>
          <rPr>
            <b/>
            <sz val="9"/>
            <color indexed="81"/>
            <rFont val="Tahoma"/>
            <family val="2"/>
          </rPr>
          <t>Google: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항설</t>
        </r>
        <r>
          <rPr>
            <sz val="9"/>
            <color indexed="81"/>
            <rFont val="Tahoma"/>
            <family val="2"/>
          </rPr>
          <t xml:space="preserve"> p.72</t>
        </r>
        <r>
          <rPr>
            <sz val="9"/>
            <color indexed="81"/>
            <rFont val="돋움"/>
            <family val="3"/>
            <charset val="129"/>
          </rPr>
          <t xml:space="preserve">
도해(4-3) 천수계수의 
산정도에서 읽음값</t>
        </r>
      </text>
    </comment>
    <comment ref="AF89" authorId="0" shapeId="0">
      <text>
        <r>
          <rPr>
            <b/>
            <sz val="9"/>
            <color indexed="81"/>
            <rFont val="Tahoma"/>
            <family val="2"/>
          </rPr>
          <t>Google: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항설</t>
        </r>
        <r>
          <rPr>
            <sz val="9"/>
            <color indexed="81"/>
            <rFont val="Tahoma"/>
            <family val="2"/>
          </rPr>
          <t xml:space="preserve"> p.89
</t>
        </r>
        <r>
          <rPr>
            <sz val="9"/>
            <color indexed="81"/>
            <rFont val="돋움"/>
            <family val="3"/>
            <charset val="129"/>
          </rPr>
          <t>도참</t>
        </r>
        <r>
          <rPr>
            <sz val="9"/>
            <color indexed="81"/>
            <rFont val="Tahoma"/>
            <family val="2"/>
          </rPr>
          <t xml:space="preserve">(4-20b) </t>
        </r>
        <r>
          <rPr>
            <sz val="9"/>
            <color indexed="81"/>
            <rFont val="돋움"/>
            <family val="3"/>
            <charset val="129"/>
          </rPr>
          <t>유의파고의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최대치가 출현하는 수심의 산정도에서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읽음값</t>
        </r>
      </text>
    </comment>
  </commentList>
</comments>
</file>

<file path=xl/comments9.xml><?xml version="1.0" encoding="utf-8"?>
<comments xmlns="http://schemas.openxmlformats.org/spreadsheetml/2006/main">
  <authors>
    <author>조성희</author>
    <author>pdr</author>
  </authors>
  <commentList>
    <comment ref="B92" authorId="0" shapeId="0">
      <text>
        <r>
          <rPr>
            <sz val="9"/>
            <color indexed="81"/>
            <rFont val="굴림"/>
            <family val="3"/>
            <charset val="129"/>
          </rPr>
          <t xml:space="preserve">중간피재 3~5 사이값
</t>
        </r>
      </text>
    </comment>
    <comment ref="N92" authorId="1" shapeId="0">
      <text>
        <r>
          <rPr>
            <b/>
            <sz val="9"/>
            <color indexed="81"/>
            <rFont val="굴림"/>
            <family val="3"/>
            <charset val="129"/>
          </rPr>
          <t>pdr:</t>
        </r>
        <r>
          <rPr>
            <sz val="9"/>
            <color indexed="81"/>
            <rFont val="굴림"/>
            <family val="3"/>
            <charset val="129"/>
          </rPr>
          <t xml:space="preserve">
코탄젠트로 계산함
</t>
        </r>
      </text>
    </comment>
    <comment ref="B101" authorId="0" shapeId="0">
      <text>
        <r>
          <rPr>
            <sz val="9"/>
            <color indexed="81"/>
            <rFont val="굴림"/>
            <family val="3"/>
            <charset val="129"/>
          </rPr>
          <t xml:space="preserve">중간피재 3~5 사이값
</t>
        </r>
      </text>
    </comment>
    <comment ref="N101" authorId="1" shapeId="0">
      <text>
        <r>
          <rPr>
            <b/>
            <sz val="9"/>
            <color indexed="81"/>
            <rFont val="굴림"/>
            <family val="3"/>
            <charset val="129"/>
          </rPr>
          <t>pdr:</t>
        </r>
        <r>
          <rPr>
            <sz val="9"/>
            <color indexed="81"/>
            <rFont val="굴림"/>
            <family val="3"/>
            <charset val="129"/>
          </rPr>
          <t xml:space="preserve">
코탄젠트로 계산함
</t>
        </r>
      </text>
    </comment>
    <comment ref="B110" authorId="0" shapeId="0">
      <text>
        <r>
          <rPr>
            <sz val="9"/>
            <color indexed="81"/>
            <rFont val="굴림"/>
            <family val="3"/>
            <charset val="129"/>
          </rPr>
          <t xml:space="preserve">중간피재 3~5 사이값
</t>
        </r>
      </text>
    </comment>
    <comment ref="N110" authorId="1" shapeId="0">
      <text>
        <r>
          <rPr>
            <b/>
            <sz val="9"/>
            <color indexed="81"/>
            <rFont val="굴림"/>
            <family val="3"/>
            <charset val="129"/>
          </rPr>
          <t>pdr:</t>
        </r>
        <r>
          <rPr>
            <sz val="9"/>
            <color indexed="81"/>
            <rFont val="굴림"/>
            <family val="3"/>
            <charset val="129"/>
          </rPr>
          <t xml:space="preserve">
코탄젠트로 계산함
</t>
        </r>
      </text>
    </comment>
  </commentList>
</comments>
</file>

<file path=xl/comments10.xml><?xml version="1.0" encoding="utf-8"?>
<comments xmlns="http://schemas.openxmlformats.org/spreadsheetml/2006/main">
  <authors>
    <author>강신중</author>
    <author>Google</author>
  </authors>
  <commentList>
    <comment ref="H170" authorId="0" shapeId="0">
      <text>
        <r>
          <rPr>
            <sz val="9"/>
            <color indexed="81"/>
            <rFont val="굴림"/>
            <family val="3"/>
            <charset val="129"/>
          </rPr>
          <t>SPM 7-62</t>
        </r>
      </text>
    </comment>
    <comment ref="M176" authorId="0" shapeId="0">
      <text>
        <r>
          <rPr>
            <sz val="9"/>
            <color indexed="81"/>
            <rFont val="굴림"/>
            <family val="3"/>
            <charset val="129"/>
          </rPr>
          <t>EM 1110-2-1614
US Army Corps of Engineers 
Engineering and Design
2-5</t>
        </r>
      </text>
    </comment>
    <comment ref="AL198" authorId="1" shapeId="0">
      <text>
        <r>
          <rPr>
            <b/>
            <sz val="9"/>
            <color indexed="81"/>
            <rFont val="Tahoma"/>
            <family val="2"/>
          </rPr>
          <t>Google: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전달파고</t>
        </r>
        <r>
          <rPr>
            <sz val="9"/>
            <color indexed="81"/>
            <rFont val="Tahoma"/>
            <family val="2"/>
          </rPr>
          <t xml:space="preserve">Hi : </t>
        </r>
        <r>
          <rPr>
            <sz val="9"/>
            <color indexed="81"/>
            <rFont val="돋움"/>
            <family val="3"/>
            <charset val="129"/>
          </rPr>
          <t>항설</t>
        </r>
        <r>
          <rPr>
            <sz val="9"/>
            <color indexed="81"/>
            <rFont val="Tahoma"/>
            <family val="2"/>
          </rPr>
          <t xml:space="preserve"> p.691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허용파고는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방파제의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                  50</t>
        </r>
        <r>
          <rPr>
            <sz val="9"/>
            <color indexed="81"/>
            <rFont val="돋움"/>
            <family val="3"/>
            <charset val="129"/>
          </rPr>
          <t>년빈도의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파고가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왔을때는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하역이</t>
        </r>
        <r>
          <rPr>
            <sz val="9"/>
            <color indexed="81"/>
            <rFont val="Tahoma"/>
            <family val="2"/>
          </rPr>
          <t xml:space="preserve"> 
                  </t>
        </r>
        <r>
          <rPr>
            <sz val="9"/>
            <color indexed="81"/>
            <rFont val="돋움"/>
            <family val="3"/>
            <charset val="129"/>
          </rPr>
          <t>불가능한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보며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p.695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
                  </t>
        </r>
        <r>
          <rPr>
            <sz val="9"/>
            <color indexed="81"/>
            <rFont val="돋움"/>
            <family val="3"/>
            <charset val="129"/>
          </rPr>
          <t>수역시설수심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대상선박이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정박가능한</t>
        </r>
        <r>
          <rPr>
            <sz val="9"/>
            <color indexed="81"/>
            <rFont val="Tahoma"/>
            <family val="2"/>
          </rPr>
          <t xml:space="preserve"> 
                  </t>
        </r>
        <r>
          <rPr>
            <sz val="9"/>
            <color indexed="81"/>
            <rFont val="돋움"/>
            <family val="3"/>
            <charset val="129"/>
          </rPr>
          <t>수심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허용파고를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적용
</t>
        </r>
        <r>
          <rPr>
            <sz val="9"/>
            <color indexed="81"/>
            <rFont val="Tahoma"/>
            <family val="2"/>
          </rPr>
          <t xml:space="preserve">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허용파고는</t>
        </r>
        <r>
          <rPr>
            <sz val="9"/>
            <color indexed="81"/>
            <rFont val="Tahoma"/>
            <family val="2"/>
          </rPr>
          <t xml:space="preserve"> 0.6m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</commentList>
</comments>
</file>

<file path=xl/comments11.xml><?xml version="1.0" encoding="utf-8"?>
<comments xmlns="http://schemas.openxmlformats.org/spreadsheetml/2006/main">
  <authors>
    <author>Google</author>
  </authors>
  <commentList>
    <comment ref="P89" authorId="0" shapeId="0">
      <text>
        <r>
          <rPr>
            <b/>
            <sz val="9"/>
            <color indexed="81"/>
            <rFont val="Tahoma"/>
            <family val="2"/>
          </rPr>
          <t>Google: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항설</t>
        </r>
        <r>
          <rPr>
            <sz val="9"/>
            <color indexed="81"/>
            <rFont val="Tahoma"/>
            <family val="2"/>
          </rPr>
          <t xml:space="preserve"> p.72</t>
        </r>
        <r>
          <rPr>
            <sz val="9"/>
            <color indexed="81"/>
            <rFont val="돋움"/>
            <family val="3"/>
            <charset val="129"/>
          </rPr>
          <t xml:space="preserve">
도해(4-3) 천수계수의 
산정도에서 읽음값</t>
        </r>
      </text>
    </comment>
    <comment ref="AF89" authorId="0" shapeId="0">
      <text>
        <r>
          <rPr>
            <b/>
            <sz val="9"/>
            <color indexed="81"/>
            <rFont val="Tahoma"/>
            <family val="2"/>
          </rPr>
          <t>Google: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항설</t>
        </r>
        <r>
          <rPr>
            <sz val="9"/>
            <color indexed="81"/>
            <rFont val="Tahoma"/>
            <family val="2"/>
          </rPr>
          <t xml:space="preserve"> p.89
</t>
        </r>
        <r>
          <rPr>
            <sz val="9"/>
            <color indexed="81"/>
            <rFont val="돋움"/>
            <family val="3"/>
            <charset val="129"/>
          </rPr>
          <t>도참</t>
        </r>
        <r>
          <rPr>
            <sz val="9"/>
            <color indexed="81"/>
            <rFont val="Tahoma"/>
            <family val="2"/>
          </rPr>
          <t xml:space="preserve">(4-20b) </t>
        </r>
        <r>
          <rPr>
            <sz val="9"/>
            <color indexed="81"/>
            <rFont val="돋움"/>
            <family val="3"/>
            <charset val="129"/>
          </rPr>
          <t>유의파고의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최대치가 출현하는 수심의 산정도에서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읽음값</t>
        </r>
      </text>
    </comment>
  </commentList>
</comments>
</file>

<file path=xl/comments12.xml><?xml version="1.0" encoding="utf-8"?>
<comments xmlns="http://schemas.openxmlformats.org/spreadsheetml/2006/main">
  <authors>
    <author>조성희</author>
    <author>pdr</author>
  </authors>
  <commentList>
    <comment ref="B94" authorId="0" shapeId="0">
      <text>
        <r>
          <rPr>
            <sz val="9"/>
            <color indexed="81"/>
            <rFont val="굴림"/>
            <family val="3"/>
            <charset val="129"/>
          </rPr>
          <t xml:space="preserve">중간피재 3~5 사이값
</t>
        </r>
      </text>
    </comment>
    <comment ref="N94" authorId="1" shapeId="0">
      <text>
        <r>
          <rPr>
            <b/>
            <sz val="9"/>
            <color indexed="81"/>
            <rFont val="굴림"/>
            <family val="3"/>
            <charset val="129"/>
          </rPr>
          <t>pdr:</t>
        </r>
        <r>
          <rPr>
            <sz val="9"/>
            <color indexed="81"/>
            <rFont val="굴림"/>
            <family val="3"/>
            <charset val="129"/>
          </rPr>
          <t xml:space="preserve">
코탄젠트로 계산함
</t>
        </r>
      </text>
    </comment>
    <comment ref="B103" authorId="0" shapeId="0">
      <text>
        <r>
          <rPr>
            <sz val="9"/>
            <color indexed="81"/>
            <rFont val="굴림"/>
            <family val="3"/>
            <charset val="129"/>
          </rPr>
          <t xml:space="preserve">중간피재 3~5 사이값
</t>
        </r>
      </text>
    </comment>
    <comment ref="N103" authorId="1" shapeId="0">
      <text>
        <r>
          <rPr>
            <b/>
            <sz val="9"/>
            <color indexed="81"/>
            <rFont val="굴림"/>
            <family val="3"/>
            <charset val="129"/>
          </rPr>
          <t>pdr:</t>
        </r>
        <r>
          <rPr>
            <sz val="9"/>
            <color indexed="81"/>
            <rFont val="굴림"/>
            <family val="3"/>
            <charset val="129"/>
          </rPr>
          <t xml:space="preserve">
코탄젠트로 계산함
</t>
        </r>
      </text>
    </comment>
    <comment ref="B112" authorId="0" shapeId="0">
      <text>
        <r>
          <rPr>
            <sz val="9"/>
            <color indexed="81"/>
            <rFont val="굴림"/>
            <family val="3"/>
            <charset val="129"/>
          </rPr>
          <t xml:space="preserve">중간피재 3~5 사이값
</t>
        </r>
      </text>
    </comment>
    <comment ref="N112" authorId="1" shapeId="0">
      <text>
        <r>
          <rPr>
            <b/>
            <sz val="9"/>
            <color indexed="81"/>
            <rFont val="굴림"/>
            <family val="3"/>
            <charset val="129"/>
          </rPr>
          <t>pdr:</t>
        </r>
        <r>
          <rPr>
            <sz val="9"/>
            <color indexed="81"/>
            <rFont val="굴림"/>
            <family val="3"/>
            <charset val="129"/>
          </rPr>
          <t xml:space="preserve">
코탄젠트로 계산함
</t>
        </r>
      </text>
    </comment>
  </commentList>
</comments>
</file>

<file path=xl/sharedStrings.xml><?xml version="1.0" encoding="utf-8"?>
<sst xmlns="http://schemas.openxmlformats.org/spreadsheetml/2006/main" count="3819" uniqueCount="865">
  <si>
    <t>비 고</t>
    <phoneticPr fontId="39" type="noConversion"/>
  </si>
  <si>
    <t>+</t>
    <phoneticPr fontId="39" type="noConversion"/>
  </si>
  <si>
    <t>=</t>
    <phoneticPr fontId="39" type="noConversion"/>
  </si>
  <si>
    <t xml:space="preserve">  나. 마루높이 검토</t>
    <phoneticPr fontId="39" type="noConversion"/>
  </si>
  <si>
    <t>처오름높이에 의한 방법</t>
    <phoneticPr fontId="39" type="noConversion"/>
  </si>
  <si>
    <t>파고전달율에 의한 방법</t>
    <phoneticPr fontId="39" type="noConversion"/>
  </si>
  <si>
    <t>구 분</t>
    <phoneticPr fontId="39" type="noConversion"/>
  </si>
  <si>
    <t>:</t>
    <phoneticPr fontId="39" type="noConversion"/>
  </si>
  <si>
    <t>전달 파고에 의한 방법</t>
    <phoneticPr fontId="39" type="noConversion"/>
  </si>
  <si>
    <t>~</t>
    <phoneticPr fontId="39" type="noConversion"/>
  </si>
  <si>
    <t>구분</t>
    <phoneticPr fontId="39" type="noConversion"/>
  </si>
  <si>
    <t>K</t>
    <phoneticPr fontId="39" type="noConversion"/>
  </si>
  <si>
    <t>β</t>
    <phoneticPr fontId="39" type="noConversion"/>
  </si>
  <si>
    <t>(</t>
    <phoneticPr fontId="39" type="noConversion"/>
  </si>
  <si>
    <t>)</t>
  </si>
  <si>
    <t>)</t>
    <phoneticPr fontId="39" type="noConversion"/>
  </si>
  <si>
    <t xml:space="preserve">  라. 입경(d) 산정</t>
    <phoneticPr fontId="39" type="noConversion"/>
  </si>
  <si>
    <t xml:space="preserve">   1) 파랑에 의한 이동입경(d) 산정</t>
    <phoneticPr fontId="39" type="noConversion"/>
  </si>
  <si>
    <t>○ 흐름에 대한 안정 입경(d) 산정</t>
    <phoneticPr fontId="39" type="noConversion"/>
  </si>
  <si>
    <t>θ</t>
  </si>
  <si>
    <t>U</t>
    <phoneticPr fontId="39" type="noConversion"/>
  </si>
  <si>
    <t>y</t>
    <phoneticPr fontId="39" type="noConversion"/>
  </si>
  <si>
    <t>사석 등의 안정질량(tf)</t>
  </si>
  <si>
    <t>수로상의 축방향의 사면의 경사(</t>
    <phoneticPr fontId="39" type="noConversion"/>
  </si>
  <si>
    <t>사석 등의 밀도(</t>
    <phoneticPr fontId="39" type="noConversion"/>
  </si>
  <si>
    <t>m/sec)</t>
  </si>
  <si>
    <t>d</t>
    <phoneticPr fontId="39" type="noConversion"/>
  </si>
  <si>
    <t>사석 등의 상부에서의 물의 유속(</t>
    <phoneticPr fontId="39" type="noConversion"/>
  </si>
  <si>
    <t>g</t>
    <phoneticPr fontId="39" type="noConversion"/>
  </si>
  <si>
    <t>중력 가속도(</t>
    <phoneticPr fontId="39" type="noConversion"/>
  </si>
  <si>
    <t xml:space="preserve">Isbash의 정수(파묻힌 돌은 </t>
    <phoneticPr fontId="39" type="noConversion"/>
  </si>
  <si>
    <t>, 노출된 돌은</t>
    <phoneticPr fontId="39" type="noConversion"/>
  </si>
  <si>
    <t>사석 등의 물에 대한 비중(=</t>
    <phoneticPr fontId="39" type="noConversion"/>
  </si>
  <si>
    <t xml:space="preserve">   2) 세굴방지공 소요규격 산정</t>
    <phoneticPr fontId="39" type="noConversion"/>
  </si>
  <si>
    <t xml:space="preserve">   1) 단면규모 결정</t>
    <phoneticPr fontId="39" type="noConversion"/>
  </si>
  <si>
    <t>표층이동한계 입경</t>
    <phoneticPr fontId="39" type="noConversion"/>
  </si>
  <si>
    <t>S.P.M에 의한 
소단설치단면제원</t>
    <phoneticPr fontId="39" type="noConversion"/>
  </si>
  <si>
    <t>TTP설계와
시공기준서</t>
    <phoneticPr fontId="39" type="noConversion"/>
  </si>
  <si>
    <t>소 요 두 께</t>
    <phoneticPr fontId="39" type="noConversion"/>
  </si>
  <si>
    <t>적 용 기 준</t>
    <phoneticPr fontId="39" type="noConversion"/>
  </si>
  <si>
    <t>r ~ 2r</t>
    <phoneticPr fontId="39" type="noConversion"/>
  </si>
  <si>
    <t>2r</t>
    <phoneticPr fontId="39" type="noConversion"/>
  </si>
  <si>
    <t>1.0m ~ 2.0m</t>
    <phoneticPr fontId="39" type="noConversion"/>
  </si>
  <si>
    <t>3H ~ 4.5H</t>
    <phoneticPr fontId="39" type="noConversion"/>
  </si>
  <si>
    <t>최소 3.0m</t>
    <phoneticPr fontId="39" type="noConversion"/>
  </si>
  <si>
    <t>3.0m ~ 5.0m</t>
    <phoneticPr fontId="39" type="noConversion"/>
  </si>
  <si>
    <t>5.0m</t>
    <phoneticPr fontId="39" type="noConversion"/>
  </si>
  <si>
    <t>파랑에 의한 방법</t>
    <phoneticPr fontId="39" type="noConversion"/>
  </si>
  <si>
    <t>흐름 유속에 의한 입경</t>
    <phoneticPr fontId="39" type="noConversion"/>
  </si>
  <si>
    <t>완전이동 한계 입경</t>
    <phoneticPr fontId="39" type="noConversion"/>
  </si>
  <si>
    <t>적     용</t>
    <phoneticPr fontId="39" type="noConversion"/>
  </si>
  <si>
    <t>소  단  폭</t>
    <phoneticPr fontId="39" type="noConversion"/>
  </si>
  <si>
    <t>소 요 소 단 폭</t>
    <phoneticPr fontId="39" type="noConversion"/>
  </si>
  <si>
    <t>결 정 단 면</t>
    <phoneticPr fontId="39" type="noConversion"/>
  </si>
  <si>
    <t>항설 202페이지</t>
    <phoneticPr fontId="39" type="noConversion"/>
  </si>
  <si>
    <t>h'</t>
    <phoneticPr fontId="39" type="noConversion"/>
  </si>
  <si>
    <r>
      <t xml:space="preserve">   </t>
    </r>
    <r>
      <rPr>
        <sz val="10"/>
        <color indexed="8"/>
        <rFont val="돋움"/>
        <family val="3"/>
        <charset val="129"/>
      </rPr>
      <t>3</t>
    </r>
    <r>
      <rPr>
        <sz val="10"/>
        <color indexed="8"/>
        <rFont val="돋움"/>
        <family val="3"/>
        <charset val="129"/>
      </rPr>
      <t>) 기존</t>
    </r>
    <r>
      <rPr>
        <sz val="10"/>
        <color indexed="8"/>
        <rFont val="돋움"/>
        <family val="3"/>
        <charset val="129"/>
      </rPr>
      <t xml:space="preserve"> 구조물 </t>
    </r>
    <r>
      <rPr>
        <sz val="10"/>
        <color indexed="8"/>
        <rFont val="돋움"/>
        <family val="3"/>
        <charset val="129"/>
      </rPr>
      <t>세굴방지공 규격</t>
    </r>
    <phoneticPr fontId="39" type="noConversion"/>
  </si>
  <si>
    <t xml:space="preserve">  마. 세굴방지공 결정</t>
    <phoneticPr fontId="39" type="noConversion"/>
  </si>
  <si>
    <t>4) 설계적용</t>
    <phoneticPr fontId="39" type="noConversion"/>
  </si>
  <si>
    <r>
      <t>소단폭(</t>
    </r>
    <r>
      <rPr>
        <sz val="10"/>
        <color indexed="8"/>
        <rFont val="돋움"/>
        <family val="3"/>
        <charset val="129"/>
      </rPr>
      <t>m)</t>
    </r>
    <phoneticPr fontId="39" type="noConversion"/>
  </si>
  <si>
    <r>
      <t>소요두께(</t>
    </r>
    <r>
      <rPr>
        <sz val="10"/>
        <color indexed="8"/>
        <rFont val="돋움"/>
        <family val="3"/>
        <charset val="129"/>
      </rPr>
      <t>m)</t>
    </r>
    <phoneticPr fontId="39" type="noConversion"/>
  </si>
  <si>
    <t>비 고</t>
    <phoneticPr fontId="39" type="noConversion"/>
  </si>
  <si>
    <r>
      <t>입경(</t>
    </r>
    <r>
      <rPr>
        <sz val="10"/>
        <color indexed="8"/>
        <rFont val="돋움"/>
        <family val="3"/>
        <charset val="129"/>
      </rPr>
      <t>mm)</t>
    </r>
    <phoneticPr fontId="39" type="noConversion"/>
  </si>
  <si>
    <t>입경계산방법</t>
    <phoneticPr fontId="39" type="noConversion"/>
  </si>
  <si>
    <t xml:space="preserve">M = </t>
    <phoneticPr fontId="39" type="noConversion"/>
  </si>
  <si>
    <r>
      <t>ρ D</t>
    </r>
    <r>
      <rPr>
        <vertAlign val="superscript"/>
        <sz val="10"/>
        <rFont val="돋움"/>
        <family val="3"/>
        <charset val="129"/>
      </rPr>
      <t>3</t>
    </r>
    <phoneticPr fontId="39" type="noConversion"/>
  </si>
  <si>
    <t>▸ 기존구조물의 세굴방지공이 모든 검토조건을 만족함으로 새로운 방지공 설치 불필요</t>
    <phoneticPr fontId="39" type="noConversion"/>
  </si>
  <si>
    <r>
      <t>0</t>
    </r>
    <r>
      <rPr>
        <sz val="10"/>
        <color indexed="8"/>
        <rFont val="돋움"/>
        <family val="3"/>
        <charset val="129"/>
      </rPr>
      <t>.8</t>
    </r>
    <r>
      <rPr>
        <sz val="10"/>
        <color indexed="8"/>
        <rFont val="돋움"/>
        <family val="3"/>
        <charset val="129"/>
      </rPr>
      <t xml:space="preserve">m ~ </t>
    </r>
    <r>
      <rPr>
        <sz val="10"/>
        <color indexed="8"/>
        <rFont val="돋움"/>
        <family val="3"/>
        <charset val="129"/>
      </rPr>
      <t>1.60</t>
    </r>
    <r>
      <rPr>
        <sz val="10"/>
        <color indexed="8"/>
        <rFont val="돋움"/>
        <family val="3"/>
        <charset val="129"/>
      </rPr>
      <t>m</t>
    </r>
    <phoneticPr fontId="39" type="noConversion"/>
  </si>
  <si>
    <r>
      <t>1</t>
    </r>
    <r>
      <rPr>
        <sz val="10"/>
        <color indexed="8"/>
        <rFont val="돋움"/>
        <family val="3"/>
        <charset val="129"/>
      </rPr>
      <t>.60</t>
    </r>
    <r>
      <rPr>
        <sz val="10"/>
        <color indexed="8"/>
        <rFont val="돋움"/>
        <family val="3"/>
        <charset val="129"/>
      </rPr>
      <t>m</t>
    </r>
    <phoneticPr fontId="39" type="noConversion"/>
  </si>
  <si>
    <t>여기서,</t>
    <phoneticPr fontId="39" type="noConversion"/>
  </si>
  <si>
    <t>L'</t>
    <phoneticPr fontId="39" type="noConversion"/>
  </si>
  <si>
    <t>m</t>
    <phoneticPr fontId="39" type="noConversion"/>
  </si>
  <si>
    <t>고조위시</t>
    <phoneticPr fontId="39" type="noConversion"/>
  </si>
  <si>
    <t>저조위시</t>
    <phoneticPr fontId="39" type="noConversion"/>
  </si>
  <si>
    <t>고조위</t>
    <phoneticPr fontId="39" type="noConversion"/>
  </si>
  <si>
    <t>저조위</t>
    <phoneticPr fontId="39" type="noConversion"/>
  </si>
  <si>
    <t>① 유속산정</t>
    <phoneticPr fontId="39" type="noConversion"/>
  </si>
  <si>
    <t xml:space="preserve"> - 방파제저면에서 파의 최대수립자 속도(항만 및 어항설계기준, p47)</t>
    <phoneticPr fontId="39" type="noConversion"/>
  </si>
  <si>
    <r>
      <t>U</t>
    </r>
    <r>
      <rPr>
        <vertAlign val="subscript"/>
        <sz val="10"/>
        <color indexed="8"/>
        <rFont val="굴림"/>
        <family val="3"/>
        <charset val="129"/>
      </rPr>
      <t>max</t>
    </r>
    <phoneticPr fontId="39" type="noConversion"/>
  </si>
  <si>
    <t>πH</t>
    <phoneticPr fontId="39" type="noConversion"/>
  </si>
  <si>
    <t>cosh 2π(z+h)/L</t>
    <phoneticPr fontId="39" type="noConversion"/>
  </si>
  <si>
    <t>T</t>
    <phoneticPr fontId="39" type="noConversion"/>
  </si>
  <si>
    <t>sinh 2πh/L</t>
    <phoneticPr fontId="39" type="noConversion"/>
  </si>
  <si>
    <r>
      <t>V</t>
    </r>
    <r>
      <rPr>
        <vertAlign val="subscript"/>
        <sz val="10"/>
        <color indexed="8"/>
        <rFont val="굴림"/>
        <family val="3"/>
        <charset val="129"/>
      </rPr>
      <t>max</t>
    </r>
    <phoneticPr fontId="39" type="noConversion"/>
  </si>
  <si>
    <t>sinh 2π(z+h)/L</t>
    <phoneticPr fontId="39" type="noConversion"/>
  </si>
  <si>
    <t>수평수립자 최대속도(m/s)</t>
    <phoneticPr fontId="39" type="noConversion"/>
  </si>
  <si>
    <t>연직수립자 최대속도(m/s)</t>
    <phoneticPr fontId="39" type="noConversion"/>
  </si>
  <si>
    <t>설계파 파고(m)</t>
    <phoneticPr fontId="39" type="noConversion"/>
  </si>
  <si>
    <t>설계파 주기(sec)</t>
    <phoneticPr fontId="39" type="noConversion"/>
  </si>
  <si>
    <t>방파제 전면수심(m)</t>
    <phoneticPr fontId="39" type="noConversion"/>
  </si>
  <si>
    <t>수심 h에서의 파장(m)</t>
    <phoneticPr fontId="39" type="noConversion"/>
  </si>
  <si>
    <t>z</t>
    <phoneticPr fontId="39" type="noConversion"/>
  </si>
  <si>
    <t>세굴방지공 설치수심(m)</t>
    <phoneticPr fontId="39" type="noConversion"/>
  </si>
  <si>
    <t xml:space="preserve"> - 수평수립자 최대속도</t>
    <phoneticPr fontId="39" type="noConversion"/>
  </si>
  <si>
    <t xml:space="preserve"> </t>
    <phoneticPr fontId="39" type="noConversion"/>
  </si>
  <si>
    <t>H(m)</t>
    <phoneticPr fontId="39" type="noConversion"/>
  </si>
  <si>
    <t>T(sec)</t>
    <phoneticPr fontId="39" type="noConversion"/>
  </si>
  <si>
    <t xml:space="preserve"> - 연직수립자 최대속도</t>
    <phoneticPr fontId="39" type="noConversion"/>
  </si>
  <si>
    <t>,</t>
    <phoneticPr fontId="39" type="noConversion"/>
  </si>
  <si>
    <t>β</t>
  </si>
  <si>
    <t>∼</t>
  </si>
  <si>
    <t>쇄파대 판정</t>
    <phoneticPr fontId="39" type="noConversion"/>
  </si>
  <si>
    <t>Lo</t>
    <phoneticPr fontId="39" type="noConversion"/>
  </si>
  <si>
    <t>=</t>
    <phoneticPr fontId="39" type="noConversion"/>
  </si>
  <si>
    <t>여기서,</t>
    <phoneticPr fontId="39" type="noConversion"/>
  </si>
  <si>
    <t>h</t>
    <phoneticPr fontId="39" type="noConversion"/>
  </si>
  <si>
    <t>심해파장</t>
    <phoneticPr fontId="39" type="noConversion"/>
  </si>
  <si>
    <r>
      <t>L</t>
    </r>
    <r>
      <rPr>
        <vertAlign val="subscript"/>
        <sz val="10"/>
        <color indexed="8"/>
        <rFont val="돋움"/>
        <family val="3"/>
        <charset val="129"/>
      </rPr>
      <t>o</t>
    </r>
    <phoneticPr fontId="39" type="noConversion"/>
  </si>
  <si>
    <r>
      <t>H</t>
    </r>
    <r>
      <rPr>
        <vertAlign val="subscript"/>
        <sz val="10"/>
        <color indexed="8"/>
        <rFont val="돋움"/>
        <family val="3"/>
        <charset val="129"/>
      </rPr>
      <t>o</t>
    </r>
    <r>
      <rPr>
        <sz val="10"/>
        <color indexed="8"/>
        <rFont val="돋움"/>
        <family val="3"/>
        <charset val="129"/>
      </rPr>
      <t>'</t>
    </r>
    <phoneticPr fontId="39" type="noConversion"/>
  </si>
  <si>
    <r>
      <t>○ 방파제 전면수심(h)에서 표층 이동한계 입경은 사또</t>
    </r>
    <r>
      <rPr>
        <sz val="10"/>
        <color indexed="8"/>
        <rFont val="MS Gothic"/>
        <family val="3"/>
        <charset val="128"/>
      </rPr>
      <t>･</t>
    </r>
    <r>
      <rPr>
        <sz val="10"/>
        <color indexed="8"/>
        <rFont val="돋움"/>
        <family val="3"/>
        <charset val="129"/>
      </rPr>
      <t>다나까 계산도표에 의해 산정함.</t>
    </r>
    <phoneticPr fontId="39" type="noConversion"/>
  </si>
  <si>
    <r>
      <t>○ 방파제 전면수심(h)에서 완전 이동한계 입경은 사또</t>
    </r>
    <r>
      <rPr>
        <sz val="10"/>
        <color indexed="8"/>
        <rFont val="MS Gothic"/>
        <family val="3"/>
        <charset val="128"/>
      </rPr>
      <t>･</t>
    </r>
    <r>
      <rPr>
        <sz val="10"/>
        <color indexed="8"/>
        <rFont val="돋움"/>
        <family val="3"/>
        <charset val="129"/>
      </rPr>
      <t>다나까 계산도표에 의해 산정함.</t>
    </r>
    <phoneticPr fontId="39" type="noConversion"/>
  </si>
  <si>
    <r>
      <t>ρ</t>
    </r>
    <r>
      <rPr>
        <vertAlign val="subscript"/>
        <sz val="10"/>
        <color indexed="8"/>
        <rFont val="돋움"/>
        <family val="3"/>
        <charset val="129"/>
      </rPr>
      <t>γ</t>
    </r>
    <phoneticPr fontId="39" type="noConversion"/>
  </si>
  <si>
    <r>
      <t>S</t>
    </r>
    <r>
      <rPr>
        <vertAlign val="subscript"/>
        <sz val="10"/>
        <color indexed="8"/>
        <rFont val="돋움"/>
        <family val="3"/>
        <charset val="129"/>
      </rPr>
      <t>γ</t>
    </r>
    <phoneticPr fontId="39" type="noConversion"/>
  </si>
  <si>
    <t>L</t>
    <phoneticPr fontId="39" type="noConversion"/>
  </si>
  <si>
    <t>×</t>
    <phoneticPr fontId="39" type="noConversion"/>
  </si>
  <si>
    <t>:</t>
    <phoneticPr fontId="39" type="noConversion"/>
  </si>
  <si>
    <t>·</t>
    <phoneticPr fontId="39" type="noConversion"/>
  </si>
  <si>
    <t>h(m)</t>
    <phoneticPr fontId="39" type="noConversion"/>
  </si>
  <si>
    <t>L(m)</t>
    <phoneticPr fontId="39" type="noConversion"/>
  </si>
  <si>
    <t>제2방법</t>
  </si>
  <si>
    <t>=</t>
    <phoneticPr fontId="39" type="noConversion"/>
  </si>
  <si>
    <t>α</t>
  </si>
  <si>
    <r>
      <t>주기(T</t>
    </r>
    <r>
      <rPr>
        <b/>
        <vertAlign val="subscript"/>
        <sz val="10"/>
        <color indexed="8"/>
        <rFont val="돋움"/>
        <family val="3"/>
        <charset val="129"/>
      </rPr>
      <t>⅓</t>
    </r>
    <r>
      <rPr>
        <b/>
        <sz val="10"/>
        <color indexed="8"/>
        <rFont val="돋움"/>
        <family val="3"/>
        <charset val="129"/>
      </rPr>
      <t>)</t>
    </r>
    <phoneticPr fontId="39" type="noConversion"/>
  </si>
  <si>
    <t>구     분</t>
    <phoneticPr fontId="39" type="noConversion"/>
  </si>
  <si>
    <r>
      <t>H</t>
    </r>
    <r>
      <rPr>
        <vertAlign val="subscript"/>
        <sz val="10"/>
        <color indexed="8"/>
        <rFont val="돋움"/>
        <family val="3"/>
        <charset val="129"/>
      </rPr>
      <t>T</t>
    </r>
    <r>
      <rPr>
        <sz val="10"/>
        <color indexed="8"/>
        <rFont val="돋움"/>
        <family val="3"/>
        <charset val="129"/>
      </rPr>
      <t xml:space="preserve"> = K</t>
    </r>
    <r>
      <rPr>
        <vertAlign val="subscript"/>
        <sz val="10"/>
        <color indexed="8"/>
        <rFont val="돋움"/>
        <family val="3"/>
        <charset val="129"/>
      </rPr>
      <t>TO</t>
    </r>
    <r>
      <rPr>
        <sz val="10"/>
        <color indexed="8"/>
        <rFont val="돋움"/>
        <family val="3"/>
        <charset val="129"/>
      </rPr>
      <t xml:space="preserve"> × H</t>
    </r>
    <r>
      <rPr>
        <vertAlign val="subscript"/>
        <sz val="10"/>
        <color indexed="8"/>
        <rFont val="돋움"/>
        <family val="3"/>
        <charset val="129"/>
      </rPr>
      <t>I</t>
    </r>
    <phoneticPr fontId="39" type="noConversion"/>
  </si>
  <si>
    <t>여기서,</t>
    <phoneticPr fontId="39" type="noConversion"/>
  </si>
  <si>
    <t>R</t>
    <phoneticPr fontId="39" type="noConversion"/>
  </si>
  <si>
    <t>: 처오름높이</t>
    <phoneticPr fontId="39" type="noConversion"/>
  </si>
  <si>
    <t>돌로스(Dolos)</t>
    <phoneticPr fontId="39" type="noConversion"/>
  </si>
  <si>
    <t>트라이바(Tribar)</t>
    <phoneticPr fontId="39" type="noConversion"/>
  </si>
  <si>
    <t>구 간</t>
    <phoneticPr fontId="39" type="noConversion"/>
  </si>
  <si>
    <t>: 월파에 의한 파고 전달율</t>
    <phoneticPr fontId="39" type="noConversion"/>
  </si>
  <si>
    <t>: 입사 파고</t>
    <phoneticPr fontId="39" type="noConversion"/>
  </si>
  <si>
    <t>: 전달 파고</t>
    <phoneticPr fontId="39" type="noConversion"/>
  </si>
  <si>
    <t>(</t>
    <phoneticPr fontId="39" type="noConversion"/>
  </si>
  <si>
    <t>)</t>
    <phoneticPr fontId="39" type="noConversion"/>
  </si>
  <si>
    <t>H</t>
    <phoneticPr fontId="39" type="noConversion"/>
  </si>
  <si>
    <t>α</t>
    <phoneticPr fontId="39" type="noConversion"/>
  </si>
  <si>
    <t>n</t>
    <phoneticPr fontId="39" type="noConversion"/>
  </si>
  <si>
    <t>:</t>
    <phoneticPr fontId="39" type="noConversion"/>
  </si>
  <si>
    <t xml:space="preserve">M </t>
    <phoneticPr fontId="39" type="noConversion"/>
  </si>
  <si>
    <t>a,b</t>
    <phoneticPr fontId="39" type="noConversion"/>
  </si>
  <si>
    <t>1/10</t>
    <phoneticPr fontId="39" type="noConversion"/>
  </si>
  <si>
    <t>d/Lo</t>
    <phoneticPr fontId="39" type="noConversion"/>
  </si>
  <si>
    <t>H/Ho'</t>
    <phoneticPr fontId="39" type="noConversion"/>
  </si>
  <si>
    <t>Ho'/gT²</t>
    <phoneticPr fontId="39" type="noConversion"/>
  </si>
  <si>
    <t>R/Ho'</t>
    <phoneticPr fontId="39" type="noConversion"/>
  </si>
  <si>
    <t xml:space="preserve">해저 기울기 1/50일때 h/Ho' 와 Ho'/Lo 에 따른 Hmax/Ho' </t>
    <phoneticPr fontId="39" type="noConversion"/>
  </si>
  <si>
    <r>
      <t>해저 기울기 1/50일때 h/Ho' 와 Ho'/Lo 에 따른 H</t>
    </r>
    <r>
      <rPr>
        <b/>
        <vertAlign val="subscript"/>
        <sz val="11"/>
        <rFont val="돋움"/>
        <family val="3"/>
        <charset val="129"/>
      </rPr>
      <t xml:space="preserve">1/20 </t>
    </r>
    <r>
      <rPr>
        <b/>
        <sz val="11"/>
        <rFont val="돋움"/>
        <family val="3"/>
        <charset val="129"/>
      </rPr>
      <t>/ H</t>
    </r>
    <r>
      <rPr>
        <b/>
        <vertAlign val="subscript"/>
        <sz val="11"/>
        <rFont val="돋움"/>
        <family val="3"/>
        <charset val="129"/>
      </rPr>
      <t xml:space="preserve">1/3 </t>
    </r>
    <phoneticPr fontId="39" type="noConversion"/>
  </si>
  <si>
    <t>ds/Ho'</t>
    <phoneticPr fontId="39" type="noConversion"/>
  </si>
  <si>
    <t>m</t>
    <phoneticPr fontId="39" type="noConversion"/>
  </si>
  <si>
    <t>Hb'/gT²</t>
    <phoneticPr fontId="39" type="noConversion"/>
  </si>
  <si>
    <t>α</t>
    <phoneticPr fontId="39" type="noConversion"/>
  </si>
  <si>
    <t>β</t>
    <phoneticPr fontId="39" type="noConversion"/>
  </si>
  <si>
    <t>Slope</t>
    <phoneticPr fontId="39" type="noConversion"/>
  </si>
  <si>
    <t>h/Ho'</t>
    <phoneticPr fontId="39" type="noConversion"/>
  </si>
  <si>
    <t>Ho'/Lo</t>
    <phoneticPr fontId="39" type="noConversion"/>
  </si>
  <si>
    <t>SLOPE=1.5</t>
    <phoneticPr fontId="39" type="noConversion"/>
  </si>
  <si>
    <t>SLOPE=2.0</t>
    <phoneticPr fontId="39" type="noConversion"/>
  </si>
  <si>
    <t>SLOPE=2.5</t>
    <phoneticPr fontId="39" type="noConversion"/>
  </si>
  <si>
    <t>R/Hi</t>
    <phoneticPr fontId="39" type="noConversion"/>
  </si>
  <si>
    <t>d/h</t>
    <phoneticPr fontId="39" type="noConversion"/>
  </si>
  <si>
    <t>유의파고가 최대치로 출현하는 수심 산정도</t>
    <phoneticPr fontId="39" type="noConversion"/>
  </si>
  <si>
    <t>수심 주기 파장</t>
    <phoneticPr fontId="39" type="noConversion"/>
  </si>
  <si>
    <t>주기</t>
    <phoneticPr fontId="39" type="noConversion"/>
  </si>
  <si>
    <t>Ho'/Lo'</t>
    <phoneticPr fontId="39" type="noConversion"/>
  </si>
  <si>
    <t>해저경사1:m</t>
    <phoneticPr fontId="39" type="noConversion"/>
  </si>
  <si>
    <t xml:space="preserve">수심 </t>
    <phoneticPr fontId="39" type="noConversion"/>
  </si>
  <si>
    <t>파장</t>
    <phoneticPr fontId="39" type="noConversion"/>
  </si>
  <si>
    <t>채 택</t>
  </si>
  <si>
    <t>h</t>
    <phoneticPr fontId="39" type="noConversion"/>
  </si>
  <si>
    <t>DL(-)</t>
    <phoneticPr fontId="39" type="noConversion"/>
  </si>
  <si>
    <t>비쇄파</t>
    <phoneticPr fontId="39" type="noConversion"/>
  </si>
  <si>
    <t>N</t>
    <phoneticPr fontId="39" type="noConversion"/>
  </si>
  <si>
    <t>S.P.M</t>
    <phoneticPr fontId="39" type="noConversion"/>
  </si>
  <si>
    <t>소요두께</t>
    <phoneticPr fontId="39" type="noConversion"/>
  </si>
  <si>
    <t>소요소단폭</t>
    <phoneticPr fontId="39" type="noConversion"/>
  </si>
  <si>
    <r>
      <t>항만 및 어항설계기준
방파제단면제원</t>
    </r>
    <r>
      <rPr>
        <sz val="10"/>
        <color indexed="8"/>
        <rFont val="돋움"/>
        <family val="3"/>
        <charset val="129"/>
      </rPr>
      <t>(P139)</t>
    </r>
    <phoneticPr fontId="39" type="noConversion"/>
  </si>
  <si>
    <r>
      <t>25.</t>
    </r>
    <r>
      <rPr>
        <sz val="10"/>
        <color indexed="8"/>
        <rFont val="돋움"/>
        <family val="3"/>
        <charset val="129"/>
      </rPr>
      <t>5</t>
    </r>
    <r>
      <rPr>
        <sz val="10"/>
        <color indexed="8"/>
        <rFont val="돋움"/>
        <family val="3"/>
        <charset val="129"/>
      </rPr>
      <t>m ~ 38.</t>
    </r>
    <r>
      <rPr>
        <sz val="10"/>
        <color indexed="8"/>
        <rFont val="돋움"/>
        <family val="3"/>
        <charset val="129"/>
      </rPr>
      <t>25</t>
    </r>
    <r>
      <rPr>
        <sz val="10"/>
        <color indexed="8"/>
        <rFont val="돋움"/>
        <family val="3"/>
        <charset val="129"/>
      </rPr>
      <t>m</t>
    </r>
    <phoneticPr fontId="39" type="noConversion"/>
  </si>
  <si>
    <t>ξ</t>
    <phoneticPr fontId="39" type="noConversion"/>
  </si>
  <si>
    <t>: 입사파고</t>
    <phoneticPr fontId="39" type="noConversion"/>
  </si>
  <si>
    <t>: 피복재의 유형에 따른 경험 계수</t>
    <phoneticPr fontId="39" type="noConversion"/>
  </si>
  <si>
    <t>Θ</t>
    <phoneticPr fontId="39" type="noConversion"/>
  </si>
  <si>
    <t>: 방파제 항외측 사면 경사각</t>
    <phoneticPr fontId="39" type="noConversion"/>
  </si>
  <si>
    <t>tanΘ</t>
    <phoneticPr fontId="39" type="noConversion"/>
  </si>
  <si>
    <t xml:space="preserve"> Fb</t>
  </si>
  <si>
    <t>ds/Ho' &gt;3.0 일경우(사석경사면)</t>
    <phoneticPr fontId="39" type="noConversion"/>
  </si>
  <si>
    <r>
      <t>: 심해파 파장(=1.56 × To</t>
    </r>
    <r>
      <rPr>
        <vertAlign val="superscript"/>
        <sz val="10"/>
        <rFont val="돋움"/>
        <family val="3"/>
        <charset val="129"/>
      </rPr>
      <t>2</t>
    </r>
    <r>
      <rPr>
        <sz val="10"/>
        <rFont val="돋움"/>
        <family val="3"/>
        <charset val="129"/>
      </rPr>
      <t>)</t>
    </r>
    <phoneticPr fontId="39" type="noConversion"/>
  </si>
  <si>
    <r>
      <t xml:space="preserve"> R = H</t>
    </r>
    <r>
      <rPr>
        <vertAlign val="subscript"/>
        <sz val="10"/>
        <rFont val="돋움"/>
        <family val="3"/>
        <charset val="129"/>
      </rPr>
      <t>o</t>
    </r>
    <r>
      <rPr>
        <sz val="10"/>
        <rFont val="돋움"/>
        <family val="3"/>
        <charset val="129"/>
      </rPr>
      <t>' × R/H</t>
    </r>
    <r>
      <rPr>
        <vertAlign val="subscript"/>
        <sz val="10"/>
        <rFont val="돋움"/>
        <family val="3"/>
        <charset val="129"/>
      </rPr>
      <t>o</t>
    </r>
    <r>
      <rPr>
        <sz val="10"/>
        <rFont val="돋움"/>
        <family val="3"/>
        <charset val="129"/>
      </rPr>
      <t>' × γ × K</t>
    </r>
    <phoneticPr fontId="39" type="noConversion"/>
  </si>
  <si>
    <r>
      <t>파고(H</t>
    </r>
    <r>
      <rPr>
        <b/>
        <vertAlign val="subscript"/>
        <sz val="10"/>
        <rFont val="돋움"/>
        <family val="3"/>
        <charset val="129"/>
      </rPr>
      <t>⅓</t>
    </r>
    <r>
      <rPr>
        <b/>
        <sz val="10"/>
        <rFont val="돋움"/>
        <family val="3"/>
        <charset val="129"/>
      </rPr>
      <t>)</t>
    </r>
    <phoneticPr fontId="39" type="noConversion"/>
  </si>
  <si>
    <r>
      <t>H</t>
    </r>
    <r>
      <rPr>
        <vertAlign val="subscript"/>
        <sz val="10"/>
        <rFont val="돋움"/>
        <family val="3"/>
        <charset val="129"/>
      </rPr>
      <t>o</t>
    </r>
    <r>
      <rPr>
        <sz val="10"/>
        <rFont val="돋움"/>
        <family val="3"/>
        <charset val="129"/>
      </rPr>
      <t>'</t>
    </r>
    <phoneticPr fontId="39" type="noConversion"/>
  </si>
  <si>
    <r>
      <t>d</t>
    </r>
    <r>
      <rPr>
        <b/>
        <vertAlign val="subscript"/>
        <sz val="10"/>
        <rFont val="돋움"/>
        <family val="3"/>
        <charset val="129"/>
      </rPr>
      <t>s</t>
    </r>
    <r>
      <rPr>
        <b/>
        <sz val="10"/>
        <rFont val="돋움"/>
        <family val="3"/>
        <charset val="129"/>
      </rPr>
      <t>/L</t>
    </r>
    <r>
      <rPr>
        <b/>
        <vertAlign val="subscript"/>
        <sz val="10"/>
        <rFont val="돋움"/>
        <family val="3"/>
        <charset val="129"/>
      </rPr>
      <t>o</t>
    </r>
    <phoneticPr fontId="39" type="noConversion"/>
  </si>
  <si>
    <r>
      <t>H</t>
    </r>
    <r>
      <rPr>
        <b/>
        <vertAlign val="subscript"/>
        <sz val="10"/>
        <rFont val="돋움"/>
        <family val="3"/>
        <charset val="129"/>
      </rPr>
      <t>o</t>
    </r>
    <r>
      <rPr>
        <b/>
        <sz val="10"/>
        <rFont val="돋움"/>
        <family val="3"/>
        <charset val="129"/>
      </rPr>
      <t>'/gT</t>
    </r>
    <r>
      <rPr>
        <b/>
        <vertAlign val="superscript"/>
        <sz val="10"/>
        <rFont val="돋움"/>
        <family val="3"/>
        <charset val="129"/>
      </rPr>
      <t>2</t>
    </r>
    <phoneticPr fontId="39" type="noConversion"/>
  </si>
  <si>
    <r>
      <t>K</t>
    </r>
    <r>
      <rPr>
        <vertAlign val="subscript"/>
        <sz val="10"/>
        <rFont val="돋움"/>
        <family val="3"/>
        <charset val="129"/>
      </rPr>
      <t xml:space="preserve">TO </t>
    </r>
    <phoneticPr fontId="39" type="noConversion"/>
  </si>
  <si>
    <r>
      <t>H</t>
    </r>
    <r>
      <rPr>
        <vertAlign val="subscript"/>
        <sz val="10"/>
        <rFont val="돋움"/>
        <family val="3"/>
        <charset val="129"/>
      </rPr>
      <t>I</t>
    </r>
    <phoneticPr fontId="39" type="noConversion"/>
  </si>
  <si>
    <r>
      <t>H</t>
    </r>
    <r>
      <rPr>
        <vertAlign val="subscript"/>
        <sz val="10"/>
        <rFont val="돋움"/>
        <family val="3"/>
        <charset val="129"/>
      </rPr>
      <t>T</t>
    </r>
    <phoneticPr fontId="39" type="noConversion"/>
  </si>
  <si>
    <t>산정방법</t>
    <phoneticPr fontId="39" type="noConversion"/>
  </si>
  <si>
    <t xml:space="preserve"> - 전달파고 결정기준</t>
    <phoneticPr fontId="39" type="noConversion"/>
  </si>
  <si>
    <t>해저경사
m</t>
    <phoneticPr fontId="39" type="noConversion"/>
  </si>
  <si>
    <t>최대조위편차</t>
    <phoneticPr fontId="39" type="noConversion"/>
  </si>
  <si>
    <t>방파제</t>
    <phoneticPr fontId="39" type="noConversion"/>
  </si>
  <si>
    <t>구 분</t>
    <phoneticPr fontId="39" type="noConversion"/>
  </si>
  <si>
    <t>비 고</t>
    <phoneticPr fontId="39" type="noConversion"/>
  </si>
  <si>
    <t>제1방법</t>
    <phoneticPr fontId="39" type="noConversion"/>
  </si>
  <si>
    <t>기왕의 고극조위</t>
    <phoneticPr fontId="39" type="noConversion"/>
  </si>
  <si>
    <t>30년간 관측자료</t>
    <phoneticPr fontId="39" type="noConversion"/>
  </si>
  <si>
    <t>약최고고조위 + 조위편차</t>
    <phoneticPr fontId="39" type="noConversion"/>
  </si>
  <si>
    <t>(단위 :cm)</t>
    <phoneticPr fontId="39" type="noConversion"/>
  </si>
  <si>
    <t xml:space="preserve">년 도 </t>
    <phoneticPr fontId="39" type="noConversion"/>
  </si>
  <si>
    <t>고극조위</t>
    <phoneticPr fontId="39" type="noConversion"/>
  </si>
  <si>
    <t>년 도</t>
    <phoneticPr fontId="39" type="noConversion"/>
  </si>
  <si>
    <t>+</t>
    <phoneticPr fontId="39" type="noConversion"/>
  </si>
  <si>
    <t>=</t>
    <phoneticPr fontId="39" type="noConversion"/>
  </si>
  <si>
    <t>관측년도</t>
    <phoneticPr fontId="39" type="noConversion"/>
  </si>
  <si>
    <t>조위편차</t>
    <phoneticPr fontId="39" type="noConversion"/>
  </si>
  <si>
    <t>구 분</t>
    <phoneticPr fontId="39" type="noConversion"/>
  </si>
  <si>
    <t>설계조위</t>
    <phoneticPr fontId="39" type="noConversion"/>
  </si>
  <si>
    <t>설계수심</t>
    <phoneticPr fontId="39" type="noConversion"/>
  </si>
  <si>
    <t>전구역평균수심</t>
    <phoneticPr fontId="39" type="noConversion"/>
  </si>
  <si>
    <t>구간 길이</t>
    <phoneticPr fontId="39" type="noConversion"/>
  </si>
  <si>
    <t>총길이 :</t>
    <phoneticPr fontId="39" type="noConversion"/>
  </si>
  <si>
    <t>m(적용)</t>
    <phoneticPr fontId="39" type="noConversion"/>
  </si>
  <si>
    <t>기준 경사m :</t>
    <phoneticPr fontId="39" type="noConversion"/>
  </si>
  <si>
    <t>1/50</t>
    <phoneticPr fontId="39" type="noConversion"/>
  </si>
  <si>
    <t>1/30</t>
    <phoneticPr fontId="39" type="noConversion"/>
  </si>
  <si>
    <t>1/20</t>
    <phoneticPr fontId="39" type="noConversion"/>
  </si>
  <si>
    <t>Shore Protection Manual p.7-7, Figure 7-3참조</t>
    <phoneticPr fontId="39" type="noConversion"/>
  </si>
  <si>
    <t xml:space="preserve"> Shore Protection Manual p.7-7, Figure 7-2참조</t>
    <phoneticPr fontId="39" type="noConversion"/>
  </si>
  <si>
    <r>
      <t>h/L</t>
    </r>
    <r>
      <rPr>
        <vertAlign val="subscript"/>
        <sz val="10"/>
        <rFont val="돋움"/>
        <family val="3"/>
        <charset val="129"/>
      </rPr>
      <t>O</t>
    </r>
    <phoneticPr fontId="39" type="noConversion"/>
  </si>
  <si>
    <r>
      <t>H/H'</t>
    </r>
    <r>
      <rPr>
        <vertAlign val="subscript"/>
        <sz val="10"/>
        <rFont val="돋움"/>
        <family val="3"/>
        <charset val="129"/>
      </rPr>
      <t>O</t>
    </r>
    <phoneticPr fontId="39" type="noConversion"/>
  </si>
  <si>
    <r>
      <t>H'</t>
    </r>
    <r>
      <rPr>
        <vertAlign val="subscript"/>
        <sz val="10"/>
        <rFont val="돋움"/>
        <family val="3"/>
        <charset val="129"/>
      </rPr>
      <t>O</t>
    </r>
    <phoneticPr fontId="39" type="noConversion"/>
  </si>
  <si>
    <t>*주의해야됨</t>
    <phoneticPr fontId="39" type="noConversion"/>
  </si>
  <si>
    <t>*지우지말것</t>
    <phoneticPr fontId="39" type="noConversion"/>
  </si>
  <si>
    <t>:  방파제의 정수면상의 높이</t>
    <phoneticPr fontId="39" type="noConversion"/>
  </si>
  <si>
    <t>=</t>
    <phoneticPr fontId="39" type="noConversion"/>
  </si>
  <si>
    <t>h</t>
    <phoneticPr fontId="39" type="noConversion"/>
  </si>
  <si>
    <t>-</t>
    <phoneticPr fontId="39" type="noConversion"/>
  </si>
  <si>
    <t>d</t>
    <phoneticPr fontId="39" type="noConversion"/>
  </si>
  <si>
    <t>c</t>
    <phoneticPr fontId="39" type="noConversion"/>
  </si>
  <si>
    <t>: 경험계수</t>
    <phoneticPr fontId="39" type="noConversion"/>
  </si>
  <si>
    <t>0.51 - 0.11 B/h</t>
    <phoneticPr fontId="39" type="noConversion"/>
  </si>
  <si>
    <t>여기서,</t>
    <phoneticPr fontId="39" type="noConversion"/>
  </si>
  <si>
    <t>B</t>
    <phoneticPr fontId="39" type="noConversion"/>
  </si>
  <si>
    <t>:    방파제의   폭</t>
    <phoneticPr fontId="39" type="noConversion"/>
  </si>
  <si>
    <t>:    방파제의 높이</t>
    <phoneticPr fontId="39" type="noConversion"/>
  </si>
  <si>
    <t>R</t>
    <phoneticPr fontId="39" type="noConversion"/>
  </si>
  <si>
    <t xml:space="preserve"> :   파의 처오름높이</t>
    <phoneticPr fontId="39" type="noConversion"/>
  </si>
  <si>
    <t>* 처오름높이는 Ahrens(1988)이 제안한 식에의해 산정</t>
    <phoneticPr fontId="39" type="noConversion"/>
  </si>
  <si>
    <t>Rough Slope Run-up Coefficients(Source:smith,1986)</t>
    <phoneticPr fontId="39" type="noConversion"/>
  </si>
  <si>
    <t>Armor Material</t>
    <phoneticPr fontId="39" type="noConversion"/>
  </si>
  <si>
    <t>a</t>
    <phoneticPr fontId="39" type="noConversion"/>
  </si>
  <si>
    <t>b</t>
    <phoneticPr fontId="39" type="noConversion"/>
  </si>
  <si>
    <t>비 고</t>
    <phoneticPr fontId="39" type="noConversion"/>
  </si>
  <si>
    <t xml:space="preserve"> Riprap</t>
    <phoneticPr fontId="39" type="noConversion"/>
  </si>
  <si>
    <t xml:space="preserve"> Rubble(Permeable-No Core)</t>
    <phoneticPr fontId="39" type="noConversion"/>
  </si>
  <si>
    <t xml:space="preserve"> Rubble(2Layers-Permeable-No Core)</t>
    <phoneticPr fontId="39" type="noConversion"/>
  </si>
  <si>
    <t xml:space="preserve"> Modified Cubes</t>
    <phoneticPr fontId="39" type="noConversion"/>
  </si>
  <si>
    <t xml:space="preserve"> Tetrapods</t>
    <phoneticPr fontId="39" type="noConversion"/>
  </si>
  <si>
    <t>적 용</t>
    <phoneticPr fontId="39" type="noConversion"/>
  </si>
  <si>
    <t xml:space="preserve"> Quadripods</t>
    <phoneticPr fontId="39" type="noConversion"/>
  </si>
  <si>
    <t xml:space="preserve"> Hexapods</t>
    <phoneticPr fontId="39" type="noConversion"/>
  </si>
  <si>
    <t xml:space="preserve"> Tribars</t>
    <phoneticPr fontId="39" type="noConversion"/>
  </si>
  <si>
    <t xml:space="preserve"> Doosse</t>
    <phoneticPr fontId="39" type="noConversion"/>
  </si>
  <si>
    <t xml:space="preserve"> 자료 : </t>
    <phoneticPr fontId="39" type="noConversion"/>
  </si>
  <si>
    <t>A.C.E.S. Appendix-A , Table A-3</t>
    <phoneticPr fontId="39" type="noConversion"/>
  </si>
  <si>
    <t>구 분</t>
    <phoneticPr fontId="39" type="noConversion"/>
  </si>
  <si>
    <t>Hi</t>
    <phoneticPr fontId="39" type="noConversion"/>
  </si>
  <si>
    <t>Lo</t>
    <phoneticPr fontId="39" type="noConversion"/>
  </si>
  <si>
    <t>ξ</t>
    <phoneticPr fontId="39" type="noConversion"/>
  </si>
  <si>
    <t>마루높이
(가정)</t>
    <phoneticPr fontId="39" type="noConversion"/>
  </si>
  <si>
    <t>C</t>
    <phoneticPr fontId="39" type="noConversion"/>
  </si>
  <si>
    <t>Fb</t>
    <phoneticPr fontId="39" type="noConversion"/>
  </si>
  <si>
    <t>전달파고</t>
    <phoneticPr fontId="39" type="noConversion"/>
  </si>
  <si>
    <t>허용파고</t>
    <phoneticPr fontId="39" type="noConversion"/>
  </si>
  <si>
    <t>cotα</t>
    <phoneticPr fontId="39" type="noConversion"/>
  </si>
  <si>
    <r>
      <t>심해파장
L</t>
    </r>
    <r>
      <rPr>
        <b/>
        <vertAlign val="subscript"/>
        <sz val="10"/>
        <rFont val="돋움"/>
        <family val="3"/>
        <charset val="129"/>
      </rPr>
      <t>o</t>
    </r>
    <phoneticPr fontId="39" type="noConversion"/>
  </si>
  <si>
    <r>
      <t>H</t>
    </r>
    <r>
      <rPr>
        <b/>
        <vertAlign val="subscript"/>
        <sz val="10"/>
        <rFont val="돋움"/>
        <family val="3"/>
        <charset val="129"/>
      </rPr>
      <t>o</t>
    </r>
    <r>
      <rPr>
        <b/>
        <sz val="10"/>
        <rFont val="돋움"/>
        <family val="3"/>
        <charset val="129"/>
      </rPr>
      <t>'/L</t>
    </r>
    <r>
      <rPr>
        <b/>
        <vertAlign val="subscript"/>
        <sz val="10"/>
        <rFont val="돋움"/>
        <family val="3"/>
        <charset val="129"/>
      </rPr>
      <t>o</t>
    </r>
    <phoneticPr fontId="39" type="noConversion"/>
  </si>
  <si>
    <r>
      <t>(h</t>
    </r>
    <r>
      <rPr>
        <b/>
        <vertAlign val="subscript"/>
        <sz val="10"/>
        <rFont val="돋움"/>
        <family val="3"/>
        <charset val="129"/>
      </rPr>
      <t>1/3</t>
    </r>
    <r>
      <rPr>
        <b/>
        <sz val="10"/>
        <rFont val="돋움"/>
        <family val="3"/>
        <charset val="129"/>
      </rPr>
      <t>)peak/H</t>
    </r>
    <r>
      <rPr>
        <b/>
        <vertAlign val="subscript"/>
        <sz val="10"/>
        <rFont val="돋움"/>
        <family val="3"/>
        <charset val="129"/>
      </rPr>
      <t>o</t>
    </r>
    <r>
      <rPr>
        <b/>
        <sz val="10"/>
        <rFont val="돋움"/>
        <family val="3"/>
        <charset val="129"/>
      </rPr>
      <t>'</t>
    </r>
    <phoneticPr fontId="39" type="noConversion"/>
  </si>
  <si>
    <r>
      <t>쇄파수심
(h</t>
    </r>
    <r>
      <rPr>
        <b/>
        <vertAlign val="subscript"/>
        <sz val="10"/>
        <rFont val="돋움"/>
        <family val="3"/>
        <charset val="129"/>
      </rPr>
      <t>1/3</t>
    </r>
    <r>
      <rPr>
        <b/>
        <sz val="10"/>
        <rFont val="돋움"/>
        <family val="3"/>
        <charset val="129"/>
      </rPr>
      <t>)peak</t>
    </r>
    <phoneticPr fontId="39" type="noConversion"/>
  </si>
  <si>
    <r>
      <t>(d</t>
    </r>
    <r>
      <rPr>
        <b/>
        <vertAlign val="subscript"/>
        <sz val="10"/>
        <rFont val="돋움"/>
        <family val="3"/>
        <charset val="129"/>
      </rPr>
      <t>b</t>
    </r>
    <r>
      <rPr>
        <b/>
        <sz val="10"/>
        <rFont val="돋움"/>
        <family val="3"/>
        <charset val="129"/>
      </rPr>
      <t>)</t>
    </r>
    <r>
      <rPr>
        <b/>
        <vertAlign val="subscript"/>
        <sz val="10"/>
        <rFont val="돋움"/>
        <family val="3"/>
        <charset val="129"/>
      </rPr>
      <t xml:space="preserve">max
</t>
    </r>
    <r>
      <rPr>
        <b/>
        <sz val="10"/>
        <rFont val="돋움"/>
        <family val="3"/>
        <charset val="129"/>
      </rPr>
      <t>(α×H</t>
    </r>
    <r>
      <rPr>
        <b/>
        <vertAlign val="subscript"/>
        <sz val="10"/>
        <rFont val="돋움"/>
        <family val="3"/>
        <charset val="129"/>
      </rPr>
      <t>b</t>
    </r>
    <r>
      <rPr>
        <b/>
        <sz val="10"/>
        <rFont val="돋움"/>
        <family val="3"/>
        <charset val="129"/>
      </rPr>
      <t>)</t>
    </r>
    <phoneticPr fontId="39" type="noConversion"/>
  </si>
  <si>
    <r>
      <t>(d</t>
    </r>
    <r>
      <rPr>
        <b/>
        <vertAlign val="subscript"/>
        <sz val="10"/>
        <rFont val="돋움"/>
        <family val="3"/>
        <charset val="129"/>
      </rPr>
      <t>b</t>
    </r>
    <r>
      <rPr>
        <b/>
        <sz val="10"/>
        <rFont val="돋움"/>
        <family val="3"/>
        <charset val="129"/>
      </rPr>
      <t>)</t>
    </r>
    <r>
      <rPr>
        <b/>
        <vertAlign val="subscript"/>
        <sz val="10"/>
        <rFont val="돋움"/>
        <family val="3"/>
        <charset val="129"/>
      </rPr>
      <t>min</t>
    </r>
    <r>
      <rPr>
        <b/>
        <sz val="10"/>
        <rFont val="돋움"/>
        <family val="3"/>
        <charset val="129"/>
      </rPr>
      <t xml:space="preserve">
(β×H</t>
    </r>
    <r>
      <rPr>
        <b/>
        <vertAlign val="subscript"/>
        <sz val="10"/>
        <rFont val="돋움"/>
        <family val="3"/>
        <charset val="129"/>
      </rPr>
      <t>b</t>
    </r>
    <r>
      <rPr>
        <b/>
        <sz val="10"/>
        <rFont val="돋움"/>
        <family val="3"/>
        <charset val="129"/>
      </rPr>
      <t>)</t>
    </r>
    <phoneticPr fontId="39" type="noConversion"/>
  </si>
  <si>
    <t>종 류</t>
    <phoneticPr fontId="39" type="noConversion"/>
  </si>
  <si>
    <t>해저경사(m)</t>
    <phoneticPr fontId="39" type="noConversion"/>
  </si>
  <si>
    <t>파 고</t>
    <phoneticPr fontId="39" type="noConversion"/>
  </si>
  <si>
    <t>주 기</t>
    <phoneticPr fontId="39" type="noConversion"/>
  </si>
  <si>
    <t>파랑조건</t>
    <phoneticPr fontId="39" type="noConversion"/>
  </si>
  <si>
    <r>
      <t>쇄파수심(H</t>
    </r>
    <r>
      <rPr>
        <b/>
        <vertAlign val="subscript"/>
        <sz val="10"/>
        <rFont val="돋움"/>
        <family val="3"/>
        <charset val="129"/>
      </rPr>
      <t>b</t>
    </r>
    <r>
      <rPr>
        <b/>
        <sz val="10"/>
        <rFont val="돋움"/>
        <family val="3"/>
        <charset val="129"/>
      </rPr>
      <t>)</t>
    </r>
    <phoneticPr fontId="39" type="noConversion"/>
  </si>
  <si>
    <r>
      <t>환산심해파고(H</t>
    </r>
    <r>
      <rPr>
        <b/>
        <vertAlign val="subscript"/>
        <sz val="10"/>
        <rFont val="돋움"/>
        <family val="3"/>
        <charset val="129"/>
      </rPr>
      <t>o</t>
    </r>
    <r>
      <rPr>
        <b/>
        <sz val="10"/>
        <rFont val="돋움"/>
        <family val="3"/>
        <charset val="129"/>
      </rPr>
      <t>')</t>
    </r>
    <phoneticPr fontId="39" type="noConversion"/>
  </si>
  <si>
    <t>전면수심</t>
    <phoneticPr fontId="39" type="noConversion"/>
  </si>
  <si>
    <t>쇄파대</t>
    <phoneticPr fontId="39" type="noConversion"/>
  </si>
  <si>
    <t>도표에 의한 방법</t>
    <phoneticPr fontId="39" type="noConversion"/>
  </si>
  <si>
    <r>
      <t>환산심해파고
H</t>
    </r>
    <r>
      <rPr>
        <b/>
        <vertAlign val="subscript"/>
        <sz val="10"/>
        <rFont val="돋움"/>
        <family val="3"/>
        <charset val="129"/>
      </rPr>
      <t>o</t>
    </r>
    <r>
      <rPr>
        <b/>
        <sz val="10"/>
        <rFont val="돋움"/>
        <family val="3"/>
        <charset val="129"/>
      </rPr>
      <t>'</t>
    </r>
    <phoneticPr fontId="39" type="noConversion"/>
  </si>
  <si>
    <t xml:space="preserve">   4) 설계 고조위</t>
    <phoneticPr fontId="39" type="noConversion"/>
  </si>
  <si>
    <r>
      <t>전달 파고 (H</t>
    </r>
    <r>
      <rPr>
        <vertAlign val="subscript"/>
        <sz val="10"/>
        <rFont val="돋움"/>
        <family val="3"/>
        <charset val="129"/>
      </rPr>
      <t>T</t>
    </r>
    <r>
      <rPr>
        <sz val="10"/>
        <rFont val="돋움"/>
        <family val="3"/>
        <charset val="129"/>
      </rPr>
      <t>) =  K</t>
    </r>
    <r>
      <rPr>
        <vertAlign val="subscript"/>
        <sz val="10"/>
        <rFont val="돋움"/>
        <family val="3"/>
        <charset val="129"/>
      </rPr>
      <t>TO</t>
    </r>
    <r>
      <rPr>
        <sz val="10"/>
        <rFont val="돋움"/>
        <family val="3"/>
        <charset val="129"/>
      </rPr>
      <t xml:space="preserve"> × H</t>
    </r>
    <r>
      <rPr>
        <vertAlign val="subscript"/>
        <sz val="10"/>
        <rFont val="돋움"/>
        <family val="3"/>
        <charset val="129"/>
      </rPr>
      <t>I</t>
    </r>
    <phoneticPr fontId="39" type="noConversion"/>
  </si>
  <si>
    <t xml:space="preserve">   2) 검토방법</t>
    <phoneticPr fontId="39" type="noConversion"/>
  </si>
  <si>
    <t xml:space="preserve">  - 항내 전달파고에 의한 방법</t>
    <phoneticPr fontId="39" type="noConversion"/>
  </si>
  <si>
    <t xml:space="preserve"> - 부산항의 고극조위 관측기록치를 이용하여 고극조위 산정</t>
    <phoneticPr fontId="39" type="noConversion"/>
  </si>
  <si>
    <t xml:space="preserve"> - 조위 결정</t>
    <phoneticPr fontId="39" type="noConversion"/>
  </si>
  <si>
    <t xml:space="preserve"> - 약최고고조위(App. H.H.W) + 조위편차 = </t>
    <phoneticPr fontId="39" type="noConversion"/>
  </si>
  <si>
    <t>(Obs. H.H.W)</t>
    <phoneticPr fontId="39" type="noConversion"/>
  </si>
  <si>
    <t>App. H.H.W +</t>
    <phoneticPr fontId="39" type="noConversion"/>
  </si>
  <si>
    <t xml:space="preserve">   1) 마루높이 산정방법</t>
    <phoneticPr fontId="39" type="noConversion"/>
  </si>
  <si>
    <r>
      <t xml:space="preserve"> 마루높이 =  설계조위 + (0.6~1.25) · H</t>
    </r>
    <r>
      <rPr>
        <vertAlign val="subscript"/>
        <sz val="10"/>
        <rFont val="돋움"/>
        <family val="3"/>
        <charset val="129"/>
      </rPr>
      <t>1/3</t>
    </r>
    <phoneticPr fontId="39" type="noConversion"/>
  </si>
  <si>
    <t>Kto</t>
    <phoneticPr fontId="39" type="noConversion"/>
  </si>
  <si>
    <t xml:space="preserve">   3) 검토조건</t>
    <phoneticPr fontId="39" type="noConversion"/>
  </si>
  <si>
    <t>구 분</t>
    <phoneticPr fontId="39" type="noConversion"/>
  </si>
  <si>
    <r>
      <t>파고(H</t>
    </r>
    <r>
      <rPr>
        <b/>
        <vertAlign val="subscript"/>
        <sz val="9"/>
        <rFont val="돋움"/>
        <family val="3"/>
        <charset val="129"/>
      </rPr>
      <t>⅓</t>
    </r>
    <r>
      <rPr>
        <b/>
        <sz val="9"/>
        <rFont val="돋움"/>
        <family val="3"/>
        <charset val="129"/>
      </rPr>
      <t>)</t>
    </r>
    <phoneticPr fontId="39" type="noConversion"/>
  </si>
  <si>
    <t>설계수심</t>
    <phoneticPr fontId="39" type="noConversion"/>
  </si>
  <si>
    <t>해저경사</t>
    <phoneticPr fontId="39" type="noConversion"/>
  </si>
  <si>
    <t>비 고</t>
    <phoneticPr fontId="39" type="noConversion"/>
  </si>
  <si>
    <t>조  위 (m)</t>
    <phoneticPr fontId="39" type="noConversion"/>
  </si>
  <si>
    <t>조  위  표</t>
    <phoneticPr fontId="39" type="noConversion"/>
  </si>
  <si>
    <t>약최고고조위</t>
    <phoneticPr fontId="39" type="noConversion"/>
  </si>
  <si>
    <t>Aprox.H.H.W</t>
    <phoneticPr fontId="39" type="noConversion"/>
  </si>
  <si>
    <t>대조평균고조위</t>
    <phoneticPr fontId="39" type="noConversion"/>
  </si>
  <si>
    <t>H.W.O.S.T</t>
    <phoneticPr fontId="39" type="noConversion"/>
  </si>
  <si>
    <t>평균고조위</t>
    <phoneticPr fontId="39" type="noConversion"/>
  </si>
  <si>
    <t>H.W.O.M.T</t>
    <phoneticPr fontId="39" type="noConversion"/>
  </si>
  <si>
    <t>소조평균고조위</t>
    <phoneticPr fontId="39" type="noConversion"/>
  </si>
  <si>
    <t>H.W.O.N.T</t>
    <phoneticPr fontId="39" type="noConversion"/>
  </si>
  <si>
    <t>평균해면</t>
    <phoneticPr fontId="39" type="noConversion"/>
  </si>
  <si>
    <t>M.S.L</t>
    <phoneticPr fontId="39" type="noConversion"/>
  </si>
  <si>
    <t>소조평균저조위</t>
    <phoneticPr fontId="39" type="noConversion"/>
  </si>
  <si>
    <t>L.W.O.N.T</t>
    <phoneticPr fontId="39" type="noConversion"/>
  </si>
  <si>
    <t>평균저조위</t>
    <phoneticPr fontId="39" type="noConversion"/>
  </si>
  <si>
    <t>L.W.O.M.T</t>
    <phoneticPr fontId="39" type="noConversion"/>
  </si>
  <si>
    <t>대조평균저조위</t>
    <phoneticPr fontId="39" type="noConversion"/>
  </si>
  <si>
    <t>L.W.O.S.T</t>
    <phoneticPr fontId="39" type="noConversion"/>
  </si>
  <si>
    <t>약최저저조위</t>
    <phoneticPr fontId="39" type="noConversion"/>
  </si>
  <si>
    <t>Aprox.L.L.W</t>
    <phoneticPr fontId="39" type="noConversion"/>
  </si>
  <si>
    <t>파고(H⅓)</t>
    <phoneticPr fontId="39" type="noConversion"/>
  </si>
  <si>
    <t>산정과정</t>
    <phoneticPr fontId="39" type="noConversion"/>
  </si>
  <si>
    <t>마루높이</t>
    <phoneticPr fontId="39" type="noConversion"/>
  </si>
  <si>
    <t>구   분</t>
    <phoneticPr fontId="39" type="noConversion"/>
  </si>
  <si>
    <t>처오름 높이에 의한 방법</t>
    <phoneticPr fontId="39" type="noConversion"/>
  </si>
  <si>
    <t xml:space="preserve">   1) 검토방향</t>
    <phoneticPr fontId="39" type="noConversion"/>
  </si>
  <si>
    <t>구조물
축조 수심</t>
    <phoneticPr fontId="39" type="noConversion"/>
  </si>
  <si>
    <t>산     정     방     법</t>
    <phoneticPr fontId="39" type="noConversion"/>
  </si>
  <si>
    <t>구조물 축조 수심</t>
    <phoneticPr fontId="39" type="noConversion"/>
  </si>
  <si>
    <t>쇄파대 구간</t>
    <phoneticPr fontId="39" type="noConversion"/>
  </si>
  <si>
    <t xml:space="preserve">  - 처오름높이에 의한 방법</t>
    <phoneticPr fontId="39" type="noConversion"/>
  </si>
  <si>
    <r>
      <t xml:space="preserve"> 설계조위 + (0.6 ~ 1.25) H</t>
    </r>
    <r>
      <rPr>
        <vertAlign val="subscript"/>
        <sz val="10"/>
        <color indexed="8"/>
        <rFont val="돋움"/>
        <family val="3"/>
        <charset val="129"/>
      </rPr>
      <t>⅓</t>
    </r>
    <phoneticPr fontId="39" type="noConversion"/>
  </si>
  <si>
    <t>가) 파랑조건</t>
    <phoneticPr fontId="39" type="noConversion"/>
  </si>
  <si>
    <t>나) 조위조건</t>
    <phoneticPr fontId="39" type="noConversion"/>
  </si>
  <si>
    <t xml:space="preserve">가) 기왕의 고극조위(Obs. H.H.W) : </t>
    <phoneticPr fontId="39" type="noConversion"/>
  </si>
  <si>
    <t>나) 약최고고조위(App. H.H.W)에 기왕최대조위편차를 더한 조위</t>
    <phoneticPr fontId="39" type="noConversion"/>
  </si>
  <si>
    <t xml:space="preserve"> - 항만 및 어항설계기준상의 처오름높이 산정</t>
    <phoneticPr fontId="39" type="noConversion"/>
  </si>
  <si>
    <t xml:space="preserve">   1) SPM에 의한 쇄파대산정</t>
    <phoneticPr fontId="39" type="noConversion"/>
  </si>
  <si>
    <t>가) 산정조건</t>
    <phoneticPr fontId="39" type="noConversion"/>
  </si>
  <si>
    <t>나) 환산심해파고산정</t>
    <phoneticPr fontId="39" type="noConversion"/>
  </si>
  <si>
    <t>다) 쇄파수심 산정</t>
    <phoneticPr fontId="39" type="noConversion"/>
  </si>
  <si>
    <t xml:space="preserve">   2) 항만 및 어항 설계기준에 의한 방법</t>
    <phoneticPr fontId="39" type="noConversion"/>
  </si>
  <si>
    <t>가) 쇄파수심 산정</t>
    <phoneticPr fontId="39" type="noConversion"/>
  </si>
  <si>
    <t>쇄파대
결정</t>
    <phoneticPr fontId="39" type="noConversion"/>
  </si>
  <si>
    <t>라) 쇄파대 판정</t>
    <phoneticPr fontId="39" type="noConversion"/>
  </si>
  <si>
    <t xml:space="preserve">  나. 저조위(L.L.W)</t>
    <phoneticPr fontId="39" type="noConversion"/>
  </si>
  <si>
    <t>나) 쇄파대 판정</t>
    <phoneticPr fontId="39" type="noConversion"/>
  </si>
  <si>
    <t>비     고</t>
    <phoneticPr fontId="39" type="noConversion"/>
  </si>
  <si>
    <t xml:space="preserve">  마. 입경(d) 산정</t>
    <phoneticPr fontId="39" type="noConversion"/>
  </si>
  <si>
    <t>비    고</t>
    <phoneticPr fontId="39" type="noConversion"/>
  </si>
  <si>
    <t xml:space="preserve"> - 접속부</t>
    <phoneticPr fontId="39" type="noConversion"/>
  </si>
  <si>
    <t xml:space="preserve"> - 제간부 A</t>
    <phoneticPr fontId="39" type="noConversion"/>
  </si>
  <si>
    <t xml:space="preserve"> - 제간부 B</t>
    <phoneticPr fontId="39" type="noConversion"/>
  </si>
  <si>
    <t xml:space="preserve"> - 제두부</t>
    <phoneticPr fontId="39" type="noConversion"/>
  </si>
  <si>
    <r>
      <t>나) 방파제 전면수심(h)에서 완전 이동한계 입경은 사또</t>
    </r>
    <r>
      <rPr>
        <sz val="10"/>
        <color indexed="8"/>
        <rFont val="MS Gothic"/>
        <family val="3"/>
        <charset val="128"/>
      </rPr>
      <t>･</t>
    </r>
    <r>
      <rPr>
        <sz val="10"/>
        <color indexed="8"/>
        <rFont val="돋움"/>
        <family val="3"/>
        <charset val="129"/>
      </rPr>
      <t>다나까 계산도표에 의해 산정함.</t>
    </r>
    <phoneticPr fontId="39" type="noConversion"/>
  </si>
  <si>
    <r>
      <t>가) 방파제 전면수심(h)에서 표층 이동한계 입경은 사또</t>
    </r>
    <r>
      <rPr>
        <sz val="10"/>
        <color indexed="8"/>
        <rFont val="MS Gothic"/>
        <family val="3"/>
        <charset val="128"/>
      </rPr>
      <t>･</t>
    </r>
    <r>
      <rPr>
        <sz val="10"/>
        <color indexed="8"/>
        <rFont val="돋움"/>
        <family val="3"/>
        <charset val="129"/>
      </rPr>
      <t>다나까 계산도표에 의해 산정함.</t>
    </r>
    <phoneticPr fontId="39" type="noConversion"/>
  </si>
  <si>
    <t xml:space="preserve">  바. 세굴방지공 결정</t>
    <phoneticPr fontId="39" type="noConversion"/>
  </si>
  <si>
    <t>항만 및 어항설계기준
방파제단면제원(p.139)</t>
    <phoneticPr fontId="39" type="noConversion"/>
  </si>
  <si>
    <r>
      <t>0.2m</t>
    </r>
    <r>
      <rPr>
        <vertAlign val="superscript"/>
        <sz val="10"/>
        <color indexed="10"/>
        <rFont val="돋움"/>
        <family val="3"/>
        <charset val="129"/>
      </rPr>
      <t>3</t>
    </r>
    <r>
      <rPr>
        <sz val="10"/>
        <color indexed="10"/>
        <rFont val="돋움"/>
        <family val="3"/>
        <charset val="129"/>
      </rPr>
      <t xml:space="preserve"> 급
피복석 적용
(입경:0.6m)</t>
    </r>
    <phoneticPr fontId="39" type="noConversion"/>
  </si>
  <si>
    <t>소요규격</t>
    <phoneticPr fontId="39" type="noConversion"/>
  </si>
  <si>
    <t>표층 이동한계 입경</t>
    <phoneticPr fontId="39" type="noConversion"/>
  </si>
  <si>
    <t>완전 이동한계 입경</t>
    <phoneticPr fontId="39" type="noConversion"/>
  </si>
  <si>
    <t>전면수심</t>
    <phoneticPr fontId="39" type="noConversion"/>
  </si>
  <si>
    <r>
      <t>H</t>
    </r>
    <r>
      <rPr>
        <b/>
        <vertAlign val="subscript"/>
        <sz val="10"/>
        <rFont val="돋움"/>
        <family val="3"/>
        <charset val="129"/>
      </rPr>
      <t>b</t>
    </r>
    <r>
      <rPr>
        <b/>
        <sz val="10"/>
        <rFont val="돋움"/>
        <family val="3"/>
        <charset val="129"/>
      </rPr>
      <t>/H</t>
    </r>
    <r>
      <rPr>
        <b/>
        <vertAlign val="subscript"/>
        <sz val="10"/>
        <rFont val="돋움"/>
        <family val="3"/>
        <charset val="129"/>
      </rPr>
      <t>o</t>
    </r>
    <r>
      <rPr>
        <b/>
        <sz val="10"/>
        <rFont val="돋움"/>
        <family val="3"/>
        <charset val="129"/>
      </rPr>
      <t>'</t>
    </r>
    <phoneticPr fontId="39" type="noConversion"/>
  </si>
  <si>
    <r>
      <t>H</t>
    </r>
    <r>
      <rPr>
        <b/>
        <vertAlign val="subscript"/>
        <sz val="10"/>
        <rFont val="돋움"/>
        <family val="3"/>
        <charset val="129"/>
      </rPr>
      <t>b</t>
    </r>
    <r>
      <rPr>
        <b/>
        <sz val="10"/>
        <rFont val="돋움"/>
        <family val="3"/>
        <charset val="129"/>
      </rPr>
      <t>/gT</t>
    </r>
    <r>
      <rPr>
        <b/>
        <vertAlign val="superscript"/>
        <sz val="10"/>
        <rFont val="돋움"/>
        <family val="3"/>
        <charset val="129"/>
      </rPr>
      <t>2</t>
    </r>
    <phoneticPr fontId="39" type="noConversion"/>
  </si>
  <si>
    <t xml:space="preserve">  - 항만 및 어항설계기준에 의한 방법</t>
    <phoneticPr fontId="39" type="noConversion"/>
  </si>
  <si>
    <t>항만 및 어항설계기준
에 의한 방법</t>
    <phoneticPr fontId="39" type="noConversion"/>
  </si>
  <si>
    <t>▸  마루높이는 다음의 방법을 고려하여 결정</t>
    <phoneticPr fontId="39" type="noConversion"/>
  </si>
  <si>
    <t xml:space="preserve">   3) 쇄파대 결정(H.W.L)</t>
    <phoneticPr fontId="39" type="noConversion"/>
  </si>
  <si>
    <t xml:space="preserve">   3) 쇄파대 결정(L.L.W)</t>
    <phoneticPr fontId="39" type="noConversion"/>
  </si>
  <si>
    <r>
      <t>H</t>
    </r>
    <r>
      <rPr>
        <b/>
        <vertAlign val="subscript"/>
        <sz val="10"/>
        <rFont val="돋움"/>
        <family val="3"/>
        <charset val="129"/>
      </rPr>
      <t>1/3</t>
    </r>
    <r>
      <rPr>
        <b/>
        <sz val="10"/>
        <rFont val="돋움"/>
        <family val="3"/>
        <charset val="129"/>
      </rPr>
      <t>/H</t>
    </r>
    <r>
      <rPr>
        <b/>
        <vertAlign val="subscript"/>
        <sz val="10"/>
        <rFont val="돋움"/>
        <family val="3"/>
        <charset val="129"/>
      </rPr>
      <t>o</t>
    </r>
    <r>
      <rPr>
        <b/>
        <sz val="10"/>
        <rFont val="돋움"/>
        <family val="3"/>
        <charset val="129"/>
      </rPr>
      <t>'</t>
    </r>
    <phoneticPr fontId="39" type="noConversion"/>
  </si>
  <si>
    <t>(구의 체적 : 4/3πr^3 은 아님)</t>
    <phoneticPr fontId="39" type="noConversion"/>
  </si>
  <si>
    <t xml:space="preserve">   2) 단면규모 기준 - Buried Type</t>
    <phoneticPr fontId="39" type="noConversion"/>
  </si>
  <si>
    <t>2H ~ 3H</t>
    <phoneticPr fontId="39" type="noConversion"/>
  </si>
  <si>
    <t xml:space="preserve">   3) 세굴방지공 단면규모 산정</t>
    <phoneticPr fontId="39" type="noConversion"/>
  </si>
  <si>
    <t xml:space="preserve">   1) 단면규모 기준 - Berm Type</t>
    <phoneticPr fontId="39" type="noConversion"/>
  </si>
  <si>
    <t>Berm Type</t>
    <phoneticPr fontId="39" type="noConversion"/>
  </si>
  <si>
    <t>Buried Type</t>
    <phoneticPr fontId="39" type="noConversion"/>
  </si>
  <si>
    <t xml:space="preserve">   4) 세굴방지공 소요규격 산정</t>
    <phoneticPr fontId="39" type="noConversion"/>
  </si>
  <si>
    <t>▸  마루높이는 일반적으로 배후수역의 정온도, 배후 항만시설의 보전등을 감안</t>
    <phoneticPr fontId="39" type="noConversion"/>
  </si>
  <si>
    <t>주) 항만 및 어항 설계기준(KDS 64 10 10 : 2017, p186, 해양수산부) 참조</t>
    <phoneticPr fontId="39" type="noConversion"/>
  </si>
  <si>
    <t xml:space="preserve"> - 약최고고조위(APP. H.H.W)</t>
    <phoneticPr fontId="39" type="noConversion"/>
  </si>
  <si>
    <t xml:space="preserve"> - 약최고고조위(APP. H.H.W)(부산)</t>
    <phoneticPr fontId="39" type="noConversion"/>
  </si>
  <si>
    <t>(단위 :m)</t>
    <phoneticPr fontId="39" type="noConversion"/>
  </si>
  <si>
    <t>제3방법</t>
    <phoneticPr fontId="39" type="noConversion"/>
  </si>
  <si>
    <t>약최고고조위 + 폭풍해일고</t>
    <phoneticPr fontId="39" type="noConversion"/>
  </si>
  <si>
    <t>다) 50년빈도 폭풍해일고</t>
    <phoneticPr fontId="39" type="noConversion"/>
  </si>
  <si>
    <t>부산항</t>
    <phoneticPr fontId="39" type="noConversion"/>
  </si>
  <si>
    <t>110.0cm</t>
    <phoneticPr fontId="39" type="noConversion"/>
  </si>
  <si>
    <t>폭풍해일고</t>
    <phoneticPr fontId="39" type="noConversion"/>
  </si>
  <si>
    <t>재현빈도</t>
    <phoneticPr fontId="39" type="noConversion"/>
  </si>
  <si>
    <t>50년</t>
    <phoneticPr fontId="39" type="noConversion"/>
  </si>
  <si>
    <t>라) 설계 고조위</t>
    <phoneticPr fontId="39" type="noConversion"/>
  </si>
  <si>
    <t xml:space="preserve"> - 약최고고조위(App. H.H.W) + 폭풍해일고 =</t>
    <phoneticPr fontId="39" type="noConversion"/>
  </si>
  <si>
    <t>추자항 파제제 축조공사</t>
    <phoneticPr fontId="39" type="noConversion"/>
  </si>
  <si>
    <t>1.1 기본제원검토</t>
    <phoneticPr fontId="39" type="noConversion"/>
  </si>
  <si>
    <t xml:space="preserve"> 1.1.1 마루높이 검토</t>
    <phoneticPr fontId="39" type="noConversion"/>
  </si>
  <si>
    <t xml:space="preserve">  - 허용월파량에 의한 방법</t>
    <phoneticPr fontId="39" type="noConversion"/>
  </si>
  <si>
    <t>허용월파량에 의한 방법</t>
    <phoneticPr fontId="39" type="noConversion"/>
  </si>
  <si>
    <t>배후지 중요도를 고려한 허용월파량</t>
  </si>
  <si>
    <t>구분</t>
  </si>
  <si>
    <t>월파량(㎥/m*s)</t>
  </si>
  <si>
    <t>적용</t>
  </si>
  <si>
    <t>기타 중요한 지역</t>
  </si>
  <si>
    <t>기타지역</t>
  </si>
  <si>
    <t>0.02~0.06</t>
  </si>
  <si>
    <t>O</t>
  </si>
  <si>
    <t>배후에 민가, 공공시설 밀집으로 월파, 물보라등의 유입으로 중대한
재해가 예상되는 지역</t>
    <phoneticPr fontId="39" type="noConversion"/>
  </si>
  <si>
    <t>소파호안의 월파유량 산정도(해저경사 1:50)</t>
  </si>
  <si>
    <t>* 월파량 산정</t>
  </si>
  <si>
    <t>H0'/L0</t>
  </si>
  <si>
    <t>허용
월파량</t>
  </si>
  <si>
    <t>h/H0'</t>
  </si>
  <si>
    <t>q/√(2g(Ho')3</t>
  </si>
  <si>
    <t>hc/H0'</t>
  </si>
  <si>
    <t>hc</t>
  </si>
  <si>
    <t>설계
조위</t>
  </si>
  <si>
    <t>마루높이
(설계조위+hc)</t>
  </si>
  <si>
    <t>마루높이
결정</t>
  </si>
  <si>
    <t>구조물 축조 수심
(Aprox.H.H.W 기준)</t>
    <phoneticPr fontId="39" type="noConversion"/>
  </si>
  <si>
    <t>혼성제</t>
    <phoneticPr fontId="39" type="noConversion"/>
  </si>
  <si>
    <t>L.L.W</t>
    <phoneticPr fontId="39" type="noConversion"/>
  </si>
  <si>
    <t xml:space="preserve"> 1.1.2 쇄파대 검토</t>
    <phoneticPr fontId="39" type="noConversion"/>
  </si>
  <si>
    <t>구    분</t>
    <phoneticPr fontId="84" type="noConversion"/>
  </si>
  <si>
    <t>비  고</t>
    <phoneticPr fontId="84" type="noConversion"/>
  </si>
  <si>
    <t>구     분</t>
    <phoneticPr fontId="84" type="noConversion"/>
  </si>
  <si>
    <t>산 정 방 법</t>
    <phoneticPr fontId="84" type="noConversion"/>
  </si>
  <si>
    <t>비     고</t>
    <phoneticPr fontId="84" type="noConversion"/>
  </si>
  <si>
    <t>허드슨 공식</t>
    <phoneticPr fontId="84" type="noConversion"/>
  </si>
  <si>
    <t>Van Der Meer 공식</t>
    <phoneticPr fontId="84" type="noConversion"/>
  </si>
  <si>
    <t>다까하시·요시아 공식</t>
    <phoneticPr fontId="84" type="noConversion"/>
  </si>
  <si>
    <t>확장된 다니모토식</t>
    <phoneticPr fontId="84" type="noConversion"/>
  </si>
  <si>
    <t xml:space="preserve"> Ns=max(1.8,(1.3·(1-K)/K1/3·h'/H1/3 +1.8·exp</t>
    <phoneticPr fontId="84" type="noConversion"/>
  </si>
  <si>
    <t>[-1.5·(1-K)2/K1/3 ·h'/H1/3])) ; BM/L' &lt; 0.25</t>
    <phoneticPr fontId="84" type="noConversion"/>
  </si>
  <si>
    <t>Brebner &amp; Donnelly 공식</t>
    <phoneticPr fontId="84" type="noConversion"/>
  </si>
  <si>
    <t>도표에 의한 방법산출</t>
    <phoneticPr fontId="84" type="noConversion"/>
  </si>
  <si>
    <t>산 정 결 과</t>
    <phoneticPr fontId="84" type="noConversion"/>
  </si>
  <si>
    <t>○</t>
    <phoneticPr fontId="39" type="noConversion"/>
  </si>
  <si>
    <t>: 피복재 또는 피해율 등에 의해 결정되는 계수</t>
    <phoneticPr fontId="39" type="noConversion"/>
  </si>
  <si>
    <t>: 사면의 경사각</t>
    <phoneticPr fontId="39" type="noConversion"/>
  </si>
  <si>
    <t>피복재 중량을 결정하기 위한 KD값</t>
  </si>
  <si>
    <t>피  복  재</t>
    <phoneticPr fontId="39" type="noConversion"/>
  </si>
  <si>
    <t>거 치</t>
    <phoneticPr fontId="39" type="noConversion"/>
  </si>
  <si>
    <t>쇄 파</t>
    <phoneticPr fontId="39" type="noConversion"/>
  </si>
  <si>
    <t>경 사</t>
    <phoneticPr fontId="39" type="noConversion"/>
  </si>
  <si>
    <t>매끈하고 둥근사석</t>
    <phoneticPr fontId="39" type="noConversion"/>
  </si>
  <si>
    <t>난적</t>
    <phoneticPr fontId="39" type="noConversion"/>
  </si>
  <si>
    <t>1.5~3.0</t>
    <phoneticPr fontId="39" type="noConversion"/>
  </si>
  <si>
    <t>〃</t>
    <phoneticPr fontId="39" type="noConversion"/>
  </si>
  <si>
    <t>거칠고 모가 있는 돌</t>
    <phoneticPr fontId="39" type="noConversion"/>
  </si>
  <si>
    <t>특별한 것</t>
    <phoneticPr fontId="39" type="noConversion"/>
  </si>
  <si>
    <t>평면육면체 돌</t>
    <phoneticPr fontId="39" type="noConversion"/>
  </si>
  <si>
    <t>7.0~20.0</t>
    <phoneticPr fontId="39" type="noConversion"/>
  </si>
  <si>
    <t>8.5~24.0</t>
    <phoneticPr fontId="39" type="noConversion"/>
  </si>
  <si>
    <t>테트라포드(Tetrapod)
퀘드리포드(Quadripod)</t>
    <phoneticPr fontId="39" type="noConversion"/>
  </si>
  <si>
    <t>1.5
2.0
3.0</t>
    <phoneticPr fontId="39" type="noConversion"/>
  </si>
  <si>
    <t>2.0
3.0</t>
    <phoneticPr fontId="39" type="noConversion"/>
  </si>
  <si>
    <t>모디파이드큐브</t>
    <phoneticPr fontId="39" type="noConversion"/>
  </si>
  <si>
    <t>헥사포드(Hexapod)</t>
    <phoneticPr fontId="39" type="noConversion"/>
  </si>
  <si>
    <t>토스케인(Toskane)</t>
    <phoneticPr fontId="39" type="noConversion"/>
  </si>
  <si>
    <t>정적</t>
    <phoneticPr fontId="39" type="noConversion"/>
  </si>
  <si>
    <t>마루높이가 높은 경사제의 사면 피복재에  파형구배나 파의수 , 피해의 정도를 고려함</t>
    <phoneticPr fontId="39" type="noConversion"/>
  </si>
  <si>
    <t xml:space="preserve"> 안정계수</t>
    <phoneticPr fontId="39" type="noConversion"/>
  </si>
  <si>
    <t>: 쇄파(Plunging Breakers)에 대한 안정계수</t>
    <phoneticPr fontId="39" type="noConversion"/>
  </si>
  <si>
    <t>: 쇄기파(Surging Breakers)에 대한 안정계수</t>
    <phoneticPr fontId="39" type="noConversion"/>
  </si>
  <si>
    <t>: 사면이 수평면과 이루는 각</t>
    <phoneticPr fontId="39" type="noConversion"/>
  </si>
  <si>
    <t>: 파형구배(H⅓/Lo)</t>
    <phoneticPr fontId="39" type="noConversion"/>
  </si>
  <si>
    <t>비쇄파 영역에서는 1.0</t>
    <phoneticPr fontId="39" type="noConversion"/>
  </si>
  <si>
    <t>: 1/20 최대파고</t>
    <phoneticPr fontId="39" type="noConversion"/>
  </si>
  <si>
    <t>: 1/3 유의파고</t>
    <phoneticPr fontId="39" type="noConversion"/>
  </si>
  <si>
    <t>P</t>
    <phoneticPr fontId="39" type="noConversion"/>
  </si>
  <si>
    <t>: 피복층 하부의 투수지수 (항·설 p142 도참 5-11)</t>
    <phoneticPr fontId="39" type="noConversion"/>
  </si>
  <si>
    <t>S</t>
    <phoneticPr fontId="39" type="noConversion"/>
  </si>
  <si>
    <t xml:space="preserve">A </t>
    <phoneticPr fontId="39" type="noConversion"/>
  </si>
  <si>
    <t>: 침식부의 면적</t>
    <phoneticPr fontId="39" type="noConversion"/>
  </si>
  <si>
    <t>: 작용하는 파의 수</t>
    <phoneticPr fontId="39" type="noConversion"/>
  </si>
  <si>
    <t>H⅓</t>
    <phoneticPr fontId="39" type="noConversion"/>
  </si>
  <si>
    <t>M (㎥)</t>
    <phoneticPr fontId="39" type="noConversion"/>
  </si>
  <si>
    <t>2층 피복의 경우에 있어서 각 단계의 피재에 대한 변형정도, S</t>
    <phoneticPr fontId="39" type="noConversion"/>
  </si>
  <si>
    <t xml:space="preserve"> 투수지수 P</t>
  </si>
  <si>
    <t>침식부의 면적A</t>
  </si>
  <si>
    <t>○</t>
  </si>
  <si>
    <t>: 피해도(피해정도를 나타내는 피해율의 하나로 방파제 법선방향의 폭</t>
    <phoneticPr fontId="39" type="noConversion"/>
  </si>
  <si>
    <t xml:space="preserve">  비쇄파 영역에서는 1.0</t>
    <phoneticPr fontId="39" type="noConversion"/>
  </si>
  <si>
    <t>: 블록의 형상이나 사면구배 등에 의한 계수</t>
    <phoneticPr fontId="39" type="noConversion"/>
  </si>
  <si>
    <t>cotα=4/3 인 경우,</t>
    <phoneticPr fontId="39" type="noConversion"/>
  </si>
  <si>
    <t>a =</t>
    <phoneticPr fontId="39" type="noConversion"/>
  </si>
  <si>
    <t>b =</t>
    <phoneticPr fontId="39" type="noConversion"/>
  </si>
  <si>
    <t>cotα=1.5 인 경우,</t>
    <phoneticPr fontId="39" type="noConversion"/>
  </si>
  <si>
    <t xml:space="preserve"> 파가 직각으로 입사시</t>
    <phoneticPr fontId="39" type="noConversion"/>
  </si>
  <si>
    <t xml:space="preserve"> 혼성제 마운드의 피복재 소요중량은 파랑 제원이나 설치수심, 마운드의 형상, 피복재의 특성등에</t>
    <phoneticPr fontId="39" type="noConversion"/>
  </si>
  <si>
    <t xml:space="preserve"> 의해 변하므로 수리모형실험이나 확장된 다니모토식을 사용하여 산정한다.</t>
    <phoneticPr fontId="39" type="noConversion"/>
  </si>
  <si>
    <t>M =</t>
    <phoneticPr fontId="39" type="noConversion"/>
  </si>
  <si>
    <t>여기서</t>
    <phoneticPr fontId="39" type="noConversion"/>
  </si>
  <si>
    <t xml:space="preserve"> M   : 사석 또는 인공블록의 평균중량 ( t )</t>
    <phoneticPr fontId="39" type="noConversion"/>
  </si>
  <si>
    <t xml:space="preserve">Mr  : 사석 또는 인공블록의 공기중 단위중량 </t>
    <phoneticPr fontId="39" type="noConversion"/>
  </si>
  <si>
    <t xml:space="preserve"> Sr  : 사석 또는 블록의 해수에 대한 비중 (2.60/1.03)</t>
    <phoneticPr fontId="39" type="noConversion"/>
  </si>
  <si>
    <t xml:space="preserve"> H   : 설계 계산에 쓰이는 파고  (H1/3)</t>
    <phoneticPr fontId="39" type="noConversion"/>
  </si>
  <si>
    <t xml:space="preserve"> T   : 설계 계산에 쓰이는 파고의 주기(T1/3)</t>
    <phoneticPr fontId="39" type="noConversion"/>
  </si>
  <si>
    <t xml:space="preserve"> Ns  : 안정수(Stability Number)</t>
    <phoneticPr fontId="39" type="noConversion"/>
  </si>
  <si>
    <t xml:space="preserve"> 단,</t>
    <phoneticPr fontId="39" type="noConversion"/>
  </si>
  <si>
    <t>안정수는 파랑조건과 사석제의 치수, 피복공의 형상에 따라 다르며,</t>
    <phoneticPr fontId="39" type="noConversion"/>
  </si>
  <si>
    <t>다니모토 등은  1개의 피복단위에 작용하는 유체의 동역학적 항력 및</t>
    <phoneticPr fontId="39" type="noConversion"/>
  </si>
  <si>
    <t>양력의 해석과 수리모형실험 결과를 통해 다음의 안정수에 대한 식을 적용</t>
    <phoneticPr fontId="39" type="noConversion"/>
  </si>
  <si>
    <t>h' : 기초사석부(피복층제외)의 마루의 수심(m) (그림참고)</t>
    <phoneticPr fontId="39" type="noConversion"/>
  </si>
  <si>
    <t>L' : 수심 h'에서 설계유의파 주기에 대한 파장(m)</t>
    <phoneticPr fontId="39" type="noConversion"/>
  </si>
  <si>
    <t xml:space="preserve">β  : 파의 입사각(법선방향과 이루는 각, 15˚ 의 방향보정은 하지 않음) (그림참고)  </t>
    <phoneticPr fontId="39" type="noConversion"/>
  </si>
  <si>
    <t>혼성재의 표준적인 단면과 기호 및 방파제의 방선형상이나 파향의 영향</t>
    <phoneticPr fontId="39" type="noConversion"/>
  </si>
  <si>
    <t>파가 직각으로 입사시</t>
    <phoneticPr fontId="39" type="noConversion"/>
  </si>
  <si>
    <t>I</t>
    <phoneticPr fontId="39" type="noConversion"/>
  </si>
  <si>
    <t>K1</t>
    <phoneticPr fontId="39" type="noConversion"/>
  </si>
  <si>
    <t>Ns</t>
    <phoneticPr fontId="39" type="noConversion"/>
  </si>
  <si>
    <t>Sr</t>
    <phoneticPr fontId="39" type="noConversion"/>
  </si>
  <si>
    <t>Mr</t>
    <phoneticPr fontId="39" type="noConversion"/>
  </si>
  <si>
    <t>파가 경사각으로 입사시</t>
    <phoneticPr fontId="39" type="noConversion"/>
  </si>
  <si>
    <t>αs</t>
    <phoneticPr fontId="39" type="noConversion"/>
  </si>
  <si>
    <t>(K2)B</t>
    <phoneticPr fontId="39" type="noConversion"/>
  </si>
  <si>
    <t xml:space="preserve"> 5) Brebner &amp; Donnelly 공식, 1962</t>
    <phoneticPr fontId="83" type="noConversion"/>
  </si>
  <si>
    <t>○</t>
    <phoneticPr fontId="84" type="noConversion"/>
  </si>
  <si>
    <t xml:space="preserve">의해 산정할 수 있다. 이식은 브레브너 도넬리(Brebner &amp; Donnelly, 1962)에 의해 직립벽  </t>
    <phoneticPr fontId="84" type="noConversion"/>
  </si>
  <si>
    <t>설계조위</t>
    <phoneticPr fontId="84" type="noConversion"/>
  </si>
  <si>
    <t xml:space="preserve">: </t>
    <phoneticPr fontId="84" type="noConversion"/>
  </si>
  <si>
    <t>위의 도표에 의해 Ns(안정계수)를 산정한다.</t>
    <phoneticPr fontId="84" type="noConversion"/>
  </si>
  <si>
    <t>설치수심</t>
    <phoneticPr fontId="84" type="noConversion"/>
  </si>
  <si>
    <t>:</t>
    <phoneticPr fontId="84" type="noConversion"/>
  </si>
  <si>
    <t>(</t>
    <phoneticPr fontId="84" type="noConversion"/>
  </si>
  <si>
    <t>× (</t>
    <phoneticPr fontId="84" type="noConversion"/>
  </si>
  <si>
    <t>)</t>
    <phoneticPr fontId="84" type="noConversion"/>
  </si>
  <si>
    <t>+</t>
    <phoneticPr fontId="84" type="noConversion"/>
  </si>
  <si>
    <t>Toe상부심</t>
    <phoneticPr fontId="84" type="noConversion"/>
  </si>
  <si>
    <t>ρr(t/㎥)</t>
    <phoneticPr fontId="39" type="noConversion"/>
  </si>
  <si>
    <t>평균수심</t>
    <phoneticPr fontId="84" type="noConversion"/>
  </si>
  <si>
    <r>
      <t xml:space="preserve">  1) 설계 제원 (H</t>
    </r>
    <r>
      <rPr>
        <vertAlign val="subscript"/>
        <sz val="10"/>
        <color indexed="8"/>
        <rFont val="돋움"/>
        <family val="3"/>
        <charset val="129"/>
      </rPr>
      <t>1/3</t>
    </r>
    <r>
      <rPr>
        <sz val="10"/>
        <color indexed="8"/>
        <rFont val="돋움"/>
        <family val="3"/>
        <charset val="129"/>
      </rPr>
      <t>, T</t>
    </r>
    <r>
      <rPr>
        <vertAlign val="subscript"/>
        <sz val="10"/>
        <color indexed="8"/>
        <rFont val="돋움"/>
        <family val="3"/>
        <charset val="129"/>
      </rPr>
      <t>1/3</t>
    </r>
    <r>
      <rPr>
        <sz val="10"/>
        <color indexed="8"/>
        <rFont val="돋움"/>
        <family val="3"/>
        <charset val="129"/>
      </rPr>
      <t>)</t>
    </r>
    <phoneticPr fontId="83" type="noConversion"/>
  </si>
  <si>
    <r>
      <t xml:space="preserve"> N</t>
    </r>
    <r>
      <rPr>
        <vertAlign val="subscript"/>
        <sz val="10"/>
        <rFont val="돋움"/>
        <family val="3"/>
        <charset val="129"/>
      </rPr>
      <t>s3</t>
    </r>
    <r>
      <rPr>
        <sz val="10"/>
        <rFont val="돋움"/>
        <family val="3"/>
        <charset val="129"/>
      </rPr>
      <t xml:space="preserve"> = K</t>
    </r>
    <r>
      <rPr>
        <vertAlign val="subscript"/>
        <sz val="10"/>
        <rFont val="돋움"/>
        <family val="3"/>
        <charset val="129"/>
      </rPr>
      <t>D</t>
    </r>
    <r>
      <rPr>
        <sz val="10"/>
        <rFont val="돋움"/>
        <family val="3"/>
        <charset val="129"/>
      </rPr>
      <t>·cotα</t>
    </r>
    <phoneticPr fontId="84" type="noConversion"/>
  </si>
  <si>
    <r>
      <t xml:space="preserve"> N</t>
    </r>
    <r>
      <rPr>
        <vertAlign val="subscript"/>
        <sz val="10"/>
        <rFont val="돋움"/>
        <family val="3"/>
        <charset val="129"/>
      </rPr>
      <t>s</t>
    </r>
    <r>
      <rPr>
        <sz val="10"/>
        <rFont val="돋움"/>
        <family val="3"/>
        <charset val="129"/>
      </rPr>
      <t xml:space="preserve"> = max(N</t>
    </r>
    <r>
      <rPr>
        <vertAlign val="subscript"/>
        <sz val="10"/>
        <rFont val="돋움"/>
        <family val="3"/>
        <charset val="129"/>
      </rPr>
      <t>spl</t>
    </r>
    <r>
      <rPr>
        <sz val="10"/>
        <rFont val="돋움"/>
        <family val="3"/>
        <charset val="129"/>
      </rPr>
      <t>, N</t>
    </r>
    <r>
      <rPr>
        <vertAlign val="subscript"/>
        <sz val="10"/>
        <rFont val="돋움"/>
        <family val="3"/>
        <charset val="129"/>
      </rPr>
      <t>ssr</t>
    </r>
    <r>
      <rPr>
        <sz val="10"/>
        <rFont val="돋움"/>
        <family val="3"/>
        <charset val="129"/>
      </rPr>
      <t>)</t>
    </r>
    <phoneticPr fontId="84" type="noConversion"/>
  </si>
  <si>
    <r>
      <t xml:space="preserve"> N</t>
    </r>
    <r>
      <rPr>
        <vertAlign val="subscript"/>
        <sz val="10"/>
        <rFont val="돋움"/>
        <family val="3"/>
        <charset val="129"/>
      </rPr>
      <t>s</t>
    </r>
    <r>
      <rPr>
        <sz val="10"/>
        <rFont val="돋움"/>
        <family val="3"/>
        <charset val="129"/>
      </rPr>
      <t xml:space="preserve"> = C</t>
    </r>
    <r>
      <rPr>
        <vertAlign val="subscript"/>
        <sz val="10"/>
        <rFont val="돋움"/>
        <family val="3"/>
        <charset val="129"/>
      </rPr>
      <t>H</t>
    </r>
    <r>
      <rPr>
        <sz val="10"/>
        <rFont val="돋움"/>
        <family val="3"/>
        <charset val="129"/>
      </rPr>
      <t>{a(N</t>
    </r>
    <r>
      <rPr>
        <vertAlign val="subscript"/>
        <sz val="10"/>
        <rFont val="돋움"/>
        <family val="3"/>
        <charset val="129"/>
      </rPr>
      <t>0</t>
    </r>
    <r>
      <rPr>
        <sz val="10"/>
        <rFont val="돋움"/>
        <family val="3"/>
        <charset val="129"/>
      </rPr>
      <t>/N</t>
    </r>
    <r>
      <rPr>
        <vertAlign val="superscript"/>
        <sz val="10"/>
        <rFont val="돋움"/>
        <family val="3"/>
        <charset val="129"/>
      </rPr>
      <t>0.5</t>
    </r>
    <r>
      <rPr>
        <sz val="10"/>
        <rFont val="돋움"/>
        <family val="3"/>
        <charset val="129"/>
      </rPr>
      <t>)</t>
    </r>
    <r>
      <rPr>
        <vertAlign val="superscript"/>
        <sz val="10"/>
        <rFont val="돋움"/>
        <family val="3"/>
        <charset val="129"/>
      </rPr>
      <t>0.2</t>
    </r>
    <r>
      <rPr>
        <sz val="10"/>
        <rFont val="돋움"/>
        <family val="3"/>
        <charset val="129"/>
      </rPr>
      <t>+b}</t>
    </r>
    <phoneticPr fontId="84" type="noConversion"/>
  </si>
  <si>
    <r>
      <t xml:space="preserve"> </t>
    </r>
    <r>
      <rPr>
        <sz val="10"/>
        <color indexed="8"/>
        <rFont val="돋움"/>
        <family val="3"/>
        <charset val="129"/>
      </rPr>
      <t>파력을 받는 사면의 표면에 피복하는 사석 또는 블록의 안정질량</t>
    </r>
    <phoneticPr fontId="39" type="noConversion"/>
  </si>
  <si>
    <r>
      <t>K</t>
    </r>
    <r>
      <rPr>
        <vertAlign val="subscript"/>
        <sz val="10"/>
        <color indexed="8"/>
        <rFont val="돋움"/>
        <family val="3"/>
        <charset val="129"/>
      </rPr>
      <t>D</t>
    </r>
    <phoneticPr fontId="39" type="noConversion"/>
  </si>
  <si>
    <r>
      <t>안정계수 K</t>
    </r>
    <r>
      <rPr>
        <b/>
        <vertAlign val="subscript"/>
        <sz val="10"/>
        <color indexed="8"/>
        <rFont val="돋움"/>
        <family val="3"/>
        <charset val="129"/>
      </rPr>
      <t xml:space="preserve">D </t>
    </r>
    <phoneticPr fontId="39" type="noConversion"/>
  </si>
  <si>
    <r>
      <t>H</t>
    </r>
    <r>
      <rPr>
        <b/>
        <vertAlign val="subscript"/>
        <sz val="10"/>
        <color indexed="8"/>
        <rFont val="돋움"/>
        <family val="3"/>
        <charset val="129"/>
      </rPr>
      <t>⅓</t>
    </r>
    <r>
      <rPr>
        <b/>
        <sz val="10"/>
        <color indexed="8"/>
        <rFont val="돋움"/>
        <family val="3"/>
        <charset val="129"/>
      </rPr>
      <t>(m)</t>
    </r>
    <phoneticPr fontId="39" type="noConversion"/>
  </si>
  <si>
    <r>
      <t>K</t>
    </r>
    <r>
      <rPr>
        <b/>
        <vertAlign val="subscript"/>
        <sz val="10"/>
        <color indexed="8"/>
        <rFont val="돋움"/>
        <family val="3"/>
        <charset val="129"/>
      </rPr>
      <t>D</t>
    </r>
    <phoneticPr fontId="39" type="noConversion"/>
  </si>
  <si>
    <r>
      <t>S</t>
    </r>
    <r>
      <rPr>
        <b/>
        <vertAlign val="subscript"/>
        <sz val="10"/>
        <color indexed="8"/>
        <rFont val="돋움"/>
        <family val="3"/>
        <charset val="129"/>
      </rPr>
      <t>r</t>
    </r>
    <phoneticPr fontId="39" type="noConversion"/>
  </si>
  <si>
    <r>
      <t>N</t>
    </r>
    <r>
      <rPr>
        <vertAlign val="subscript"/>
        <sz val="10"/>
        <color indexed="8"/>
        <rFont val="돋움"/>
        <family val="3"/>
        <charset val="129"/>
      </rPr>
      <t>S</t>
    </r>
    <r>
      <rPr>
        <sz val="10"/>
        <color indexed="8"/>
        <rFont val="돋움"/>
        <family val="3"/>
        <charset val="129"/>
      </rPr>
      <t xml:space="preserve"> = max(N</t>
    </r>
    <r>
      <rPr>
        <vertAlign val="subscript"/>
        <sz val="10"/>
        <color indexed="8"/>
        <rFont val="돋움"/>
        <family val="3"/>
        <charset val="129"/>
      </rPr>
      <t>spl</t>
    </r>
    <r>
      <rPr>
        <sz val="10"/>
        <color indexed="8"/>
        <rFont val="돋움"/>
        <family val="3"/>
        <charset val="129"/>
      </rPr>
      <t>, N</t>
    </r>
    <r>
      <rPr>
        <vertAlign val="subscript"/>
        <sz val="10"/>
        <color indexed="8"/>
        <rFont val="돋움"/>
        <family val="3"/>
        <charset val="129"/>
      </rPr>
      <t>ssr</t>
    </r>
    <r>
      <rPr>
        <sz val="10"/>
        <color indexed="8"/>
        <rFont val="돋움"/>
        <family val="3"/>
        <charset val="129"/>
      </rPr>
      <t>)</t>
    </r>
    <phoneticPr fontId="39" type="noConversion"/>
  </si>
  <si>
    <r>
      <t>N</t>
    </r>
    <r>
      <rPr>
        <vertAlign val="subscript"/>
        <sz val="10"/>
        <color indexed="8"/>
        <rFont val="돋움"/>
        <family val="3"/>
        <charset val="129"/>
      </rPr>
      <t>spl</t>
    </r>
    <r>
      <rPr>
        <sz val="10"/>
        <color indexed="8"/>
        <rFont val="돋움"/>
        <family val="3"/>
        <charset val="129"/>
      </rPr>
      <t xml:space="preserve"> = 6.2C</t>
    </r>
    <r>
      <rPr>
        <vertAlign val="subscript"/>
        <sz val="10"/>
        <color indexed="8"/>
        <rFont val="돋움"/>
        <family val="3"/>
        <charset val="129"/>
      </rPr>
      <t>H</t>
    </r>
    <r>
      <rPr>
        <sz val="10"/>
        <color indexed="8"/>
        <rFont val="돋움"/>
        <family val="3"/>
        <charset val="129"/>
      </rPr>
      <t>P</t>
    </r>
    <r>
      <rPr>
        <vertAlign val="superscript"/>
        <sz val="10"/>
        <color indexed="8"/>
        <rFont val="돋움"/>
        <family val="3"/>
        <charset val="129"/>
      </rPr>
      <t>0.18</t>
    </r>
    <r>
      <rPr>
        <sz val="10"/>
        <color indexed="8"/>
        <rFont val="돋움"/>
        <family val="3"/>
        <charset val="129"/>
      </rPr>
      <t>(S</t>
    </r>
    <r>
      <rPr>
        <vertAlign val="superscript"/>
        <sz val="10"/>
        <color indexed="8"/>
        <rFont val="돋움"/>
        <family val="3"/>
        <charset val="129"/>
      </rPr>
      <t>0.2</t>
    </r>
    <r>
      <rPr>
        <sz val="10"/>
        <color indexed="8"/>
        <rFont val="돋움"/>
        <family val="3"/>
        <charset val="129"/>
      </rPr>
      <t>/N</t>
    </r>
    <r>
      <rPr>
        <vertAlign val="superscript"/>
        <sz val="10"/>
        <color indexed="8"/>
        <rFont val="돋움"/>
        <family val="3"/>
        <charset val="129"/>
      </rPr>
      <t>0.1</t>
    </r>
    <r>
      <rPr>
        <sz val="10"/>
        <color indexed="8"/>
        <rFont val="돋움"/>
        <family val="3"/>
        <charset val="129"/>
      </rPr>
      <t>)I</t>
    </r>
    <r>
      <rPr>
        <vertAlign val="subscript"/>
        <sz val="10"/>
        <color indexed="8"/>
        <rFont val="돋움"/>
        <family val="3"/>
        <charset val="129"/>
      </rPr>
      <t>r</t>
    </r>
    <r>
      <rPr>
        <vertAlign val="superscript"/>
        <sz val="10"/>
        <color indexed="8"/>
        <rFont val="돋움"/>
        <family val="3"/>
        <charset val="129"/>
      </rPr>
      <t>-0.5</t>
    </r>
    <phoneticPr fontId="39" type="noConversion"/>
  </si>
  <si>
    <r>
      <t>N</t>
    </r>
    <r>
      <rPr>
        <vertAlign val="subscript"/>
        <sz val="10"/>
        <color indexed="8"/>
        <rFont val="돋움"/>
        <family val="3"/>
        <charset val="129"/>
      </rPr>
      <t>ssr</t>
    </r>
    <r>
      <rPr>
        <sz val="10"/>
        <color indexed="8"/>
        <rFont val="돋움"/>
        <family val="3"/>
        <charset val="129"/>
      </rPr>
      <t xml:space="preserve"> = C</t>
    </r>
    <r>
      <rPr>
        <vertAlign val="subscript"/>
        <sz val="10"/>
        <color indexed="8"/>
        <rFont val="돋움"/>
        <family val="3"/>
        <charset val="129"/>
      </rPr>
      <t>H</t>
    </r>
    <r>
      <rPr>
        <sz val="10"/>
        <color indexed="8"/>
        <rFont val="돋움"/>
        <family val="3"/>
        <charset val="129"/>
      </rPr>
      <t>P</t>
    </r>
    <r>
      <rPr>
        <vertAlign val="superscript"/>
        <sz val="10"/>
        <color indexed="8"/>
        <rFont val="돋움"/>
        <family val="3"/>
        <charset val="129"/>
      </rPr>
      <t>-0.13</t>
    </r>
    <r>
      <rPr>
        <sz val="10"/>
        <color indexed="8"/>
        <rFont val="돋움"/>
        <family val="3"/>
        <charset val="129"/>
      </rPr>
      <t>(S</t>
    </r>
    <r>
      <rPr>
        <vertAlign val="superscript"/>
        <sz val="10"/>
        <color indexed="8"/>
        <rFont val="돋움"/>
        <family val="3"/>
        <charset val="129"/>
      </rPr>
      <t>0.2</t>
    </r>
    <r>
      <rPr>
        <sz val="10"/>
        <color indexed="8"/>
        <rFont val="돋움"/>
        <family val="3"/>
        <charset val="129"/>
      </rPr>
      <t>/N</t>
    </r>
    <r>
      <rPr>
        <vertAlign val="superscript"/>
        <sz val="10"/>
        <color indexed="8"/>
        <rFont val="돋움"/>
        <family val="3"/>
        <charset val="129"/>
      </rPr>
      <t>0.1</t>
    </r>
    <r>
      <rPr>
        <sz val="10"/>
        <color indexed="8"/>
        <rFont val="돋움"/>
        <family val="3"/>
        <charset val="129"/>
      </rPr>
      <t>)(cotα)</t>
    </r>
    <r>
      <rPr>
        <vertAlign val="superscript"/>
        <sz val="10"/>
        <color indexed="8"/>
        <rFont val="돋움"/>
        <family val="3"/>
        <charset val="129"/>
      </rPr>
      <t>0.5</t>
    </r>
    <r>
      <rPr>
        <sz val="10"/>
        <color indexed="8"/>
        <rFont val="돋움"/>
        <family val="3"/>
        <charset val="129"/>
      </rPr>
      <t>I</t>
    </r>
    <r>
      <rPr>
        <vertAlign val="subscript"/>
        <sz val="10"/>
        <color indexed="8"/>
        <rFont val="돋움"/>
        <family val="3"/>
        <charset val="129"/>
      </rPr>
      <t>r</t>
    </r>
    <r>
      <rPr>
        <vertAlign val="superscript"/>
        <sz val="10"/>
        <color indexed="8"/>
        <rFont val="돋움"/>
        <family val="3"/>
        <charset val="129"/>
      </rPr>
      <t>P</t>
    </r>
    <phoneticPr fontId="39" type="noConversion"/>
  </si>
  <si>
    <r>
      <t>N</t>
    </r>
    <r>
      <rPr>
        <vertAlign val="subscript"/>
        <sz val="10"/>
        <color indexed="8"/>
        <rFont val="돋움"/>
        <family val="3"/>
        <charset val="129"/>
      </rPr>
      <t>spl</t>
    </r>
    <phoneticPr fontId="39" type="noConversion"/>
  </si>
  <si>
    <r>
      <t>N</t>
    </r>
    <r>
      <rPr>
        <vertAlign val="subscript"/>
        <sz val="10"/>
        <color indexed="8"/>
        <rFont val="돋움"/>
        <family val="3"/>
        <charset val="129"/>
      </rPr>
      <t>ssr</t>
    </r>
    <phoneticPr fontId="39" type="noConversion"/>
  </si>
  <si>
    <r>
      <t>I</t>
    </r>
    <r>
      <rPr>
        <vertAlign val="subscript"/>
        <sz val="10"/>
        <color indexed="8"/>
        <rFont val="돋움"/>
        <family val="3"/>
        <charset val="129"/>
      </rPr>
      <t>r</t>
    </r>
    <phoneticPr fontId="39" type="noConversion"/>
  </si>
  <si>
    <r>
      <t>: 이리바렌수(Iribaren Number) (tanα/S</t>
    </r>
    <r>
      <rPr>
        <vertAlign val="subscript"/>
        <sz val="10"/>
        <color indexed="8"/>
        <rFont val="돋움"/>
        <family val="3"/>
        <charset val="129"/>
      </rPr>
      <t>om</t>
    </r>
    <r>
      <rPr>
        <vertAlign val="superscript"/>
        <sz val="10"/>
        <color indexed="8"/>
        <rFont val="돋움"/>
        <family val="3"/>
        <charset val="129"/>
      </rPr>
      <t>0.5</t>
    </r>
    <r>
      <rPr>
        <sz val="10"/>
        <color indexed="8"/>
        <rFont val="돋움"/>
        <family val="3"/>
        <charset val="129"/>
      </rPr>
      <t>)</t>
    </r>
    <phoneticPr fontId="39" type="noConversion"/>
  </si>
  <si>
    <r>
      <t>S</t>
    </r>
    <r>
      <rPr>
        <vertAlign val="subscript"/>
        <sz val="10"/>
        <color indexed="8"/>
        <rFont val="돋움"/>
        <family val="3"/>
        <charset val="129"/>
      </rPr>
      <t>om</t>
    </r>
    <phoneticPr fontId="39" type="noConversion"/>
  </si>
  <si>
    <r>
      <t>C</t>
    </r>
    <r>
      <rPr>
        <vertAlign val="subscript"/>
        <sz val="10"/>
        <color indexed="8"/>
        <rFont val="돋움"/>
        <family val="3"/>
        <charset val="129"/>
      </rPr>
      <t>H</t>
    </r>
    <phoneticPr fontId="39" type="noConversion"/>
  </si>
  <si>
    <r>
      <t>: 쇄파효과계수 (1.4/(H</t>
    </r>
    <r>
      <rPr>
        <vertAlign val="subscript"/>
        <sz val="10"/>
        <color indexed="8"/>
        <rFont val="돋움"/>
        <family val="3"/>
        <charset val="129"/>
      </rPr>
      <t>1/20</t>
    </r>
    <r>
      <rPr>
        <sz val="10"/>
        <color indexed="8"/>
        <rFont val="돋움"/>
        <family val="3"/>
        <charset val="129"/>
      </rPr>
      <t>/H</t>
    </r>
    <r>
      <rPr>
        <vertAlign val="subscript"/>
        <sz val="10"/>
        <color indexed="8"/>
        <rFont val="돋움"/>
        <family val="3"/>
        <charset val="129"/>
      </rPr>
      <t>1/3</t>
    </r>
    <r>
      <rPr>
        <sz val="10"/>
        <color indexed="8"/>
        <rFont val="돋움"/>
        <family val="3"/>
        <charset val="129"/>
      </rPr>
      <t>)</t>
    </r>
    <phoneticPr fontId="39" type="noConversion"/>
  </si>
  <si>
    <r>
      <t>L</t>
    </r>
    <r>
      <rPr>
        <vertAlign val="subscript"/>
        <sz val="10"/>
        <rFont val="돋움"/>
        <family val="3"/>
        <charset val="129"/>
      </rPr>
      <t>o</t>
    </r>
    <phoneticPr fontId="39" type="noConversion"/>
  </si>
  <si>
    <r>
      <t>:심해파장 (L</t>
    </r>
    <r>
      <rPr>
        <vertAlign val="subscript"/>
        <sz val="10"/>
        <rFont val="돋움"/>
        <family val="3"/>
        <charset val="129"/>
      </rPr>
      <t>o</t>
    </r>
    <r>
      <rPr>
        <sz val="10"/>
        <rFont val="돋움"/>
        <family val="3"/>
        <charset val="129"/>
      </rPr>
      <t xml:space="preserve"> = gT</t>
    </r>
    <r>
      <rPr>
        <vertAlign val="superscript"/>
        <sz val="10"/>
        <rFont val="돋움"/>
        <family val="3"/>
        <charset val="129"/>
      </rPr>
      <t>2</t>
    </r>
    <r>
      <rPr>
        <sz val="10"/>
        <rFont val="돋움"/>
        <family val="3"/>
        <charset val="129"/>
      </rPr>
      <t xml:space="preserve"> /2π, g= 9.81 m/sec</t>
    </r>
    <r>
      <rPr>
        <vertAlign val="superscript"/>
        <sz val="10"/>
        <rFont val="돋움"/>
        <family val="3"/>
        <charset val="129"/>
      </rPr>
      <t xml:space="preserve">2 </t>
    </r>
    <r>
      <rPr>
        <sz val="10"/>
        <rFont val="돋움"/>
        <family val="3"/>
        <charset val="129"/>
      </rPr>
      <t>)</t>
    </r>
    <phoneticPr fontId="39" type="noConversion"/>
  </si>
  <si>
    <r>
      <t>H</t>
    </r>
    <r>
      <rPr>
        <vertAlign val="subscript"/>
        <sz val="10"/>
        <color indexed="8"/>
        <rFont val="돋움"/>
        <family val="3"/>
        <charset val="129"/>
      </rPr>
      <t>1/20</t>
    </r>
    <r>
      <rPr>
        <sz val="10"/>
        <color indexed="8"/>
        <rFont val="HY울릉도L"/>
        <family val="1"/>
        <charset val="129"/>
      </rPr>
      <t/>
    </r>
    <phoneticPr fontId="39" type="noConversion"/>
  </si>
  <si>
    <r>
      <t>H</t>
    </r>
    <r>
      <rPr>
        <vertAlign val="subscript"/>
        <sz val="10"/>
        <color indexed="8"/>
        <rFont val="돋움"/>
        <family val="3"/>
        <charset val="129"/>
      </rPr>
      <t>1/3</t>
    </r>
    <phoneticPr fontId="39" type="noConversion"/>
  </si>
  <si>
    <r>
      <t>: 변형정도 (S=A/D</t>
    </r>
    <r>
      <rPr>
        <vertAlign val="subscript"/>
        <sz val="10"/>
        <color indexed="8"/>
        <rFont val="돋움"/>
        <family val="3"/>
        <charset val="129"/>
      </rPr>
      <t>n50</t>
    </r>
    <r>
      <rPr>
        <vertAlign val="superscript"/>
        <sz val="10"/>
        <color indexed="8"/>
        <rFont val="돋움"/>
        <family val="3"/>
        <charset val="129"/>
      </rPr>
      <t>2</t>
    </r>
    <r>
      <rPr>
        <sz val="10"/>
        <color indexed="8"/>
        <rFont val="돋움"/>
        <family val="3"/>
        <charset val="129"/>
      </rPr>
      <t>) (항·설 p143 표참 5-1)</t>
    </r>
    <phoneticPr fontId="39" type="noConversion"/>
  </si>
  <si>
    <r>
      <t>L</t>
    </r>
    <r>
      <rPr>
        <b/>
        <vertAlign val="subscript"/>
        <sz val="10"/>
        <color indexed="8"/>
        <rFont val="돋움"/>
        <family val="3"/>
        <charset val="129"/>
      </rPr>
      <t>o</t>
    </r>
    <phoneticPr fontId="39" type="noConversion"/>
  </si>
  <si>
    <r>
      <t>S</t>
    </r>
    <r>
      <rPr>
        <b/>
        <vertAlign val="subscript"/>
        <sz val="10"/>
        <color indexed="8"/>
        <rFont val="돋움"/>
        <family val="3"/>
        <charset val="129"/>
      </rPr>
      <t>om</t>
    </r>
    <phoneticPr fontId="39" type="noConversion"/>
  </si>
  <si>
    <r>
      <t>I</t>
    </r>
    <r>
      <rPr>
        <b/>
        <vertAlign val="subscript"/>
        <sz val="10"/>
        <color indexed="8"/>
        <rFont val="돋움"/>
        <family val="3"/>
        <charset val="129"/>
      </rPr>
      <t>r</t>
    </r>
    <phoneticPr fontId="39" type="noConversion"/>
  </si>
  <si>
    <r>
      <t>C</t>
    </r>
    <r>
      <rPr>
        <b/>
        <vertAlign val="subscript"/>
        <sz val="10"/>
        <color indexed="8"/>
        <rFont val="돋움"/>
        <family val="3"/>
        <charset val="129"/>
      </rPr>
      <t>H</t>
    </r>
    <phoneticPr fontId="39" type="noConversion"/>
  </si>
  <si>
    <r>
      <t>N</t>
    </r>
    <r>
      <rPr>
        <b/>
        <vertAlign val="subscript"/>
        <sz val="10"/>
        <color indexed="8"/>
        <rFont val="돋움"/>
        <family val="3"/>
        <charset val="129"/>
      </rPr>
      <t>spl</t>
    </r>
    <phoneticPr fontId="39" type="noConversion"/>
  </si>
  <si>
    <r>
      <t>N</t>
    </r>
    <r>
      <rPr>
        <b/>
        <vertAlign val="subscript"/>
        <sz val="10"/>
        <color indexed="8"/>
        <rFont val="돋움"/>
        <family val="3"/>
        <charset val="129"/>
      </rPr>
      <t>ssr</t>
    </r>
    <phoneticPr fontId="39" type="noConversion"/>
  </si>
  <si>
    <r>
      <t>N</t>
    </r>
    <r>
      <rPr>
        <b/>
        <vertAlign val="subscript"/>
        <sz val="10"/>
        <color indexed="8"/>
        <rFont val="돋움"/>
        <family val="3"/>
        <charset val="129"/>
      </rPr>
      <t>s</t>
    </r>
    <phoneticPr fontId="39" type="noConversion"/>
  </si>
  <si>
    <r>
      <t xml:space="preserve"> H</t>
    </r>
    <r>
      <rPr>
        <vertAlign val="subscript"/>
        <sz val="10"/>
        <rFont val="돋움"/>
        <family val="3"/>
        <charset val="129"/>
      </rPr>
      <t>1/20</t>
    </r>
    <r>
      <rPr>
        <sz val="10"/>
        <rFont val="돋움"/>
        <family val="3"/>
        <charset val="129"/>
      </rPr>
      <t>과 H</t>
    </r>
    <r>
      <rPr>
        <vertAlign val="subscript"/>
        <sz val="10"/>
        <rFont val="돋움"/>
        <family val="3"/>
        <charset val="129"/>
      </rPr>
      <t>1/3</t>
    </r>
    <r>
      <rPr>
        <sz val="10"/>
        <rFont val="돋움"/>
        <family val="3"/>
        <charset val="129"/>
      </rPr>
      <t>의 비(H</t>
    </r>
    <r>
      <rPr>
        <vertAlign val="subscript"/>
        <sz val="10"/>
        <rFont val="돋움"/>
        <family val="3"/>
        <charset val="129"/>
      </rPr>
      <t>1/20</t>
    </r>
    <r>
      <rPr>
        <sz val="10"/>
        <rFont val="돋움"/>
        <family val="3"/>
        <charset val="129"/>
      </rPr>
      <t>은 5H</t>
    </r>
    <r>
      <rPr>
        <vertAlign val="subscript"/>
        <sz val="10"/>
        <rFont val="돋움"/>
        <family val="3"/>
        <charset val="129"/>
      </rPr>
      <t>1/3</t>
    </r>
    <r>
      <rPr>
        <sz val="10"/>
        <rFont val="돋움"/>
        <family val="3"/>
        <charset val="129"/>
      </rPr>
      <t xml:space="preserve"> 외해측의 값)</t>
    </r>
    <phoneticPr fontId="83" type="noConversion"/>
  </si>
  <si>
    <r>
      <t>N</t>
    </r>
    <r>
      <rPr>
        <vertAlign val="subscript"/>
        <sz val="10"/>
        <color indexed="8"/>
        <rFont val="돋움"/>
        <family val="3"/>
        <charset val="129"/>
      </rPr>
      <t>S</t>
    </r>
    <r>
      <rPr>
        <sz val="10"/>
        <color indexed="8"/>
        <rFont val="돋움"/>
        <family val="3"/>
        <charset val="129"/>
      </rPr>
      <t xml:space="preserve"> = C</t>
    </r>
    <r>
      <rPr>
        <vertAlign val="subscript"/>
        <sz val="10"/>
        <color indexed="8"/>
        <rFont val="돋움"/>
        <family val="3"/>
        <charset val="129"/>
      </rPr>
      <t>H</t>
    </r>
    <r>
      <rPr>
        <sz val="10"/>
        <color indexed="8"/>
        <rFont val="돋움"/>
        <family val="3"/>
        <charset val="129"/>
      </rPr>
      <t>{a(N</t>
    </r>
    <r>
      <rPr>
        <vertAlign val="subscript"/>
        <sz val="10"/>
        <color indexed="8"/>
        <rFont val="돋움"/>
        <family val="3"/>
        <charset val="129"/>
      </rPr>
      <t>0</t>
    </r>
    <r>
      <rPr>
        <sz val="10"/>
        <color indexed="8"/>
        <rFont val="돋움"/>
        <family val="3"/>
        <charset val="129"/>
      </rPr>
      <t>/N</t>
    </r>
    <r>
      <rPr>
        <vertAlign val="superscript"/>
        <sz val="10"/>
        <color indexed="8"/>
        <rFont val="돋움"/>
        <family val="3"/>
        <charset val="129"/>
      </rPr>
      <t>0.5</t>
    </r>
    <r>
      <rPr>
        <sz val="10"/>
        <color indexed="8"/>
        <rFont val="돋움"/>
        <family val="3"/>
        <charset val="129"/>
      </rPr>
      <t>)</t>
    </r>
    <r>
      <rPr>
        <vertAlign val="superscript"/>
        <sz val="10"/>
        <color indexed="8"/>
        <rFont val="돋움"/>
        <family val="3"/>
        <charset val="129"/>
      </rPr>
      <t>0.2</t>
    </r>
    <r>
      <rPr>
        <sz val="10"/>
        <color indexed="8"/>
        <rFont val="돋움"/>
        <family val="3"/>
        <charset val="129"/>
      </rPr>
      <t>+b}</t>
    </r>
    <phoneticPr fontId="39" type="noConversion"/>
  </si>
  <si>
    <r>
      <t>N</t>
    </r>
    <r>
      <rPr>
        <vertAlign val="subscript"/>
        <sz val="10"/>
        <color indexed="8"/>
        <rFont val="돋움"/>
        <family val="3"/>
        <charset val="129"/>
      </rPr>
      <t>0</t>
    </r>
    <phoneticPr fontId="39" type="noConversion"/>
  </si>
  <si>
    <r>
      <t xml:space="preserve">  D</t>
    </r>
    <r>
      <rPr>
        <vertAlign val="subscript"/>
        <sz val="10"/>
        <color indexed="8"/>
        <rFont val="돋움"/>
        <family val="3"/>
        <charset val="129"/>
      </rPr>
      <t>n</t>
    </r>
    <r>
      <rPr>
        <sz val="10"/>
        <color indexed="8"/>
        <rFont val="돋움"/>
        <family val="3"/>
        <charset val="129"/>
      </rPr>
      <t xml:space="preserve"> 범위내에서 이동한 블록의 개수, D</t>
    </r>
    <r>
      <rPr>
        <vertAlign val="subscript"/>
        <sz val="10"/>
        <color indexed="8"/>
        <rFont val="돋움"/>
        <family val="3"/>
        <charset val="129"/>
      </rPr>
      <t>n</t>
    </r>
    <r>
      <rPr>
        <sz val="10"/>
        <color indexed="8"/>
        <rFont val="돋움"/>
        <family val="3"/>
        <charset val="129"/>
      </rPr>
      <t>은 블록의 대표직경)</t>
    </r>
    <phoneticPr fontId="39" type="noConversion"/>
  </si>
  <si>
    <r>
      <t xml:space="preserve"> K</t>
    </r>
    <r>
      <rPr>
        <vertAlign val="subscript"/>
        <sz val="10"/>
        <color indexed="8"/>
        <rFont val="돋움"/>
        <family val="3"/>
        <charset val="129"/>
      </rPr>
      <t>D</t>
    </r>
    <r>
      <rPr>
        <sz val="10"/>
        <color indexed="8"/>
        <rFont val="돋움"/>
        <family val="3"/>
        <charset val="129"/>
      </rPr>
      <t xml:space="preserve"> 값이 8.3의 이형블록</t>
    </r>
    <phoneticPr fontId="39" type="noConversion"/>
  </si>
  <si>
    <r>
      <t>주) 비파괴 영역으로 파수 N가 1000파 피해도 N</t>
    </r>
    <r>
      <rPr>
        <vertAlign val="subscript"/>
        <sz val="9"/>
        <color indexed="8"/>
        <rFont val="돋움"/>
        <family val="3"/>
        <charset val="129"/>
      </rPr>
      <t>0</t>
    </r>
    <r>
      <rPr>
        <sz val="9"/>
        <color indexed="8"/>
        <rFont val="돋움"/>
        <family val="3"/>
        <charset val="129"/>
      </rPr>
      <t>가 0.3인 경우에 대략 종래의 K</t>
    </r>
    <r>
      <rPr>
        <vertAlign val="subscript"/>
        <sz val="9"/>
        <color indexed="8"/>
        <rFont val="돋움"/>
        <family val="3"/>
        <charset val="129"/>
      </rPr>
      <t>D</t>
    </r>
    <r>
      <rPr>
        <sz val="9"/>
        <color indexed="8"/>
        <rFont val="돋움"/>
        <family val="3"/>
        <charset val="129"/>
      </rPr>
      <t>값에 의한 설</t>
    </r>
    <phoneticPr fontId="39" type="noConversion"/>
  </si>
  <si>
    <r>
      <t xml:space="preserve">     계질량과 같다. 이때 피해도 N</t>
    </r>
    <r>
      <rPr>
        <vertAlign val="subscript"/>
        <sz val="9"/>
        <color indexed="8"/>
        <rFont val="돋움"/>
        <family val="3"/>
        <charset val="129"/>
      </rPr>
      <t>0</t>
    </r>
    <r>
      <rPr>
        <sz val="9"/>
        <color indexed="8"/>
        <rFont val="돋움"/>
        <family val="3"/>
        <charset val="129"/>
      </rPr>
      <t>=0.3은 보통 피해율로 나타내면 대략 1%정도이다.</t>
    </r>
    <phoneticPr fontId="39" type="noConversion"/>
  </si>
  <si>
    <r>
      <t>N</t>
    </r>
    <r>
      <rPr>
        <b/>
        <vertAlign val="subscript"/>
        <sz val="10"/>
        <color indexed="8"/>
        <rFont val="돋움"/>
        <family val="3"/>
        <charset val="129"/>
      </rPr>
      <t>0</t>
    </r>
    <phoneticPr fontId="39" type="noConversion"/>
  </si>
  <si>
    <r>
      <t>Mr.H</t>
    </r>
    <r>
      <rPr>
        <vertAlign val="superscript"/>
        <sz val="10"/>
        <rFont val="돋움"/>
        <family val="3"/>
        <charset val="129"/>
      </rPr>
      <t>3</t>
    </r>
    <phoneticPr fontId="39" type="noConversion"/>
  </si>
  <si>
    <r>
      <t>N</t>
    </r>
    <r>
      <rPr>
        <vertAlign val="subscript"/>
        <sz val="10"/>
        <rFont val="돋움"/>
        <family val="3"/>
        <charset val="129"/>
      </rPr>
      <t>S</t>
    </r>
    <r>
      <rPr>
        <vertAlign val="superscript"/>
        <sz val="10"/>
        <rFont val="돋움"/>
        <family val="3"/>
        <charset val="129"/>
      </rPr>
      <t xml:space="preserve">3 </t>
    </r>
    <r>
      <rPr>
        <sz val="10"/>
        <rFont val="돋움"/>
        <family val="3"/>
        <charset val="129"/>
      </rPr>
      <t>(Sr-1)</t>
    </r>
    <r>
      <rPr>
        <vertAlign val="superscript"/>
        <sz val="10"/>
        <rFont val="돋움"/>
        <family val="3"/>
        <charset val="129"/>
      </rPr>
      <t>3</t>
    </r>
    <phoneticPr fontId="39" type="noConversion"/>
  </si>
  <si>
    <r>
      <t>l   : 파가 직각으로 입사할 경우는 앞 어깨폭 B</t>
    </r>
    <r>
      <rPr>
        <vertAlign val="subscript"/>
        <sz val="10"/>
        <rFont val="돋움"/>
        <family val="3"/>
        <charset val="129"/>
      </rPr>
      <t>M</t>
    </r>
    <r>
      <rPr>
        <sz val="10"/>
        <rFont val="돋움"/>
        <family val="3"/>
        <charset val="129"/>
      </rPr>
      <t>(m)</t>
    </r>
    <phoneticPr fontId="39" type="noConversion"/>
  </si>
  <si>
    <r>
      <t xml:space="preserve">      파가 사각으로 입사할 경우는 앞 B</t>
    </r>
    <r>
      <rPr>
        <vertAlign val="subscript"/>
        <sz val="10"/>
        <rFont val="돋움"/>
        <family val="3"/>
        <charset val="129"/>
      </rPr>
      <t>M</t>
    </r>
    <r>
      <rPr>
        <sz val="10"/>
        <rFont val="돋움"/>
        <family val="3"/>
        <charset val="129"/>
      </rPr>
      <t xml:space="preserve"> 또는 B'</t>
    </r>
    <r>
      <rPr>
        <vertAlign val="subscript"/>
        <sz val="10"/>
        <rFont val="돋움"/>
        <family val="3"/>
        <charset val="129"/>
      </rPr>
      <t>M</t>
    </r>
    <r>
      <rPr>
        <sz val="10"/>
        <rFont val="돋움"/>
        <family val="3"/>
        <charset val="129"/>
      </rPr>
      <t>중에서 (K</t>
    </r>
    <r>
      <rPr>
        <vertAlign val="subscript"/>
        <sz val="10"/>
        <rFont val="돋움"/>
        <family val="3"/>
        <charset val="129"/>
      </rPr>
      <t>2</t>
    </r>
    <r>
      <rPr>
        <sz val="10"/>
        <rFont val="돋움"/>
        <family val="3"/>
        <charset val="129"/>
      </rPr>
      <t>)</t>
    </r>
    <r>
      <rPr>
        <vertAlign val="subscript"/>
        <sz val="10"/>
        <rFont val="돋움"/>
        <family val="3"/>
        <charset val="129"/>
      </rPr>
      <t>B</t>
    </r>
    <r>
      <rPr>
        <sz val="10"/>
        <rFont val="돋움"/>
        <family val="3"/>
        <charset val="129"/>
      </rPr>
      <t xml:space="preserve">가 큰 편의 값(m)       </t>
    </r>
    <phoneticPr fontId="39" type="noConversion"/>
  </si>
  <si>
    <r>
      <t>α</t>
    </r>
    <r>
      <rPr>
        <vertAlign val="subscript"/>
        <sz val="10"/>
        <rFont val="돋움"/>
        <family val="3"/>
        <charset val="129"/>
      </rPr>
      <t xml:space="preserve">s  </t>
    </r>
    <r>
      <rPr>
        <sz val="10"/>
        <rFont val="돋움"/>
        <family val="3"/>
        <charset val="129"/>
      </rPr>
      <t>: 대상지점이 수평한 경우의 보정계수(=0.45)</t>
    </r>
    <r>
      <rPr>
        <vertAlign val="subscript"/>
        <sz val="10"/>
        <rFont val="돋움"/>
        <family val="3"/>
        <charset val="129"/>
      </rPr>
      <t xml:space="preserve"> </t>
    </r>
    <phoneticPr fontId="39" type="noConversion"/>
  </si>
  <si>
    <r>
      <t>H</t>
    </r>
    <r>
      <rPr>
        <vertAlign val="subscript"/>
        <sz val="10"/>
        <rFont val="돋움"/>
        <family val="3"/>
        <charset val="129"/>
      </rPr>
      <t>1/3</t>
    </r>
    <r>
      <rPr>
        <sz val="10"/>
        <rFont val="돋움"/>
        <family val="3"/>
        <charset val="129"/>
      </rPr>
      <t xml:space="preserve"> : 설계유의파고(m)</t>
    </r>
    <phoneticPr fontId="39" type="noConversion"/>
  </si>
  <si>
    <r>
      <t>α</t>
    </r>
    <r>
      <rPr>
        <b/>
        <vertAlign val="subscript"/>
        <sz val="10"/>
        <color indexed="8"/>
        <rFont val="돋움"/>
        <family val="3"/>
        <charset val="129"/>
      </rPr>
      <t>s</t>
    </r>
    <phoneticPr fontId="39" type="noConversion"/>
  </si>
  <si>
    <r>
      <t>(K</t>
    </r>
    <r>
      <rPr>
        <b/>
        <vertAlign val="subscript"/>
        <sz val="10"/>
        <color indexed="8"/>
        <rFont val="돋움"/>
        <family val="3"/>
        <charset val="129"/>
      </rPr>
      <t>2</t>
    </r>
    <r>
      <rPr>
        <b/>
        <sz val="10"/>
        <color indexed="8"/>
        <rFont val="돋움"/>
        <family val="3"/>
        <charset val="129"/>
      </rPr>
      <t>)</t>
    </r>
    <r>
      <rPr>
        <b/>
        <vertAlign val="subscript"/>
        <sz val="10"/>
        <color indexed="8"/>
        <rFont val="돋움"/>
        <family val="3"/>
        <charset val="129"/>
      </rPr>
      <t>B</t>
    </r>
    <phoneticPr fontId="39" type="noConversion"/>
  </si>
  <si>
    <r>
      <t>H</t>
    </r>
    <r>
      <rPr>
        <b/>
        <vertAlign val="subscript"/>
        <sz val="10"/>
        <color indexed="8"/>
        <rFont val="돋움"/>
        <family val="3"/>
        <charset val="129"/>
      </rPr>
      <t>1/3</t>
    </r>
    <phoneticPr fontId="39" type="noConversion"/>
  </si>
  <si>
    <r>
      <t>혼성제 사석부의 피복재 소요질량은 사면피복재의 안전질량과 같은 일반화된 허드슨식에</t>
    </r>
    <r>
      <rPr>
        <sz val="11"/>
        <rFont val="돋움"/>
        <family val="3"/>
        <charset val="129"/>
      </rPr>
      <t>.</t>
    </r>
    <phoneticPr fontId="84" type="noConversion"/>
  </si>
  <si>
    <t>기초사석부 또는 사석경사제 소요질량 산정을 위한 기본식으로서 널리 이용되고 있다.</t>
    <phoneticPr fontId="84" type="noConversion"/>
  </si>
  <si>
    <r>
      <t>N</t>
    </r>
    <r>
      <rPr>
        <vertAlign val="subscript"/>
        <sz val="10"/>
        <color indexed="12"/>
        <rFont val="돋움"/>
        <family val="3"/>
        <charset val="129"/>
      </rPr>
      <t xml:space="preserve">s </t>
    </r>
    <r>
      <rPr>
        <sz val="10"/>
        <color indexed="12"/>
        <rFont val="돋움"/>
        <family val="3"/>
        <charset val="129"/>
      </rPr>
      <t xml:space="preserve">= </t>
    </r>
    <phoneticPr fontId="84" type="noConversion"/>
  </si>
  <si>
    <r>
      <t>h</t>
    </r>
    <r>
      <rPr>
        <vertAlign val="subscript"/>
        <sz val="10"/>
        <color indexed="12"/>
        <rFont val="돋움"/>
        <family val="3"/>
        <charset val="129"/>
      </rPr>
      <t>b</t>
    </r>
    <phoneticPr fontId="84" type="noConversion"/>
  </si>
  <si>
    <r>
      <t>)</t>
    </r>
    <r>
      <rPr>
        <vertAlign val="superscript"/>
        <sz val="10"/>
        <color indexed="12"/>
        <rFont val="돋움"/>
        <family val="3"/>
        <charset val="129"/>
      </rPr>
      <t>2</t>
    </r>
    <phoneticPr fontId="84" type="noConversion"/>
  </si>
  <si>
    <r>
      <t>h</t>
    </r>
    <r>
      <rPr>
        <vertAlign val="subscript"/>
        <sz val="10"/>
        <color indexed="12"/>
        <rFont val="돋움"/>
        <family val="3"/>
        <charset val="129"/>
      </rPr>
      <t>s</t>
    </r>
    <phoneticPr fontId="84" type="noConversion"/>
  </si>
  <si>
    <r>
      <t>h</t>
    </r>
    <r>
      <rPr>
        <b/>
        <vertAlign val="subscript"/>
        <sz val="10"/>
        <rFont val="돋움"/>
        <family val="3"/>
        <charset val="129"/>
      </rPr>
      <t>b</t>
    </r>
    <phoneticPr fontId="84" type="noConversion"/>
  </si>
  <si>
    <r>
      <t>h</t>
    </r>
    <r>
      <rPr>
        <b/>
        <vertAlign val="subscript"/>
        <sz val="10"/>
        <rFont val="돋움"/>
        <family val="3"/>
        <charset val="129"/>
      </rPr>
      <t>s</t>
    </r>
    <phoneticPr fontId="84" type="noConversion"/>
  </si>
  <si>
    <r>
      <t>h</t>
    </r>
    <r>
      <rPr>
        <b/>
        <vertAlign val="subscript"/>
        <sz val="10"/>
        <rFont val="돋움"/>
        <family val="3"/>
        <charset val="129"/>
      </rPr>
      <t>b</t>
    </r>
    <r>
      <rPr>
        <b/>
        <sz val="10"/>
        <rFont val="돋움"/>
        <family val="3"/>
        <charset val="129"/>
      </rPr>
      <t>/h</t>
    </r>
    <r>
      <rPr>
        <b/>
        <vertAlign val="subscript"/>
        <sz val="10"/>
        <rFont val="돋움"/>
        <family val="3"/>
        <charset val="129"/>
      </rPr>
      <t>s</t>
    </r>
    <phoneticPr fontId="84" type="noConversion"/>
  </si>
  <si>
    <r>
      <t>Ns</t>
    </r>
    <r>
      <rPr>
        <b/>
        <vertAlign val="superscript"/>
        <sz val="10"/>
        <color indexed="8"/>
        <rFont val="돋움"/>
        <family val="3"/>
        <charset val="129"/>
      </rPr>
      <t>3</t>
    </r>
    <phoneticPr fontId="39" type="noConversion"/>
  </si>
  <si>
    <t>설계조위
(Aprox.H.H.W)</t>
    <phoneticPr fontId="84" type="noConversion"/>
  </si>
  <si>
    <t>쇄파</t>
    <phoneticPr fontId="84" type="noConversion"/>
  </si>
  <si>
    <t>비쇄파</t>
    <phoneticPr fontId="84" type="noConversion"/>
  </si>
  <si>
    <t>식</t>
    <phoneticPr fontId="84" type="noConversion"/>
  </si>
  <si>
    <t>도표</t>
    <phoneticPr fontId="84" type="noConversion"/>
  </si>
  <si>
    <t>주기</t>
    <phoneticPr fontId="96" type="noConversion"/>
  </si>
  <si>
    <t>목표값</t>
    <phoneticPr fontId="96" type="noConversion"/>
  </si>
  <si>
    <t>수심</t>
    <phoneticPr fontId="96" type="noConversion"/>
  </si>
  <si>
    <t>파장</t>
    <phoneticPr fontId="96" type="noConversion"/>
  </si>
  <si>
    <t>북측(100년)</t>
    <phoneticPr fontId="84" type="noConversion"/>
  </si>
  <si>
    <t>남측(100년)</t>
    <phoneticPr fontId="84" type="noConversion"/>
  </si>
  <si>
    <t>비     고</t>
  </si>
  <si>
    <t>중간 피복재</t>
    <phoneticPr fontId="84" type="noConversion"/>
  </si>
  <si>
    <t>외측 피복재 소요
중량의 1/10~1/15</t>
    <phoneticPr fontId="84" type="noConversion"/>
  </si>
  <si>
    <t>(5) 인근 구조물 마루높이</t>
    <phoneticPr fontId="39" type="noConversion"/>
  </si>
  <si>
    <t>인근 구조물 마루높이</t>
    <phoneticPr fontId="39" type="noConversion"/>
  </si>
  <si>
    <t>설계기준</t>
    <phoneticPr fontId="39" type="noConversion"/>
  </si>
  <si>
    <t>구조물 축조 수심
(Aprox.L.L.W 기준)</t>
    <phoneticPr fontId="39" type="noConversion"/>
  </si>
  <si>
    <r>
      <t>파 고
(H</t>
    </r>
    <r>
      <rPr>
        <b/>
        <vertAlign val="subscript"/>
        <sz val="9"/>
        <rFont val="돋움"/>
        <family val="3"/>
        <charset val="129"/>
      </rPr>
      <t>1/3</t>
    </r>
    <r>
      <rPr>
        <b/>
        <sz val="9"/>
        <rFont val="돋움"/>
        <family val="3"/>
        <charset val="129"/>
      </rPr>
      <t>, m)</t>
    </r>
    <phoneticPr fontId="84" type="noConversion"/>
  </si>
  <si>
    <r>
      <t>주 기
(T</t>
    </r>
    <r>
      <rPr>
        <b/>
        <vertAlign val="subscript"/>
        <sz val="9"/>
        <rFont val="돋움"/>
        <family val="3"/>
        <charset val="129"/>
      </rPr>
      <t>1/3</t>
    </r>
    <r>
      <rPr>
        <b/>
        <sz val="9"/>
        <rFont val="돋움"/>
        <family val="3"/>
        <charset val="129"/>
      </rPr>
      <t>, Sec)</t>
    </r>
    <phoneticPr fontId="84" type="noConversion"/>
  </si>
  <si>
    <t xml:space="preserve">    설계조위상 적정한 마루높이로 결정</t>
    <phoneticPr fontId="39" type="noConversion"/>
  </si>
  <si>
    <t>* 월파량 산정도를 이용한 월파유량 보간</t>
    <phoneticPr fontId="39" type="noConversion"/>
  </si>
  <si>
    <t xml:space="preserve"> - 남측파제제</t>
    <phoneticPr fontId="39" type="noConversion"/>
  </si>
  <si>
    <t xml:space="preserve"> - 북측파제제</t>
    <phoneticPr fontId="39" type="noConversion"/>
  </si>
  <si>
    <t>북측파제제</t>
    <phoneticPr fontId="39" type="noConversion"/>
  </si>
  <si>
    <t>(50년)</t>
    <phoneticPr fontId="39" type="noConversion"/>
  </si>
  <si>
    <t>(100년)</t>
    <phoneticPr fontId="39" type="noConversion"/>
  </si>
  <si>
    <t>남측파제제</t>
    <phoneticPr fontId="39" type="noConversion"/>
  </si>
  <si>
    <t>(1) 항만 및 어항설계기준에 의한 방법 (KDS 64 45 20 p.12 참조)</t>
    <phoneticPr fontId="39" type="noConversion"/>
  </si>
  <si>
    <t>(2) 처오름높이에 의한 방법 (KDS 64 10 10, p.93 참조)</t>
    <phoneticPr fontId="39" type="noConversion"/>
  </si>
  <si>
    <t>(3) 월파에 의한 파고 전달율 (KDS 64 10 10, p.100참조)</t>
    <phoneticPr fontId="39" type="noConversion"/>
  </si>
  <si>
    <t>(4) 전달파고에 의한 방법 (KDS 64 10 10 p.107참조)</t>
    <phoneticPr fontId="39" type="noConversion"/>
  </si>
  <si>
    <t>산정
마루높이</t>
    <phoneticPr fontId="39" type="noConversion"/>
  </si>
  <si>
    <t>100년 빈도</t>
    <phoneticPr fontId="39" type="noConversion"/>
  </si>
  <si>
    <t>2) 마루높이 결정</t>
    <phoneticPr fontId="39" type="noConversion"/>
  </si>
  <si>
    <t xml:space="preserve">   </t>
    <phoneticPr fontId="39" type="noConversion"/>
  </si>
  <si>
    <t>3) 마루높이 검토</t>
    <phoneticPr fontId="39" type="noConversion"/>
  </si>
  <si>
    <t>가) 검토조건</t>
  </si>
  <si>
    <t>나) 마루높이 산정</t>
  </si>
  <si>
    <t xml:space="preserve">  1) 허드슨 공식 (KDS 64 10 10, p.93 참조)</t>
    <phoneticPr fontId="83" type="noConversion"/>
  </si>
  <si>
    <t xml:space="preserve"> 2) Van der Meer 공식 (KDS 64 10 10, p.166 참조)</t>
    <phoneticPr fontId="83" type="noConversion"/>
  </si>
  <si>
    <t xml:space="preserve"> 3) 다까하시·요시아 공식 (KDS 64 10 10, p.168 참조)</t>
    <phoneticPr fontId="83" type="noConversion"/>
  </si>
  <si>
    <t xml:space="preserve"> 4) 확장된 다니모토 공식 (KDS 64 10 10, p.175 참조)</t>
    <phoneticPr fontId="83" type="noConversion"/>
  </si>
  <si>
    <t>1.1.3 피복재 소요질량 검토</t>
    <phoneticPr fontId="83" type="noConversion"/>
  </si>
  <si>
    <t xml:space="preserve">  2) 피복재 소요질량 검토 방법</t>
    <phoneticPr fontId="83" type="noConversion"/>
  </si>
  <si>
    <t xml:space="preserve">  3) 피복재 소요질량 검토 결과</t>
    <phoneticPr fontId="83" type="noConversion"/>
  </si>
  <si>
    <t>나. 피복재 소요질량 산정</t>
    <phoneticPr fontId="39" type="noConversion"/>
  </si>
  <si>
    <t>피복재 질량산정</t>
    <phoneticPr fontId="84" type="noConversion"/>
  </si>
  <si>
    <t>피복석 적용시
(㎥)</t>
    <phoneticPr fontId="84" type="noConversion"/>
  </si>
  <si>
    <r>
      <t>ρ</t>
    </r>
    <r>
      <rPr>
        <b/>
        <vertAlign val="subscript"/>
        <sz val="10"/>
        <color indexed="8"/>
        <rFont val="돋움"/>
        <family val="3"/>
        <charset val="129"/>
      </rPr>
      <t>r</t>
    </r>
    <r>
      <rPr>
        <b/>
        <sz val="10"/>
        <color indexed="8"/>
        <rFont val="돋움"/>
        <family val="3"/>
        <charset val="129"/>
      </rPr>
      <t>(kN/㎥)</t>
    </r>
    <phoneticPr fontId="39" type="noConversion"/>
  </si>
  <si>
    <t>M (kN)</t>
    <phoneticPr fontId="39" type="noConversion"/>
  </si>
  <si>
    <t>T.T.P규격</t>
    <phoneticPr fontId="84" type="noConversion"/>
  </si>
  <si>
    <t>TTP</t>
    <phoneticPr fontId="39" type="noConversion"/>
  </si>
  <si>
    <t>실중량</t>
    <phoneticPr fontId="39" type="noConversion"/>
  </si>
  <si>
    <t>k N</t>
    <phoneticPr fontId="84" type="noConversion"/>
  </si>
  <si>
    <t>ρr(kN/㎥)</t>
    <phoneticPr fontId="39" type="noConversion"/>
  </si>
  <si>
    <t>M (kN)</t>
    <phoneticPr fontId="84" type="noConversion"/>
  </si>
  <si>
    <t>비 고</t>
    <phoneticPr fontId="84" type="noConversion"/>
  </si>
  <si>
    <t>T.T.P 규격</t>
    <phoneticPr fontId="84" type="noConversion"/>
  </si>
  <si>
    <t>위의 도표에 의하여 Ns(안정계수)를 산정할 수 없을경우 아래에 주어진 식을 하용하여
Ns(안정계수)를 산정할 수 있다.</t>
    <phoneticPr fontId="84" type="noConversion"/>
  </si>
  <si>
    <t>T.T.P 적용시
(ton)</t>
    <phoneticPr fontId="84" type="noConversion"/>
  </si>
  <si>
    <t xml:space="preserve">  가. 마루높이 결정</t>
    <phoneticPr fontId="39" type="noConversion"/>
  </si>
  <si>
    <t>: surf  similarity paramater (= tanθ/√(HI/Lo))</t>
    <phoneticPr fontId="39" type="noConversion"/>
  </si>
  <si>
    <t>하역한계파고 소형선 기준 0.3</t>
    <phoneticPr fontId="39" type="noConversion"/>
  </si>
  <si>
    <t>전면수심(m)</t>
    <phoneticPr fontId="84" type="noConversion"/>
  </si>
  <si>
    <t>1) 불투과성, 일정한 사면경사, 불규칙파시 처오름높이 산정(Mase, 1989)</t>
    <phoneticPr fontId="39" type="noConversion"/>
  </si>
  <si>
    <t>Rx</t>
    <phoneticPr fontId="39" type="noConversion"/>
  </si>
  <si>
    <t>평균R</t>
    <phoneticPr fontId="39" type="noConversion"/>
  </si>
  <si>
    <r>
      <t>R</t>
    </r>
    <r>
      <rPr>
        <b/>
        <vertAlign val="subscript"/>
        <sz val="9"/>
        <rFont val="돋움"/>
        <family val="3"/>
        <charset val="129"/>
      </rPr>
      <t>max</t>
    </r>
    <phoneticPr fontId="39" type="noConversion"/>
  </si>
  <si>
    <r>
      <t>R</t>
    </r>
    <r>
      <rPr>
        <b/>
        <vertAlign val="subscript"/>
        <sz val="9"/>
        <rFont val="돋움"/>
        <family val="3"/>
        <charset val="129"/>
      </rPr>
      <t>2%</t>
    </r>
    <phoneticPr fontId="39" type="noConversion"/>
  </si>
  <si>
    <r>
      <t>R</t>
    </r>
    <r>
      <rPr>
        <b/>
        <vertAlign val="subscript"/>
        <sz val="9"/>
        <rFont val="돋움"/>
        <family val="3"/>
        <charset val="129"/>
      </rPr>
      <t>1/10</t>
    </r>
    <phoneticPr fontId="39" type="noConversion"/>
  </si>
  <si>
    <r>
      <t>R</t>
    </r>
    <r>
      <rPr>
        <b/>
        <vertAlign val="subscript"/>
        <sz val="9"/>
        <rFont val="돋움"/>
        <family val="3"/>
        <charset val="129"/>
      </rPr>
      <t>1/3</t>
    </r>
    <phoneticPr fontId="39" type="noConversion"/>
  </si>
  <si>
    <t>A</t>
    <phoneticPr fontId="39" type="noConversion"/>
  </si>
  <si>
    <t>(북측)</t>
    <phoneticPr fontId="39" type="noConversion"/>
  </si>
  <si>
    <t>(남측)</t>
    <phoneticPr fontId="39" type="noConversion"/>
  </si>
  <si>
    <r>
      <t>H</t>
    </r>
    <r>
      <rPr>
        <b/>
        <vertAlign val="subscript"/>
        <sz val="9"/>
        <rFont val="돋움"/>
        <family val="3"/>
        <charset val="129"/>
      </rPr>
      <t>1/3</t>
    </r>
    <phoneticPr fontId="39" type="noConversion"/>
  </si>
  <si>
    <r>
      <t>T</t>
    </r>
    <r>
      <rPr>
        <b/>
        <vertAlign val="subscript"/>
        <sz val="9"/>
        <rFont val="돋움"/>
        <family val="3"/>
        <charset val="129"/>
      </rPr>
      <t>1/3</t>
    </r>
    <phoneticPr fontId="39" type="noConversion"/>
  </si>
  <si>
    <r>
      <t>L</t>
    </r>
    <r>
      <rPr>
        <b/>
        <vertAlign val="subscript"/>
        <sz val="9"/>
        <rFont val="돋움"/>
        <family val="3"/>
        <charset val="129"/>
      </rPr>
      <t>0</t>
    </r>
    <phoneticPr fontId="39" type="noConversion"/>
  </si>
  <si>
    <r>
      <t>H</t>
    </r>
    <r>
      <rPr>
        <b/>
        <vertAlign val="subscript"/>
        <sz val="9"/>
        <rFont val="돋움"/>
        <family val="3"/>
        <charset val="129"/>
      </rPr>
      <t>0</t>
    </r>
    <phoneticPr fontId="39" type="noConversion"/>
  </si>
  <si>
    <t>(채택)</t>
    <phoneticPr fontId="39" type="noConversion"/>
  </si>
  <si>
    <r>
      <t>R</t>
    </r>
    <r>
      <rPr>
        <vertAlign val="subscript"/>
        <sz val="10"/>
        <rFont val="돋움"/>
        <family val="3"/>
        <charset val="129"/>
      </rPr>
      <t>1/3</t>
    </r>
    <phoneticPr fontId="39" type="noConversion"/>
  </si>
  <si>
    <r>
      <t>H</t>
    </r>
    <r>
      <rPr>
        <vertAlign val="subscript"/>
        <sz val="10"/>
        <rFont val="돋움"/>
        <family val="3"/>
        <charset val="129"/>
      </rPr>
      <t>1/3</t>
    </r>
    <phoneticPr fontId="39" type="noConversion"/>
  </si>
  <si>
    <t>(북측 파제제)</t>
    <phoneticPr fontId="39" type="noConversion"/>
  </si>
  <si>
    <t>Aprox H.H.W</t>
    <phoneticPr fontId="39" type="noConversion"/>
  </si>
  <si>
    <t>R(처오름높이)</t>
    <phoneticPr fontId="39" type="noConversion"/>
  </si>
  <si>
    <t>2) 피복석 사면의 처오름높이 산정(C.E.M, 2006)</t>
    <phoneticPr fontId="39" type="noConversion"/>
  </si>
  <si>
    <t>tanβ</t>
    <phoneticPr fontId="39" type="noConversion"/>
  </si>
  <si>
    <r>
      <t>ξ</t>
    </r>
    <r>
      <rPr>
        <b/>
        <vertAlign val="subscript"/>
        <sz val="9"/>
        <rFont val="돋움"/>
        <family val="3"/>
        <charset val="129"/>
      </rPr>
      <t>m</t>
    </r>
    <phoneticPr fontId="39" type="noConversion"/>
  </si>
  <si>
    <r>
      <t>R</t>
    </r>
    <r>
      <rPr>
        <b/>
        <vertAlign val="subscript"/>
        <sz val="9"/>
        <rFont val="돋움"/>
        <family val="3"/>
        <charset val="129"/>
      </rPr>
      <t>x</t>
    </r>
    <phoneticPr fontId="39" type="noConversion"/>
  </si>
  <si>
    <t>D</t>
    <phoneticPr fontId="39" type="noConversion"/>
  </si>
  <si>
    <t>/</t>
    <phoneticPr fontId="39" type="noConversion"/>
  </si>
  <si>
    <r>
      <t>(R</t>
    </r>
    <r>
      <rPr>
        <vertAlign val="subscript"/>
        <sz val="10"/>
        <rFont val="돋움"/>
        <family val="3"/>
        <charset val="129"/>
      </rPr>
      <t xml:space="preserve">1/3 </t>
    </r>
    <r>
      <rPr>
        <sz val="10"/>
        <rFont val="돋움"/>
        <family val="3"/>
        <charset val="129"/>
      </rPr>
      <t>적용)</t>
    </r>
    <phoneticPr fontId="39" type="noConversion"/>
  </si>
  <si>
    <r>
      <t>●</t>
    </r>
    <r>
      <rPr>
        <sz val="9"/>
        <rFont val="돋움"/>
        <family val="3"/>
        <charset val="129"/>
      </rPr>
      <t/>
    </r>
    <phoneticPr fontId="39" type="noConversion"/>
  </si>
  <si>
    <r>
      <t>환산심해파고(H</t>
    </r>
    <r>
      <rPr>
        <vertAlign val="subscript"/>
        <sz val="10"/>
        <rFont val="돋움"/>
        <family val="3"/>
        <charset val="129"/>
      </rPr>
      <t>o</t>
    </r>
    <r>
      <rPr>
        <sz val="10"/>
        <rFont val="돋움"/>
        <family val="3"/>
        <charset val="129"/>
      </rPr>
      <t xml:space="preserve">') 산정 </t>
    </r>
    <phoneticPr fontId="39" type="noConversion"/>
  </si>
  <si>
    <r>
      <t>d</t>
    </r>
    <r>
      <rPr>
        <b/>
        <vertAlign val="subscript"/>
        <sz val="10"/>
        <rFont val="돋움"/>
        <family val="3"/>
        <charset val="129"/>
      </rPr>
      <t>s</t>
    </r>
    <r>
      <rPr>
        <b/>
        <sz val="10"/>
        <rFont val="돋움"/>
        <family val="3"/>
        <charset val="129"/>
      </rPr>
      <t>(m)</t>
    </r>
    <phoneticPr fontId="39" type="noConversion"/>
  </si>
  <si>
    <r>
      <t>L</t>
    </r>
    <r>
      <rPr>
        <b/>
        <vertAlign val="subscript"/>
        <sz val="10"/>
        <rFont val="돋움"/>
        <family val="3"/>
        <charset val="129"/>
      </rPr>
      <t>o</t>
    </r>
    <r>
      <rPr>
        <b/>
        <sz val="10"/>
        <rFont val="돋움"/>
        <family val="3"/>
        <charset val="129"/>
      </rPr>
      <t>(m)</t>
    </r>
    <phoneticPr fontId="39" type="noConversion"/>
  </si>
  <si>
    <r>
      <t>H</t>
    </r>
    <r>
      <rPr>
        <b/>
        <vertAlign val="subscript"/>
        <sz val="10"/>
        <rFont val="돋움"/>
        <family val="3"/>
        <charset val="129"/>
      </rPr>
      <t>⅓</t>
    </r>
    <r>
      <rPr>
        <b/>
        <sz val="10"/>
        <rFont val="돋움"/>
        <family val="3"/>
        <charset val="129"/>
      </rPr>
      <t>/H</t>
    </r>
    <r>
      <rPr>
        <b/>
        <vertAlign val="subscript"/>
        <sz val="10"/>
        <rFont val="돋움"/>
        <family val="3"/>
        <charset val="129"/>
      </rPr>
      <t>o</t>
    </r>
    <r>
      <rPr>
        <b/>
        <sz val="10"/>
        <rFont val="돋움"/>
        <family val="3"/>
        <charset val="129"/>
      </rPr>
      <t>'</t>
    </r>
    <phoneticPr fontId="39" type="noConversion"/>
  </si>
  <si>
    <r>
      <t>H</t>
    </r>
    <r>
      <rPr>
        <b/>
        <vertAlign val="subscript"/>
        <sz val="10"/>
        <rFont val="돋움"/>
        <family val="3"/>
        <charset val="129"/>
      </rPr>
      <t>o</t>
    </r>
    <r>
      <rPr>
        <b/>
        <sz val="10"/>
        <rFont val="돋움"/>
        <family val="3"/>
        <charset val="129"/>
      </rPr>
      <t>'</t>
    </r>
    <phoneticPr fontId="39" type="noConversion"/>
  </si>
  <si>
    <r>
      <t>d</t>
    </r>
    <r>
      <rPr>
        <b/>
        <vertAlign val="subscript"/>
        <sz val="10"/>
        <rFont val="돋움"/>
        <family val="3"/>
        <charset val="129"/>
      </rPr>
      <t>s</t>
    </r>
    <r>
      <rPr>
        <b/>
        <sz val="10"/>
        <rFont val="돋움"/>
        <family val="3"/>
        <charset val="129"/>
      </rPr>
      <t>/H</t>
    </r>
    <r>
      <rPr>
        <b/>
        <vertAlign val="subscript"/>
        <sz val="10"/>
        <rFont val="돋움"/>
        <family val="3"/>
        <charset val="129"/>
      </rPr>
      <t>o</t>
    </r>
    <r>
      <rPr>
        <b/>
        <sz val="10"/>
        <rFont val="돋움"/>
        <family val="3"/>
        <charset val="129"/>
      </rPr>
      <t>'</t>
    </r>
    <phoneticPr fontId="39" type="noConversion"/>
  </si>
  <si>
    <t>비고</t>
    <phoneticPr fontId="39" type="noConversion"/>
  </si>
  <si>
    <t>허드슨</t>
    <phoneticPr fontId="39" type="noConversion"/>
  </si>
  <si>
    <t>반데미어</t>
    <phoneticPr fontId="39" type="noConversion"/>
  </si>
  <si>
    <t>다까하시</t>
    <phoneticPr fontId="39" type="noConversion"/>
  </si>
  <si>
    <t>기존시설(50년)</t>
    <phoneticPr fontId="39" type="noConversion"/>
  </si>
  <si>
    <t>기존시설(100년)</t>
    <phoneticPr fontId="39" type="noConversion"/>
  </si>
  <si>
    <t>신규시설(50년)</t>
    <phoneticPr fontId="39" type="noConversion"/>
  </si>
  <si>
    <t>E</t>
    <phoneticPr fontId="39" type="noConversion"/>
  </si>
  <si>
    <t>신규시설(100년)</t>
    <phoneticPr fontId="39" type="noConversion"/>
  </si>
  <si>
    <t>(남측 파제제)</t>
    <phoneticPr fontId="39" type="noConversion"/>
  </si>
  <si>
    <t>기존시설물</t>
    <phoneticPr fontId="39" type="noConversion"/>
  </si>
  <si>
    <t>B</t>
    <phoneticPr fontId="84" type="noConversion"/>
  </si>
  <si>
    <t>C</t>
    <phoneticPr fontId="84" type="noConversion"/>
  </si>
  <si>
    <t>D</t>
    <phoneticPr fontId="84" type="noConversion"/>
  </si>
  <si>
    <t>B구간</t>
    <phoneticPr fontId="84" type="noConversion"/>
  </si>
  <si>
    <t>C구간</t>
    <phoneticPr fontId="84" type="noConversion"/>
  </si>
  <si>
    <t>D구간</t>
    <phoneticPr fontId="84" type="noConversion"/>
  </si>
  <si>
    <t>B구간</t>
    <phoneticPr fontId="39" type="noConversion"/>
  </si>
  <si>
    <t>C구간</t>
    <phoneticPr fontId="39" type="noConversion"/>
  </si>
  <si>
    <t>D구간</t>
    <phoneticPr fontId="39" type="noConversion"/>
  </si>
  <si>
    <t>기존
구조물</t>
    <phoneticPr fontId="39" type="noConversion"/>
  </si>
  <si>
    <t>산정 소요질량</t>
    <phoneticPr fontId="39" type="noConversion"/>
  </si>
  <si>
    <t>적용 T.T.P</t>
    <phoneticPr fontId="39" type="noConversion"/>
  </si>
  <si>
    <t>항만 및 어항 
설계기준에 의한 방법</t>
    <phoneticPr fontId="39" type="noConversion"/>
  </si>
  <si>
    <t>항만 및 어항
설계기준에 의한 방법</t>
    <phoneticPr fontId="39" type="noConversion"/>
  </si>
  <si>
    <t>산정 마루높이</t>
    <phoneticPr fontId="39" type="noConversion"/>
  </si>
  <si>
    <t>항만 및 어항 설계기준</t>
    <phoneticPr fontId="39" type="noConversion"/>
  </si>
  <si>
    <t>처오름높이</t>
    <phoneticPr fontId="39" type="noConversion"/>
  </si>
  <si>
    <t>허용월파량</t>
    <phoneticPr fontId="39" type="noConversion"/>
  </si>
  <si>
    <t>DL(+)5.64~8.11m</t>
    <phoneticPr fontId="39" type="noConversion"/>
  </si>
  <si>
    <t>DL(+)6.00~8.86m</t>
    <phoneticPr fontId="39" type="noConversion"/>
  </si>
  <si>
    <t>DL(+)6.18~9.23m</t>
    <phoneticPr fontId="39" type="noConversion"/>
  </si>
  <si>
    <t>DL(+)5.76~8.36m</t>
    <phoneticPr fontId="39" type="noConversion"/>
  </si>
  <si>
    <t>DL(+)5.46~7.73m</t>
    <phoneticPr fontId="39" type="noConversion"/>
  </si>
  <si>
    <t>DL(+)5.88~8.61m</t>
    <phoneticPr fontId="39" type="noConversion"/>
  </si>
  <si>
    <t>(C)</t>
    <phoneticPr fontId="39" type="noConversion"/>
  </si>
  <si>
    <t>(B)</t>
    <phoneticPr fontId="39" type="noConversion"/>
  </si>
  <si>
    <t>(D)</t>
    <phoneticPr fontId="39" type="noConversion"/>
  </si>
  <si>
    <t>DL(+)5.52~7.86m</t>
    <phoneticPr fontId="39" type="noConversion"/>
  </si>
  <si>
    <t>DL(+)5.94~8.73m</t>
    <phoneticPr fontId="39" type="noConversion"/>
  </si>
  <si>
    <t xml:space="preserve"> 파력을 받는 사면의 표면에 피복하는 사석 또는 블록의 안정질량</t>
    <phoneticPr fontId="39" type="noConversion"/>
  </si>
  <si>
    <t>혼성제 사석부의 피복재 소요질량은 사면피복재의 안전질량과 같은 일반화된 허드슨식에.</t>
    <phoneticPr fontId="84" type="noConversion"/>
  </si>
  <si>
    <r>
      <t>주기(T</t>
    </r>
    <r>
      <rPr>
        <b/>
        <vertAlign val="subscript"/>
        <sz val="9"/>
        <color indexed="8"/>
        <rFont val="돋움"/>
        <family val="3"/>
        <charset val="129"/>
      </rPr>
      <t>⅓</t>
    </r>
    <r>
      <rPr>
        <b/>
        <sz val="9"/>
        <color indexed="8"/>
        <rFont val="돋움"/>
        <family val="3"/>
        <charset val="129"/>
      </rPr>
      <t>)</t>
    </r>
    <phoneticPr fontId="39" type="noConversion"/>
  </si>
  <si>
    <r>
      <t>d</t>
    </r>
    <r>
      <rPr>
        <b/>
        <vertAlign val="subscript"/>
        <sz val="9"/>
        <rFont val="돋움"/>
        <family val="3"/>
        <charset val="129"/>
      </rPr>
      <t>s</t>
    </r>
    <r>
      <rPr>
        <b/>
        <sz val="9"/>
        <rFont val="돋움"/>
        <family val="3"/>
        <charset val="129"/>
      </rPr>
      <t>/L</t>
    </r>
    <r>
      <rPr>
        <b/>
        <vertAlign val="subscript"/>
        <sz val="9"/>
        <rFont val="돋움"/>
        <family val="3"/>
        <charset val="129"/>
      </rPr>
      <t>o</t>
    </r>
    <phoneticPr fontId="39" type="noConversion"/>
  </si>
  <si>
    <r>
      <t>H</t>
    </r>
    <r>
      <rPr>
        <b/>
        <vertAlign val="subscript"/>
        <sz val="9"/>
        <rFont val="돋움"/>
        <family val="3"/>
        <charset val="129"/>
      </rPr>
      <t>1/3</t>
    </r>
    <r>
      <rPr>
        <b/>
        <sz val="9"/>
        <rFont val="돋움"/>
        <family val="3"/>
        <charset val="129"/>
      </rPr>
      <t>/H</t>
    </r>
    <r>
      <rPr>
        <b/>
        <vertAlign val="subscript"/>
        <sz val="9"/>
        <rFont val="돋움"/>
        <family val="3"/>
        <charset val="129"/>
      </rPr>
      <t>o</t>
    </r>
    <r>
      <rPr>
        <b/>
        <sz val="9"/>
        <rFont val="돋움"/>
        <family val="3"/>
        <charset val="129"/>
      </rPr>
      <t>'</t>
    </r>
    <phoneticPr fontId="39" type="noConversion"/>
  </si>
  <si>
    <r>
      <t>환산심해파고(H</t>
    </r>
    <r>
      <rPr>
        <b/>
        <vertAlign val="subscript"/>
        <sz val="9"/>
        <rFont val="돋움"/>
        <family val="3"/>
        <charset val="129"/>
      </rPr>
      <t>o</t>
    </r>
    <r>
      <rPr>
        <b/>
        <sz val="9"/>
        <rFont val="돋움"/>
        <family val="3"/>
        <charset val="129"/>
      </rPr>
      <t>')</t>
    </r>
    <phoneticPr fontId="39" type="noConversion"/>
  </si>
  <si>
    <r>
      <t>H</t>
    </r>
    <r>
      <rPr>
        <b/>
        <vertAlign val="subscript"/>
        <sz val="9"/>
        <rFont val="돋움"/>
        <family val="3"/>
        <charset val="129"/>
      </rPr>
      <t>o</t>
    </r>
    <r>
      <rPr>
        <b/>
        <sz val="9"/>
        <rFont val="돋움"/>
        <family val="3"/>
        <charset val="129"/>
      </rPr>
      <t>'/gT</t>
    </r>
    <r>
      <rPr>
        <b/>
        <vertAlign val="superscript"/>
        <sz val="9"/>
        <rFont val="돋움"/>
        <family val="3"/>
        <charset val="129"/>
      </rPr>
      <t>2</t>
    </r>
    <phoneticPr fontId="39" type="noConversion"/>
  </si>
  <si>
    <r>
      <t>H</t>
    </r>
    <r>
      <rPr>
        <b/>
        <vertAlign val="subscript"/>
        <sz val="9"/>
        <rFont val="돋움"/>
        <family val="3"/>
        <charset val="129"/>
      </rPr>
      <t>b</t>
    </r>
    <r>
      <rPr>
        <b/>
        <sz val="9"/>
        <rFont val="돋움"/>
        <family val="3"/>
        <charset val="129"/>
      </rPr>
      <t>/H</t>
    </r>
    <r>
      <rPr>
        <b/>
        <vertAlign val="subscript"/>
        <sz val="9"/>
        <rFont val="돋움"/>
        <family val="3"/>
        <charset val="129"/>
      </rPr>
      <t>o</t>
    </r>
    <r>
      <rPr>
        <b/>
        <sz val="9"/>
        <rFont val="돋움"/>
        <family val="3"/>
        <charset val="129"/>
      </rPr>
      <t>'</t>
    </r>
    <phoneticPr fontId="39" type="noConversion"/>
  </si>
  <si>
    <r>
      <t>쇄파수심(H</t>
    </r>
    <r>
      <rPr>
        <b/>
        <vertAlign val="subscript"/>
        <sz val="9"/>
        <rFont val="돋움"/>
        <family val="3"/>
        <charset val="129"/>
      </rPr>
      <t>b</t>
    </r>
    <r>
      <rPr>
        <b/>
        <sz val="9"/>
        <rFont val="돋움"/>
        <family val="3"/>
        <charset val="129"/>
      </rPr>
      <t>)</t>
    </r>
    <phoneticPr fontId="39" type="noConversion"/>
  </si>
  <si>
    <r>
      <t>H</t>
    </r>
    <r>
      <rPr>
        <b/>
        <vertAlign val="subscript"/>
        <sz val="9"/>
        <rFont val="돋움"/>
        <family val="3"/>
        <charset val="129"/>
      </rPr>
      <t>b</t>
    </r>
    <r>
      <rPr>
        <b/>
        <sz val="9"/>
        <rFont val="돋움"/>
        <family val="3"/>
        <charset val="129"/>
      </rPr>
      <t>/gT</t>
    </r>
    <r>
      <rPr>
        <b/>
        <vertAlign val="superscript"/>
        <sz val="9"/>
        <rFont val="돋움"/>
        <family val="3"/>
        <charset val="129"/>
      </rPr>
      <t>2</t>
    </r>
    <phoneticPr fontId="39" type="noConversion"/>
  </si>
  <si>
    <r>
      <t>(d</t>
    </r>
    <r>
      <rPr>
        <b/>
        <vertAlign val="subscript"/>
        <sz val="9"/>
        <rFont val="돋움"/>
        <family val="3"/>
        <charset val="129"/>
      </rPr>
      <t>b</t>
    </r>
    <r>
      <rPr>
        <b/>
        <sz val="9"/>
        <rFont val="돋움"/>
        <family val="3"/>
        <charset val="129"/>
      </rPr>
      <t>)</t>
    </r>
    <r>
      <rPr>
        <b/>
        <vertAlign val="subscript"/>
        <sz val="9"/>
        <rFont val="돋움"/>
        <family val="3"/>
        <charset val="129"/>
      </rPr>
      <t xml:space="preserve">max
</t>
    </r>
    <r>
      <rPr>
        <b/>
        <sz val="9"/>
        <rFont val="돋움"/>
        <family val="3"/>
        <charset val="129"/>
      </rPr>
      <t>(α×H</t>
    </r>
    <r>
      <rPr>
        <b/>
        <vertAlign val="subscript"/>
        <sz val="9"/>
        <rFont val="돋움"/>
        <family val="3"/>
        <charset val="129"/>
      </rPr>
      <t>b</t>
    </r>
    <r>
      <rPr>
        <b/>
        <sz val="9"/>
        <rFont val="돋움"/>
        <family val="3"/>
        <charset val="129"/>
      </rPr>
      <t>)</t>
    </r>
    <phoneticPr fontId="39" type="noConversion"/>
  </si>
  <si>
    <r>
      <t>(d</t>
    </r>
    <r>
      <rPr>
        <b/>
        <vertAlign val="subscript"/>
        <sz val="9"/>
        <rFont val="돋움"/>
        <family val="3"/>
        <charset val="129"/>
      </rPr>
      <t>b</t>
    </r>
    <r>
      <rPr>
        <b/>
        <sz val="9"/>
        <rFont val="돋움"/>
        <family val="3"/>
        <charset val="129"/>
      </rPr>
      <t>)</t>
    </r>
    <r>
      <rPr>
        <b/>
        <vertAlign val="subscript"/>
        <sz val="9"/>
        <rFont val="돋움"/>
        <family val="3"/>
        <charset val="129"/>
      </rPr>
      <t>min</t>
    </r>
    <r>
      <rPr>
        <b/>
        <sz val="9"/>
        <rFont val="돋움"/>
        <family val="3"/>
        <charset val="129"/>
      </rPr>
      <t xml:space="preserve">
(β×H</t>
    </r>
    <r>
      <rPr>
        <b/>
        <vertAlign val="subscript"/>
        <sz val="9"/>
        <rFont val="돋움"/>
        <family val="3"/>
        <charset val="129"/>
      </rPr>
      <t>b</t>
    </r>
    <r>
      <rPr>
        <b/>
        <sz val="9"/>
        <rFont val="돋움"/>
        <family val="3"/>
        <charset val="129"/>
      </rPr>
      <t>)</t>
    </r>
    <phoneticPr fontId="39" type="noConversion"/>
  </si>
  <si>
    <r>
      <t>심해파장
L</t>
    </r>
    <r>
      <rPr>
        <b/>
        <vertAlign val="subscript"/>
        <sz val="9"/>
        <rFont val="돋움"/>
        <family val="3"/>
        <charset val="129"/>
      </rPr>
      <t>o</t>
    </r>
    <phoneticPr fontId="39" type="noConversion"/>
  </si>
  <si>
    <r>
      <t>환산심해파고
H</t>
    </r>
    <r>
      <rPr>
        <b/>
        <vertAlign val="subscript"/>
        <sz val="9"/>
        <rFont val="돋움"/>
        <family val="3"/>
        <charset val="129"/>
      </rPr>
      <t>o</t>
    </r>
    <r>
      <rPr>
        <b/>
        <sz val="9"/>
        <rFont val="돋움"/>
        <family val="3"/>
        <charset val="129"/>
      </rPr>
      <t>'</t>
    </r>
    <phoneticPr fontId="39" type="noConversion"/>
  </si>
  <si>
    <r>
      <t>H</t>
    </r>
    <r>
      <rPr>
        <b/>
        <vertAlign val="subscript"/>
        <sz val="9"/>
        <rFont val="돋움"/>
        <family val="3"/>
        <charset val="129"/>
      </rPr>
      <t>o</t>
    </r>
    <r>
      <rPr>
        <b/>
        <sz val="9"/>
        <rFont val="돋움"/>
        <family val="3"/>
        <charset val="129"/>
      </rPr>
      <t>'/L</t>
    </r>
    <r>
      <rPr>
        <b/>
        <vertAlign val="subscript"/>
        <sz val="9"/>
        <rFont val="돋움"/>
        <family val="3"/>
        <charset val="129"/>
      </rPr>
      <t>o</t>
    </r>
    <phoneticPr fontId="39" type="noConversion"/>
  </si>
  <si>
    <r>
      <t>(h</t>
    </r>
    <r>
      <rPr>
        <b/>
        <vertAlign val="subscript"/>
        <sz val="9"/>
        <rFont val="돋움"/>
        <family val="3"/>
        <charset val="129"/>
      </rPr>
      <t>1/3</t>
    </r>
    <r>
      <rPr>
        <b/>
        <sz val="9"/>
        <rFont val="돋움"/>
        <family val="3"/>
        <charset val="129"/>
      </rPr>
      <t>)peak/H</t>
    </r>
    <r>
      <rPr>
        <b/>
        <vertAlign val="subscript"/>
        <sz val="9"/>
        <rFont val="돋움"/>
        <family val="3"/>
        <charset val="129"/>
      </rPr>
      <t>o</t>
    </r>
    <r>
      <rPr>
        <b/>
        <sz val="9"/>
        <rFont val="돋움"/>
        <family val="3"/>
        <charset val="129"/>
      </rPr>
      <t>'</t>
    </r>
    <phoneticPr fontId="39" type="noConversion"/>
  </si>
  <si>
    <r>
      <t>쇄파수심
(h</t>
    </r>
    <r>
      <rPr>
        <b/>
        <vertAlign val="subscript"/>
        <sz val="9"/>
        <rFont val="돋움"/>
        <family val="3"/>
        <charset val="129"/>
      </rPr>
      <t>1/3</t>
    </r>
    <r>
      <rPr>
        <b/>
        <sz val="9"/>
        <rFont val="돋움"/>
        <family val="3"/>
        <charset val="129"/>
      </rPr>
      <t>)peak</t>
    </r>
    <phoneticPr fontId="39" type="noConversion"/>
  </si>
  <si>
    <r>
      <t>h/L</t>
    </r>
    <r>
      <rPr>
        <vertAlign val="subscript"/>
        <sz val="9"/>
        <rFont val="돋움"/>
        <family val="3"/>
        <charset val="129"/>
      </rPr>
      <t>O</t>
    </r>
    <phoneticPr fontId="39" type="noConversion"/>
  </si>
  <si>
    <r>
      <t>H/H'</t>
    </r>
    <r>
      <rPr>
        <vertAlign val="subscript"/>
        <sz val="9"/>
        <rFont val="돋움"/>
        <family val="3"/>
        <charset val="129"/>
      </rPr>
      <t>O</t>
    </r>
    <phoneticPr fontId="39" type="noConversion"/>
  </si>
  <si>
    <r>
      <t>H'</t>
    </r>
    <r>
      <rPr>
        <vertAlign val="subscript"/>
        <sz val="9"/>
        <rFont val="돋움"/>
        <family val="3"/>
        <charset val="129"/>
      </rPr>
      <t>O</t>
    </r>
    <phoneticPr fontId="39" type="noConversion"/>
  </si>
  <si>
    <r>
      <t xml:space="preserve"> 설계조위 + (0.6 ~ 1.25) H</t>
    </r>
    <r>
      <rPr>
        <vertAlign val="subscript"/>
        <sz val="9"/>
        <color indexed="8"/>
        <rFont val="돋움"/>
        <family val="3"/>
        <charset val="129"/>
      </rPr>
      <t>⅓</t>
    </r>
    <phoneticPr fontId="39" type="noConversion"/>
  </si>
  <si>
    <r>
      <t xml:space="preserve"> R = H</t>
    </r>
    <r>
      <rPr>
        <vertAlign val="subscript"/>
        <sz val="9"/>
        <rFont val="돋움"/>
        <family val="3"/>
        <charset val="129"/>
      </rPr>
      <t>o</t>
    </r>
    <r>
      <rPr>
        <sz val="9"/>
        <rFont val="돋움"/>
        <family val="3"/>
        <charset val="129"/>
      </rPr>
      <t>' × R/H</t>
    </r>
    <r>
      <rPr>
        <vertAlign val="subscript"/>
        <sz val="9"/>
        <rFont val="돋움"/>
        <family val="3"/>
        <charset val="129"/>
      </rPr>
      <t>o</t>
    </r>
    <r>
      <rPr>
        <sz val="9"/>
        <rFont val="돋움"/>
        <family val="3"/>
        <charset val="129"/>
      </rPr>
      <t>' × γ × K</t>
    </r>
    <phoneticPr fontId="39" type="noConversion"/>
  </si>
  <si>
    <r>
      <t>H</t>
    </r>
    <r>
      <rPr>
        <vertAlign val="subscript"/>
        <sz val="9"/>
        <color indexed="8"/>
        <rFont val="돋움"/>
        <family val="3"/>
        <charset val="129"/>
      </rPr>
      <t>T</t>
    </r>
    <r>
      <rPr>
        <sz val="9"/>
        <color indexed="8"/>
        <rFont val="돋움"/>
        <family val="3"/>
        <charset val="129"/>
      </rPr>
      <t xml:space="preserve"> = K</t>
    </r>
    <r>
      <rPr>
        <vertAlign val="subscript"/>
        <sz val="9"/>
        <color indexed="8"/>
        <rFont val="돋움"/>
        <family val="3"/>
        <charset val="129"/>
      </rPr>
      <t>TO</t>
    </r>
    <r>
      <rPr>
        <sz val="9"/>
        <color indexed="8"/>
        <rFont val="돋움"/>
        <family val="3"/>
        <charset val="129"/>
      </rPr>
      <t xml:space="preserve"> × H</t>
    </r>
    <r>
      <rPr>
        <vertAlign val="subscript"/>
        <sz val="9"/>
        <color indexed="8"/>
        <rFont val="돋움"/>
        <family val="3"/>
        <charset val="129"/>
      </rPr>
      <t>I</t>
    </r>
    <phoneticPr fontId="39" type="noConversion"/>
  </si>
  <si>
    <r>
      <t xml:space="preserve"> 마루높이 =  설계조위 + (0.6~1.25) · H</t>
    </r>
    <r>
      <rPr>
        <vertAlign val="subscript"/>
        <sz val="9"/>
        <rFont val="돋움"/>
        <family val="3"/>
        <charset val="129"/>
      </rPr>
      <t>1/3</t>
    </r>
    <phoneticPr fontId="39" type="noConversion"/>
  </si>
  <si>
    <r>
      <t>R</t>
    </r>
    <r>
      <rPr>
        <vertAlign val="subscript"/>
        <sz val="9"/>
        <rFont val="돋움"/>
        <family val="3"/>
        <charset val="129"/>
      </rPr>
      <t>1/3</t>
    </r>
    <phoneticPr fontId="39" type="noConversion"/>
  </si>
  <si>
    <r>
      <t>H</t>
    </r>
    <r>
      <rPr>
        <vertAlign val="subscript"/>
        <sz val="9"/>
        <rFont val="돋움"/>
        <family val="3"/>
        <charset val="129"/>
      </rPr>
      <t>1/3</t>
    </r>
    <phoneticPr fontId="39" type="noConversion"/>
  </si>
  <si>
    <r>
      <t>(R</t>
    </r>
    <r>
      <rPr>
        <vertAlign val="subscript"/>
        <sz val="9"/>
        <rFont val="돋움"/>
        <family val="3"/>
        <charset val="129"/>
      </rPr>
      <t xml:space="preserve">1/3 </t>
    </r>
    <r>
      <rPr>
        <sz val="9"/>
        <rFont val="돋움"/>
        <family val="3"/>
        <charset val="129"/>
      </rPr>
      <t>적용)</t>
    </r>
    <phoneticPr fontId="39" type="noConversion"/>
  </si>
  <si>
    <t>●</t>
    <phoneticPr fontId="39" type="noConversion"/>
  </si>
  <si>
    <r>
      <t>환산심해파고(H</t>
    </r>
    <r>
      <rPr>
        <vertAlign val="subscript"/>
        <sz val="9"/>
        <rFont val="돋움"/>
        <family val="3"/>
        <charset val="129"/>
      </rPr>
      <t>o</t>
    </r>
    <r>
      <rPr>
        <sz val="9"/>
        <rFont val="돋움"/>
        <family val="3"/>
        <charset val="129"/>
      </rPr>
      <t xml:space="preserve">') 산정 </t>
    </r>
    <phoneticPr fontId="39" type="noConversion"/>
  </si>
  <si>
    <r>
      <t>d</t>
    </r>
    <r>
      <rPr>
        <b/>
        <vertAlign val="subscript"/>
        <sz val="9"/>
        <rFont val="돋움"/>
        <family val="3"/>
        <charset val="129"/>
      </rPr>
      <t>s</t>
    </r>
    <r>
      <rPr>
        <b/>
        <sz val="9"/>
        <rFont val="돋움"/>
        <family val="3"/>
        <charset val="129"/>
      </rPr>
      <t>(m)</t>
    </r>
    <phoneticPr fontId="39" type="noConversion"/>
  </si>
  <si>
    <r>
      <t>L</t>
    </r>
    <r>
      <rPr>
        <b/>
        <vertAlign val="subscript"/>
        <sz val="9"/>
        <rFont val="돋움"/>
        <family val="3"/>
        <charset val="129"/>
      </rPr>
      <t>o</t>
    </r>
    <r>
      <rPr>
        <b/>
        <sz val="9"/>
        <rFont val="돋움"/>
        <family val="3"/>
        <charset val="129"/>
      </rPr>
      <t>(m)</t>
    </r>
    <phoneticPr fontId="39" type="noConversion"/>
  </si>
  <si>
    <r>
      <t>H</t>
    </r>
    <r>
      <rPr>
        <b/>
        <vertAlign val="subscript"/>
        <sz val="9"/>
        <rFont val="돋움"/>
        <family val="3"/>
        <charset val="129"/>
      </rPr>
      <t>⅓</t>
    </r>
    <r>
      <rPr>
        <b/>
        <sz val="9"/>
        <rFont val="돋움"/>
        <family val="3"/>
        <charset val="129"/>
      </rPr>
      <t>/H</t>
    </r>
    <r>
      <rPr>
        <b/>
        <vertAlign val="subscript"/>
        <sz val="9"/>
        <rFont val="돋움"/>
        <family val="3"/>
        <charset val="129"/>
      </rPr>
      <t>o</t>
    </r>
    <r>
      <rPr>
        <b/>
        <sz val="9"/>
        <rFont val="돋움"/>
        <family val="3"/>
        <charset val="129"/>
      </rPr>
      <t>'</t>
    </r>
    <phoneticPr fontId="39" type="noConversion"/>
  </si>
  <si>
    <r>
      <t>H</t>
    </r>
    <r>
      <rPr>
        <b/>
        <vertAlign val="subscript"/>
        <sz val="9"/>
        <rFont val="돋움"/>
        <family val="3"/>
        <charset val="129"/>
      </rPr>
      <t>o</t>
    </r>
    <r>
      <rPr>
        <b/>
        <sz val="9"/>
        <rFont val="돋움"/>
        <family val="3"/>
        <charset val="129"/>
      </rPr>
      <t>'</t>
    </r>
    <phoneticPr fontId="39" type="noConversion"/>
  </si>
  <si>
    <r>
      <t>d</t>
    </r>
    <r>
      <rPr>
        <b/>
        <vertAlign val="subscript"/>
        <sz val="9"/>
        <rFont val="돋움"/>
        <family val="3"/>
        <charset val="129"/>
      </rPr>
      <t>s</t>
    </r>
    <r>
      <rPr>
        <b/>
        <sz val="9"/>
        <rFont val="돋움"/>
        <family val="3"/>
        <charset val="129"/>
      </rPr>
      <t>/H</t>
    </r>
    <r>
      <rPr>
        <b/>
        <vertAlign val="subscript"/>
        <sz val="9"/>
        <rFont val="돋움"/>
        <family val="3"/>
        <charset val="129"/>
      </rPr>
      <t>o</t>
    </r>
    <r>
      <rPr>
        <b/>
        <sz val="9"/>
        <rFont val="돋움"/>
        <family val="3"/>
        <charset val="129"/>
      </rPr>
      <t>'</t>
    </r>
    <phoneticPr fontId="39" type="noConversion"/>
  </si>
  <si>
    <r>
      <t>전달 파고 (H</t>
    </r>
    <r>
      <rPr>
        <vertAlign val="subscript"/>
        <sz val="9"/>
        <rFont val="돋움"/>
        <family val="3"/>
        <charset val="129"/>
      </rPr>
      <t>T</t>
    </r>
    <r>
      <rPr>
        <sz val="9"/>
        <rFont val="돋움"/>
        <family val="3"/>
        <charset val="129"/>
      </rPr>
      <t>) =  K</t>
    </r>
    <r>
      <rPr>
        <vertAlign val="subscript"/>
        <sz val="9"/>
        <rFont val="돋움"/>
        <family val="3"/>
        <charset val="129"/>
      </rPr>
      <t>TO</t>
    </r>
    <r>
      <rPr>
        <sz val="9"/>
        <rFont val="돋움"/>
        <family val="3"/>
        <charset val="129"/>
      </rPr>
      <t xml:space="preserve"> × H</t>
    </r>
    <r>
      <rPr>
        <vertAlign val="subscript"/>
        <sz val="9"/>
        <rFont val="돋움"/>
        <family val="3"/>
        <charset val="129"/>
      </rPr>
      <t>I</t>
    </r>
    <phoneticPr fontId="39" type="noConversion"/>
  </si>
  <si>
    <r>
      <t>K</t>
    </r>
    <r>
      <rPr>
        <vertAlign val="subscript"/>
        <sz val="9"/>
        <rFont val="돋움"/>
        <family val="3"/>
        <charset val="129"/>
      </rPr>
      <t xml:space="preserve">TO </t>
    </r>
    <phoneticPr fontId="39" type="noConversion"/>
  </si>
  <si>
    <r>
      <t>H</t>
    </r>
    <r>
      <rPr>
        <vertAlign val="subscript"/>
        <sz val="9"/>
        <rFont val="돋움"/>
        <family val="3"/>
        <charset val="129"/>
      </rPr>
      <t>I</t>
    </r>
    <phoneticPr fontId="39" type="noConversion"/>
  </si>
  <si>
    <r>
      <t>H</t>
    </r>
    <r>
      <rPr>
        <vertAlign val="subscript"/>
        <sz val="9"/>
        <rFont val="돋움"/>
        <family val="3"/>
        <charset val="129"/>
      </rPr>
      <t>T</t>
    </r>
    <phoneticPr fontId="39" type="noConversion"/>
  </si>
  <si>
    <r>
      <t>H</t>
    </r>
    <r>
      <rPr>
        <vertAlign val="subscript"/>
        <sz val="9"/>
        <rFont val="돋움"/>
        <family val="3"/>
        <charset val="129"/>
      </rPr>
      <t>o</t>
    </r>
    <r>
      <rPr>
        <sz val="9"/>
        <rFont val="돋움"/>
        <family val="3"/>
        <charset val="129"/>
      </rPr>
      <t>'</t>
    </r>
    <phoneticPr fontId="39" type="noConversion"/>
  </si>
  <si>
    <r>
      <t>: 심해파 파장(=1.56 × To</t>
    </r>
    <r>
      <rPr>
        <vertAlign val="superscript"/>
        <sz val="9"/>
        <rFont val="돋움"/>
        <family val="3"/>
        <charset val="129"/>
      </rPr>
      <t>2</t>
    </r>
    <r>
      <rPr>
        <sz val="9"/>
        <rFont val="돋움"/>
        <family val="3"/>
        <charset val="129"/>
      </rPr>
      <t>)</t>
    </r>
    <phoneticPr fontId="39" type="noConversion"/>
  </si>
  <si>
    <r>
      <t xml:space="preserve">  1) 설계 제원 (H</t>
    </r>
    <r>
      <rPr>
        <vertAlign val="subscript"/>
        <sz val="9"/>
        <rFont val="돋움"/>
        <family val="3"/>
        <charset val="129"/>
      </rPr>
      <t>1/3</t>
    </r>
    <r>
      <rPr>
        <sz val="9"/>
        <rFont val="돋움"/>
        <family val="3"/>
        <charset val="129"/>
      </rPr>
      <t>, T</t>
    </r>
    <r>
      <rPr>
        <vertAlign val="subscript"/>
        <sz val="9"/>
        <rFont val="돋움"/>
        <family val="3"/>
        <charset val="129"/>
      </rPr>
      <t>1/3</t>
    </r>
    <r>
      <rPr>
        <sz val="9"/>
        <rFont val="돋움"/>
        <family val="3"/>
        <charset val="129"/>
      </rPr>
      <t>)</t>
    </r>
    <phoneticPr fontId="83" type="noConversion"/>
  </si>
  <si>
    <r>
      <t xml:space="preserve"> N</t>
    </r>
    <r>
      <rPr>
        <vertAlign val="subscript"/>
        <sz val="9"/>
        <rFont val="돋움"/>
        <family val="3"/>
        <charset val="129"/>
      </rPr>
      <t>s3</t>
    </r>
    <r>
      <rPr>
        <sz val="9"/>
        <rFont val="돋움"/>
        <family val="3"/>
        <charset val="129"/>
      </rPr>
      <t xml:space="preserve"> = K</t>
    </r>
    <r>
      <rPr>
        <vertAlign val="subscript"/>
        <sz val="9"/>
        <rFont val="돋움"/>
        <family val="3"/>
        <charset val="129"/>
      </rPr>
      <t>D</t>
    </r>
    <r>
      <rPr>
        <sz val="9"/>
        <rFont val="돋움"/>
        <family val="3"/>
        <charset val="129"/>
      </rPr>
      <t>·cotα</t>
    </r>
    <phoneticPr fontId="84" type="noConversion"/>
  </si>
  <si>
    <r>
      <t xml:space="preserve"> N</t>
    </r>
    <r>
      <rPr>
        <vertAlign val="subscript"/>
        <sz val="9"/>
        <rFont val="돋움"/>
        <family val="3"/>
        <charset val="129"/>
      </rPr>
      <t>s</t>
    </r>
    <r>
      <rPr>
        <sz val="9"/>
        <rFont val="돋움"/>
        <family val="3"/>
        <charset val="129"/>
      </rPr>
      <t xml:space="preserve"> = max(N</t>
    </r>
    <r>
      <rPr>
        <vertAlign val="subscript"/>
        <sz val="9"/>
        <rFont val="돋움"/>
        <family val="3"/>
        <charset val="129"/>
      </rPr>
      <t>spl</t>
    </r>
    <r>
      <rPr>
        <sz val="9"/>
        <rFont val="돋움"/>
        <family val="3"/>
        <charset val="129"/>
      </rPr>
      <t>, N</t>
    </r>
    <r>
      <rPr>
        <vertAlign val="subscript"/>
        <sz val="9"/>
        <rFont val="돋움"/>
        <family val="3"/>
        <charset val="129"/>
      </rPr>
      <t>ssr</t>
    </r>
    <r>
      <rPr>
        <sz val="9"/>
        <rFont val="돋움"/>
        <family val="3"/>
        <charset val="129"/>
      </rPr>
      <t>)</t>
    </r>
    <phoneticPr fontId="84" type="noConversion"/>
  </si>
  <si>
    <r>
      <t xml:space="preserve"> N</t>
    </r>
    <r>
      <rPr>
        <vertAlign val="subscript"/>
        <sz val="9"/>
        <rFont val="돋움"/>
        <family val="3"/>
        <charset val="129"/>
      </rPr>
      <t>s</t>
    </r>
    <r>
      <rPr>
        <sz val="9"/>
        <rFont val="돋움"/>
        <family val="3"/>
        <charset val="129"/>
      </rPr>
      <t xml:space="preserve"> = C</t>
    </r>
    <r>
      <rPr>
        <vertAlign val="subscript"/>
        <sz val="9"/>
        <rFont val="돋움"/>
        <family val="3"/>
        <charset val="129"/>
      </rPr>
      <t>H</t>
    </r>
    <r>
      <rPr>
        <sz val="9"/>
        <rFont val="돋움"/>
        <family val="3"/>
        <charset val="129"/>
      </rPr>
      <t>{a(N</t>
    </r>
    <r>
      <rPr>
        <vertAlign val="subscript"/>
        <sz val="9"/>
        <rFont val="돋움"/>
        <family val="3"/>
        <charset val="129"/>
      </rPr>
      <t>0</t>
    </r>
    <r>
      <rPr>
        <sz val="9"/>
        <rFont val="돋움"/>
        <family val="3"/>
        <charset val="129"/>
      </rPr>
      <t>/N</t>
    </r>
    <r>
      <rPr>
        <vertAlign val="superscript"/>
        <sz val="9"/>
        <rFont val="돋움"/>
        <family val="3"/>
        <charset val="129"/>
      </rPr>
      <t>0.5</t>
    </r>
    <r>
      <rPr>
        <sz val="9"/>
        <rFont val="돋움"/>
        <family val="3"/>
        <charset val="129"/>
      </rPr>
      <t>)</t>
    </r>
    <r>
      <rPr>
        <vertAlign val="superscript"/>
        <sz val="9"/>
        <rFont val="돋움"/>
        <family val="3"/>
        <charset val="129"/>
      </rPr>
      <t>0.2</t>
    </r>
    <r>
      <rPr>
        <sz val="9"/>
        <rFont val="돋움"/>
        <family val="3"/>
        <charset val="129"/>
      </rPr>
      <t>+b}</t>
    </r>
    <phoneticPr fontId="84" type="noConversion"/>
  </si>
  <si>
    <r>
      <t>K</t>
    </r>
    <r>
      <rPr>
        <vertAlign val="subscript"/>
        <sz val="9"/>
        <rFont val="돋움"/>
        <family val="3"/>
        <charset val="129"/>
      </rPr>
      <t>D</t>
    </r>
    <phoneticPr fontId="39" type="noConversion"/>
  </si>
  <si>
    <r>
      <t>안정계수 K</t>
    </r>
    <r>
      <rPr>
        <b/>
        <vertAlign val="subscript"/>
        <sz val="9"/>
        <rFont val="돋움"/>
        <family val="3"/>
        <charset val="129"/>
      </rPr>
      <t xml:space="preserve">D </t>
    </r>
    <phoneticPr fontId="39" type="noConversion"/>
  </si>
  <si>
    <r>
      <t>ρ</t>
    </r>
    <r>
      <rPr>
        <b/>
        <vertAlign val="subscript"/>
        <sz val="9"/>
        <rFont val="돋움"/>
        <family val="3"/>
        <charset val="129"/>
      </rPr>
      <t>r</t>
    </r>
    <r>
      <rPr>
        <b/>
        <sz val="9"/>
        <rFont val="돋움"/>
        <family val="3"/>
        <charset val="129"/>
      </rPr>
      <t>(kN/㎥)</t>
    </r>
    <phoneticPr fontId="39" type="noConversion"/>
  </si>
  <si>
    <r>
      <t>H</t>
    </r>
    <r>
      <rPr>
        <b/>
        <vertAlign val="subscript"/>
        <sz val="9"/>
        <rFont val="돋움"/>
        <family val="3"/>
        <charset val="129"/>
      </rPr>
      <t>⅓</t>
    </r>
    <r>
      <rPr>
        <b/>
        <sz val="9"/>
        <rFont val="돋움"/>
        <family val="3"/>
        <charset val="129"/>
      </rPr>
      <t>(m)</t>
    </r>
    <phoneticPr fontId="39" type="noConversion"/>
  </si>
  <si>
    <r>
      <t>K</t>
    </r>
    <r>
      <rPr>
        <b/>
        <vertAlign val="subscript"/>
        <sz val="9"/>
        <rFont val="돋움"/>
        <family val="3"/>
        <charset val="129"/>
      </rPr>
      <t>D</t>
    </r>
    <phoneticPr fontId="39" type="noConversion"/>
  </si>
  <si>
    <r>
      <t>S</t>
    </r>
    <r>
      <rPr>
        <b/>
        <vertAlign val="subscript"/>
        <sz val="9"/>
        <rFont val="돋움"/>
        <family val="3"/>
        <charset val="129"/>
      </rPr>
      <t>r</t>
    </r>
    <phoneticPr fontId="39" type="noConversion"/>
  </si>
  <si>
    <r>
      <t>N</t>
    </r>
    <r>
      <rPr>
        <vertAlign val="subscript"/>
        <sz val="9"/>
        <rFont val="돋움"/>
        <family val="3"/>
        <charset val="129"/>
      </rPr>
      <t>S</t>
    </r>
    <r>
      <rPr>
        <sz val="9"/>
        <rFont val="돋움"/>
        <family val="3"/>
        <charset val="129"/>
      </rPr>
      <t xml:space="preserve"> = max(N</t>
    </r>
    <r>
      <rPr>
        <vertAlign val="subscript"/>
        <sz val="9"/>
        <rFont val="돋움"/>
        <family val="3"/>
        <charset val="129"/>
      </rPr>
      <t>spl</t>
    </r>
    <r>
      <rPr>
        <sz val="9"/>
        <rFont val="돋움"/>
        <family val="3"/>
        <charset val="129"/>
      </rPr>
      <t>, N</t>
    </r>
    <r>
      <rPr>
        <vertAlign val="subscript"/>
        <sz val="9"/>
        <rFont val="돋움"/>
        <family val="3"/>
        <charset val="129"/>
      </rPr>
      <t>ssr</t>
    </r>
    <r>
      <rPr>
        <sz val="9"/>
        <rFont val="돋움"/>
        <family val="3"/>
        <charset val="129"/>
      </rPr>
      <t>)</t>
    </r>
    <phoneticPr fontId="39" type="noConversion"/>
  </si>
  <si>
    <r>
      <t>N</t>
    </r>
    <r>
      <rPr>
        <vertAlign val="subscript"/>
        <sz val="9"/>
        <rFont val="돋움"/>
        <family val="3"/>
        <charset val="129"/>
      </rPr>
      <t>spl</t>
    </r>
    <r>
      <rPr>
        <sz val="9"/>
        <rFont val="돋움"/>
        <family val="3"/>
        <charset val="129"/>
      </rPr>
      <t xml:space="preserve"> = 6.2C</t>
    </r>
    <r>
      <rPr>
        <vertAlign val="subscript"/>
        <sz val="9"/>
        <rFont val="돋움"/>
        <family val="3"/>
        <charset val="129"/>
      </rPr>
      <t>H</t>
    </r>
    <r>
      <rPr>
        <sz val="9"/>
        <rFont val="돋움"/>
        <family val="3"/>
        <charset val="129"/>
      </rPr>
      <t>P</t>
    </r>
    <r>
      <rPr>
        <vertAlign val="superscript"/>
        <sz val="9"/>
        <rFont val="돋움"/>
        <family val="3"/>
        <charset val="129"/>
      </rPr>
      <t>0.18</t>
    </r>
    <r>
      <rPr>
        <sz val="9"/>
        <rFont val="돋움"/>
        <family val="3"/>
        <charset val="129"/>
      </rPr>
      <t>(S</t>
    </r>
    <r>
      <rPr>
        <vertAlign val="superscript"/>
        <sz val="9"/>
        <rFont val="돋움"/>
        <family val="3"/>
        <charset val="129"/>
      </rPr>
      <t>0.2</t>
    </r>
    <r>
      <rPr>
        <sz val="9"/>
        <rFont val="돋움"/>
        <family val="3"/>
        <charset val="129"/>
      </rPr>
      <t>/N</t>
    </r>
    <r>
      <rPr>
        <vertAlign val="superscript"/>
        <sz val="9"/>
        <rFont val="돋움"/>
        <family val="3"/>
        <charset val="129"/>
      </rPr>
      <t>0.1</t>
    </r>
    <r>
      <rPr>
        <sz val="9"/>
        <rFont val="돋움"/>
        <family val="3"/>
        <charset val="129"/>
      </rPr>
      <t>)I</t>
    </r>
    <r>
      <rPr>
        <vertAlign val="subscript"/>
        <sz val="9"/>
        <rFont val="돋움"/>
        <family val="3"/>
        <charset val="129"/>
      </rPr>
      <t>r</t>
    </r>
    <r>
      <rPr>
        <vertAlign val="superscript"/>
        <sz val="9"/>
        <rFont val="돋움"/>
        <family val="3"/>
        <charset val="129"/>
      </rPr>
      <t>-0.5</t>
    </r>
    <phoneticPr fontId="39" type="noConversion"/>
  </si>
  <si>
    <r>
      <t>N</t>
    </r>
    <r>
      <rPr>
        <vertAlign val="subscript"/>
        <sz val="9"/>
        <rFont val="돋움"/>
        <family val="3"/>
        <charset val="129"/>
      </rPr>
      <t>ssr</t>
    </r>
    <r>
      <rPr>
        <sz val="9"/>
        <rFont val="돋움"/>
        <family val="3"/>
        <charset val="129"/>
      </rPr>
      <t xml:space="preserve"> = C</t>
    </r>
    <r>
      <rPr>
        <vertAlign val="subscript"/>
        <sz val="9"/>
        <rFont val="돋움"/>
        <family val="3"/>
        <charset val="129"/>
      </rPr>
      <t>H</t>
    </r>
    <r>
      <rPr>
        <sz val="9"/>
        <rFont val="돋움"/>
        <family val="3"/>
        <charset val="129"/>
      </rPr>
      <t>P</t>
    </r>
    <r>
      <rPr>
        <vertAlign val="superscript"/>
        <sz val="9"/>
        <rFont val="돋움"/>
        <family val="3"/>
        <charset val="129"/>
      </rPr>
      <t>-0.13</t>
    </r>
    <r>
      <rPr>
        <sz val="9"/>
        <rFont val="돋움"/>
        <family val="3"/>
        <charset val="129"/>
      </rPr>
      <t>(S</t>
    </r>
    <r>
      <rPr>
        <vertAlign val="superscript"/>
        <sz val="9"/>
        <rFont val="돋움"/>
        <family val="3"/>
        <charset val="129"/>
      </rPr>
      <t>0.2</t>
    </r>
    <r>
      <rPr>
        <sz val="9"/>
        <rFont val="돋움"/>
        <family val="3"/>
        <charset val="129"/>
      </rPr>
      <t>/N</t>
    </r>
    <r>
      <rPr>
        <vertAlign val="superscript"/>
        <sz val="9"/>
        <rFont val="돋움"/>
        <family val="3"/>
        <charset val="129"/>
      </rPr>
      <t>0.1</t>
    </r>
    <r>
      <rPr>
        <sz val="9"/>
        <rFont val="돋움"/>
        <family val="3"/>
        <charset val="129"/>
      </rPr>
      <t>)(cotα)</t>
    </r>
    <r>
      <rPr>
        <vertAlign val="superscript"/>
        <sz val="9"/>
        <rFont val="돋움"/>
        <family val="3"/>
        <charset val="129"/>
      </rPr>
      <t>0.5</t>
    </r>
    <r>
      <rPr>
        <sz val="9"/>
        <rFont val="돋움"/>
        <family val="3"/>
        <charset val="129"/>
      </rPr>
      <t>I</t>
    </r>
    <r>
      <rPr>
        <vertAlign val="subscript"/>
        <sz val="9"/>
        <rFont val="돋움"/>
        <family val="3"/>
        <charset val="129"/>
      </rPr>
      <t>r</t>
    </r>
    <r>
      <rPr>
        <vertAlign val="superscript"/>
        <sz val="9"/>
        <rFont val="돋움"/>
        <family val="3"/>
        <charset val="129"/>
      </rPr>
      <t>P</t>
    </r>
    <phoneticPr fontId="39" type="noConversion"/>
  </si>
  <si>
    <r>
      <t>N</t>
    </r>
    <r>
      <rPr>
        <vertAlign val="subscript"/>
        <sz val="9"/>
        <rFont val="돋움"/>
        <family val="3"/>
        <charset val="129"/>
      </rPr>
      <t>spl</t>
    </r>
    <phoneticPr fontId="39" type="noConversion"/>
  </si>
  <si>
    <r>
      <t>N</t>
    </r>
    <r>
      <rPr>
        <vertAlign val="subscript"/>
        <sz val="9"/>
        <rFont val="돋움"/>
        <family val="3"/>
        <charset val="129"/>
      </rPr>
      <t>ssr</t>
    </r>
    <phoneticPr fontId="39" type="noConversion"/>
  </si>
  <si>
    <r>
      <t>I</t>
    </r>
    <r>
      <rPr>
        <vertAlign val="subscript"/>
        <sz val="9"/>
        <rFont val="돋움"/>
        <family val="3"/>
        <charset val="129"/>
      </rPr>
      <t>r</t>
    </r>
    <phoneticPr fontId="39" type="noConversion"/>
  </si>
  <si>
    <r>
      <t>: 이리바렌수(Iribaren Number) (tanα/S</t>
    </r>
    <r>
      <rPr>
        <vertAlign val="subscript"/>
        <sz val="9"/>
        <rFont val="돋움"/>
        <family val="3"/>
        <charset val="129"/>
      </rPr>
      <t>om</t>
    </r>
    <r>
      <rPr>
        <vertAlign val="superscript"/>
        <sz val="9"/>
        <rFont val="돋움"/>
        <family val="3"/>
        <charset val="129"/>
      </rPr>
      <t>0.5</t>
    </r>
    <r>
      <rPr>
        <sz val="9"/>
        <rFont val="돋움"/>
        <family val="3"/>
        <charset val="129"/>
      </rPr>
      <t>)</t>
    </r>
    <phoneticPr fontId="39" type="noConversion"/>
  </si>
  <si>
    <r>
      <t>S</t>
    </r>
    <r>
      <rPr>
        <vertAlign val="subscript"/>
        <sz val="9"/>
        <rFont val="돋움"/>
        <family val="3"/>
        <charset val="129"/>
      </rPr>
      <t>om</t>
    </r>
    <phoneticPr fontId="39" type="noConversion"/>
  </si>
  <si>
    <r>
      <t>C</t>
    </r>
    <r>
      <rPr>
        <vertAlign val="subscript"/>
        <sz val="9"/>
        <rFont val="돋움"/>
        <family val="3"/>
        <charset val="129"/>
      </rPr>
      <t>H</t>
    </r>
    <phoneticPr fontId="39" type="noConversion"/>
  </si>
  <si>
    <r>
      <t>: 쇄파효과계수 (1.4/(H</t>
    </r>
    <r>
      <rPr>
        <vertAlign val="subscript"/>
        <sz val="9"/>
        <rFont val="돋움"/>
        <family val="3"/>
        <charset val="129"/>
      </rPr>
      <t>1/20</t>
    </r>
    <r>
      <rPr>
        <sz val="9"/>
        <rFont val="돋움"/>
        <family val="3"/>
        <charset val="129"/>
      </rPr>
      <t>/H</t>
    </r>
    <r>
      <rPr>
        <vertAlign val="subscript"/>
        <sz val="9"/>
        <rFont val="돋움"/>
        <family val="3"/>
        <charset val="129"/>
      </rPr>
      <t>1/3</t>
    </r>
    <r>
      <rPr>
        <sz val="9"/>
        <rFont val="돋움"/>
        <family val="3"/>
        <charset val="129"/>
      </rPr>
      <t>)</t>
    </r>
    <phoneticPr fontId="39" type="noConversion"/>
  </si>
  <si>
    <r>
      <t>L</t>
    </r>
    <r>
      <rPr>
        <vertAlign val="subscript"/>
        <sz val="9"/>
        <rFont val="돋움"/>
        <family val="3"/>
        <charset val="129"/>
      </rPr>
      <t>o</t>
    </r>
    <phoneticPr fontId="39" type="noConversion"/>
  </si>
  <si>
    <r>
      <t>:심해파장 (L</t>
    </r>
    <r>
      <rPr>
        <vertAlign val="subscript"/>
        <sz val="9"/>
        <rFont val="돋움"/>
        <family val="3"/>
        <charset val="129"/>
      </rPr>
      <t>o</t>
    </r>
    <r>
      <rPr>
        <sz val="9"/>
        <rFont val="돋움"/>
        <family val="3"/>
        <charset val="129"/>
      </rPr>
      <t xml:space="preserve"> = gT</t>
    </r>
    <r>
      <rPr>
        <vertAlign val="superscript"/>
        <sz val="9"/>
        <rFont val="돋움"/>
        <family val="3"/>
        <charset val="129"/>
      </rPr>
      <t>2</t>
    </r>
    <r>
      <rPr>
        <sz val="9"/>
        <rFont val="돋움"/>
        <family val="3"/>
        <charset val="129"/>
      </rPr>
      <t xml:space="preserve"> /2π, g= 9.81 m/sec</t>
    </r>
    <r>
      <rPr>
        <vertAlign val="superscript"/>
        <sz val="9"/>
        <rFont val="돋움"/>
        <family val="3"/>
        <charset val="129"/>
      </rPr>
      <t xml:space="preserve">2 </t>
    </r>
    <r>
      <rPr>
        <sz val="9"/>
        <rFont val="돋움"/>
        <family val="3"/>
        <charset val="129"/>
      </rPr>
      <t>)</t>
    </r>
    <phoneticPr fontId="39" type="noConversion"/>
  </si>
  <si>
    <r>
      <t>H</t>
    </r>
    <r>
      <rPr>
        <vertAlign val="subscript"/>
        <sz val="9"/>
        <rFont val="돋움"/>
        <family val="3"/>
        <charset val="129"/>
      </rPr>
      <t>1/20</t>
    </r>
    <r>
      <rPr>
        <sz val="10"/>
        <color indexed="8"/>
        <rFont val="HY울릉도L"/>
        <family val="1"/>
        <charset val="129"/>
      </rPr>
      <t/>
    </r>
    <phoneticPr fontId="39" type="noConversion"/>
  </si>
  <si>
    <r>
      <t>: 변형정도 (S=A/D</t>
    </r>
    <r>
      <rPr>
        <vertAlign val="subscript"/>
        <sz val="9"/>
        <rFont val="돋움"/>
        <family val="3"/>
        <charset val="129"/>
      </rPr>
      <t>n50</t>
    </r>
    <r>
      <rPr>
        <vertAlign val="superscript"/>
        <sz val="9"/>
        <rFont val="돋움"/>
        <family val="3"/>
        <charset val="129"/>
      </rPr>
      <t>2</t>
    </r>
    <r>
      <rPr>
        <sz val="9"/>
        <rFont val="돋움"/>
        <family val="3"/>
        <charset val="129"/>
      </rPr>
      <t>) (항·설 p143 표참 5-1)</t>
    </r>
    <phoneticPr fontId="39" type="noConversion"/>
  </si>
  <si>
    <r>
      <t>L</t>
    </r>
    <r>
      <rPr>
        <b/>
        <vertAlign val="subscript"/>
        <sz val="9"/>
        <rFont val="돋움"/>
        <family val="3"/>
        <charset val="129"/>
      </rPr>
      <t>o</t>
    </r>
    <phoneticPr fontId="39" type="noConversion"/>
  </si>
  <si>
    <r>
      <t>S</t>
    </r>
    <r>
      <rPr>
        <b/>
        <vertAlign val="subscript"/>
        <sz val="9"/>
        <rFont val="돋움"/>
        <family val="3"/>
        <charset val="129"/>
      </rPr>
      <t>om</t>
    </r>
    <phoneticPr fontId="39" type="noConversion"/>
  </si>
  <si>
    <r>
      <t>I</t>
    </r>
    <r>
      <rPr>
        <b/>
        <vertAlign val="subscript"/>
        <sz val="9"/>
        <rFont val="돋움"/>
        <family val="3"/>
        <charset val="129"/>
      </rPr>
      <t>r</t>
    </r>
    <phoneticPr fontId="39" type="noConversion"/>
  </si>
  <si>
    <r>
      <t>C</t>
    </r>
    <r>
      <rPr>
        <b/>
        <vertAlign val="subscript"/>
        <sz val="9"/>
        <rFont val="돋움"/>
        <family val="3"/>
        <charset val="129"/>
      </rPr>
      <t>H</t>
    </r>
    <phoneticPr fontId="39" type="noConversion"/>
  </si>
  <si>
    <r>
      <t>N</t>
    </r>
    <r>
      <rPr>
        <b/>
        <vertAlign val="subscript"/>
        <sz val="9"/>
        <rFont val="돋움"/>
        <family val="3"/>
        <charset val="129"/>
      </rPr>
      <t>spl</t>
    </r>
    <phoneticPr fontId="39" type="noConversion"/>
  </si>
  <si>
    <r>
      <t>N</t>
    </r>
    <r>
      <rPr>
        <b/>
        <vertAlign val="subscript"/>
        <sz val="9"/>
        <rFont val="돋움"/>
        <family val="3"/>
        <charset val="129"/>
      </rPr>
      <t>ssr</t>
    </r>
    <phoneticPr fontId="39" type="noConversion"/>
  </si>
  <si>
    <r>
      <t>N</t>
    </r>
    <r>
      <rPr>
        <b/>
        <vertAlign val="subscript"/>
        <sz val="9"/>
        <rFont val="돋움"/>
        <family val="3"/>
        <charset val="129"/>
      </rPr>
      <t>s</t>
    </r>
    <phoneticPr fontId="39" type="noConversion"/>
  </si>
  <si>
    <r>
      <t xml:space="preserve"> H</t>
    </r>
    <r>
      <rPr>
        <vertAlign val="subscript"/>
        <sz val="9"/>
        <rFont val="돋움"/>
        <family val="3"/>
        <charset val="129"/>
      </rPr>
      <t>1/20</t>
    </r>
    <r>
      <rPr>
        <sz val="9"/>
        <rFont val="돋움"/>
        <family val="3"/>
        <charset val="129"/>
      </rPr>
      <t>과 H</t>
    </r>
    <r>
      <rPr>
        <vertAlign val="subscript"/>
        <sz val="9"/>
        <rFont val="돋움"/>
        <family val="3"/>
        <charset val="129"/>
      </rPr>
      <t>1/3</t>
    </r>
    <r>
      <rPr>
        <sz val="9"/>
        <rFont val="돋움"/>
        <family val="3"/>
        <charset val="129"/>
      </rPr>
      <t>의 비(H</t>
    </r>
    <r>
      <rPr>
        <vertAlign val="subscript"/>
        <sz val="9"/>
        <rFont val="돋움"/>
        <family val="3"/>
        <charset val="129"/>
      </rPr>
      <t>1/20</t>
    </r>
    <r>
      <rPr>
        <sz val="9"/>
        <rFont val="돋움"/>
        <family val="3"/>
        <charset val="129"/>
      </rPr>
      <t>은 5H</t>
    </r>
    <r>
      <rPr>
        <vertAlign val="subscript"/>
        <sz val="9"/>
        <rFont val="돋움"/>
        <family val="3"/>
        <charset val="129"/>
      </rPr>
      <t>1/3</t>
    </r>
    <r>
      <rPr>
        <sz val="9"/>
        <rFont val="돋움"/>
        <family val="3"/>
        <charset val="129"/>
      </rPr>
      <t xml:space="preserve"> 외해측의 값)</t>
    </r>
    <phoneticPr fontId="83" type="noConversion"/>
  </si>
  <si>
    <r>
      <t>N</t>
    </r>
    <r>
      <rPr>
        <vertAlign val="subscript"/>
        <sz val="9"/>
        <rFont val="돋움"/>
        <family val="3"/>
        <charset val="129"/>
      </rPr>
      <t>S</t>
    </r>
    <r>
      <rPr>
        <sz val="9"/>
        <rFont val="돋움"/>
        <family val="3"/>
        <charset val="129"/>
      </rPr>
      <t xml:space="preserve"> = C</t>
    </r>
    <r>
      <rPr>
        <vertAlign val="subscript"/>
        <sz val="9"/>
        <rFont val="돋움"/>
        <family val="3"/>
        <charset val="129"/>
      </rPr>
      <t>H</t>
    </r>
    <r>
      <rPr>
        <sz val="9"/>
        <rFont val="돋움"/>
        <family val="3"/>
        <charset val="129"/>
      </rPr>
      <t>{a(N</t>
    </r>
    <r>
      <rPr>
        <vertAlign val="subscript"/>
        <sz val="9"/>
        <rFont val="돋움"/>
        <family val="3"/>
        <charset val="129"/>
      </rPr>
      <t>0</t>
    </r>
    <r>
      <rPr>
        <sz val="9"/>
        <rFont val="돋움"/>
        <family val="3"/>
        <charset val="129"/>
      </rPr>
      <t>/N</t>
    </r>
    <r>
      <rPr>
        <vertAlign val="superscript"/>
        <sz val="9"/>
        <rFont val="돋움"/>
        <family val="3"/>
        <charset val="129"/>
      </rPr>
      <t>0.5</t>
    </r>
    <r>
      <rPr>
        <sz val="9"/>
        <rFont val="돋움"/>
        <family val="3"/>
        <charset val="129"/>
      </rPr>
      <t>)</t>
    </r>
    <r>
      <rPr>
        <vertAlign val="superscript"/>
        <sz val="9"/>
        <rFont val="돋움"/>
        <family val="3"/>
        <charset val="129"/>
      </rPr>
      <t>0.2</t>
    </r>
    <r>
      <rPr>
        <sz val="9"/>
        <rFont val="돋움"/>
        <family val="3"/>
        <charset val="129"/>
      </rPr>
      <t>+b}</t>
    </r>
    <phoneticPr fontId="39" type="noConversion"/>
  </si>
  <si>
    <r>
      <t>N</t>
    </r>
    <r>
      <rPr>
        <vertAlign val="subscript"/>
        <sz val="9"/>
        <rFont val="돋움"/>
        <family val="3"/>
        <charset val="129"/>
      </rPr>
      <t>0</t>
    </r>
    <phoneticPr fontId="39" type="noConversion"/>
  </si>
  <si>
    <r>
      <t xml:space="preserve">  D</t>
    </r>
    <r>
      <rPr>
        <vertAlign val="subscript"/>
        <sz val="9"/>
        <rFont val="돋움"/>
        <family val="3"/>
        <charset val="129"/>
      </rPr>
      <t>n</t>
    </r>
    <r>
      <rPr>
        <sz val="9"/>
        <rFont val="돋움"/>
        <family val="3"/>
        <charset val="129"/>
      </rPr>
      <t xml:space="preserve"> 범위내에서 이동한 블록의 개수, D</t>
    </r>
    <r>
      <rPr>
        <vertAlign val="subscript"/>
        <sz val="9"/>
        <rFont val="돋움"/>
        <family val="3"/>
        <charset val="129"/>
      </rPr>
      <t>n</t>
    </r>
    <r>
      <rPr>
        <sz val="9"/>
        <rFont val="돋움"/>
        <family val="3"/>
        <charset val="129"/>
      </rPr>
      <t>은 블록의 대표직경)</t>
    </r>
    <phoneticPr fontId="39" type="noConversion"/>
  </si>
  <si>
    <r>
      <t xml:space="preserve"> K</t>
    </r>
    <r>
      <rPr>
        <vertAlign val="subscript"/>
        <sz val="9"/>
        <rFont val="돋움"/>
        <family val="3"/>
        <charset val="129"/>
      </rPr>
      <t>D</t>
    </r>
    <r>
      <rPr>
        <sz val="9"/>
        <rFont val="돋움"/>
        <family val="3"/>
        <charset val="129"/>
      </rPr>
      <t xml:space="preserve"> 값이 8.3의 이형블록</t>
    </r>
    <phoneticPr fontId="39" type="noConversion"/>
  </si>
  <si>
    <r>
      <t>주) 비파괴 영역으로 파수 N가 1000파 피해도 N</t>
    </r>
    <r>
      <rPr>
        <vertAlign val="subscript"/>
        <sz val="9"/>
        <rFont val="돋움"/>
        <family val="3"/>
        <charset val="129"/>
      </rPr>
      <t>0</t>
    </r>
    <r>
      <rPr>
        <sz val="9"/>
        <rFont val="돋움"/>
        <family val="3"/>
        <charset val="129"/>
      </rPr>
      <t>가 0.3인 경우에 대략 종래의 K</t>
    </r>
    <r>
      <rPr>
        <vertAlign val="subscript"/>
        <sz val="9"/>
        <rFont val="돋움"/>
        <family val="3"/>
        <charset val="129"/>
      </rPr>
      <t>D</t>
    </r>
    <r>
      <rPr>
        <sz val="9"/>
        <rFont val="돋움"/>
        <family val="3"/>
        <charset val="129"/>
      </rPr>
      <t>값에 의한 설</t>
    </r>
    <phoneticPr fontId="39" type="noConversion"/>
  </si>
  <si>
    <r>
      <t xml:space="preserve">     계질량과 같다. 이때 피해도 N</t>
    </r>
    <r>
      <rPr>
        <vertAlign val="subscript"/>
        <sz val="9"/>
        <rFont val="돋움"/>
        <family val="3"/>
        <charset val="129"/>
      </rPr>
      <t>0</t>
    </r>
    <r>
      <rPr>
        <sz val="9"/>
        <rFont val="돋움"/>
        <family val="3"/>
        <charset val="129"/>
      </rPr>
      <t>=0.3은 보통 피해율로 나타내면 대략 1%정도이다.</t>
    </r>
    <phoneticPr fontId="39" type="noConversion"/>
  </si>
  <si>
    <r>
      <t>N</t>
    </r>
    <r>
      <rPr>
        <b/>
        <vertAlign val="subscript"/>
        <sz val="9"/>
        <rFont val="돋움"/>
        <family val="3"/>
        <charset val="129"/>
      </rPr>
      <t>0</t>
    </r>
    <phoneticPr fontId="39" type="noConversion"/>
  </si>
  <si>
    <r>
      <t>Mr.H</t>
    </r>
    <r>
      <rPr>
        <vertAlign val="superscript"/>
        <sz val="9"/>
        <rFont val="돋움"/>
        <family val="3"/>
        <charset val="129"/>
      </rPr>
      <t>3</t>
    </r>
    <phoneticPr fontId="39" type="noConversion"/>
  </si>
  <si>
    <r>
      <t>N</t>
    </r>
    <r>
      <rPr>
        <vertAlign val="subscript"/>
        <sz val="9"/>
        <rFont val="돋움"/>
        <family val="3"/>
        <charset val="129"/>
      </rPr>
      <t>S</t>
    </r>
    <r>
      <rPr>
        <vertAlign val="superscript"/>
        <sz val="9"/>
        <rFont val="돋움"/>
        <family val="3"/>
        <charset val="129"/>
      </rPr>
      <t xml:space="preserve">3 </t>
    </r>
    <r>
      <rPr>
        <sz val="9"/>
        <rFont val="돋움"/>
        <family val="3"/>
        <charset val="129"/>
      </rPr>
      <t>(Sr-1)</t>
    </r>
    <r>
      <rPr>
        <vertAlign val="superscript"/>
        <sz val="9"/>
        <rFont val="돋움"/>
        <family val="3"/>
        <charset val="129"/>
      </rPr>
      <t>3</t>
    </r>
    <phoneticPr fontId="39" type="noConversion"/>
  </si>
  <si>
    <r>
      <t>l   : 파가 직각으로 입사할 경우는 앞 어깨폭 B</t>
    </r>
    <r>
      <rPr>
        <vertAlign val="subscript"/>
        <sz val="9"/>
        <rFont val="돋움"/>
        <family val="3"/>
        <charset val="129"/>
      </rPr>
      <t>M</t>
    </r>
    <r>
      <rPr>
        <sz val="9"/>
        <rFont val="돋움"/>
        <family val="3"/>
        <charset val="129"/>
      </rPr>
      <t>(m)</t>
    </r>
    <phoneticPr fontId="39" type="noConversion"/>
  </si>
  <si>
    <r>
      <t xml:space="preserve">      파가 사각으로 입사할 경우는 앞 B</t>
    </r>
    <r>
      <rPr>
        <vertAlign val="subscript"/>
        <sz val="9"/>
        <rFont val="돋움"/>
        <family val="3"/>
        <charset val="129"/>
      </rPr>
      <t>M</t>
    </r>
    <r>
      <rPr>
        <sz val="9"/>
        <rFont val="돋움"/>
        <family val="3"/>
        <charset val="129"/>
      </rPr>
      <t xml:space="preserve"> 또는 B'</t>
    </r>
    <r>
      <rPr>
        <vertAlign val="subscript"/>
        <sz val="9"/>
        <rFont val="돋움"/>
        <family val="3"/>
        <charset val="129"/>
      </rPr>
      <t>M</t>
    </r>
    <r>
      <rPr>
        <sz val="9"/>
        <rFont val="돋움"/>
        <family val="3"/>
        <charset val="129"/>
      </rPr>
      <t>중에서 (K</t>
    </r>
    <r>
      <rPr>
        <vertAlign val="subscript"/>
        <sz val="9"/>
        <rFont val="돋움"/>
        <family val="3"/>
        <charset val="129"/>
      </rPr>
      <t>2</t>
    </r>
    <r>
      <rPr>
        <sz val="9"/>
        <rFont val="돋움"/>
        <family val="3"/>
        <charset val="129"/>
      </rPr>
      <t>)</t>
    </r>
    <r>
      <rPr>
        <vertAlign val="subscript"/>
        <sz val="9"/>
        <rFont val="돋움"/>
        <family val="3"/>
        <charset val="129"/>
      </rPr>
      <t>B</t>
    </r>
    <r>
      <rPr>
        <sz val="9"/>
        <rFont val="돋움"/>
        <family val="3"/>
        <charset val="129"/>
      </rPr>
      <t xml:space="preserve">가 큰 편의 값(m)       </t>
    </r>
    <phoneticPr fontId="39" type="noConversion"/>
  </si>
  <si>
    <r>
      <t>α</t>
    </r>
    <r>
      <rPr>
        <vertAlign val="subscript"/>
        <sz val="9"/>
        <rFont val="돋움"/>
        <family val="3"/>
        <charset val="129"/>
      </rPr>
      <t xml:space="preserve">s  </t>
    </r>
    <r>
      <rPr>
        <sz val="9"/>
        <rFont val="돋움"/>
        <family val="3"/>
        <charset val="129"/>
      </rPr>
      <t>: 대상지점이 수평한 경우의 보정계수(=0.45)</t>
    </r>
    <r>
      <rPr>
        <vertAlign val="subscript"/>
        <sz val="9"/>
        <rFont val="돋움"/>
        <family val="3"/>
        <charset val="129"/>
      </rPr>
      <t xml:space="preserve"> </t>
    </r>
    <phoneticPr fontId="39" type="noConversion"/>
  </si>
  <si>
    <r>
      <t>H</t>
    </r>
    <r>
      <rPr>
        <vertAlign val="subscript"/>
        <sz val="9"/>
        <rFont val="돋움"/>
        <family val="3"/>
        <charset val="129"/>
      </rPr>
      <t>1/3</t>
    </r>
    <r>
      <rPr>
        <sz val="9"/>
        <rFont val="돋움"/>
        <family val="3"/>
        <charset val="129"/>
      </rPr>
      <t xml:space="preserve"> : 설계유의파고(m)</t>
    </r>
    <phoneticPr fontId="39" type="noConversion"/>
  </si>
  <si>
    <r>
      <t>α</t>
    </r>
    <r>
      <rPr>
        <b/>
        <vertAlign val="subscript"/>
        <sz val="9"/>
        <rFont val="돋움"/>
        <family val="3"/>
        <charset val="129"/>
      </rPr>
      <t>s</t>
    </r>
    <phoneticPr fontId="39" type="noConversion"/>
  </si>
  <si>
    <r>
      <t>(K</t>
    </r>
    <r>
      <rPr>
        <b/>
        <vertAlign val="subscript"/>
        <sz val="9"/>
        <rFont val="돋움"/>
        <family val="3"/>
        <charset val="129"/>
      </rPr>
      <t>2</t>
    </r>
    <r>
      <rPr>
        <b/>
        <sz val="9"/>
        <rFont val="돋움"/>
        <family val="3"/>
        <charset val="129"/>
      </rPr>
      <t>)</t>
    </r>
    <r>
      <rPr>
        <b/>
        <vertAlign val="subscript"/>
        <sz val="9"/>
        <rFont val="돋움"/>
        <family val="3"/>
        <charset val="129"/>
      </rPr>
      <t>B</t>
    </r>
    <phoneticPr fontId="39" type="noConversion"/>
  </si>
  <si>
    <r>
      <t>h</t>
    </r>
    <r>
      <rPr>
        <b/>
        <vertAlign val="subscript"/>
        <sz val="9"/>
        <rFont val="돋움"/>
        <family val="3"/>
        <charset val="129"/>
      </rPr>
      <t>b</t>
    </r>
    <phoneticPr fontId="84" type="noConversion"/>
  </si>
  <si>
    <r>
      <t>h</t>
    </r>
    <r>
      <rPr>
        <b/>
        <vertAlign val="subscript"/>
        <sz val="9"/>
        <rFont val="돋움"/>
        <family val="3"/>
        <charset val="129"/>
      </rPr>
      <t>s</t>
    </r>
    <phoneticPr fontId="84" type="noConversion"/>
  </si>
  <si>
    <r>
      <t>h</t>
    </r>
    <r>
      <rPr>
        <b/>
        <vertAlign val="subscript"/>
        <sz val="9"/>
        <rFont val="돋움"/>
        <family val="3"/>
        <charset val="129"/>
      </rPr>
      <t>b</t>
    </r>
    <r>
      <rPr>
        <b/>
        <sz val="9"/>
        <rFont val="돋움"/>
        <family val="3"/>
        <charset val="129"/>
      </rPr>
      <t>/h</t>
    </r>
    <r>
      <rPr>
        <b/>
        <vertAlign val="subscript"/>
        <sz val="9"/>
        <rFont val="돋움"/>
        <family val="3"/>
        <charset val="129"/>
      </rPr>
      <t>s</t>
    </r>
    <phoneticPr fontId="84" type="noConversion"/>
  </si>
  <si>
    <r>
      <t>Ns</t>
    </r>
    <r>
      <rPr>
        <b/>
        <vertAlign val="superscript"/>
        <sz val="9"/>
        <rFont val="돋움"/>
        <family val="3"/>
        <charset val="129"/>
      </rPr>
      <t>3</t>
    </r>
    <phoneticPr fontId="39" type="noConversion"/>
  </si>
  <si>
    <r>
      <t>N</t>
    </r>
    <r>
      <rPr>
        <vertAlign val="subscript"/>
        <sz val="9"/>
        <rFont val="돋움"/>
        <family val="3"/>
        <charset val="129"/>
      </rPr>
      <t xml:space="preserve">s </t>
    </r>
    <r>
      <rPr>
        <sz val="9"/>
        <rFont val="돋움"/>
        <family val="3"/>
        <charset val="129"/>
      </rPr>
      <t xml:space="preserve">= </t>
    </r>
    <phoneticPr fontId="84" type="noConversion"/>
  </si>
  <si>
    <r>
      <t>h</t>
    </r>
    <r>
      <rPr>
        <vertAlign val="subscript"/>
        <sz val="9"/>
        <rFont val="돋움"/>
        <family val="3"/>
        <charset val="129"/>
      </rPr>
      <t>b</t>
    </r>
    <phoneticPr fontId="84" type="noConversion"/>
  </si>
  <si>
    <r>
      <t>)</t>
    </r>
    <r>
      <rPr>
        <vertAlign val="superscript"/>
        <sz val="9"/>
        <rFont val="돋움"/>
        <family val="3"/>
        <charset val="129"/>
      </rPr>
      <t>2</t>
    </r>
    <phoneticPr fontId="84" type="noConversion"/>
  </si>
  <si>
    <r>
      <t>h</t>
    </r>
    <r>
      <rPr>
        <vertAlign val="subscript"/>
        <sz val="9"/>
        <rFont val="돋움"/>
        <family val="3"/>
        <charset val="129"/>
      </rPr>
      <t>s</t>
    </r>
    <phoneticPr fontId="84" type="noConversion"/>
  </si>
  <si>
    <r>
      <t>주기(T</t>
    </r>
    <r>
      <rPr>
        <b/>
        <vertAlign val="subscript"/>
        <sz val="9"/>
        <rFont val="돋움"/>
        <family val="3"/>
        <charset val="129"/>
      </rPr>
      <t>⅓</t>
    </r>
    <r>
      <rPr>
        <b/>
        <sz val="9"/>
        <rFont val="돋움"/>
        <family val="3"/>
        <charset val="129"/>
      </rPr>
      <t>)</t>
    </r>
    <phoneticPr fontId="39" type="noConversion"/>
  </si>
  <si>
    <t>경사제</t>
    <phoneticPr fontId="39" type="noConversion"/>
  </si>
  <si>
    <t>R(처오름높이)</t>
  </si>
  <si>
    <t>3.1 주요제원검토</t>
    <phoneticPr fontId="39" type="noConversion"/>
  </si>
  <si>
    <t xml:space="preserve"> 3.1.1 마루높이 결정</t>
    <phoneticPr fontId="39" type="noConversion"/>
  </si>
  <si>
    <t xml:space="preserve"> 3.1.2 쇄파대 검토</t>
    <phoneticPr fontId="39" type="noConversion"/>
  </si>
  <si>
    <t>3.1.3 피복재 소요중량</t>
    <phoneticPr fontId="83" type="noConversion"/>
  </si>
  <si>
    <t xml:space="preserve">  - 인근 구조물 마루높이 조사</t>
    <phoneticPr fontId="39" type="noConversion"/>
  </si>
  <si>
    <t>다) 해수면상승고</t>
    <phoneticPr fontId="39" type="noConversion"/>
  </si>
  <si>
    <t>해수면상승률(m/year)</t>
    <phoneticPr fontId="39" type="noConversion"/>
  </si>
  <si>
    <t>해수면상승고(m)</t>
    <phoneticPr fontId="39" type="noConversion"/>
  </si>
  <si>
    <t>추자도 지역</t>
    <phoneticPr fontId="39" type="noConversion"/>
  </si>
  <si>
    <t>라) 설계조위</t>
    <phoneticPr fontId="39" type="noConversion"/>
  </si>
  <si>
    <t xml:space="preserve"> - 설계조위는 약최고고조위에 해수면상승고를 고려한</t>
    <phoneticPr fontId="39" type="noConversion"/>
  </si>
  <si>
    <t>로 결정</t>
    <phoneticPr fontId="39" type="noConversion"/>
  </si>
  <si>
    <t xml:space="preserve">   3) 쇄파대 결정</t>
    <phoneticPr fontId="39" type="noConversion"/>
  </si>
  <si>
    <t>약최고고조위
(Aprox.H.H.W)</t>
    <phoneticPr fontId="84" type="noConversion"/>
  </si>
  <si>
    <t xml:space="preserve">  - 시나리오 결과 광역 해수면 상승고 및 상승률은 다음 그림과 같음</t>
    <phoneticPr fontId="39" type="noConversion"/>
  </si>
  <si>
    <t>&lt;해수면 상승률&gt;</t>
    <phoneticPr fontId="39" type="noConversion"/>
  </si>
  <si>
    <t xml:space="preserve">  - 추자도 해수면 상승고 및 상승률은 다음 그림과 같음</t>
    <phoneticPr fontId="39" type="noConversion"/>
  </si>
  <si>
    <t>단위 : mm / 년</t>
    <phoneticPr fontId="39" type="noConversion"/>
  </si>
  <si>
    <t>단위 : cm</t>
    <phoneticPr fontId="39" type="noConversion"/>
  </si>
  <si>
    <t>&lt;해수면 상승폭&gt; (2015년~2100년)</t>
  </si>
  <si>
    <t>&lt;해수면 상승폭&gt; (2015년~2100년)</t>
    <phoneticPr fontId="39" type="noConversion"/>
  </si>
  <si>
    <r>
      <rPr>
        <sz val="9"/>
        <rFont val="Segoe UI Symbol"/>
        <family val="2"/>
      </rPr>
      <t>▸</t>
    </r>
    <r>
      <rPr>
        <sz val="9"/>
        <rFont val="돋움"/>
        <family val="3"/>
        <charset val="129"/>
      </rPr>
      <t xml:space="preserve">  IPCC에서 발행한 SSP 1-2.6 시나리오(2015~2100)에 기반하여 해수면상승을 고려</t>
    </r>
    <phoneticPr fontId="39" type="noConversion"/>
  </si>
  <si>
    <t>북측파제제</t>
    <phoneticPr fontId="84" type="noConversion"/>
  </si>
  <si>
    <t>남측파제제</t>
    <phoneticPr fontId="84" type="noConversion"/>
  </si>
  <si>
    <t>ρr(kN/㎥)</t>
    <phoneticPr fontId="84" type="noConversion"/>
  </si>
  <si>
    <t xml:space="preserve"> - 북방파제</t>
    <phoneticPr fontId="39" type="noConversion"/>
  </si>
  <si>
    <t>항만 및 어항설계기준 (유의파고 최댓값이 출현하는 수심의 산정도_Goda)</t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</si>
</sst>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4">
    <numFmt numFmtId="41" formatCode="_-* #,##0_-;\-* #,##0_-;_-* &quot;-&quot;_-;_-@_-"/>
    <numFmt numFmtId="176" formatCode="0.00&quot;m&quot;"/>
    <numFmt numFmtId="177" formatCode="0.000_ "/>
    <numFmt numFmtId="178" formatCode="0.00_ "/>
    <numFmt numFmtId="179" formatCode="0.000"/>
    <numFmt numFmtId="180" formatCode="_ * #,##0_ ;_ * \-#,##0_ ;_ * &quot;-&quot;_ ;_ @_ "/>
    <numFmt numFmtId="181" formatCode="_ * #,##0.00_ ;_ * \-#,##0.00_ ;_ * &quot;-&quot;??_ ;_ @_ "/>
    <numFmt numFmtId="182" formatCode="&quot;S&quot;\ #,##0;[Red]\-&quot;S&quot;\ #,##0"/>
    <numFmt numFmtId="183" formatCode="&quot;₩&quot;#,##0.00;&quot;₩&quot;&quot;₩&quot;&quot;₩&quot;&quot;₩&quot;&quot;₩&quot;&quot;₩&quot;&quot;₩&quot;&quot;₩&quot;\-#,##0.00"/>
    <numFmt numFmtId="184" formatCode="&quot;EL(+)&quot;#,##0.00;&quot;EL(-)&quot;#,##0.00;&quot;EL(±)&quot;\ 0.00"/>
    <numFmt numFmtId="185" formatCode="&quot;DL(+)&quot;#,##0.000;&quot;DL(-)&quot;#,##0.000;&quot;DL(±)&quot;\ 0.000"/>
    <numFmt numFmtId="186" formatCode="0.0"/>
    <numFmt numFmtId="187" formatCode="&quot;$&quot;#,##0_);[Red]\(&quot;$&quot;#,##0\)"/>
    <numFmt numFmtId="188" formatCode="#,##0.00&quot;?_);[Red]\(#,##0.00&quot;&quot;?&quot;\)"/>
    <numFmt numFmtId="189" formatCode="#,##0\ &quot;F&quot;;\-#,##0\ &quot;F&quot;"/>
    <numFmt numFmtId="190" formatCode="#,##0\ &quot;F&quot;;[Red]\-#,##0\ &quot;F&quot;"/>
    <numFmt numFmtId="191" formatCode="#,##0.00\ &quot;F&quot;;\-#,##0.00\ &quot;F&quot;"/>
    <numFmt numFmtId="192" formatCode="###\-###"/>
    <numFmt numFmtId="193" formatCode="0.00_);[Red]\(0.00\)"/>
    <numFmt numFmtId="194" formatCode="0.0_ "/>
    <numFmt numFmtId="195" formatCode="0.0000_ "/>
    <numFmt numFmtId="196" formatCode="0.0000"/>
    <numFmt numFmtId="197" formatCode="0.000_);[Red]\(0.000\)"/>
    <numFmt numFmtId="198" formatCode="&quot;DL(+)&quot;#,##0.00;&quot;DL(-)&quot;#,##0.00;&quot;DL(±)&quot;\ 0.00"/>
    <numFmt numFmtId="199" formatCode="#,##0.000"/>
    <numFmt numFmtId="200" formatCode="&quot;DL(+)&quot;#,##0.00;&quot;DL(-)&quot;#,##0.00;&quot;DL(±)&quot;\ 0.000"/>
    <numFmt numFmtId="201" formatCode="##\ &quot;X&quot;\ E+0"/>
    <numFmt numFmtId="202" formatCode="&quot;DL(+)&quot;#,##0.000&quot;m&quot;;&quot;DL(-)&quot;#,##0.000;&quot;DL(±)&quot;\ 0.00"/>
    <numFmt numFmtId="203" formatCode="#,##0.000\ &quot;m&quot;"/>
    <numFmt numFmtId="204" formatCode="0.00\ &quot;m&quot;"/>
    <numFmt numFmtId="205" formatCode="General\ &quot;년&quot;"/>
    <numFmt numFmtId="206" formatCode="General\ &quot;sec&quot;"/>
    <numFmt numFmtId="207" formatCode="#,##0.00\ &quot;m&quot;"/>
    <numFmt numFmtId="208" formatCode="0.00&quot;mm&quot;"/>
    <numFmt numFmtId="209" formatCode="0.00&quot;ﾟ)&quot;"/>
    <numFmt numFmtId="210" formatCode="0.00&quot;tf/㎥)&quot;"/>
    <numFmt numFmtId="211" formatCode="0.00&quot;m/sec²)&quot;"/>
    <numFmt numFmtId="212" formatCode="##0.0E+0&quot; tf&quot;"/>
    <numFmt numFmtId="213" formatCode="0.00&quot;tf/㎥&quot;"/>
    <numFmt numFmtId="214" formatCode="0.00&quot; sec&quot;"/>
    <numFmt numFmtId="215" formatCode="#,##0.00_);[Red]\(#,##0.00\)"/>
    <numFmt numFmtId="216" formatCode="0.000000000000000_);[Red]\(0.000000000000000\)"/>
    <numFmt numFmtId="217" formatCode="0.000\ &quot;ton&quot;"/>
    <numFmt numFmtId="218" formatCode="0.00000\ \ &quot;ton&quot;"/>
    <numFmt numFmtId="219" formatCode="0.0000_);[Red]\(0.0000\)"/>
    <numFmt numFmtId="220" formatCode="000\-000"/>
    <numFmt numFmtId="221" formatCode="#,##0.000_ "/>
    <numFmt numFmtId="222" formatCode="0.00\ &quot;kN&quot;"/>
    <numFmt numFmtId="223" formatCode="&quot;DL(+)&quot;#,##0.000&quot; m&quot;;&quot;DL(-)&quot;#,##0.000&quot; m&quot;;&quot;DL(±)&quot;\ 0.000&quot; m&quot;"/>
    <numFmt numFmtId="224" formatCode="0.00&quot; m&quot;"/>
    <numFmt numFmtId="225" formatCode="&quot;DL(+)&quot;#,##0.00&quot; m&quot;;&quot;DL(-)&quot;#,##0.00&quot; m&quot;;&quot;DL(±)&quot;\ 0.00&quot; m&quot;"/>
    <numFmt numFmtId="226" formatCode="&quot;DL(+)&quot;#,##0.000;&quot;DL(-)&quot;#,##0.000;&quot;DL(±)&quot;0.000"/>
    <numFmt numFmtId="227" formatCode="0.000\ &quot;m&quot;"/>
    <numFmt numFmtId="228" formatCode="0.00_);\(0.00\)"/>
    <numFmt numFmtId="229" formatCode="0.00000"/>
    <numFmt numFmtId="230" formatCode="#,##0.0"/>
    <numFmt numFmtId="231" formatCode="&quot;&gt;&quot;\ 0"/>
    <numFmt numFmtId="232" formatCode="0.0000000"/>
    <numFmt numFmtId="233" formatCode="0.00&quot;)&quot;"/>
    <numFmt numFmtId="234" formatCode="&quot;(&quot;0.0"/>
    <numFmt numFmtId="235" formatCode="0.0\ &quot;ton&quot;"/>
    <numFmt numFmtId="236" formatCode="0.00\ &quot;ton급&quot;"/>
    <numFmt numFmtId="237" formatCode="0.00\ &quot;ton&quot;"/>
    <numFmt numFmtId="238" formatCode="0&quot;년&quot;\ "/>
  </numFmts>
  <fonts count="122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4"/>
      <name val="뼻뮝"/>
      <family val="3"/>
      <charset val="129"/>
    </font>
    <font>
      <sz val="10"/>
      <name val="바탕체"/>
      <family val="1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바탕체"/>
      <family val="1"/>
      <charset val="129"/>
    </font>
    <font>
      <sz val="9"/>
      <name val="굴림체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u/>
      <sz val="10"/>
      <color indexed="36"/>
      <name val="Arial"/>
      <family val="2"/>
    </font>
    <font>
      <sz val="8"/>
      <name val="돋움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sz val="10"/>
      <name val="HY울릉도L"/>
      <family val="1"/>
      <charset val="129"/>
    </font>
    <font>
      <sz val="10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b/>
      <vertAlign val="subscript"/>
      <sz val="9"/>
      <name val="돋움"/>
      <family val="3"/>
      <charset val="129"/>
    </font>
    <font>
      <b/>
      <vertAlign val="subscript"/>
      <sz val="10"/>
      <color indexed="8"/>
      <name val="돋움"/>
      <family val="3"/>
      <charset val="129"/>
    </font>
    <font>
      <b/>
      <sz val="10"/>
      <color indexed="8"/>
      <name val="돋움"/>
      <family val="3"/>
      <charset val="129"/>
    </font>
    <font>
      <vertAlign val="subscript"/>
      <sz val="10"/>
      <color indexed="8"/>
      <name val="돋움"/>
      <family val="3"/>
      <charset val="129"/>
    </font>
    <font>
      <sz val="10"/>
      <color indexed="10"/>
      <name val="돋움"/>
      <family val="3"/>
      <charset val="129"/>
    </font>
    <font>
      <sz val="10"/>
      <name val="돋움"/>
      <family val="3"/>
      <charset val="129"/>
    </font>
    <font>
      <b/>
      <sz val="11"/>
      <name val="돋움"/>
      <family val="3"/>
      <charset val="129"/>
    </font>
    <font>
      <sz val="9"/>
      <color indexed="81"/>
      <name val="굴림"/>
      <family val="3"/>
      <charset val="129"/>
    </font>
    <font>
      <b/>
      <vertAlign val="subscript"/>
      <sz val="11"/>
      <name val="돋움"/>
      <family val="3"/>
      <charset val="129"/>
    </font>
    <font>
      <sz val="10"/>
      <color indexed="63"/>
      <name val="SDWebNGothic10"/>
      <family val="2"/>
    </font>
    <font>
      <b/>
      <sz val="10"/>
      <color indexed="19"/>
      <name val="SDWebNGothic10"/>
      <family val="2"/>
    </font>
    <font>
      <b/>
      <sz val="10"/>
      <color indexed="53"/>
      <name val="SDWebNGothic10"/>
      <family val="2"/>
    </font>
    <font>
      <sz val="10"/>
      <color indexed="53"/>
      <name val="SDWebNGothic10"/>
      <family val="2"/>
    </font>
    <font>
      <vertAlign val="subscript"/>
      <sz val="10"/>
      <name val="돋움"/>
      <family val="3"/>
      <charset val="129"/>
    </font>
    <font>
      <vertAlign val="superscript"/>
      <sz val="10"/>
      <name val="돋움"/>
      <family val="3"/>
      <charset val="129"/>
    </font>
    <font>
      <sz val="10"/>
      <color indexed="8"/>
      <name val="한컴바탕"/>
      <family val="1"/>
      <charset val="129"/>
    </font>
    <font>
      <sz val="11"/>
      <color indexed="12"/>
      <name val="돋움"/>
      <family val="3"/>
      <charset val="129"/>
    </font>
    <font>
      <b/>
      <sz val="9"/>
      <color indexed="81"/>
      <name val="Tahoma"/>
      <family val="2"/>
    </font>
    <font>
      <sz val="10"/>
      <color indexed="12"/>
      <name val="돋움"/>
      <family val="3"/>
      <charset val="129"/>
    </font>
    <font>
      <sz val="10"/>
      <color indexed="8"/>
      <name val="돋움"/>
      <family val="3"/>
      <charset val="129"/>
    </font>
    <font>
      <vertAlign val="superscript"/>
      <sz val="10"/>
      <color indexed="8"/>
      <name val="돋움"/>
      <family val="3"/>
      <charset val="129"/>
    </font>
    <font>
      <sz val="10"/>
      <color indexed="8"/>
      <name val="신명조"/>
      <family val="1"/>
      <charset val="129"/>
    </font>
    <font>
      <sz val="10"/>
      <color indexed="8"/>
      <name val="MS Gothic"/>
      <family val="3"/>
      <charset val="128"/>
    </font>
    <font>
      <b/>
      <sz val="1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indexed="8"/>
      <name val="굴림"/>
      <family val="3"/>
      <charset val="129"/>
    </font>
    <font>
      <vertAlign val="subscript"/>
      <sz val="10"/>
      <color indexed="8"/>
      <name val="굴림"/>
      <family val="3"/>
      <charset val="129"/>
    </font>
    <font>
      <sz val="10"/>
      <name val="HY신명조"/>
      <family val="1"/>
      <charset val="129"/>
    </font>
    <font>
      <sz val="10"/>
      <name val="양재튼튼체Med"/>
      <family val="3"/>
      <charset val="129"/>
    </font>
    <font>
      <b/>
      <vertAlign val="subscript"/>
      <sz val="10"/>
      <name val="돋움"/>
      <family val="3"/>
      <charset val="129"/>
    </font>
    <font>
      <b/>
      <vertAlign val="superscript"/>
      <sz val="10"/>
      <name val="돋움"/>
      <family val="3"/>
      <charset val="129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8"/>
      <name val="굴림"/>
      <family val="3"/>
      <charset val="129"/>
    </font>
    <font>
      <vertAlign val="superscript"/>
      <sz val="10"/>
      <color indexed="10"/>
      <name val="돋움"/>
      <family val="3"/>
      <charset val="129"/>
    </font>
    <font>
      <b/>
      <sz val="10"/>
      <color indexed="10"/>
      <name val="돋움"/>
      <family val="3"/>
      <charset val="129"/>
    </font>
    <font>
      <sz val="10"/>
      <color indexed="8"/>
      <name val="HY울릉도L"/>
      <family val="1"/>
      <charset val="129"/>
    </font>
    <font>
      <sz val="8"/>
      <name val="굴림체"/>
      <family val="3"/>
      <charset val="129"/>
    </font>
    <font>
      <sz val="8"/>
      <name val="HY울릉도L"/>
      <family val="1"/>
      <charset val="129"/>
    </font>
    <font>
      <b/>
      <sz val="9"/>
      <color indexed="81"/>
      <name val="굴림"/>
      <family val="3"/>
      <charset val="129"/>
    </font>
    <font>
      <sz val="9"/>
      <color indexed="12"/>
      <name val="돋움"/>
      <family val="3"/>
      <charset val="129"/>
    </font>
    <font>
      <sz val="5"/>
      <color indexed="8"/>
      <name val="돋움"/>
      <family val="3"/>
      <charset val="129"/>
    </font>
    <font>
      <sz val="6"/>
      <color indexed="8"/>
      <name val="돋움"/>
      <family val="3"/>
      <charset val="129"/>
    </font>
    <font>
      <b/>
      <vertAlign val="superscript"/>
      <sz val="10"/>
      <color indexed="8"/>
      <name val="돋움"/>
      <family val="3"/>
      <charset val="129"/>
    </font>
    <font>
      <sz val="6"/>
      <name val="돋움"/>
      <family val="3"/>
      <charset val="129"/>
    </font>
    <font>
      <vertAlign val="subscript"/>
      <sz val="9"/>
      <color indexed="8"/>
      <name val="돋움"/>
      <family val="3"/>
      <charset val="129"/>
    </font>
    <font>
      <b/>
      <sz val="10"/>
      <color indexed="12"/>
      <name val="돋움"/>
      <family val="3"/>
      <charset val="129"/>
    </font>
    <font>
      <vertAlign val="subscript"/>
      <sz val="10"/>
      <color indexed="12"/>
      <name val="돋움"/>
      <family val="3"/>
      <charset val="129"/>
    </font>
    <font>
      <vertAlign val="superscript"/>
      <sz val="10"/>
      <color indexed="12"/>
      <name val="돋움"/>
      <family val="3"/>
      <charset val="129"/>
    </font>
    <font>
      <b/>
      <sz val="10"/>
      <color indexed="13"/>
      <name val="돋움"/>
      <family val="3"/>
      <charset val="129"/>
    </font>
    <font>
      <sz val="8"/>
      <name val="바탕체"/>
      <family val="1"/>
      <charset val="129"/>
    </font>
    <font>
      <sz val="9"/>
      <color indexed="10"/>
      <name val="돋움"/>
      <family val="3"/>
      <charset val="129"/>
    </font>
    <font>
      <b/>
      <sz val="12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9"/>
      <name val="신명조"/>
      <family val="1"/>
      <charset val="129"/>
    </font>
    <font>
      <sz val="10"/>
      <name val="돋움"/>
      <family val="3"/>
      <charset val="129"/>
    </font>
    <font>
      <b/>
      <sz val="16"/>
      <name val="돋움"/>
      <family val="3"/>
      <charset val="129"/>
    </font>
    <font>
      <b/>
      <sz val="13"/>
      <name val="돋움"/>
      <family val="3"/>
      <charset val="129"/>
    </font>
    <font>
      <b/>
      <sz val="9"/>
      <color indexed="8"/>
      <name val="돋움"/>
      <family val="3"/>
      <charset val="129"/>
    </font>
    <font>
      <b/>
      <vertAlign val="subscript"/>
      <sz val="9"/>
      <color indexed="8"/>
      <name val="돋움"/>
      <family val="3"/>
      <charset val="129"/>
    </font>
    <font>
      <b/>
      <vertAlign val="superscript"/>
      <sz val="9"/>
      <name val="돋움"/>
      <family val="3"/>
      <charset val="129"/>
    </font>
    <font>
      <vertAlign val="subscript"/>
      <sz val="9"/>
      <name val="돋움"/>
      <family val="3"/>
      <charset val="129"/>
    </font>
    <font>
      <sz val="9"/>
      <name val="굴림"/>
      <family val="3"/>
      <charset val="129"/>
    </font>
    <font>
      <vertAlign val="superscript"/>
      <sz val="9"/>
      <name val="돋움"/>
      <family val="3"/>
      <charset val="129"/>
    </font>
    <font>
      <b/>
      <sz val="15"/>
      <name val="돋움"/>
      <family val="3"/>
      <charset val="129"/>
    </font>
    <font>
      <b/>
      <sz val="14"/>
      <name val="돋움"/>
      <family val="3"/>
      <charset val="129"/>
    </font>
    <font>
      <sz val="9"/>
      <name val="Segoe UI Symbol"/>
      <family val="2"/>
    </font>
    <font>
      <sz val="9"/>
      <name val="돋움"/>
      <family val="3"/>
      <charset val="129"/>
    </font>
    <font>
      <sz val="10"/>
      <color rgb="FFFF0000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8"/>
      <color rgb="FFFF0000"/>
      <name val="굴림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9"/>
      <color rgb="FFFF0000"/>
      <name val="돋움"/>
      <family val="3"/>
      <charset val="129"/>
    </font>
    <font>
      <sz val="9"/>
      <color rgb="FFFF0000"/>
      <name val="굴림"/>
      <family val="3"/>
      <charset val="129"/>
    </font>
    <font>
      <b/>
      <sz val="10"/>
      <color rgb="FFFF0000"/>
      <name val="돋움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FF"/>
        <bgColor indexed="64"/>
      </patternFill>
    </fill>
  </fills>
  <borders count="1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23"/>
      </left>
      <right style="hair">
        <color indexed="64"/>
      </right>
      <top style="thick">
        <color indexed="23"/>
      </top>
      <bottom style="thick">
        <color indexed="23"/>
      </bottom>
      <diagonal/>
    </border>
    <border>
      <left style="hair">
        <color indexed="64"/>
      </left>
      <right style="hair">
        <color indexed="64"/>
      </right>
      <top style="thick">
        <color indexed="23"/>
      </top>
      <bottom style="thick">
        <color indexed="23"/>
      </bottom>
      <diagonal/>
    </border>
    <border>
      <left style="hair">
        <color indexed="64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</borders>
  <cellStyleXfs count="117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0" fontId="29" fillId="0" borderId="0"/>
    <xf numFmtId="0" fontId="29" fillId="0" borderId="0"/>
    <xf numFmtId="0" fontId="30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Fill="0" applyBorder="0" applyAlignment="0" applyProtection="0"/>
    <xf numFmtId="38" fontId="32" fillId="0" borderId="0" applyFont="0" applyFill="0" applyBorder="0" applyAlignment="0" applyProtection="0"/>
    <xf numFmtId="0" fontId="1" fillId="0" borderId="0"/>
    <xf numFmtId="181" fontId="32" fillId="0" borderId="0" applyFont="0" applyFill="0" applyBorder="0" applyAlignment="0" applyProtection="0"/>
    <xf numFmtId="0" fontId="2" fillId="0" borderId="0" applyFont="0" applyFill="0" applyBorder="0" applyAlignment="0" applyProtection="0"/>
    <xf numFmtId="187" fontId="32" fillId="0" borderId="0" applyFont="0" applyFill="0" applyBorder="0" applyAlignment="0" applyProtection="0"/>
    <xf numFmtId="183" fontId="32" fillId="0" borderId="0" applyFont="0" applyFill="0" applyBorder="0" applyAlignment="0" applyProtection="0"/>
    <xf numFmtId="0" fontId="33" fillId="0" borderId="0"/>
    <xf numFmtId="189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0" fontId="33" fillId="0" borderId="0"/>
    <xf numFmtId="38" fontId="34" fillId="16" borderId="0" applyNumberFormat="0" applyBorder="0" applyAlignment="0" applyProtection="0"/>
    <xf numFmtId="0" fontId="35" fillId="0" borderId="0">
      <alignment horizontal="left"/>
    </xf>
    <xf numFmtId="0" fontId="36" fillId="0" borderId="1" applyNumberFormat="0" applyAlignment="0" applyProtection="0">
      <alignment horizontal="left" vertical="center"/>
    </xf>
    <xf numFmtId="0" fontId="36" fillId="0" borderId="2">
      <alignment horizontal="left" vertical="center"/>
    </xf>
    <xf numFmtId="10" fontId="34" fillId="17" borderId="3" applyNumberFormat="0" applyBorder="0" applyAlignment="0" applyProtection="0"/>
    <xf numFmtId="192" fontId="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7" fillId="0" borderId="4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NumberFormat="0" applyFill="0" applyBorder="0" applyAlignment="0" applyProtection="0"/>
    <xf numFmtId="182" fontId="1" fillId="0" borderId="0"/>
    <xf numFmtId="0" fontId="32" fillId="0" borderId="0"/>
    <xf numFmtId="10" fontId="32" fillId="0" borderId="0" applyFont="0" applyFill="0" applyBorder="0" applyAlignment="0" applyProtection="0"/>
    <xf numFmtId="0" fontId="32" fillId="0" borderId="0"/>
    <xf numFmtId="0" fontId="37" fillId="0" borderId="0"/>
    <xf numFmtId="188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Protection="0">
      <alignment horizontal="left" vertical="center"/>
    </xf>
    <xf numFmtId="0" fontId="1" fillId="0" borderId="0" applyNumberFormat="0" applyFont="0" applyFill="0" applyBorder="0" applyProtection="0">
      <alignment horizontal="center"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5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1" fillId="23" borderId="6" applyNumberFormat="0" applyFont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NumberFormat="0" applyFill="0" applyBorder="0">
      <alignment vertical="center"/>
    </xf>
    <xf numFmtId="0" fontId="11" fillId="24" borderId="0" applyNumberFormat="0" applyBorder="0" applyAlignment="0" applyProtection="0">
      <alignment vertical="center"/>
    </xf>
    <xf numFmtId="0" fontId="12" fillId="0" borderId="0"/>
    <xf numFmtId="0" fontId="13" fillId="0" borderId="0" applyNumberFormat="0" applyFill="0" applyBorder="0" applyAlignment="0" applyProtection="0">
      <alignment vertical="center"/>
    </xf>
    <xf numFmtId="0" fontId="14" fillId="25" borderId="7" applyNumberFormat="0" applyAlignment="0" applyProtection="0">
      <alignment vertical="center"/>
    </xf>
    <xf numFmtId="41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2" borderId="13" applyNumberFormat="0" applyAlignment="0" applyProtection="0">
      <alignment vertical="center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4" fillId="26" borderId="14" applyNumberFormat="0" applyBorder="0" applyAlignment="0">
      <alignment horizontal="center" vertical="center"/>
    </xf>
    <xf numFmtId="0" fontId="74" fillId="27" borderId="15" applyNumberFormat="0" applyBorder="0">
      <alignment horizontal="center" vertical="center" shrinkToFit="1"/>
    </xf>
    <xf numFmtId="0" fontId="1" fillId="0" borderId="0"/>
    <xf numFmtId="0" fontId="25" fillId="0" borderId="0"/>
    <xf numFmtId="0" fontId="2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0" fillId="0" borderId="0">
      <alignment vertical="center"/>
    </xf>
  </cellStyleXfs>
  <cellXfs count="2400">
    <xf numFmtId="0" fontId="0" fillId="0" borderId="0" xfId="0">
      <alignment vertical="center"/>
    </xf>
    <xf numFmtId="0" fontId="40" fillId="0" borderId="0" xfId="0" applyFont="1">
      <alignment vertical="center"/>
    </xf>
    <xf numFmtId="0" fontId="42" fillId="0" borderId="0" xfId="0" applyFont="1">
      <alignment vertical="center"/>
    </xf>
    <xf numFmtId="0" fontId="42" fillId="0" borderId="0" xfId="0" applyFont="1" applyBorder="1">
      <alignment vertical="center"/>
    </xf>
    <xf numFmtId="0" fontId="40" fillId="0" borderId="0" xfId="0" applyFont="1" applyFill="1" applyBorder="1" applyAlignment="1">
      <alignment horizontal="center" vertical="center"/>
    </xf>
    <xf numFmtId="0" fontId="43" fillId="0" borderId="0" xfId="114" applyFont="1">
      <alignment vertical="center"/>
    </xf>
    <xf numFmtId="0" fontId="43" fillId="0" borderId="0" xfId="108" applyFont="1" applyFill="1" applyBorder="1" applyAlignment="1">
      <alignment vertical="center"/>
    </xf>
    <xf numFmtId="198" fontId="43" fillId="0" borderId="0" xfId="114" applyNumberFormat="1" applyFont="1" applyAlignment="1">
      <alignment horizontal="center" vertical="center"/>
    </xf>
    <xf numFmtId="0" fontId="40" fillId="0" borderId="0" xfId="0" applyFont="1" applyBorder="1" applyAlignment="1">
      <alignment horizontal="left" vertical="center"/>
    </xf>
    <xf numFmtId="0" fontId="43" fillId="0" borderId="0" xfId="114" quotePrefix="1" applyFont="1" applyAlignment="1">
      <alignment vertical="center"/>
    </xf>
    <xf numFmtId="0" fontId="43" fillId="0" borderId="0" xfId="114" applyFont="1" applyAlignment="1">
      <alignment vertical="center"/>
    </xf>
    <xf numFmtId="0" fontId="43" fillId="0" borderId="16" xfId="114" applyFont="1" applyBorder="1">
      <alignment vertical="center"/>
    </xf>
    <xf numFmtId="0" fontId="43" fillId="0" borderId="17" xfId="114" applyFont="1" applyBorder="1">
      <alignment vertical="center"/>
    </xf>
    <xf numFmtId="0" fontId="43" fillId="0" borderId="18" xfId="114" applyFont="1" applyBorder="1">
      <alignment vertical="center"/>
    </xf>
    <xf numFmtId="0" fontId="43" fillId="0" borderId="0" xfId="114" applyFont="1" applyBorder="1">
      <alignment vertical="center"/>
    </xf>
    <xf numFmtId="0" fontId="43" fillId="0" borderId="19" xfId="114" applyFont="1" applyBorder="1">
      <alignment vertical="center"/>
    </xf>
    <xf numFmtId="0" fontId="43" fillId="0" borderId="20" xfId="114" applyFont="1" applyBorder="1">
      <alignment vertical="center"/>
    </xf>
    <xf numFmtId="0" fontId="43" fillId="0" borderId="21" xfId="114" applyFont="1" applyBorder="1">
      <alignment vertical="center"/>
    </xf>
    <xf numFmtId="0" fontId="43" fillId="0" borderId="22" xfId="114" applyFont="1" applyBorder="1">
      <alignment vertical="center"/>
    </xf>
    <xf numFmtId="0" fontId="43" fillId="0" borderId="0" xfId="114" applyFont="1" applyFill="1" applyBorder="1">
      <alignment vertical="center"/>
    </xf>
    <xf numFmtId="0" fontId="43" fillId="0" borderId="0" xfId="108" applyFont="1" applyFill="1" applyBorder="1" applyAlignment="1">
      <alignment horizontal="center" vertical="center"/>
    </xf>
    <xf numFmtId="184" fontId="43" fillId="0" borderId="0" xfId="114" applyNumberFormat="1" applyFont="1" applyBorder="1" applyAlignment="1">
      <alignment horizontal="center" vertical="center"/>
    </xf>
    <xf numFmtId="178" fontId="40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27" borderId="3" xfId="0" applyFill="1" applyBorder="1" applyAlignment="1">
      <alignment horizontal="center" vertical="center"/>
    </xf>
    <xf numFmtId="0" fontId="51" fillId="0" borderId="0" xfId="0" applyFont="1">
      <alignment vertical="center"/>
    </xf>
    <xf numFmtId="196" fontId="0" fillId="0" borderId="3" xfId="0" applyNumberFormat="1" applyBorder="1" applyAlignment="1">
      <alignment horizontal="center" vertical="center"/>
    </xf>
    <xf numFmtId="0" fontId="0" fillId="0" borderId="3" xfId="0" applyBorder="1">
      <alignment vertical="center"/>
    </xf>
    <xf numFmtId="0" fontId="51" fillId="16" borderId="0" xfId="0" applyFont="1" applyFill="1" applyAlignment="1">
      <alignment horizontal="center" vertical="center"/>
    </xf>
    <xf numFmtId="194" fontId="51" fillId="16" borderId="0" xfId="0" applyNumberFormat="1" applyFont="1" applyFill="1" applyAlignment="1">
      <alignment horizontal="center" vertical="center"/>
    </xf>
    <xf numFmtId="194" fontId="51" fillId="1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79" fontId="0" fillId="0" borderId="3" xfId="0" applyNumberFormat="1" applyBorder="1" applyAlignment="1">
      <alignment horizontal="center"/>
    </xf>
    <xf numFmtId="195" fontId="0" fillId="0" borderId="3" xfId="0" applyNumberFormat="1" applyBorder="1" applyAlignment="1">
      <alignment horizontal="center" vertical="center"/>
    </xf>
    <xf numFmtId="0" fontId="51" fillId="16" borderId="3" xfId="0" applyFont="1" applyFill="1" applyBorder="1" applyAlignment="1">
      <alignment horizontal="center" vertical="center"/>
    </xf>
    <xf numFmtId="178" fontId="51" fillId="16" borderId="3" xfId="0" applyNumberFormat="1" applyFont="1" applyFill="1" applyBorder="1" applyAlignment="1">
      <alignment horizontal="center"/>
    </xf>
    <xf numFmtId="196" fontId="0" fillId="0" borderId="3" xfId="0" applyNumberFormat="1" applyBorder="1" applyAlignment="1">
      <alignment horizontal="center"/>
    </xf>
    <xf numFmtId="196" fontId="0" fillId="28" borderId="3" xfId="0" applyNumberFormat="1" applyFill="1" applyBorder="1" applyAlignment="1">
      <alignment horizontal="center" vertical="center"/>
    </xf>
    <xf numFmtId="178" fontId="0" fillId="27" borderId="3" xfId="0" applyNumberFormat="1" applyFill="1" applyBorder="1">
      <alignment vertical="center"/>
    </xf>
    <xf numFmtId="194" fontId="0" fillId="0" borderId="3" xfId="0" applyNumberFormat="1" applyBorder="1">
      <alignment vertical="center"/>
    </xf>
    <xf numFmtId="178" fontId="0" fillId="0" borderId="3" xfId="0" applyNumberFormat="1" applyBorder="1">
      <alignment vertical="center"/>
    </xf>
    <xf numFmtId="177" fontId="0" fillId="0" borderId="3" xfId="0" applyNumberFormat="1" applyBorder="1">
      <alignment vertical="center"/>
    </xf>
    <xf numFmtId="0" fontId="0" fillId="0" borderId="0" xfId="0" applyBorder="1">
      <alignment vertical="center"/>
    </xf>
    <xf numFmtId="194" fontId="0" fillId="0" borderId="3" xfId="0" applyNumberFormat="1" applyFill="1" applyBorder="1">
      <alignment vertical="center"/>
    </xf>
    <xf numFmtId="178" fontId="0" fillId="0" borderId="3" xfId="0" applyNumberFormat="1" applyFill="1" applyBorder="1">
      <alignment vertical="center"/>
    </xf>
    <xf numFmtId="177" fontId="0" fillId="0" borderId="3" xfId="0" applyNumberFormat="1" applyFill="1" applyBorder="1">
      <alignment vertical="center"/>
    </xf>
    <xf numFmtId="0" fontId="39" fillId="0" borderId="3" xfId="0" applyFont="1" applyBorder="1">
      <alignment vertical="center"/>
    </xf>
    <xf numFmtId="195" fontId="0" fillId="28" borderId="3" xfId="0" applyNumberFormat="1" applyFill="1" applyBorder="1">
      <alignment vertical="center"/>
    </xf>
    <xf numFmtId="0" fontId="0" fillId="0" borderId="3" xfId="0" applyFill="1" applyBorder="1">
      <alignment vertical="center"/>
    </xf>
    <xf numFmtId="0" fontId="0" fillId="0" borderId="0" xfId="0" applyFill="1" applyBorder="1">
      <alignment vertical="center"/>
    </xf>
    <xf numFmtId="0" fontId="54" fillId="0" borderId="0" xfId="0" applyFont="1" applyFill="1" applyBorder="1" applyAlignment="1">
      <alignment vertical="center" wrapText="1"/>
    </xf>
    <xf numFmtId="0" fontId="54" fillId="0" borderId="0" xfId="0" applyFont="1" applyFill="1" applyBorder="1" applyAlignment="1">
      <alignment vertical="top" wrapText="1"/>
    </xf>
    <xf numFmtId="0" fontId="5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  <xf numFmtId="0" fontId="55" fillId="0" borderId="0" xfId="0" applyFont="1" applyFill="1" applyBorder="1" applyAlignment="1">
      <alignment vertical="top" wrapText="1"/>
    </xf>
    <xf numFmtId="0" fontId="56" fillId="0" borderId="0" xfId="0" applyFont="1" applyFill="1" applyBorder="1" applyAlignment="1">
      <alignment vertical="top" wrapText="1"/>
    </xf>
    <xf numFmtId="0" fontId="57" fillId="0" borderId="0" xfId="0" applyFont="1" applyFill="1" applyBorder="1" applyAlignment="1">
      <alignment vertical="top" wrapText="1"/>
    </xf>
    <xf numFmtId="0" fontId="1" fillId="0" borderId="3" xfId="111" applyBorder="1" applyAlignment="1">
      <alignment horizontal="center" vertical="center"/>
    </xf>
    <xf numFmtId="0" fontId="1" fillId="0" borderId="0" xfId="111">
      <alignment vertical="center"/>
    </xf>
    <xf numFmtId="0" fontId="51" fillId="0" borderId="0" xfId="109" applyFont="1"/>
    <xf numFmtId="0" fontId="24" fillId="0" borderId="0" xfId="109"/>
    <xf numFmtId="0" fontId="1" fillId="0" borderId="0" xfId="111" applyFont="1">
      <alignment vertical="center"/>
    </xf>
    <xf numFmtId="196" fontId="1" fillId="0" borderId="3" xfId="111" applyNumberFormat="1" applyBorder="1" applyAlignment="1">
      <alignment horizontal="center" vertical="center"/>
    </xf>
    <xf numFmtId="0" fontId="1" fillId="0" borderId="3" xfId="111" applyBorder="1">
      <alignment vertical="center"/>
    </xf>
    <xf numFmtId="0" fontId="24" fillId="0" borderId="3" xfId="109" applyBorder="1"/>
    <xf numFmtId="0" fontId="1" fillId="0" borderId="23" xfId="111" applyFont="1" applyBorder="1" applyAlignment="1">
      <alignment horizontal="right" vertical="center"/>
    </xf>
    <xf numFmtId="0" fontId="1" fillId="0" borderId="24" xfId="111" applyBorder="1">
      <alignment vertical="center"/>
    </xf>
    <xf numFmtId="0" fontId="1" fillId="0" borderId="25" xfId="111" applyBorder="1">
      <alignment vertical="center"/>
    </xf>
    <xf numFmtId="0" fontId="1" fillId="0" borderId="26" xfId="111" applyBorder="1">
      <alignment vertical="center"/>
    </xf>
    <xf numFmtId="195" fontId="1" fillId="0" borderId="3" xfId="111" applyNumberFormat="1" applyBorder="1" applyAlignment="1">
      <alignment horizontal="center" vertical="center"/>
    </xf>
    <xf numFmtId="0" fontId="1" fillId="0" borderId="27" xfId="111" applyFont="1" applyBorder="1">
      <alignment vertical="center"/>
    </xf>
    <xf numFmtId="0" fontId="1" fillId="0" borderId="28" xfId="111" applyFont="1" applyBorder="1">
      <alignment vertical="center"/>
    </xf>
    <xf numFmtId="0" fontId="1" fillId="0" borderId="29" xfId="111" applyFont="1" applyBorder="1">
      <alignment vertical="center"/>
    </xf>
    <xf numFmtId="0" fontId="1" fillId="0" borderId="30" xfId="111" applyFont="1" applyBorder="1">
      <alignment vertical="center"/>
    </xf>
    <xf numFmtId="0" fontId="24" fillId="0" borderId="3" xfId="109" quotePrefix="1" applyNumberFormat="1" applyBorder="1" applyAlignment="1">
      <alignment horizontal="center" vertical="center"/>
    </xf>
    <xf numFmtId="0" fontId="1" fillId="0" borderId="31" xfId="111" applyBorder="1">
      <alignment vertical="center"/>
    </xf>
    <xf numFmtId="0" fontId="1" fillId="0" borderId="32" xfId="111" applyBorder="1">
      <alignment vertical="center"/>
    </xf>
    <xf numFmtId="0" fontId="1" fillId="0" borderId="33" xfId="111" applyBorder="1">
      <alignment vertical="center"/>
    </xf>
    <xf numFmtId="0" fontId="1" fillId="0" borderId="34" xfId="111" applyBorder="1">
      <alignment vertical="center"/>
    </xf>
    <xf numFmtId="0" fontId="1" fillId="0" borderId="35" xfId="111" applyBorder="1">
      <alignment vertical="center"/>
    </xf>
    <xf numFmtId="0" fontId="1" fillId="0" borderId="36" xfId="111" applyBorder="1">
      <alignment vertical="center"/>
    </xf>
    <xf numFmtId="0" fontId="1" fillId="0" borderId="37" xfId="111" applyBorder="1">
      <alignment vertical="center"/>
    </xf>
    <xf numFmtId="0" fontId="1" fillId="0" borderId="38" xfId="111" applyBorder="1">
      <alignment vertical="center"/>
    </xf>
    <xf numFmtId="194" fontId="24" fillId="0" borderId="3" xfId="109" applyNumberFormat="1" applyBorder="1"/>
    <xf numFmtId="178" fontId="24" fillId="0" borderId="3" xfId="109" applyNumberFormat="1" applyBorder="1"/>
    <xf numFmtId="177" fontId="24" fillId="0" borderId="3" xfId="109" applyNumberFormat="1" applyBorder="1"/>
    <xf numFmtId="0" fontId="1" fillId="0" borderId="39" xfId="111" applyBorder="1">
      <alignment vertical="center"/>
    </xf>
    <xf numFmtId="0" fontId="1" fillId="0" borderId="28" xfId="111" applyBorder="1">
      <alignment vertical="center"/>
    </xf>
    <xf numFmtId="0" fontId="1" fillId="0" borderId="29" xfId="111" applyBorder="1">
      <alignment vertical="center"/>
    </xf>
    <xf numFmtId="0" fontId="1" fillId="0" borderId="30" xfId="111" applyBorder="1">
      <alignment vertical="center"/>
    </xf>
    <xf numFmtId="0" fontId="1" fillId="0" borderId="40" xfId="111" applyBorder="1">
      <alignment vertical="center"/>
    </xf>
    <xf numFmtId="0" fontId="1" fillId="0" borderId="0" xfId="111" applyBorder="1">
      <alignment vertical="center"/>
    </xf>
    <xf numFmtId="194" fontId="24" fillId="0" borderId="3" xfId="109" applyNumberFormat="1" applyFill="1" applyBorder="1"/>
    <xf numFmtId="178" fontId="24" fillId="0" borderId="3" xfId="109" applyNumberFormat="1" applyFill="1" applyBorder="1"/>
    <xf numFmtId="177" fontId="24" fillId="0" borderId="3" xfId="109" applyNumberFormat="1" applyFill="1" applyBorder="1"/>
    <xf numFmtId="0" fontId="42" fillId="0" borderId="0" xfId="111" applyFont="1">
      <alignment vertical="center"/>
    </xf>
    <xf numFmtId="0" fontId="42" fillId="0" borderId="0" xfId="108" applyFont="1" applyFill="1" applyBorder="1" applyAlignment="1">
      <alignment horizontal="center" vertical="center"/>
    </xf>
    <xf numFmtId="185" fontId="43" fillId="0" borderId="0" xfId="114" applyNumberFormat="1" applyFont="1" applyBorder="1" applyAlignment="1">
      <alignment vertical="center"/>
    </xf>
    <xf numFmtId="0" fontId="47" fillId="0" borderId="0" xfId="114" applyFont="1" applyFill="1" applyBorder="1" applyAlignment="1">
      <alignment vertical="center"/>
    </xf>
    <xf numFmtId="0" fontId="43" fillId="0" borderId="0" xfId="114" applyFont="1" applyFill="1" applyBorder="1" applyAlignment="1">
      <alignment vertical="center"/>
    </xf>
    <xf numFmtId="0" fontId="60" fillId="0" borderId="0" xfId="0" applyFont="1" applyBorder="1" applyAlignment="1">
      <alignment horizontal="justify" vertical="center"/>
    </xf>
    <xf numFmtId="0" fontId="50" fillId="0" borderId="16" xfId="0" applyFont="1" applyBorder="1">
      <alignment vertical="center"/>
    </xf>
    <xf numFmtId="0" fontId="50" fillId="0" borderId="0" xfId="0" applyFont="1" applyBorder="1">
      <alignment vertical="center"/>
    </xf>
    <xf numFmtId="0" fontId="50" fillId="0" borderId="21" xfId="0" applyFont="1" applyBorder="1">
      <alignment vertical="center"/>
    </xf>
    <xf numFmtId="0" fontId="50" fillId="0" borderId="41" xfId="0" applyFont="1" applyBorder="1">
      <alignment vertical="center"/>
    </xf>
    <xf numFmtId="0" fontId="50" fillId="0" borderId="18" xfId="0" applyFont="1" applyFill="1" applyBorder="1">
      <alignment vertical="center"/>
    </xf>
    <xf numFmtId="0" fontId="50" fillId="0" borderId="20" xfId="0" applyFont="1" applyFill="1" applyBorder="1">
      <alignment vertical="center"/>
    </xf>
    <xf numFmtId="0" fontId="50" fillId="0" borderId="18" xfId="0" applyFont="1" applyBorder="1">
      <alignment vertical="center"/>
    </xf>
    <xf numFmtId="0" fontId="50" fillId="0" borderId="20" xfId="0" applyFont="1" applyBorder="1">
      <alignment vertical="center"/>
    </xf>
    <xf numFmtId="0" fontId="47" fillId="29" borderId="0" xfId="114" applyFont="1" applyFill="1" applyBorder="1" applyAlignment="1">
      <alignment vertical="center"/>
    </xf>
    <xf numFmtId="0" fontId="50" fillId="0" borderId="0" xfId="0" applyFont="1" applyBorder="1" applyAlignment="1">
      <alignment horizontal="center" vertical="center"/>
    </xf>
    <xf numFmtId="0" fontId="50" fillId="0" borderId="22" xfId="0" applyFont="1" applyBorder="1">
      <alignment vertical="center"/>
    </xf>
    <xf numFmtId="178" fontId="43" fillId="0" borderId="0" xfId="108" applyNumberFormat="1" applyFont="1" applyFill="1" applyBorder="1" applyAlignment="1">
      <alignment vertical="center"/>
    </xf>
    <xf numFmtId="0" fontId="50" fillId="0" borderId="0" xfId="0" applyFont="1" applyFill="1" applyBorder="1">
      <alignment vertical="center"/>
    </xf>
    <xf numFmtId="0" fontId="43" fillId="0" borderId="0" xfId="114" applyFont="1" applyBorder="1" applyAlignment="1">
      <alignment horizontal="center" vertical="center"/>
    </xf>
    <xf numFmtId="0" fontId="50" fillId="0" borderId="0" xfId="0" applyFont="1">
      <alignment vertical="center"/>
    </xf>
    <xf numFmtId="0" fontId="50" fillId="0" borderId="17" xfId="0" applyFont="1" applyBorder="1">
      <alignment vertical="center"/>
    </xf>
    <xf numFmtId="0" fontId="50" fillId="0" borderId="19" xfId="0" applyFont="1" applyBorder="1">
      <alignment vertical="center"/>
    </xf>
    <xf numFmtId="0" fontId="50" fillId="0" borderId="0" xfId="0" applyFont="1" applyFill="1" applyBorder="1" applyAlignment="1">
      <alignment vertical="center"/>
    </xf>
    <xf numFmtId="0" fontId="50" fillId="0" borderId="16" xfId="0" applyFont="1" applyFill="1" applyBorder="1" applyAlignment="1">
      <alignment vertical="center"/>
    </xf>
    <xf numFmtId="0" fontId="50" fillId="0" borderId="0" xfId="0" applyFont="1" applyBorder="1" applyAlignment="1">
      <alignment horizontal="justify" vertical="center"/>
    </xf>
    <xf numFmtId="0" fontId="50" fillId="0" borderId="16" xfId="0" applyFont="1" applyBorder="1" applyAlignment="1">
      <alignment vertical="center"/>
    </xf>
    <xf numFmtId="0" fontId="50" fillId="0" borderId="0" xfId="0" applyFont="1" applyAlignment="1">
      <alignment horizontal="justify" vertical="center"/>
    </xf>
    <xf numFmtId="0" fontId="64" fillId="0" borderId="0" xfId="0" applyFont="1" applyBorder="1">
      <alignment vertical="center"/>
    </xf>
    <xf numFmtId="0" fontId="50" fillId="0" borderId="16" xfId="0" applyFont="1" applyBorder="1" applyAlignment="1">
      <alignment horizontal="justify" vertical="center"/>
    </xf>
    <xf numFmtId="0" fontId="64" fillId="0" borderId="16" xfId="0" applyFont="1" applyBorder="1">
      <alignment vertical="center"/>
    </xf>
    <xf numFmtId="0" fontId="63" fillId="0" borderId="0" xfId="0" applyFont="1" applyBorder="1" applyAlignment="1">
      <alignment horizontal="center" vertical="center"/>
    </xf>
    <xf numFmtId="0" fontId="64" fillId="0" borderId="0" xfId="0" applyFont="1" applyBorder="1" applyAlignment="1">
      <alignment horizontal="center" vertical="center"/>
    </xf>
    <xf numFmtId="0" fontId="64" fillId="0" borderId="21" xfId="0" applyFont="1" applyBorder="1" applyAlignment="1">
      <alignment horizontal="center" vertical="center"/>
    </xf>
    <xf numFmtId="177" fontId="50" fillId="0" borderId="0" xfId="0" applyNumberFormat="1" applyFont="1" applyBorder="1" applyAlignment="1">
      <alignment vertical="center"/>
    </xf>
    <xf numFmtId="178" fontId="50" fillId="0" borderId="0" xfId="0" applyNumberFormat="1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0" fontId="49" fillId="0" borderId="0" xfId="0" applyFont="1" applyBorder="1" applyAlignment="1">
      <alignment horizontal="center" vertical="center"/>
    </xf>
    <xf numFmtId="208" fontId="63" fillId="0" borderId="0" xfId="0" applyNumberFormat="1" applyFont="1" applyBorder="1" applyAlignment="1">
      <alignment horizontal="center" vertical="center"/>
    </xf>
    <xf numFmtId="208" fontId="63" fillId="0" borderId="19" xfId="0" applyNumberFormat="1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top"/>
    </xf>
    <xf numFmtId="0" fontId="64" fillId="0" borderId="0" xfId="0" applyFont="1" applyBorder="1" applyAlignment="1">
      <alignment horizontal="center" vertical="top"/>
    </xf>
    <xf numFmtId="0" fontId="63" fillId="0" borderId="0" xfId="0" applyFont="1" applyBorder="1" applyAlignment="1">
      <alignment horizontal="center" vertical="top"/>
    </xf>
    <xf numFmtId="0" fontId="64" fillId="0" borderId="0" xfId="0" applyFont="1" applyFill="1" applyBorder="1" applyAlignment="1">
      <alignment horizontal="center" vertical="top"/>
    </xf>
    <xf numFmtId="208" fontId="63" fillId="0" borderId="21" xfId="0" applyNumberFormat="1" applyFont="1" applyBorder="1" applyAlignment="1">
      <alignment horizontal="center" vertical="center"/>
    </xf>
    <xf numFmtId="212" fontId="50" fillId="0" borderId="0" xfId="0" applyNumberFormat="1" applyFont="1" applyBorder="1" applyAlignment="1">
      <alignment vertical="center"/>
    </xf>
    <xf numFmtId="212" fontId="50" fillId="0" borderId="0" xfId="0" applyNumberFormat="1" applyFont="1" applyBorder="1" applyAlignment="1">
      <alignment horizontal="center" vertical="center"/>
    </xf>
    <xf numFmtId="0" fontId="66" fillId="0" borderId="0" xfId="0" applyFont="1" applyBorder="1" applyAlignment="1">
      <alignment horizontal="left" vertical="center"/>
    </xf>
    <xf numFmtId="210" fontId="64" fillId="0" borderId="0" xfId="0" applyNumberFormat="1" applyFont="1" applyBorder="1" applyAlignment="1">
      <alignment vertical="center"/>
    </xf>
    <xf numFmtId="0" fontId="64" fillId="0" borderId="0" xfId="0" applyFont="1" applyFill="1" applyBorder="1">
      <alignment vertical="center"/>
    </xf>
    <xf numFmtId="209" fontId="49" fillId="0" borderId="0" xfId="0" applyNumberFormat="1" applyFont="1" applyBorder="1" applyAlignment="1">
      <alignment horizontal="center" vertical="center"/>
    </xf>
    <xf numFmtId="0" fontId="64" fillId="0" borderId="0" xfId="0" applyFont="1">
      <alignment vertical="center"/>
    </xf>
    <xf numFmtId="214" fontId="50" fillId="0" borderId="0" xfId="0" applyNumberFormat="1" applyFont="1" applyBorder="1" applyAlignment="1">
      <alignment horizontal="center" vertical="center"/>
    </xf>
    <xf numFmtId="0" fontId="43" fillId="0" borderId="0" xfId="114" quotePrefix="1" applyFont="1" applyBorder="1" applyAlignment="1">
      <alignment vertical="center"/>
    </xf>
    <xf numFmtId="178" fontId="50" fillId="0" borderId="0" xfId="0" applyNumberFormat="1" applyFont="1" applyBorder="1" applyAlignment="1">
      <alignment horizontal="center" vertical="center"/>
    </xf>
    <xf numFmtId="194" fontId="50" fillId="0" borderId="0" xfId="0" applyNumberFormat="1" applyFont="1" applyBorder="1" applyAlignment="1">
      <alignment horizontal="center" vertical="center"/>
    </xf>
    <xf numFmtId="0" fontId="63" fillId="0" borderId="0" xfId="0" applyFont="1" applyBorder="1" applyAlignment="1">
      <alignment vertical="center"/>
    </xf>
    <xf numFmtId="177" fontId="63" fillId="0" borderId="0" xfId="0" applyNumberFormat="1" applyFont="1" applyBorder="1" applyAlignment="1">
      <alignment vertical="center"/>
    </xf>
    <xf numFmtId="198" fontId="63" fillId="0" borderId="0" xfId="114" applyNumberFormat="1" applyFont="1" applyBorder="1" applyAlignment="1">
      <alignment vertical="center"/>
    </xf>
    <xf numFmtId="198" fontId="49" fillId="0" borderId="0" xfId="114" applyNumberFormat="1" applyFont="1" applyBorder="1" applyAlignment="1">
      <alignment vertical="center"/>
    </xf>
    <xf numFmtId="198" fontId="50" fillId="0" borderId="0" xfId="114" applyNumberFormat="1" applyFont="1" applyBorder="1" applyAlignment="1">
      <alignment horizontal="center" vertical="center"/>
    </xf>
    <xf numFmtId="0" fontId="50" fillId="30" borderId="0" xfId="0" applyFont="1" applyFill="1" applyBorder="1" applyAlignment="1">
      <alignment vertical="center" wrapText="1"/>
    </xf>
    <xf numFmtId="0" fontId="50" fillId="30" borderId="0" xfId="0" applyFont="1" applyFill="1" applyBorder="1" applyAlignment="1">
      <alignment vertical="center"/>
    </xf>
    <xf numFmtId="214" fontId="49" fillId="0" borderId="0" xfId="0" applyNumberFormat="1" applyFont="1" applyBorder="1" applyAlignment="1">
      <alignment vertical="center"/>
    </xf>
    <xf numFmtId="0" fontId="49" fillId="0" borderId="0" xfId="0" applyFont="1" applyBorder="1" applyAlignment="1">
      <alignment vertical="center"/>
    </xf>
    <xf numFmtId="0" fontId="43" fillId="0" borderId="0" xfId="0" applyFont="1" applyBorder="1" applyAlignment="1">
      <alignment vertical="center"/>
    </xf>
    <xf numFmtId="197" fontId="50" fillId="0" borderId="0" xfId="0" applyNumberFormat="1" applyFont="1" applyFill="1" applyBorder="1" applyAlignment="1">
      <alignment vertical="center"/>
    </xf>
    <xf numFmtId="196" fontId="50" fillId="0" borderId="0" xfId="0" applyNumberFormat="1" applyFont="1" applyFill="1" applyBorder="1" applyAlignment="1">
      <alignment vertical="center"/>
    </xf>
    <xf numFmtId="178" fontId="50" fillId="0" borderId="0" xfId="0" applyNumberFormat="1" applyFont="1" applyFill="1" applyBorder="1" applyAlignment="1">
      <alignment vertical="center"/>
    </xf>
    <xf numFmtId="0" fontId="44" fillId="0" borderId="41" xfId="0" applyFont="1" applyBorder="1" applyAlignment="1">
      <alignment horizontal="left" vertical="center"/>
    </xf>
    <xf numFmtId="0" fontId="44" fillId="0" borderId="18" xfId="0" applyFont="1" applyBorder="1" applyAlignment="1">
      <alignment horizontal="left" vertical="center"/>
    </xf>
    <xf numFmtId="0" fontId="44" fillId="0" borderId="20" xfId="0" applyFont="1" applyBorder="1" applyAlignment="1">
      <alignment horizontal="left" vertical="center"/>
    </xf>
    <xf numFmtId="0" fontId="47" fillId="29" borderId="0" xfId="114" applyFont="1" applyFill="1" applyBorder="1" applyAlignment="1">
      <alignment horizontal="center" vertical="center"/>
    </xf>
    <xf numFmtId="0" fontId="47" fillId="29" borderId="0" xfId="114" applyFont="1" applyFill="1" applyBorder="1" applyAlignment="1">
      <alignment horizontal="center" vertical="center" wrapText="1"/>
    </xf>
    <xf numFmtId="198" fontId="43" fillId="0" borderId="0" xfId="114" applyNumberFormat="1" applyFont="1" applyBorder="1" applyAlignment="1">
      <alignment horizontal="center" vertical="center"/>
    </xf>
    <xf numFmtId="0" fontId="50" fillId="0" borderId="0" xfId="0" applyFont="1" applyBorder="1" applyAlignment="1">
      <alignment vertical="center" shrinkToFit="1"/>
    </xf>
    <xf numFmtId="0" fontId="50" fillId="0" borderId="19" xfId="0" applyFont="1" applyBorder="1" applyAlignment="1">
      <alignment vertical="center" shrinkToFit="1"/>
    </xf>
    <xf numFmtId="207" fontId="50" fillId="0" borderId="0" xfId="0" applyNumberFormat="1" applyFont="1" applyBorder="1" applyAlignment="1">
      <alignment horizontal="center" vertical="center"/>
    </xf>
    <xf numFmtId="0" fontId="71" fillId="0" borderId="0" xfId="0" applyFont="1">
      <alignment vertical="center"/>
    </xf>
    <xf numFmtId="0" fontId="71" fillId="0" borderId="0" xfId="0" applyFont="1" applyAlignment="1">
      <alignment vertical="center"/>
    </xf>
    <xf numFmtId="0" fontId="71" fillId="0" borderId="0" xfId="0" applyFont="1" applyAlignment="1">
      <alignment vertical="center" shrinkToFit="1"/>
    </xf>
    <xf numFmtId="0" fontId="71" fillId="0" borderId="0" xfId="0" applyFont="1" applyBorder="1" applyAlignment="1">
      <alignment vertical="center"/>
    </xf>
    <xf numFmtId="0" fontId="71" fillId="0" borderId="0" xfId="0" applyFont="1" applyBorder="1" applyAlignment="1">
      <alignment vertical="center" shrinkToFit="1"/>
    </xf>
    <xf numFmtId="0" fontId="71" fillId="0" borderId="0" xfId="0" applyFont="1" applyAlignment="1">
      <alignment horizontal="centerContinuous" vertical="center" shrinkToFit="1"/>
    </xf>
    <xf numFmtId="0" fontId="71" fillId="31" borderId="42" xfId="0" applyFont="1" applyFill="1" applyBorder="1" applyAlignment="1">
      <alignment horizontal="centerContinuous" vertical="center"/>
    </xf>
    <xf numFmtId="0" fontId="71" fillId="31" borderId="43" xfId="0" applyFont="1" applyFill="1" applyBorder="1" applyAlignment="1">
      <alignment horizontal="centerContinuous" vertical="center"/>
    </xf>
    <xf numFmtId="0" fontId="71" fillId="31" borderId="44" xfId="0" applyFont="1" applyFill="1" applyBorder="1" applyAlignment="1">
      <alignment horizontal="centerContinuous" vertical="center"/>
    </xf>
    <xf numFmtId="178" fontId="71" fillId="0" borderId="45" xfId="0" applyNumberFormat="1" applyFont="1" applyBorder="1" applyAlignment="1">
      <alignment horizontal="centerContinuous" vertical="center"/>
    </xf>
    <xf numFmtId="178" fontId="71" fillId="0" borderId="46" xfId="0" applyNumberFormat="1" applyFont="1" applyBorder="1" applyAlignment="1">
      <alignment horizontal="centerContinuous" vertical="center"/>
    </xf>
    <xf numFmtId="178" fontId="71" fillId="0" borderId="47" xfId="0" applyNumberFormat="1" applyFont="1" applyBorder="1" applyAlignment="1">
      <alignment horizontal="centerContinuous" vertical="center"/>
    </xf>
    <xf numFmtId="216" fontId="50" fillId="0" borderId="0" xfId="0" applyNumberFormat="1" applyFont="1">
      <alignment vertical="center"/>
    </xf>
    <xf numFmtId="198" fontId="43" fillId="0" borderId="21" xfId="114" applyNumberFormat="1" applyFont="1" applyBorder="1" applyAlignment="1">
      <alignment horizontal="center" vertical="center"/>
    </xf>
    <xf numFmtId="0" fontId="68" fillId="0" borderId="0" xfId="0" applyFont="1" applyAlignment="1"/>
    <xf numFmtId="0" fontId="0" fillId="0" borderId="0" xfId="0" applyFont="1">
      <alignment vertical="center"/>
    </xf>
    <xf numFmtId="0" fontId="50" fillId="0" borderId="0" xfId="0" applyFont="1" applyAlignment="1">
      <alignment horizontal="center" vertical="center"/>
    </xf>
    <xf numFmtId="177" fontId="50" fillId="0" borderId="16" xfId="0" applyNumberFormat="1" applyFont="1" applyFill="1" applyBorder="1" applyAlignment="1">
      <alignment horizontal="center" vertical="center"/>
    </xf>
    <xf numFmtId="0" fontId="50" fillId="0" borderId="0" xfId="110" applyFont="1">
      <alignment vertical="center"/>
    </xf>
    <xf numFmtId="0" fontId="50" fillId="0" borderId="0" xfId="110" applyFont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0" fontId="50" fillId="0" borderId="0" xfId="0" applyFont="1" applyAlignment="1">
      <alignment vertical="center"/>
    </xf>
    <xf numFmtId="177" fontId="50" fillId="0" borderId="0" xfId="0" applyNumberFormat="1" applyFont="1" applyFill="1" applyBorder="1" applyAlignment="1">
      <alignment horizontal="center" vertical="center"/>
    </xf>
    <xf numFmtId="0" fontId="43" fillId="0" borderId="0" xfId="109" applyFont="1"/>
    <xf numFmtId="0" fontId="68" fillId="29" borderId="0" xfId="0" applyFont="1" applyFill="1" applyBorder="1" applyAlignment="1">
      <alignment vertical="center"/>
    </xf>
    <xf numFmtId="0" fontId="43" fillId="0" borderId="41" xfId="109" applyFont="1" applyBorder="1"/>
    <xf numFmtId="0" fontId="43" fillId="0" borderId="16" xfId="109" applyFont="1" applyBorder="1"/>
    <xf numFmtId="0" fontId="43" fillId="0" borderId="20" xfId="109" applyFont="1" applyBorder="1"/>
    <xf numFmtId="0" fontId="43" fillId="0" borderId="21" xfId="109" applyFont="1" applyBorder="1"/>
    <xf numFmtId="0" fontId="50" fillId="0" borderId="0" xfId="0" applyFont="1" applyBorder="1" applyAlignment="1">
      <alignment horizontal="right" vertical="center"/>
    </xf>
    <xf numFmtId="0" fontId="50" fillId="0" borderId="0" xfId="0" applyFont="1" applyBorder="1" applyAlignment="1">
      <alignment horizontal="left" vertical="center"/>
    </xf>
    <xf numFmtId="193" fontId="50" fillId="0" borderId="0" xfId="0" applyNumberFormat="1" applyFont="1" applyBorder="1" applyAlignment="1">
      <alignment vertical="center"/>
    </xf>
    <xf numFmtId="0" fontId="50" fillId="0" borderId="0" xfId="0" quotePrefix="1" applyFont="1" applyBorder="1">
      <alignment vertical="center"/>
    </xf>
    <xf numFmtId="0" fontId="50" fillId="0" borderId="0" xfId="108" applyFont="1" applyFill="1" applyBorder="1" applyAlignment="1">
      <alignment horizontal="center" vertical="center"/>
    </xf>
    <xf numFmtId="176" fontId="50" fillId="0" borderId="0" xfId="108" applyNumberFormat="1" applyFont="1" applyFill="1" applyBorder="1" applyAlignment="1">
      <alignment horizontal="center" vertical="center"/>
    </xf>
    <xf numFmtId="0" fontId="50" fillId="0" borderId="0" xfId="112" applyFont="1" applyBorder="1" applyAlignment="1">
      <alignment vertical="center"/>
    </xf>
    <xf numFmtId="201" fontId="50" fillId="0" borderId="0" xfId="0" applyNumberFormat="1" applyFont="1" applyFill="1" applyBorder="1" applyAlignment="1">
      <alignment horizontal="center" vertical="center"/>
    </xf>
    <xf numFmtId="0" fontId="50" fillId="0" borderId="21" xfId="0" applyFont="1" applyBorder="1" applyAlignment="1">
      <alignment horizontal="right" vertical="center"/>
    </xf>
    <xf numFmtId="0" fontId="50" fillId="0" borderId="16" xfId="0" applyFont="1" applyBorder="1" applyAlignment="1">
      <alignment horizontal="right" vertical="center"/>
    </xf>
    <xf numFmtId="0" fontId="50" fillId="0" borderId="0" xfId="0" quotePrefix="1" applyNumberFormat="1" applyFont="1" applyBorder="1" applyAlignment="1">
      <alignment vertical="center"/>
    </xf>
    <xf numFmtId="47" fontId="50" fillId="0" borderId="0" xfId="0" applyNumberFormat="1" applyFont="1" applyBorder="1" applyAlignment="1">
      <alignment vertical="center"/>
    </xf>
    <xf numFmtId="0" fontId="50" fillId="0" borderId="0" xfId="0" applyNumberFormat="1" applyFont="1" applyBorder="1" applyAlignment="1">
      <alignment vertical="center"/>
    </xf>
    <xf numFmtId="0" fontId="50" fillId="0" borderId="0" xfId="108" applyFont="1" applyFill="1" applyBorder="1" applyAlignment="1">
      <alignment vertical="center"/>
    </xf>
    <xf numFmtId="0" fontId="50" fillId="0" borderId="0" xfId="0" applyFont="1" applyAlignment="1">
      <alignment horizontal="right" vertical="center"/>
    </xf>
    <xf numFmtId="176" fontId="50" fillId="0" borderId="0" xfId="108" applyNumberFormat="1" applyFont="1" applyFill="1" applyBorder="1" applyAlignment="1">
      <alignment vertical="center"/>
    </xf>
    <xf numFmtId="176" fontId="50" fillId="0" borderId="0" xfId="108" applyNumberFormat="1" applyFont="1" applyFill="1" applyBorder="1" applyAlignment="1">
      <alignment horizontal="left" vertical="center"/>
    </xf>
    <xf numFmtId="2" fontId="50" fillId="0" borderId="0" xfId="108" applyNumberFormat="1" applyFont="1" applyFill="1" applyBorder="1" applyAlignment="1">
      <alignment vertical="center"/>
    </xf>
    <xf numFmtId="198" fontId="50" fillId="0" borderId="0" xfId="114" applyNumberFormat="1" applyFont="1" applyBorder="1" applyAlignment="1">
      <alignment vertical="center"/>
    </xf>
    <xf numFmtId="177" fontId="43" fillId="0" borderId="0" xfId="0" applyNumberFormat="1" applyFont="1" applyBorder="1">
      <alignment vertical="center"/>
    </xf>
    <xf numFmtId="178" fontId="43" fillId="0" borderId="0" xfId="108" applyNumberFormat="1" applyFont="1" applyFill="1" applyBorder="1" applyAlignment="1">
      <alignment horizontal="center" vertical="center"/>
    </xf>
    <xf numFmtId="0" fontId="43" fillId="30" borderId="0" xfId="0" applyFont="1" applyFill="1" applyBorder="1" applyAlignment="1">
      <alignment vertical="center"/>
    </xf>
    <xf numFmtId="198" fontId="43" fillId="0" borderId="0" xfId="0" applyNumberFormat="1" applyFont="1" applyBorder="1" applyAlignment="1">
      <alignment horizontal="center" vertical="center"/>
    </xf>
    <xf numFmtId="0" fontId="68" fillId="0" borderId="0" xfId="0" applyFont="1" applyFill="1" applyBorder="1" applyAlignment="1">
      <alignment vertical="center"/>
    </xf>
    <xf numFmtId="184" fontId="50" fillId="0" borderId="0" xfId="0" applyNumberFormat="1" applyFont="1" applyBorder="1" applyAlignment="1">
      <alignment horizontal="center" vertical="center"/>
    </xf>
    <xf numFmtId="2" fontId="50" fillId="0" borderId="0" xfId="0" applyNumberFormat="1" applyFont="1" applyFill="1" applyBorder="1" applyAlignment="1">
      <alignment vertical="center"/>
    </xf>
    <xf numFmtId="177" fontId="50" fillId="0" borderId="0" xfId="0" applyNumberFormat="1" applyFont="1" applyFill="1" applyBorder="1" applyAlignment="1">
      <alignment horizontal="left" vertical="center"/>
    </xf>
    <xf numFmtId="203" fontId="50" fillId="0" borderId="0" xfId="0" applyNumberFormat="1" applyFont="1" applyBorder="1" applyAlignment="1">
      <alignment horizontal="center" vertical="center"/>
    </xf>
    <xf numFmtId="199" fontId="50" fillId="0" borderId="0" xfId="0" applyNumberFormat="1" applyFont="1" applyBorder="1" applyAlignment="1">
      <alignment horizontal="center" vertical="center"/>
    </xf>
    <xf numFmtId="204" fontId="50" fillId="0" borderId="0" xfId="0" applyNumberFormat="1" applyFont="1" applyFill="1" applyBorder="1" applyAlignment="1">
      <alignment horizontal="center" vertical="center"/>
    </xf>
    <xf numFmtId="206" fontId="50" fillId="0" borderId="0" xfId="0" applyNumberFormat="1" applyFont="1" applyFill="1" applyBorder="1" applyAlignment="1">
      <alignment horizontal="center" vertical="center"/>
    </xf>
    <xf numFmtId="205" fontId="50" fillId="0" borderId="0" xfId="0" applyNumberFormat="1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 shrinkToFit="1"/>
    </xf>
    <xf numFmtId="0" fontId="50" fillId="29" borderId="0" xfId="0" applyFont="1" applyFill="1" applyBorder="1" applyAlignment="1">
      <alignment vertical="center"/>
    </xf>
    <xf numFmtId="178" fontId="50" fillId="0" borderId="0" xfId="0" applyNumberFormat="1" applyFont="1" applyFill="1" applyBorder="1" applyAlignment="1">
      <alignment horizontal="center" vertical="center"/>
    </xf>
    <xf numFmtId="0" fontId="114" fillId="30" borderId="48" xfId="0" applyFont="1" applyFill="1" applyBorder="1" applyAlignment="1">
      <alignment vertical="center"/>
    </xf>
    <xf numFmtId="0" fontId="114" fillId="30" borderId="2" xfId="0" applyFont="1" applyFill="1" applyBorder="1" applyAlignment="1">
      <alignment vertical="center"/>
    </xf>
    <xf numFmtId="0" fontId="114" fillId="0" borderId="2" xfId="0" applyFont="1" applyBorder="1">
      <alignment vertical="center"/>
    </xf>
    <xf numFmtId="0" fontId="114" fillId="30" borderId="49" xfId="0" applyFont="1" applyFill="1" applyBorder="1" applyAlignment="1">
      <alignment vertical="center"/>
    </xf>
    <xf numFmtId="0" fontId="114" fillId="0" borderId="0" xfId="0" applyFont="1" applyBorder="1">
      <alignment vertical="center"/>
    </xf>
    <xf numFmtId="0" fontId="50" fillId="0" borderId="133" xfId="0" applyFont="1" applyBorder="1">
      <alignment vertical="center"/>
    </xf>
    <xf numFmtId="0" fontId="50" fillId="0" borderId="134" xfId="0" applyFont="1" applyBorder="1">
      <alignment vertical="center"/>
    </xf>
    <xf numFmtId="0" fontId="43" fillId="0" borderId="134" xfId="114" quotePrefix="1" applyFont="1" applyBorder="1" applyAlignment="1">
      <alignment vertical="center"/>
    </xf>
    <xf numFmtId="0" fontId="50" fillId="0" borderId="135" xfId="0" applyFont="1" applyBorder="1">
      <alignment vertical="center"/>
    </xf>
    <xf numFmtId="0" fontId="50" fillId="0" borderId="136" xfId="0" applyFont="1" applyBorder="1">
      <alignment vertical="center"/>
    </xf>
    <xf numFmtId="0" fontId="50" fillId="0" borderId="137" xfId="0" applyFont="1" applyBorder="1">
      <alignment vertical="center"/>
    </xf>
    <xf numFmtId="0" fontId="50" fillId="30" borderId="137" xfId="0" applyFont="1" applyFill="1" applyBorder="1" applyAlignment="1">
      <alignment vertical="center"/>
    </xf>
    <xf numFmtId="0" fontId="49" fillId="0" borderId="137" xfId="0" applyFont="1" applyBorder="1" applyAlignment="1">
      <alignment vertical="center"/>
    </xf>
    <xf numFmtId="0" fontId="50" fillId="29" borderId="136" xfId="0" applyFont="1" applyFill="1" applyBorder="1" applyAlignment="1">
      <alignment vertical="center"/>
    </xf>
    <xf numFmtId="0" fontId="43" fillId="0" borderId="136" xfId="0" applyFont="1" applyBorder="1" applyAlignment="1">
      <alignment vertical="center"/>
    </xf>
    <xf numFmtId="198" fontId="63" fillId="0" borderId="137" xfId="114" applyNumberFormat="1" applyFont="1" applyBorder="1" applyAlignment="1">
      <alignment vertical="center"/>
    </xf>
    <xf numFmtId="0" fontId="43" fillId="30" borderId="137" xfId="0" applyFont="1" applyFill="1" applyBorder="1" applyAlignment="1">
      <alignment vertical="center"/>
    </xf>
    <xf numFmtId="0" fontId="43" fillId="0" borderId="0" xfId="109" applyFont="1" applyBorder="1"/>
    <xf numFmtId="0" fontId="43" fillId="0" borderId="18" xfId="109" applyFont="1" applyBorder="1"/>
    <xf numFmtId="0" fontId="43" fillId="0" borderId="0" xfId="109" applyFont="1" applyAlignment="1">
      <alignment vertical="center"/>
    </xf>
    <xf numFmtId="0" fontId="78" fillId="0" borderId="0" xfId="0" applyFont="1">
      <alignment vertical="center"/>
    </xf>
    <xf numFmtId="0" fontId="40" fillId="0" borderId="50" xfId="0" quotePrefix="1" applyFont="1" applyBorder="1" applyAlignment="1">
      <alignment vertical="center"/>
    </xf>
    <xf numFmtId="0" fontId="40" fillId="0" borderId="50" xfId="0" applyFont="1" applyBorder="1" applyAlignment="1">
      <alignment vertical="center"/>
    </xf>
    <xf numFmtId="0" fontId="40" fillId="0" borderId="36" xfId="0" applyFont="1" applyBorder="1" applyAlignment="1">
      <alignment vertical="center"/>
    </xf>
    <xf numFmtId="177" fontId="50" fillId="0" borderId="0" xfId="0" applyNumberFormat="1" applyFont="1" applyBorder="1" applyAlignment="1">
      <alignment horizontal="center" vertical="center"/>
    </xf>
    <xf numFmtId="193" fontId="50" fillId="0" borderId="0" xfId="0" applyNumberFormat="1" applyFont="1" applyFill="1" applyBorder="1" applyAlignment="1">
      <alignment horizontal="center" vertical="center"/>
    </xf>
    <xf numFmtId="221" fontId="43" fillId="0" borderId="0" xfId="114" applyNumberFormat="1" applyFont="1" applyBorder="1" applyAlignment="1">
      <alignment horizontal="center" vertical="center"/>
    </xf>
    <xf numFmtId="0" fontId="41" fillId="0" borderId="0" xfId="0" applyFont="1" applyBorder="1" applyAlignment="1">
      <alignment horizontal="center" vertical="top"/>
    </xf>
    <xf numFmtId="0" fontId="41" fillId="0" borderId="0" xfId="0" applyFont="1" applyBorder="1" applyAlignment="1">
      <alignment horizontal="center" vertical="center"/>
    </xf>
    <xf numFmtId="219" fontId="40" fillId="0" borderId="0" xfId="0" applyNumberFormat="1" applyFont="1" applyFill="1" applyBorder="1" applyAlignment="1">
      <alignment horizontal="center" vertical="center"/>
    </xf>
    <xf numFmtId="198" fontId="50" fillId="0" borderId="0" xfId="0" applyNumberFormat="1" applyFont="1" applyBorder="1" applyAlignment="1">
      <alignment horizontal="center" vertical="center"/>
    </xf>
    <xf numFmtId="198" fontId="50" fillId="0" borderId="51" xfId="0" applyNumberFormat="1" applyFont="1" applyBorder="1" applyAlignment="1">
      <alignment horizontal="center" vertical="center"/>
    </xf>
    <xf numFmtId="0" fontId="50" fillId="0" borderId="21" xfId="0" applyFont="1" applyBorder="1" applyAlignment="1">
      <alignment vertical="center"/>
    </xf>
    <xf numFmtId="179" fontId="115" fillId="32" borderId="3" xfId="0" applyNumberFormat="1" applyFont="1" applyFill="1" applyBorder="1" applyAlignment="1">
      <alignment horizontal="center"/>
    </xf>
    <xf numFmtId="178" fontId="63" fillId="0" borderId="0" xfId="0" applyNumberFormat="1" applyFont="1" applyFill="1" applyBorder="1" applyAlignment="1">
      <alignment vertical="center"/>
    </xf>
    <xf numFmtId="0" fontId="43" fillId="0" borderId="0" xfId="114" applyFont="1" applyBorder="1" applyAlignment="1">
      <alignment vertical="center"/>
    </xf>
    <xf numFmtId="177" fontId="43" fillId="0" borderId="0" xfId="114" applyNumberFormat="1" applyFont="1" applyBorder="1">
      <alignment vertical="center"/>
    </xf>
    <xf numFmtId="193" fontId="50" fillId="0" borderId="0" xfId="0" applyNumberFormat="1" applyFont="1" applyBorder="1">
      <alignment vertical="center"/>
    </xf>
    <xf numFmtId="0" fontId="50" fillId="30" borderId="0" xfId="0" applyFont="1" applyFill="1" applyBorder="1" applyAlignment="1">
      <alignment horizontal="center" vertical="center"/>
    </xf>
    <xf numFmtId="0" fontId="114" fillId="30" borderId="0" xfId="0" applyFont="1" applyFill="1" applyBorder="1" applyAlignment="1">
      <alignment vertical="center"/>
    </xf>
    <xf numFmtId="0" fontId="40" fillId="0" borderId="51" xfId="0" quotePrefix="1" applyFont="1" applyBorder="1" applyAlignment="1">
      <alignment vertical="center"/>
    </xf>
    <xf numFmtId="0" fontId="40" fillId="0" borderId="51" xfId="0" applyFont="1" applyBorder="1" applyAlignment="1">
      <alignment vertical="center"/>
    </xf>
    <xf numFmtId="0" fontId="40" fillId="0" borderId="24" xfId="0" applyFont="1" applyBorder="1" applyAlignment="1">
      <alignment vertical="center"/>
    </xf>
    <xf numFmtId="0" fontId="43" fillId="0" borderId="21" xfId="114" applyFont="1" applyBorder="1" applyAlignment="1">
      <alignment horizontal="center" vertical="center"/>
    </xf>
    <xf numFmtId="177" fontId="50" fillId="0" borderId="0" xfId="113" applyNumberFormat="1" applyFont="1" applyFill="1" applyBorder="1" applyAlignment="1">
      <alignment horizontal="center" vertical="center"/>
    </xf>
    <xf numFmtId="0" fontId="50" fillId="0" borderId="0" xfId="110" applyFont="1" applyAlignment="1">
      <alignment horizontal="left" vertical="center"/>
    </xf>
    <xf numFmtId="198" fontId="50" fillId="0" borderId="50" xfId="0" applyNumberFormat="1" applyFont="1" applyBorder="1" applyAlignment="1">
      <alignment horizontal="center" vertical="center"/>
    </xf>
    <xf numFmtId="0" fontId="79" fillId="26" borderId="0" xfId="0" applyNumberFormat="1" applyFont="1" applyFill="1" applyBorder="1">
      <alignment vertical="center"/>
    </xf>
    <xf numFmtId="0" fontId="79" fillId="0" borderId="0" xfId="0" applyNumberFormat="1" applyFont="1" applyBorder="1">
      <alignment vertical="center"/>
    </xf>
    <xf numFmtId="0" fontId="116" fillId="26" borderId="0" xfId="0" applyNumberFormat="1" applyFont="1" applyFill="1" applyBorder="1">
      <alignment vertical="center"/>
    </xf>
    <xf numFmtId="219" fontId="40" fillId="0" borderId="0" xfId="0" applyNumberFormat="1" applyFont="1" applyFill="1" applyBorder="1" applyAlignment="1">
      <alignment horizontal="left" vertical="center"/>
    </xf>
    <xf numFmtId="0" fontId="43" fillId="0" borderId="0" xfId="0" applyFont="1" applyBorder="1">
      <alignment vertical="center"/>
    </xf>
    <xf numFmtId="0" fontId="43" fillId="0" borderId="0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68" fillId="0" borderId="18" xfId="0" quotePrefix="1" applyFont="1" applyBorder="1">
      <alignment vertical="center"/>
    </xf>
    <xf numFmtId="0" fontId="68" fillId="0" borderId="41" xfId="0" quotePrefix="1" applyFont="1" applyBorder="1">
      <alignment vertical="center"/>
    </xf>
    <xf numFmtId="0" fontId="43" fillId="0" borderId="16" xfId="0" applyFont="1" applyBorder="1" applyAlignment="1">
      <alignment horizontal="center" vertical="center"/>
    </xf>
    <xf numFmtId="208" fontId="63" fillId="0" borderId="16" xfId="0" applyNumberFormat="1" applyFont="1" applyBorder="1" applyAlignment="1">
      <alignment horizontal="center" vertical="center"/>
    </xf>
    <xf numFmtId="0" fontId="43" fillId="0" borderId="0" xfId="0" applyFont="1" applyFill="1" applyBorder="1" applyAlignment="1">
      <alignment horizontal="center" vertical="center"/>
    </xf>
    <xf numFmtId="0" fontId="43" fillId="0" borderId="0" xfId="0" applyFont="1">
      <alignment vertical="center"/>
    </xf>
    <xf numFmtId="0" fontId="50" fillId="0" borderId="0" xfId="0" applyFont="1" applyFill="1">
      <alignment vertical="center"/>
    </xf>
    <xf numFmtId="222" fontId="50" fillId="0" borderId="0" xfId="0" applyNumberFormat="1" applyFont="1" applyBorder="1" applyAlignment="1">
      <alignment horizontal="center" vertical="center"/>
    </xf>
    <xf numFmtId="208" fontId="50" fillId="0" borderId="0" xfId="0" applyNumberFormat="1" applyFont="1" applyBorder="1" applyAlignment="1">
      <alignment horizontal="center" vertical="center"/>
    </xf>
    <xf numFmtId="0" fontId="63" fillId="0" borderId="21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208" fontId="63" fillId="0" borderId="21" xfId="0" applyNumberFormat="1" applyFont="1" applyBorder="1" applyAlignment="1">
      <alignment horizontal="center" vertical="center" shrinkToFit="1"/>
    </xf>
    <xf numFmtId="208" fontId="63" fillId="0" borderId="22" xfId="0" applyNumberFormat="1" applyFont="1" applyBorder="1" applyAlignment="1">
      <alignment horizontal="center" vertical="center" shrinkToFit="1"/>
    </xf>
    <xf numFmtId="0" fontId="43" fillId="0" borderId="20" xfId="0" applyFont="1" applyBorder="1" applyAlignment="1">
      <alignment horizontal="center" vertical="top"/>
    </xf>
    <xf numFmtId="0" fontId="43" fillId="0" borderId="21" xfId="0" applyFont="1" applyBorder="1" applyAlignment="1">
      <alignment horizontal="center" vertical="top"/>
    </xf>
    <xf numFmtId="178" fontId="63" fillId="0" borderId="21" xfId="0" applyNumberFormat="1" applyFont="1" applyBorder="1" applyAlignment="1">
      <alignment horizontal="center" vertical="top"/>
    </xf>
    <xf numFmtId="0" fontId="43" fillId="0" borderId="21" xfId="0" applyFont="1" applyFill="1" applyBorder="1" applyAlignment="1">
      <alignment horizontal="center" vertical="top"/>
    </xf>
    <xf numFmtId="0" fontId="63" fillId="0" borderId="21" xfId="0" applyFont="1" applyBorder="1" applyAlignment="1">
      <alignment horizontal="center" vertical="top"/>
    </xf>
    <xf numFmtId="195" fontId="63" fillId="0" borderId="21" xfId="0" applyNumberFormat="1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0" fontId="114" fillId="0" borderId="0" xfId="0" applyFont="1" applyBorder="1" applyAlignment="1">
      <alignment horizontal="left" vertical="center"/>
    </xf>
    <xf numFmtId="0" fontId="40" fillId="0" borderId="16" xfId="0" applyFont="1" applyBorder="1" applyAlignment="1">
      <alignment vertical="center"/>
    </xf>
    <xf numFmtId="198" fontId="114" fillId="0" borderId="0" xfId="0" applyNumberFormat="1" applyFont="1" applyFill="1" applyBorder="1" applyAlignment="1">
      <alignment horizontal="center" vertical="center"/>
    </xf>
    <xf numFmtId="198" fontId="43" fillId="0" borderId="0" xfId="114" applyNumberFormat="1" applyFont="1" applyFill="1" applyBorder="1" applyAlignment="1">
      <alignment vertical="center"/>
    </xf>
    <xf numFmtId="198" fontId="43" fillId="0" borderId="0" xfId="114" applyNumberFormat="1" applyFont="1" applyBorder="1" applyAlignment="1">
      <alignment vertical="center"/>
    </xf>
    <xf numFmtId="0" fontId="43" fillId="0" borderId="0" xfId="114" applyFont="1" applyFill="1" applyBorder="1" applyAlignment="1">
      <alignment vertical="center" wrapText="1" shrinkToFit="1"/>
    </xf>
    <xf numFmtId="198" fontId="114" fillId="0" borderId="0" xfId="0" applyNumberFormat="1" applyFont="1" applyFill="1" applyBorder="1" applyAlignment="1">
      <alignment vertical="center"/>
    </xf>
    <xf numFmtId="0" fontId="43" fillId="0" borderId="0" xfId="114" applyFont="1" applyFill="1" applyBorder="1" applyAlignment="1">
      <alignment vertical="center" shrinkToFit="1"/>
    </xf>
    <xf numFmtId="200" fontId="43" fillId="0" borderId="0" xfId="114" applyNumberFormat="1" applyFont="1" applyFill="1" applyBorder="1" applyAlignment="1">
      <alignment vertical="center"/>
    </xf>
    <xf numFmtId="177" fontId="50" fillId="0" borderId="16" xfId="0" applyNumberFormat="1" applyFont="1" applyFill="1" applyBorder="1" applyAlignment="1">
      <alignment vertical="center"/>
    </xf>
    <xf numFmtId="207" fontId="50" fillId="0" borderId="16" xfId="0" applyNumberFormat="1" applyFont="1" applyBorder="1" applyAlignment="1">
      <alignment vertical="center"/>
    </xf>
    <xf numFmtId="198" fontId="50" fillId="0" borderId="16" xfId="114" applyNumberFormat="1" applyFont="1" applyBorder="1" applyAlignment="1">
      <alignment vertical="center"/>
    </xf>
    <xf numFmtId="214" fontId="50" fillId="0" borderId="16" xfId="0" applyNumberFormat="1" applyFont="1" applyBorder="1" applyAlignment="1">
      <alignment vertical="center"/>
    </xf>
    <xf numFmtId="177" fontId="50" fillId="0" borderId="16" xfId="0" applyNumberFormat="1" applyFont="1" applyBorder="1" applyAlignment="1">
      <alignment vertical="center"/>
    </xf>
    <xf numFmtId="178" fontId="50" fillId="0" borderId="16" xfId="0" applyNumberFormat="1" applyFont="1" applyBorder="1" applyAlignment="1">
      <alignment vertical="center"/>
    </xf>
    <xf numFmtId="0" fontId="50" fillId="0" borderId="16" xfId="0" applyNumberFormat="1" applyFont="1" applyBorder="1" applyAlignment="1">
      <alignment vertical="center"/>
    </xf>
    <xf numFmtId="198" fontId="50" fillId="0" borderId="52" xfId="0" applyNumberFormat="1" applyFont="1" applyBorder="1" applyAlignment="1">
      <alignment horizontal="center" vertical="center"/>
    </xf>
    <xf numFmtId="198" fontId="50" fillId="0" borderId="16" xfId="0" applyNumberFormat="1" applyFont="1" applyBorder="1" applyAlignment="1">
      <alignment horizontal="center" vertical="center"/>
    </xf>
    <xf numFmtId="2" fontId="50" fillId="0" borderId="16" xfId="114" applyNumberFormat="1" applyFont="1" applyBorder="1" applyAlignment="1">
      <alignment vertical="center"/>
    </xf>
    <xf numFmtId="195" fontId="50" fillId="0" borderId="16" xfId="0" applyNumberFormat="1" applyFont="1" applyBorder="1" applyAlignment="1">
      <alignment vertical="center"/>
    </xf>
    <xf numFmtId="178" fontId="114" fillId="0" borderId="16" xfId="0" applyNumberFormat="1" applyFont="1" applyBorder="1" applyAlignment="1">
      <alignment vertical="center"/>
    </xf>
    <xf numFmtId="2" fontId="50" fillId="0" borderId="0" xfId="114" applyNumberFormat="1" applyFont="1" applyBorder="1" applyAlignment="1">
      <alignment vertical="center"/>
    </xf>
    <xf numFmtId="198" fontId="114" fillId="0" borderId="0" xfId="114" applyNumberFormat="1" applyFont="1" applyBorder="1" applyAlignment="1">
      <alignment vertical="center"/>
    </xf>
    <xf numFmtId="2" fontId="50" fillId="0" borderId="0" xfId="0" applyNumberFormat="1" applyFont="1" applyBorder="1" applyAlignment="1">
      <alignment horizontal="center" vertical="center"/>
    </xf>
    <xf numFmtId="207" fontId="49" fillId="0" borderId="0" xfId="0" applyNumberFormat="1" applyFont="1" applyBorder="1" applyAlignment="1">
      <alignment horizontal="center" vertical="center"/>
    </xf>
    <xf numFmtId="0" fontId="49" fillId="0" borderId="0" xfId="0" applyFont="1" applyBorder="1" applyAlignment="1">
      <alignment horizontal="left" vertical="center"/>
    </xf>
    <xf numFmtId="207" fontId="50" fillId="0" borderId="136" xfId="0" applyNumberFormat="1" applyFont="1" applyBorder="1" applyAlignment="1">
      <alignment horizontal="center" vertical="center"/>
    </xf>
    <xf numFmtId="178" fontId="63" fillId="0" borderId="0" xfId="0" applyNumberFormat="1" applyFont="1" applyBorder="1" applyAlignment="1">
      <alignment horizontal="center" vertical="center"/>
    </xf>
    <xf numFmtId="2" fontId="114" fillId="0" borderId="0" xfId="0" applyNumberFormat="1" applyFont="1" applyBorder="1" applyAlignment="1">
      <alignment horizontal="center" vertical="center"/>
    </xf>
    <xf numFmtId="0" fontId="43" fillId="0" borderId="0" xfId="114" applyFont="1" applyFill="1" applyBorder="1" applyAlignment="1">
      <alignment horizontal="center" vertical="center"/>
    </xf>
    <xf numFmtId="200" fontId="43" fillId="0" borderId="0" xfId="114" applyNumberFormat="1" applyFont="1" applyFill="1" applyBorder="1" applyAlignment="1">
      <alignment horizontal="center" vertical="center"/>
    </xf>
    <xf numFmtId="0" fontId="50" fillId="0" borderId="18" xfId="0" applyFont="1" applyBorder="1" applyAlignment="1">
      <alignment vertical="center"/>
    </xf>
    <xf numFmtId="0" fontId="50" fillId="0" borderId="19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117" fillId="0" borderId="0" xfId="115" applyNumberFormat="1" applyFont="1" applyFill="1" applyBorder="1" applyAlignment="1">
      <alignment vertical="center"/>
    </xf>
    <xf numFmtId="0" fontId="117" fillId="0" borderId="0" xfId="115" applyNumberFormat="1" applyFont="1" applyFill="1" applyBorder="1" applyAlignment="1">
      <alignment horizontal="center" vertical="center"/>
    </xf>
    <xf numFmtId="0" fontId="117" fillId="0" borderId="0" xfId="108" applyNumberFormat="1" applyFont="1" applyFill="1" applyBorder="1" applyAlignment="1">
      <alignment horizontal="center" vertical="center"/>
    </xf>
    <xf numFmtId="0" fontId="118" fillId="0" borderId="0" xfId="115" applyNumberFormat="1" applyFont="1" applyFill="1" applyBorder="1" applyAlignment="1">
      <alignment horizontal="center" vertical="center"/>
    </xf>
    <xf numFmtId="0" fontId="117" fillId="0" borderId="0" xfId="115" applyNumberFormat="1" applyFont="1" applyFill="1" applyAlignment="1">
      <alignment vertical="center"/>
    </xf>
    <xf numFmtId="0" fontId="50" fillId="0" borderId="53" xfId="0" applyFont="1" applyBorder="1" applyAlignment="1">
      <alignment vertical="center"/>
    </xf>
    <xf numFmtId="0" fontId="50" fillId="0" borderId="54" xfId="0" applyFont="1" applyBorder="1" applyAlignment="1">
      <alignment vertical="center"/>
    </xf>
    <xf numFmtId="0" fontId="50" fillId="0" borderId="55" xfId="0" applyFont="1" applyBorder="1" applyAlignment="1">
      <alignment vertical="center"/>
    </xf>
    <xf numFmtId="0" fontId="50" fillId="0" borderId="56" xfId="0" applyFont="1" applyBorder="1" applyAlignment="1">
      <alignment vertical="center"/>
    </xf>
    <xf numFmtId="0" fontId="50" fillId="0" borderId="4" xfId="0" applyFont="1" applyBorder="1" applyAlignment="1">
      <alignment vertical="center"/>
    </xf>
    <xf numFmtId="196" fontId="117" fillId="0" borderId="0" xfId="115" applyNumberFormat="1" applyFont="1" applyFill="1" applyBorder="1" applyAlignment="1">
      <alignment horizontal="center" vertical="center"/>
    </xf>
    <xf numFmtId="2" fontId="117" fillId="0" borderId="0" xfId="115" applyNumberFormat="1" applyFont="1" applyFill="1" applyBorder="1" applyAlignment="1">
      <alignment horizontal="center" vertical="center"/>
    </xf>
    <xf numFmtId="11" fontId="117" fillId="0" borderId="0" xfId="115" applyNumberFormat="1" applyFont="1" applyFill="1" applyBorder="1" applyAlignment="1">
      <alignment horizontal="center" vertical="center"/>
    </xf>
    <xf numFmtId="178" fontId="63" fillId="0" borderId="0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85" fontId="49" fillId="0" borderId="0" xfId="0" applyNumberFormat="1" applyFont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horizontal="center" vertical="center"/>
    </xf>
    <xf numFmtId="0" fontId="47" fillId="29" borderId="0" xfId="0" applyFont="1" applyFill="1" applyBorder="1" applyAlignment="1">
      <alignment horizontal="center" vertical="center"/>
    </xf>
    <xf numFmtId="0" fontId="50" fillId="0" borderId="0" xfId="0" applyFont="1" applyAlignment="1"/>
    <xf numFmtId="0" fontId="87" fillId="0" borderId="0" xfId="113" applyFont="1" applyAlignment="1">
      <alignment horizontal="center" vertical="center"/>
    </xf>
    <xf numFmtId="0" fontId="88" fillId="0" borderId="0" xfId="0" applyFont="1" applyAlignment="1">
      <alignment vertical="center"/>
    </xf>
    <xf numFmtId="0" fontId="50" fillId="0" borderId="0" xfId="0" applyFont="1" applyBorder="1" applyAlignment="1"/>
    <xf numFmtId="0" fontId="43" fillId="0" borderId="0" xfId="0" applyFont="1" applyBorder="1" applyAlignment="1"/>
    <xf numFmtId="0" fontId="43" fillId="0" borderId="0" xfId="0" applyFont="1" applyBorder="1" applyAlignment="1">
      <alignment horizontal="right" vertical="center"/>
    </xf>
    <xf numFmtId="4" fontId="49" fillId="0" borderId="0" xfId="0" applyNumberFormat="1" applyFont="1" applyFill="1" applyBorder="1" applyAlignment="1">
      <alignment horizontal="center" vertical="center"/>
    </xf>
    <xf numFmtId="194" fontId="63" fillId="0" borderId="0" xfId="0" applyNumberFormat="1" applyFont="1" applyFill="1" applyBorder="1" applyAlignment="1">
      <alignment horizontal="center" vertical="center"/>
    </xf>
    <xf numFmtId="0" fontId="63" fillId="0" borderId="0" xfId="0" applyFont="1" applyFill="1" applyBorder="1" applyAlignment="1">
      <alignment horizontal="center" vertical="center"/>
    </xf>
    <xf numFmtId="0" fontId="49" fillId="0" borderId="0" xfId="0" applyFont="1" applyFill="1" applyBorder="1" applyAlignment="1">
      <alignment horizontal="center" vertical="center"/>
    </xf>
    <xf numFmtId="179" fontId="63" fillId="0" borderId="0" xfId="0" applyNumberFormat="1" applyFont="1" applyFill="1" applyBorder="1" applyAlignment="1">
      <alignment horizontal="center" vertical="center"/>
    </xf>
    <xf numFmtId="0" fontId="50" fillId="0" borderId="0" xfId="0" applyNumberFormat="1" applyFont="1" applyAlignment="1">
      <alignment vertical="center"/>
    </xf>
    <xf numFmtId="0" fontId="87" fillId="0" borderId="0" xfId="113" applyNumberFormat="1" applyFont="1" applyAlignment="1">
      <alignment horizontal="center" vertical="center"/>
    </xf>
    <xf numFmtId="0" fontId="43" fillId="0" borderId="0" xfId="0" applyNumberFormat="1" applyFont="1" applyAlignment="1">
      <alignment vertical="center"/>
    </xf>
    <xf numFmtId="0" fontId="43" fillId="0" borderId="0" xfId="0" applyFont="1" applyAlignment="1"/>
    <xf numFmtId="179" fontId="63" fillId="0" borderId="0" xfId="0" applyNumberFormat="1" applyFont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44" fillId="0" borderId="0" xfId="0" applyFont="1" applyAlignment="1"/>
    <xf numFmtId="0" fontId="40" fillId="0" borderId="0" xfId="0" applyFont="1" applyAlignment="1"/>
    <xf numFmtId="0" fontId="50" fillId="0" borderId="0" xfId="0" applyFont="1" applyAlignment="1">
      <alignment horizontal="left" vertical="center"/>
    </xf>
    <xf numFmtId="186" fontId="50" fillId="0" borderId="0" xfId="0" applyNumberFormat="1" applyFont="1" applyAlignment="1">
      <alignment horizontal="left" vertical="center"/>
    </xf>
    <xf numFmtId="0" fontId="88" fillId="0" borderId="0" xfId="113" applyFont="1" applyAlignment="1">
      <alignment horizontal="center" vertical="center"/>
    </xf>
    <xf numFmtId="0" fontId="43" fillId="0" borderId="0" xfId="113" applyFont="1">
      <alignment vertical="center"/>
    </xf>
    <xf numFmtId="0" fontId="49" fillId="0" borderId="0" xfId="0" applyFont="1" applyAlignment="1"/>
    <xf numFmtId="0" fontId="50" fillId="0" borderId="0" xfId="113" applyFont="1">
      <alignment vertical="center"/>
    </xf>
    <xf numFmtId="0" fontId="90" fillId="0" borderId="0" xfId="0" applyFont="1" applyBorder="1" applyAlignment="1">
      <alignment horizontal="center" vertical="center"/>
    </xf>
    <xf numFmtId="2" fontId="92" fillId="0" borderId="0" xfId="0" quotePrefix="1" applyNumberFormat="1" applyFont="1" applyAlignment="1">
      <alignment vertical="center"/>
    </xf>
    <xf numFmtId="0" fontId="43" fillId="0" borderId="0" xfId="0" applyFont="1" applyAlignment="1">
      <alignment horizontal="center" vertical="center"/>
    </xf>
    <xf numFmtId="2" fontId="63" fillId="0" borderId="0" xfId="0" applyNumberFormat="1" applyFont="1" applyBorder="1" applyAlignment="1">
      <alignment horizontal="center" vertical="center"/>
    </xf>
    <xf numFmtId="0" fontId="50" fillId="0" borderId="0" xfId="113" applyFont="1" applyFill="1">
      <alignment vertical="center"/>
    </xf>
    <xf numFmtId="0" fontId="50" fillId="0" borderId="0" xfId="0" applyFont="1" applyFill="1" applyAlignment="1">
      <alignment vertical="center"/>
    </xf>
    <xf numFmtId="4" fontId="63" fillId="0" borderId="0" xfId="0" applyNumberFormat="1" applyFont="1" applyBorder="1" applyAlignment="1">
      <alignment horizontal="center" vertical="center"/>
    </xf>
    <xf numFmtId="229" fontId="63" fillId="0" borderId="0" xfId="0" applyNumberFormat="1" applyFont="1" applyBorder="1" applyAlignment="1">
      <alignment horizontal="center" vertical="center"/>
    </xf>
    <xf numFmtId="0" fontId="68" fillId="0" borderId="0" xfId="0" applyFont="1" applyAlignment="1">
      <alignment vertical="center"/>
    </xf>
    <xf numFmtId="178" fontId="81" fillId="0" borderId="0" xfId="0" applyNumberFormat="1" applyFont="1" applyAlignment="1">
      <alignment horizontal="left" vertical="center"/>
    </xf>
    <xf numFmtId="0" fontId="68" fillId="0" borderId="0" xfId="0" applyFont="1" applyAlignment="1">
      <alignment horizontal="center" vertical="center"/>
    </xf>
    <xf numFmtId="178" fontId="95" fillId="0" borderId="0" xfId="0" applyNumberFormat="1" applyFont="1" applyAlignment="1">
      <alignment vertical="center"/>
    </xf>
    <xf numFmtId="4" fontId="49" fillId="0" borderId="0" xfId="0" applyNumberFormat="1" applyFont="1" applyBorder="1" applyAlignment="1">
      <alignment horizontal="center" vertical="center"/>
    </xf>
    <xf numFmtId="0" fontId="63" fillId="0" borderId="0" xfId="0" applyNumberFormat="1" applyFont="1" applyBorder="1" applyAlignment="1">
      <alignment horizontal="center" vertical="center"/>
    </xf>
    <xf numFmtId="179" fontId="63" fillId="0" borderId="16" xfId="0" applyNumberFormat="1" applyFont="1" applyBorder="1" applyAlignment="1">
      <alignment horizontal="center" vertical="center"/>
    </xf>
    <xf numFmtId="194" fontId="63" fillId="0" borderId="0" xfId="0" applyNumberFormat="1" applyFont="1" applyBorder="1" applyAlignment="1">
      <alignment horizontal="center" vertical="center"/>
    </xf>
    <xf numFmtId="2" fontId="63" fillId="0" borderId="0" xfId="113" applyNumberFormat="1" applyFont="1" applyBorder="1" applyAlignment="1">
      <alignment horizontal="center" vertical="center"/>
    </xf>
    <xf numFmtId="0" fontId="63" fillId="0" borderId="0" xfId="113" applyFont="1" applyBorder="1" applyAlignment="1">
      <alignment horizontal="center" vertical="center"/>
    </xf>
    <xf numFmtId="4" fontId="63" fillId="0" borderId="0" xfId="113" applyNumberFormat="1" applyFont="1" applyBorder="1" applyAlignment="1">
      <alignment horizontal="center" vertical="center"/>
    </xf>
    <xf numFmtId="232" fontId="63" fillId="0" borderId="0" xfId="113" applyNumberFormat="1" applyFont="1" applyBorder="1" applyAlignment="1">
      <alignment horizontal="center" vertical="center"/>
    </xf>
    <xf numFmtId="178" fontId="81" fillId="0" borderId="0" xfId="0" applyNumberFormat="1" applyFont="1" applyAlignment="1">
      <alignment vertical="center"/>
    </xf>
    <xf numFmtId="178" fontId="81" fillId="0" borderId="0" xfId="0" applyNumberFormat="1" applyFont="1" applyAlignment="1">
      <alignment horizontal="center" vertical="center"/>
    </xf>
    <xf numFmtId="198" fontId="50" fillId="0" borderId="0" xfId="0" applyNumberFormat="1" applyFont="1" applyFill="1" applyBorder="1" applyAlignment="1">
      <alignment horizontal="center" vertical="center"/>
    </xf>
    <xf numFmtId="0" fontId="98" fillId="0" borderId="0" xfId="0" applyFont="1" applyAlignment="1">
      <alignment vertical="center"/>
    </xf>
    <xf numFmtId="0" fontId="78" fillId="0" borderId="0" xfId="0" applyFont="1" applyAlignment="1">
      <alignment vertical="center"/>
    </xf>
    <xf numFmtId="0" fontId="99" fillId="0" borderId="0" xfId="0" applyFont="1" applyAlignment="1">
      <alignment vertical="center"/>
    </xf>
    <xf numFmtId="198" fontId="50" fillId="0" borderId="57" xfId="0" applyNumberFormat="1" applyFont="1" applyBorder="1" applyAlignment="1">
      <alignment horizontal="center" vertical="center"/>
    </xf>
    <xf numFmtId="198" fontId="43" fillId="0" borderId="0" xfId="114" applyNumberFormat="1" applyFont="1" applyAlignment="1">
      <alignment horizontal="left" vertical="center"/>
    </xf>
    <xf numFmtId="0" fontId="117" fillId="0" borderId="0" xfId="115" applyNumberFormat="1" applyFont="1" applyFill="1" applyBorder="1" applyAlignment="1">
      <alignment horizontal="left" vertical="center"/>
    </xf>
    <xf numFmtId="198" fontId="43" fillId="0" borderId="0" xfId="114" applyNumberFormat="1" applyFont="1" applyAlignment="1">
      <alignment vertical="center"/>
    </xf>
    <xf numFmtId="233" fontId="40" fillId="0" borderId="50" xfId="0" quotePrefix="1" applyNumberFormat="1" applyFont="1" applyBorder="1" applyAlignment="1">
      <alignment vertical="center"/>
    </xf>
    <xf numFmtId="0" fontId="43" fillId="0" borderId="58" xfId="114" applyFont="1" applyBorder="1" applyAlignment="1">
      <alignment horizontal="center" vertical="center"/>
    </xf>
    <xf numFmtId="0" fontId="43" fillId="0" borderId="59" xfId="114" applyFont="1" applyBorder="1" applyAlignment="1">
      <alignment horizontal="center" vertical="center"/>
    </xf>
    <xf numFmtId="0" fontId="43" fillId="0" borderId="60" xfId="114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100" fillId="0" borderId="0" xfId="0" applyFont="1">
      <alignment vertical="center"/>
    </xf>
    <xf numFmtId="0" fontId="40" fillId="0" borderId="3" xfId="0" applyFont="1" applyBorder="1" applyAlignment="1">
      <alignment horizontal="center" vertical="center"/>
    </xf>
    <xf numFmtId="2" fontId="50" fillId="0" borderId="3" xfId="0" applyNumberFormat="1" applyFont="1" applyBorder="1" applyAlignment="1">
      <alignment horizontal="center" vertical="center"/>
    </xf>
    <xf numFmtId="2" fontId="50" fillId="33" borderId="3" xfId="0" applyNumberFormat="1" applyFont="1" applyFill="1" applyBorder="1" applyAlignment="1">
      <alignment horizontal="center" vertical="center"/>
    </xf>
    <xf numFmtId="0" fontId="50" fillId="0" borderId="3" xfId="0" quotePrefix="1" applyFont="1" applyBorder="1" applyAlignment="1">
      <alignment horizontal="center" vertical="center"/>
    </xf>
    <xf numFmtId="2" fontId="50" fillId="0" borderId="3" xfId="0" applyNumberFormat="1" applyFont="1" applyFill="1" applyBorder="1" applyAlignment="1">
      <alignment horizontal="center" vertical="center"/>
    </xf>
    <xf numFmtId="0" fontId="114" fillId="0" borderId="0" xfId="0" applyFont="1" applyBorder="1" applyAlignment="1">
      <alignment vertical="center"/>
    </xf>
    <xf numFmtId="0" fontId="47" fillId="0" borderId="0" xfId="114" applyFont="1">
      <alignment vertical="center"/>
    </xf>
    <xf numFmtId="207" fontId="50" fillId="0" borderId="136" xfId="0" applyNumberFormat="1" applyFont="1" applyBorder="1" applyAlignment="1">
      <alignment horizontal="center" vertical="center"/>
    </xf>
    <xf numFmtId="2" fontId="114" fillId="0" borderId="0" xfId="0" applyNumberFormat="1" applyFont="1" applyBorder="1" applyAlignment="1">
      <alignment horizontal="center" vertical="center"/>
    </xf>
    <xf numFmtId="0" fontId="101" fillId="0" borderId="0" xfId="0" applyFont="1" applyAlignment="1">
      <alignment vertical="center"/>
    </xf>
    <xf numFmtId="179" fontId="50" fillId="0" borderId="0" xfId="0" applyNumberFormat="1" applyFont="1" applyAlignment="1">
      <alignment horizontal="center" vertical="center"/>
    </xf>
    <xf numFmtId="0" fontId="43" fillId="0" borderId="0" xfId="114" applyFont="1" applyFill="1">
      <alignment vertical="center"/>
    </xf>
    <xf numFmtId="0" fontId="0" fillId="0" borderId="1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236" fontId="0" fillId="0" borderId="37" xfId="0" applyNumberFormat="1" applyBorder="1" applyAlignment="1">
      <alignment horizontal="center" vertical="center"/>
    </xf>
    <xf numFmtId="236" fontId="0" fillId="0" borderId="38" xfId="0" applyNumberForma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236" fontId="0" fillId="0" borderId="29" xfId="0" applyNumberFormat="1" applyBorder="1" applyAlignment="1">
      <alignment horizontal="center" vertical="center"/>
    </xf>
    <xf numFmtId="236" fontId="0" fillId="0" borderId="30" xfId="0" applyNumberFormat="1" applyBorder="1" applyAlignment="1">
      <alignment horizontal="center" vertical="center"/>
    </xf>
    <xf numFmtId="179" fontId="40" fillId="0" borderId="0" xfId="0" applyNumberFormat="1" applyFont="1" applyFill="1" applyBorder="1" applyAlignment="1">
      <alignment horizontal="center" vertical="center"/>
    </xf>
    <xf numFmtId="193" fontId="40" fillId="0" borderId="0" xfId="0" applyNumberFormat="1" applyFont="1" applyFill="1" applyBorder="1" applyAlignment="1">
      <alignment horizontal="center" vertical="center"/>
    </xf>
    <xf numFmtId="23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36" fontId="0" fillId="0" borderId="0" xfId="0" applyNumberFormat="1" applyFill="1" applyBorder="1" applyAlignment="1">
      <alignment horizontal="center" vertical="center"/>
    </xf>
    <xf numFmtId="0" fontId="0" fillId="34" borderId="25" xfId="0" applyFill="1" applyBorder="1" applyAlignment="1">
      <alignment horizontal="center" vertical="center"/>
    </xf>
    <xf numFmtId="0" fontId="0" fillId="34" borderId="26" xfId="0" applyFill="1" applyBorder="1" applyAlignment="1">
      <alignment horizontal="center" vertical="center"/>
    </xf>
    <xf numFmtId="0" fontId="0" fillId="34" borderId="29" xfId="0" applyFill="1" applyBorder="1" applyAlignment="1">
      <alignment horizontal="center" vertical="center"/>
    </xf>
    <xf numFmtId="0" fontId="0" fillId="34" borderId="30" xfId="0" applyFill="1" applyBorder="1" applyAlignment="1">
      <alignment horizontal="center" vertical="center"/>
    </xf>
    <xf numFmtId="237" fontId="0" fillId="0" borderId="33" xfId="0" applyNumberFormat="1" applyBorder="1" applyAlignment="1">
      <alignment horizontal="center" vertical="center"/>
    </xf>
    <xf numFmtId="237" fontId="0" fillId="0" borderId="25" xfId="0" applyNumberFormat="1" applyBorder="1" applyAlignment="1">
      <alignment horizontal="center" vertical="center"/>
    </xf>
    <xf numFmtId="236" fontId="0" fillId="0" borderId="25" xfId="0" applyNumberFormat="1" applyBorder="1" applyAlignment="1">
      <alignment horizontal="center" vertical="center"/>
    </xf>
    <xf numFmtId="236" fontId="0" fillId="0" borderId="26" xfId="0" applyNumberFormat="1" applyBorder="1" applyAlignment="1">
      <alignment horizontal="center" vertical="center"/>
    </xf>
    <xf numFmtId="237" fontId="0" fillId="0" borderId="63" xfId="0" applyNumberFormat="1" applyBorder="1" applyAlignment="1">
      <alignment horizontal="center" vertical="center"/>
    </xf>
    <xf numFmtId="0" fontId="0" fillId="34" borderId="6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37" fontId="0" fillId="0" borderId="26" xfId="0" applyNumberFormat="1" applyBorder="1" applyAlignment="1">
      <alignment horizontal="center" vertical="center"/>
    </xf>
    <xf numFmtId="0" fontId="43" fillId="0" borderId="25" xfId="114" applyFont="1" applyFill="1" applyBorder="1" applyAlignment="1">
      <alignment vertical="center"/>
    </xf>
    <xf numFmtId="200" fontId="0" fillId="0" borderId="25" xfId="0" applyNumberFormat="1" applyBorder="1" applyAlignment="1">
      <alignment horizontal="center" vertical="center"/>
    </xf>
    <xf numFmtId="200" fontId="0" fillId="0" borderId="26" xfId="0" applyNumberFormat="1" applyBorder="1" applyAlignment="1">
      <alignment horizontal="center" vertical="center"/>
    </xf>
    <xf numFmtId="200" fontId="0" fillId="0" borderId="33" xfId="0" applyNumberFormat="1" applyBorder="1" applyAlignment="1">
      <alignment horizontal="center" vertical="center"/>
    </xf>
    <xf numFmtId="200" fontId="0" fillId="0" borderId="34" xfId="0" applyNumberFormat="1" applyBorder="1" applyAlignment="1">
      <alignment horizontal="center" vertical="center"/>
    </xf>
    <xf numFmtId="200" fontId="0" fillId="0" borderId="63" xfId="0" applyNumberFormat="1" applyBorder="1" applyAlignment="1">
      <alignment horizontal="center" vertical="center"/>
    </xf>
    <xf numFmtId="200" fontId="0" fillId="0" borderId="65" xfId="0" applyNumberFormat="1" applyBorder="1" applyAlignment="1">
      <alignment horizontal="center" vertical="center"/>
    </xf>
    <xf numFmtId="200" fontId="0" fillId="0" borderId="37" xfId="0" applyNumberFormat="1" applyBorder="1" applyAlignment="1">
      <alignment horizontal="center" vertical="center"/>
    </xf>
    <xf numFmtId="200" fontId="0" fillId="0" borderId="38" xfId="0" applyNumberFormat="1" applyBorder="1" applyAlignment="1">
      <alignment horizontal="center" vertical="center"/>
    </xf>
    <xf numFmtId="200" fontId="0" fillId="0" borderId="29" xfId="0" applyNumberFormat="1" applyBorder="1" applyAlignment="1">
      <alignment horizontal="center" vertical="center"/>
    </xf>
    <xf numFmtId="200" fontId="0" fillId="0" borderId="30" xfId="0" applyNumberFormat="1" applyBorder="1" applyAlignment="1">
      <alignment horizontal="center" vertical="center"/>
    </xf>
    <xf numFmtId="0" fontId="103" fillId="0" borderId="0" xfId="0" applyFont="1">
      <alignment vertical="center"/>
    </xf>
    <xf numFmtId="0" fontId="40" fillId="0" borderId="21" xfId="0" applyFont="1" applyBorder="1" applyAlignment="1">
      <alignment horizontal="center" vertical="center"/>
    </xf>
    <xf numFmtId="198" fontId="40" fillId="0" borderId="50" xfId="0" applyNumberFormat="1" applyFont="1" applyBorder="1" applyAlignment="1">
      <alignment horizontal="center" vertical="center"/>
    </xf>
    <xf numFmtId="198" fontId="40" fillId="0" borderId="51" xfId="0" applyNumberFormat="1" applyFont="1" applyBorder="1" applyAlignment="1">
      <alignment horizontal="center" vertical="center"/>
    </xf>
    <xf numFmtId="11" fontId="117" fillId="0" borderId="0" xfId="115" applyNumberFormat="1" applyFont="1" applyFill="1" applyBorder="1" applyAlignment="1">
      <alignment horizontal="center" vertical="center"/>
    </xf>
    <xf numFmtId="0" fontId="40" fillId="0" borderId="19" xfId="0" applyFont="1" applyBorder="1">
      <alignment vertical="center"/>
    </xf>
    <xf numFmtId="0" fontId="40" fillId="0" borderId="41" xfId="0" applyFont="1" applyBorder="1">
      <alignment vertical="center"/>
    </xf>
    <xf numFmtId="0" fontId="40" fillId="0" borderId="16" xfId="0" applyFont="1" applyBorder="1">
      <alignment vertical="center"/>
    </xf>
    <xf numFmtId="0" fontId="40" fillId="0" borderId="17" xfId="0" applyFont="1" applyBorder="1">
      <alignment vertical="center"/>
    </xf>
    <xf numFmtId="0" fontId="40" fillId="0" borderId="20" xfId="0" applyFont="1" applyBorder="1">
      <alignment vertical="center"/>
    </xf>
    <xf numFmtId="0" fontId="40" fillId="0" borderId="21" xfId="0" applyFont="1" applyBorder="1">
      <alignment vertical="center"/>
    </xf>
    <xf numFmtId="0" fontId="40" fillId="0" borderId="22" xfId="0" applyFont="1" applyBorder="1">
      <alignment vertical="center"/>
    </xf>
    <xf numFmtId="0" fontId="40" fillId="0" borderId="18" xfId="0" applyFont="1" applyFill="1" applyBorder="1">
      <alignment vertical="center"/>
    </xf>
    <xf numFmtId="0" fontId="40" fillId="0" borderId="0" xfId="0" applyFont="1" applyBorder="1">
      <alignment vertical="center"/>
    </xf>
    <xf numFmtId="0" fontId="40" fillId="0" borderId="20" xfId="0" applyFont="1" applyFill="1" applyBorder="1">
      <alignment vertical="center"/>
    </xf>
    <xf numFmtId="0" fontId="41" fillId="0" borderId="0" xfId="0" applyFont="1">
      <alignment vertical="center"/>
    </xf>
    <xf numFmtId="0" fontId="119" fillId="0" borderId="0" xfId="0" applyFont="1" applyBorder="1">
      <alignment vertical="center"/>
    </xf>
    <xf numFmtId="0" fontId="44" fillId="0" borderId="0" xfId="114" quotePrefix="1" applyFont="1" applyBorder="1" applyAlignment="1">
      <alignment vertical="center"/>
    </xf>
    <xf numFmtId="0" fontId="40" fillId="0" borderId="133" xfId="0" applyFont="1" applyBorder="1">
      <alignment vertical="center"/>
    </xf>
    <xf numFmtId="0" fontId="40" fillId="0" borderId="134" xfId="0" applyFont="1" applyBorder="1">
      <alignment vertical="center"/>
    </xf>
    <xf numFmtId="0" fontId="44" fillId="0" borderId="134" xfId="114" quotePrefix="1" applyFont="1" applyBorder="1" applyAlignment="1">
      <alignment vertical="center"/>
    </xf>
    <xf numFmtId="0" fontId="40" fillId="0" borderId="135" xfId="0" applyFont="1" applyBorder="1">
      <alignment vertical="center"/>
    </xf>
    <xf numFmtId="0" fontId="40" fillId="0" borderId="136" xfId="0" applyFont="1" applyBorder="1">
      <alignment vertical="center"/>
    </xf>
    <xf numFmtId="0" fontId="119" fillId="0" borderId="0" xfId="0" applyFont="1" applyBorder="1" applyAlignment="1">
      <alignment vertical="center"/>
    </xf>
    <xf numFmtId="0" fontId="40" fillId="0" borderId="137" xfId="0" applyFont="1" applyBorder="1">
      <alignment vertical="center"/>
    </xf>
    <xf numFmtId="0" fontId="40" fillId="0" borderId="0" xfId="0" applyFont="1" applyFill="1" applyBorder="1" applyAlignment="1">
      <alignment vertical="center"/>
    </xf>
    <xf numFmtId="196" fontId="40" fillId="0" borderId="0" xfId="0" applyNumberFormat="1" applyFont="1" applyFill="1" applyBorder="1" applyAlignment="1">
      <alignment vertical="center"/>
    </xf>
    <xf numFmtId="0" fontId="40" fillId="30" borderId="0" xfId="0" applyFont="1" applyFill="1" applyBorder="1" applyAlignment="1">
      <alignment vertical="center" wrapText="1"/>
    </xf>
    <xf numFmtId="2" fontId="40" fillId="0" borderId="0" xfId="0" applyNumberFormat="1" applyFont="1" applyBorder="1" applyAlignment="1">
      <alignment horizontal="center" vertical="center"/>
    </xf>
    <xf numFmtId="0" fontId="40" fillId="30" borderId="0" xfId="0" applyFont="1" applyFill="1" applyBorder="1" applyAlignment="1">
      <alignment vertical="center"/>
    </xf>
    <xf numFmtId="0" fontId="40" fillId="30" borderId="137" xfId="0" applyFont="1" applyFill="1" applyBorder="1" applyAlignment="1">
      <alignment vertical="center"/>
    </xf>
    <xf numFmtId="198" fontId="40" fillId="0" borderId="0" xfId="114" applyNumberFormat="1" applyFont="1" applyBorder="1" applyAlignment="1">
      <alignment vertical="center"/>
    </xf>
    <xf numFmtId="0" fontId="119" fillId="30" borderId="0" xfId="0" applyFont="1" applyFill="1" applyBorder="1" applyAlignment="1">
      <alignment vertical="center"/>
    </xf>
    <xf numFmtId="2" fontId="119" fillId="0" borderId="0" xfId="0" applyNumberFormat="1" applyFont="1" applyBorder="1" applyAlignment="1">
      <alignment horizontal="center" vertical="center"/>
    </xf>
    <xf numFmtId="198" fontId="40" fillId="0" borderId="16" xfId="114" applyNumberFormat="1" applyFont="1" applyBorder="1" applyAlignment="1">
      <alignment vertical="center"/>
    </xf>
    <xf numFmtId="207" fontId="40" fillId="0" borderId="16" xfId="0" applyNumberFormat="1" applyFont="1" applyBorder="1" applyAlignment="1">
      <alignment vertical="center"/>
    </xf>
    <xf numFmtId="214" fontId="40" fillId="0" borderId="16" xfId="0" applyNumberFormat="1" applyFont="1" applyBorder="1" applyAlignment="1">
      <alignment vertical="center"/>
    </xf>
    <xf numFmtId="198" fontId="97" fillId="0" borderId="0" xfId="114" applyNumberFormat="1" applyFont="1" applyBorder="1" applyAlignment="1">
      <alignment vertical="center"/>
    </xf>
    <xf numFmtId="214" fontId="97" fillId="0" borderId="0" xfId="0" applyNumberFormat="1" applyFont="1" applyBorder="1" applyAlignment="1">
      <alignment vertical="center"/>
    </xf>
    <xf numFmtId="0" fontId="97" fillId="0" borderId="0" xfId="0" applyFont="1" applyBorder="1" applyAlignment="1">
      <alignment vertical="center"/>
    </xf>
    <xf numFmtId="0" fontId="97" fillId="0" borderId="137" xfId="0" applyFont="1" applyBorder="1" applyAlignment="1">
      <alignment vertical="center"/>
    </xf>
    <xf numFmtId="178" fontId="40" fillId="0" borderId="0" xfId="0" applyNumberFormat="1" applyFont="1" applyBorder="1" applyAlignment="1">
      <alignment horizontal="center" vertical="center"/>
    </xf>
    <xf numFmtId="194" fontId="40" fillId="0" borderId="0" xfId="0" applyNumberFormat="1" applyFont="1" applyBorder="1" applyAlignment="1">
      <alignment horizontal="center" vertical="center"/>
    </xf>
    <xf numFmtId="0" fontId="40" fillId="30" borderId="0" xfId="0" applyFont="1" applyFill="1" applyBorder="1" applyAlignment="1">
      <alignment horizontal="center" vertical="center"/>
    </xf>
    <xf numFmtId="178" fontId="40" fillId="0" borderId="0" xfId="0" applyNumberFormat="1" applyFont="1" applyFill="1" applyBorder="1" applyAlignment="1">
      <alignment vertical="center"/>
    </xf>
    <xf numFmtId="0" fontId="40" fillId="29" borderId="0" xfId="0" applyFont="1" applyFill="1" applyBorder="1" applyAlignment="1">
      <alignment vertical="center"/>
    </xf>
    <xf numFmtId="177" fontId="40" fillId="0" borderId="16" xfId="0" applyNumberFormat="1" applyFont="1" applyFill="1" applyBorder="1" applyAlignment="1">
      <alignment vertical="center"/>
    </xf>
    <xf numFmtId="179" fontId="40" fillId="0" borderId="0" xfId="0" applyNumberFormat="1" applyFont="1" applyBorder="1" applyAlignment="1">
      <alignment horizontal="center" vertical="center"/>
    </xf>
    <xf numFmtId="0" fontId="44" fillId="0" borderId="0" xfId="0" applyFont="1" applyBorder="1" applyAlignment="1">
      <alignment vertical="center"/>
    </xf>
    <xf numFmtId="207" fontId="40" fillId="0" borderId="0" xfId="0" applyNumberFormat="1" applyFont="1" applyBorder="1" applyAlignment="1">
      <alignment horizontal="center" vertical="center"/>
    </xf>
    <xf numFmtId="197" fontId="40" fillId="0" borderId="0" xfId="0" applyNumberFormat="1" applyFont="1" applyFill="1" applyBorder="1" applyAlignment="1">
      <alignment vertical="center"/>
    </xf>
    <xf numFmtId="198" fontId="40" fillId="0" borderId="0" xfId="114" applyNumberFormat="1" applyFont="1" applyBorder="1" applyAlignment="1">
      <alignment horizontal="center" vertical="center"/>
    </xf>
    <xf numFmtId="214" fontId="40" fillId="0" borderId="0" xfId="0" applyNumberFormat="1" applyFont="1" applyBorder="1" applyAlignment="1">
      <alignment horizontal="center" vertical="center"/>
    </xf>
    <xf numFmtId="0" fontId="40" fillId="29" borderId="136" xfId="0" applyFont="1" applyFill="1" applyBorder="1" applyAlignment="1">
      <alignment vertical="center"/>
    </xf>
    <xf numFmtId="193" fontId="40" fillId="0" borderId="0" xfId="0" applyNumberFormat="1" applyFont="1" applyBorder="1" applyAlignment="1">
      <alignment vertical="center"/>
    </xf>
    <xf numFmtId="0" fontId="40" fillId="0" borderId="0" xfId="0" applyFont="1" applyBorder="1" applyAlignment="1">
      <alignment vertical="center"/>
    </xf>
    <xf numFmtId="0" fontId="44" fillId="0" borderId="136" xfId="0" applyFont="1" applyBorder="1" applyAlignment="1">
      <alignment vertical="center"/>
    </xf>
    <xf numFmtId="178" fontId="40" fillId="0" borderId="0" xfId="0" applyNumberFormat="1" applyFont="1" applyBorder="1" applyAlignment="1">
      <alignment vertical="center"/>
    </xf>
    <xf numFmtId="185" fontId="44" fillId="0" borderId="0" xfId="114" applyNumberFormat="1" applyFont="1" applyBorder="1" applyAlignment="1">
      <alignment vertical="center"/>
    </xf>
    <xf numFmtId="0" fontId="44" fillId="0" borderId="0" xfId="114" applyFont="1" applyFill="1" applyBorder="1">
      <alignment vertical="center"/>
    </xf>
    <xf numFmtId="0" fontId="44" fillId="0" borderId="0" xfId="114" applyFont="1" applyFill="1" applyBorder="1" applyAlignment="1">
      <alignment vertical="center"/>
    </xf>
    <xf numFmtId="178" fontId="44" fillId="0" borderId="0" xfId="108" applyNumberFormat="1" applyFont="1" applyFill="1" applyBorder="1" applyAlignment="1">
      <alignment vertical="center"/>
    </xf>
    <xf numFmtId="0" fontId="44" fillId="0" borderId="0" xfId="114" applyFont="1" applyBorder="1">
      <alignment vertical="center"/>
    </xf>
    <xf numFmtId="0" fontId="40" fillId="0" borderId="0" xfId="0" quotePrefix="1" applyFont="1" applyBorder="1">
      <alignment vertical="center"/>
    </xf>
    <xf numFmtId="0" fontId="44" fillId="0" borderId="0" xfId="108" applyFont="1" applyFill="1" applyBorder="1" applyAlignment="1">
      <alignment horizontal="center" vertical="center"/>
    </xf>
    <xf numFmtId="177" fontId="44" fillId="0" borderId="0" xfId="0" applyNumberFormat="1" applyFont="1" applyBorder="1">
      <alignment vertical="center"/>
    </xf>
    <xf numFmtId="178" fontId="44" fillId="0" borderId="0" xfId="108" applyNumberFormat="1" applyFont="1" applyFill="1" applyBorder="1" applyAlignment="1">
      <alignment horizontal="center" vertical="center"/>
    </xf>
    <xf numFmtId="0" fontId="44" fillId="0" borderId="0" xfId="108" applyFont="1" applyFill="1" applyBorder="1" applyAlignment="1">
      <alignment vertical="center"/>
    </xf>
    <xf numFmtId="177" fontId="40" fillId="0" borderId="0" xfId="113" applyNumberFormat="1" applyFont="1" applyFill="1" applyBorder="1" applyAlignment="1">
      <alignment horizontal="center" vertical="center"/>
    </xf>
    <xf numFmtId="177" fontId="40" fillId="0" borderId="16" xfId="0" applyNumberFormat="1" applyFont="1" applyBorder="1" applyAlignment="1">
      <alignment vertical="center"/>
    </xf>
    <xf numFmtId="178" fontId="40" fillId="0" borderId="16" xfId="0" applyNumberFormat="1" applyFont="1" applyBorder="1" applyAlignment="1">
      <alignment vertical="center"/>
    </xf>
    <xf numFmtId="177" fontId="40" fillId="0" borderId="0" xfId="0" applyNumberFormat="1" applyFont="1" applyBorder="1" applyAlignment="1">
      <alignment horizontal="center" vertical="center"/>
    </xf>
    <xf numFmtId="0" fontId="86" fillId="0" borderId="0" xfId="0" applyFont="1" applyBorder="1" applyAlignment="1">
      <alignment vertical="center"/>
    </xf>
    <xf numFmtId="177" fontId="86" fillId="0" borderId="0" xfId="0" applyNumberFormat="1" applyFont="1" applyBorder="1" applyAlignment="1">
      <alignment vertical="center"/>
    </xf>
    <xf numFmtId="198" fontId="86" fillId="0" borderId="0" xfId="114" applyNumberFormat="1" applyFont="1" applyBorder="1" applyAlignment="1">
      <alignment vertical="center"/>
    </xf>
    <xf numFmtId="198" fontId="86" fillId="0" borderId="137" xfId="114" applyNumberFormat="1" applyFont="1" applyBorder="1" applyAlignment="1">
      <alignment vertical="center"/>
    </xf>
    <xf numFmtId="177" fontId="40" fillId="0" borderId="0" xfId="0" applyNumberFormat="1" applyFont="1" applyBorder="1" applyAlignment="1">
      <alignment vertical="center"/>
    </xf>
    <xf numFmtId="0" fontId="40" fillId="0" borderId="0" xfId="0" applyFont="1" applyFill="1" applyBorder="1">
      <alignment vertical="center"/>
    </xf>
    <xf numFmtId="177" fontId="40" fillId="0" borderId="0" xfId="0" applyNumberFormat="1" applyFont="1" applyFill="1" applyBorder="1" applyAlignment="1">
      <alignment horizontal="center" vertical="center"/>
    </xf>
    <xf numFmtId="178" fontId="86" fillId="0" borderId="0" xfId="0" applyNumberFormat="1" applyFont="1" applyFill="1" applyBorder="1" applyAlignment="1">
      <alignment vertical="center"/>
    </xf>
    <xf numFmtId="0" fontId="40" fillId="0" borderId="16" xfId="0" applyNumberFormat="1" applyFont="1" applyBorder="1" applyAlignment="1">
      <alignment vertical="center"/>
    </xf>
    <xf numFmtId="0" fontId="44" fillId="30" borderId="0" xfId="0" applyFont="1" applyFill="1" applyBorder="1" applyAlignment="1">
      <alignment vertical="center"/>
    </xf>
    <xf numFmtId="0" fontId="44" fillId="30" borderId="137" xfId="0" applyFont="1" applyFill="1" applyBorder="1" applyAlignment="1">
      <alignment vertical="center"/>
    </xf>
    <xf numFmtId="198" fontId="44" fillId="0" borderId="0" xfId="0" applyNumberFormat="1" applyFont="1" applyBorder="1" applyAlignment="1">
      <alignment horizontal="center" vertical="center"/>
    </xf>
    <xf numFmtId="198" fontId="40" fillId="0" borderId="52" xfId="0" applyNumberFormat="1" applyFont="1" applyBorder="1" applyAlignment="1">
      <alignment horizontal="center" vertical="center"/>
    </xf>
    <xf numFmtId="2" fontId="40" fillId="0" borderId="16" xfId="114" applyNumberFormat="1" applyFont="1" applyBorder="1" applyAlignment="1">
      <alignment vertical="center"/>
    </xf>
    <xf numFmtId="198" fontId="40" fillId="0" borderId="16" xfId="0" applyNumberFormat="1" applyFont="1" applyBorder="1" applyAlignment="1">
      <alignment horizontal="center" vertical="center"/>
    </xf>
    <xf numFmtId="198" fontId="40" fillId="0" borderId="0" xfId="0" applyNumberFormat="1" applyFont="1" applyBorder="1" applyAlignment="1">
      <alignment horizontal="center" vertical="center"/>
    </xf>
    <xf numFmtId="0" fontId="108" fillId="26" borderId="0" xfId="0" applyNumberFormat="1" applyFont="1" applyFill="1" applyBorder="1">
      <alignment vertical="center"/>
    </xf>
    <xf numFmtId="0" fontId="120" fillId="26" borderId="0" xfId="0" applyNumberFormat="1" applyFont="1" applyFill="1" applyBorder="1">
      <alignment vertical="center"/>
    </xf>
    <xf numFmtId="0" fontId="108" fillId="0" borderId="0" xfId="0" applyNumberFormat="1" applyFont="1" applyBorder="1">
      <alignment vertical="center"/>
    </xf>
    <xf numFmtId="195" fontId="40" fillId="0" borderId="16" xfId="0" applyNumberFormat="1" applyFont="1" applyBorder="1" applyAlignment="1">
      <alignment vertical="center"/>
    </xf>
    <xf numFmtId="178" fontId="119" fillId="0" borderId="16" xfId="0" applyNumberFormat="1" applyFont="1" applyBorder="1" applyAlignment="1">
      <alignment vertical="center"/>
    </xf>
    <xf numFmtId="0" fontId="40" fillId="0" borderId="21" xfId="0" applyFont="1" applyBorder="1" applyAlignment="1">
      <alignment vertical="center"/>
    </xf>
    <xf numFmtId="207" fontId="40" fillId="0" borderId="136" xfId="0" applyNumberFormat="1" applyFont="1" applyBorder="1" applyAlignment="1">
      <alignment horizontal="center" vertical="center"/>
    </xf>
    <xf numFmtId="198" fontId="40" fillId="0" borderId="57" xfId="0" applyNumberFormat="1" applyFont="1" applyBorder="1" applyAlignment="1">
      <alignment horizontal="center" vertical="center"/>
    </xf>
    <xf numFmtId="0" fontId="44" fillId="0" borderId="0" xfId="114" applyFont="1">
      <alignment vertical="center"/>
    </xf>
    <xf numFmtId="0" fontId="44" fillId="0" borderId="0" xfId="109" applyFont="1"/>
    <xf numFmtId="0" fontId="44" fillId="0" borderId="0" xfId="114" quotePrefix="1" applyFont="1" applyAlignment="1">
      <alignment vertical="center"/>
    </xf>
    <xf numFmtId="0" fontId="44" fillId="0" borderId="0" xfId="114" applyFont="1" applyFill="1" applyBorder="1" applyAlignment="1">
      <alignment horizontal="center" vertical="center"/>
    </xf>
    <xf numFmtId="198" fontId="44" fillId="0" borderId="0" xfId="114" applyNumberFormat="1" applyFont="1" applyFill="1" applyBorder="1" applyAlignment="1">
      <alignment horizontal="center" vertical="center"/>
    </xf>
    <xf numFmtId="198" fontId="44" fillId="0" borderId="0" xfId="114" applyNumberFormat="1" applyFont="1" applyBorder="1" applyAlignment="1">
      <alignment horizontal="center" vertical="center"/>
    </xf>
    <xf numFmtId="198" fontId="119" fillId="0" borderId="0" xfId="0" applyNumberFormat="1" applyFont="1" applyFill="1" applyBorder="1" applyAlignment="1">
      <alignment horizontal="center" vertical="center"/>
    </xf>
    <xf numFmtId="0" fontId="104" fillId="0" borderId="0" xfId="114" applyFont="1" applyFill="1" applyBorder="1" applyAlignment="1">
      <alignment vertical="center"/>
    </xf>
    <xf numFmtId="0" fontId="41" fillId="29" borderId="0" xfId="0" applyFont="1" applyFill="1" applyBorder="1" applyAlignment="1">
      <alignment vertical="center"/>
    </xf>
    <xf numFmtId="0" fontId="104" fillId="29" borderId="0" xfId="114" applyFont="1" applyFill="1" applyBorder="1" applyAlignment="1">
      <alignment vertical="center"/>
    </xf>
    <xf numFmtId="0" fontId="104" fillId="29" borderId="0" xfId="114" applyFont="1" applyFill="1" applyBorder="1" applyAlignment="1">
      <alignment horizontal="center" vertical="center" wrapText="1"/>
    </xf>
    <xf numFmtId="0" fontId="104" fillId="29" borderId="0" xfId="114" applyFont="1" applyFill="1" applyBorder="1" applyAlignment="1">
      <alignment horizontal="center" vertical="center"/>
    </xf>
    <xf numFmtId="0" fontId="44" fillId="0" borderId="0" xfId="109" applyFont="1" applyBorder="1"/>
    <xf numFmtId="0" fontId="44" fillId="0" borderId="41" xfId="109" applyFont="1" applyBorder="1"/>
    <xf numFmtId="0" fontId="44" fillId="0" borderId="16" xfId="109" applyFont="1" applyBorder="1"/>
    <xf numFmtId="0" fontId="44" fillId="0" borderId="18" xfId="109" applyFont="1" applyBorder="1"/>
    <xf numFmtId="0" fontId="40" fillId="0" borderId="18" xfId="0" applyFont="1" applyBorder="1">
      <alignment vertical="center"/>
    </xf>
    <xf numFmtId="0" fontId="44" fillId="0" borderId="20" xfId="109" applyFont="1" applyBorder="1"/>
    <xf numFmtId="0" fontId="44" fillId="0" borderId="21" xfId="109" applyFont="1" applyBorder="1"/>
    <xf numFmtId="0" fontId="44" fillId="0" borderId="0" xfId="109" applyFont="1" applyAlignment="1">
      <alignment vertical="center"/>
    </xf>
    <xf numFmtId="0" fontId="40" fillId="0" borderId="57" xfId="0" quotePrefix="1" applyFont="1" applyBorder="1" applyAlignment="1">
      <alignment vertical="center"/>
    </xf>
    <xf numFmtId="0" fontId="40" fillId="0" borderId="57" xfId="0" applyFont="1" applyBorder="1" applyAlignment="1">
      <alignment vertical="center"/>
    </xf>
    <xf numFmtId="0" fontId="40" fillId="0" borderId="28" xfId="0" applyFont="1" applyBorder="1" applyAlignment="1">
      <alignment vertical="center"/>
    </xf>
    <xf numFmtId="0" fontId="40" fillId="0" borderId="0" xfId="0" applyFont="1" applyBorder="1" applyAlignment="1">
      <alignment horizontal="right" vertical="center"/>
    </xf>
    <xf numFmtId="0" fontId="40" fillId="0" borderId="0" xfId="0" applyFont="1" applyAlignment="1">
      <alignment horizontal="center" vertical="center"/>
    </xf>
    <xf numFmtId="179" fontId="40" fillId="0" borderId="16" xfId="0" applyNumberFormat="1" applyFont="1" applyBorder="1" applyAlignment="1">
      <alignment horizontal="center" vertical="center"/>
    </xf>
    <xf numFmtId="0" fontId="41" fillId="0" borderId="0" xfId="0" applyFont="1" applyFill="1" applyBorder="1" applyAlignment="1">
      <alignment vertical="center"/>
    </xf>
    <xf numFmtId="0" fontId="119" fillId="0" borderId="0" xfId="0" applyFont="1" applyBorder="1" applyAlignment="1">
      <alignment horizontal="left" vertical="center"/>
    </xf>
    <xf numFmtId="0" fontId="44" fillId="0" borderId="21" xfId="114" applyFont="1" applyBorder="1" applyAlignment="1">
      <alignment horizontal="center" vertical="center"/>
    </xf>
    <xf numFmtId="0" fontId="40" fillId="0" borderId="0" xfId="0" applyFont="1" applyFill="1">
      <alignment vertical="center"/>
    </xf>
    <xf numFmtId="0" fontId="44" fillId="0" borderId="0" xfId="114" applyFont="1" applyFill="1">
      <alignment vertical="center"/>
    </xf>
    <xf numFmtId="221" fontId="44" fillId="0" borderId="0" xfId="114" applyNumberFormat="1" applyFont="1" applyBorder="1" applyAlignment="1">
      <alignment horizontal="center" vertical="center"/>
    </xf>
    <xf numFmtId="0" fontId="44" fillId="0" borderId="0" xfId="114" applyFont="1" applyBorder="1" applyAlignment="1">
      <alignment horizontal="center" vertical="center"/>
    </xf>
    <xf numFmtId="193" fontId="40" fillId="0" borderId="0" xfId="0" applyNumberFormat="1" applyFont="1" applyBorder="1">
      <alignment vertical="center"/>
    </xf>
    <xf numFmtId="196" fontId="40" fillId="0" borderId="3" xfId="0" applyNumberFormat="1" applyFont="1" applyBorder="1" applyAlignment="1">
      <alignment horizontal="center" vertical="center"/>
    </xf>
    <xf numFmtId="195" fontId="40" fillId="0" borderId="3" xfId="0" applyNumberFormat="1" applyFont="1" applyBorder="1" applyAlignment="1">
      <alignment horizontal="center" vertical="center"/>
    </xf>
    <xf numFmtId="195" fontId="41" fillId="29" borderId="0" xfId="0" applyNumberFormat="1" applyFont="1" applyFill="1" applyBorder="1" applyAlignment="1">
      <alignment vertical="center"/>
    </xf>
    <xf numFmtId="198" fontId="44" fillId="0" borderId="0" xfId="114" applyNumberFormat="1" applyFont="1" applyAlignment="1">
      <alignment horizontal="center" vertical="center"/>
    </xf>
    <xf numFmtId="198" fontId="44" fillId="0" borderId="0" xfId="114" applyNumberFormat="1" applyFont="1" applyAlignment="1">
      <alignment horizontal="left" vertical="center"/>
    </xf>
    <xf numFmtId="0" fontId="44" fillId="0" borderId="0" xfId="114" applyFont="1" applyAlignment="1">
      <alignment vertical="center"/>
    </xf>
    <xf numFmtId="201" fontId="40" fillId="0" borderId="0" xfId="0" applyNumberFormat="1" applyFont="1" applyFill="1" applyBorder="1" applyAlignment="1">
      <alignment horizontal="center" vertical="center"/>
    </xf>
    <xf numFmtId="0" fontId="40" fillId="0" borderId="16" xfId="0" applyFont="1" applyFill="1" applyBorder="1" applyAlignment="1">
      <alignment vertical="center"/>
    </xf>
    <xf numFmtId="177" fontId="40" fillId="0" borderId="16" xfId="0" applyNumberFormat="1" applyFont="1" applyFill="1" applyBorder="1" applyAlignment="1">
      <alignment horizontal="center" vertical="center"/>
    </xf>
    <xf numFmtId="0" fontId="44" fillId="0" borderId="16" xfId="114" applyFont="1" applyBorder="1">
      <alignment vertical="center"/>
    </xf>
    <xf numFmtId="0" fontId="44" fillId="0" borderId="17" xfId="114" applyFont="1" applyBorder="1">
      <alignment vertical="center"/>
    </xf>
    <xf numFmtId="0" fontId="44" fillId="0" borderId="18" xfId="114" applyFont="1" applyBorder="1">
      <alignment vertical="center"/>
    </xf>
    <xf numFmtId="0" fontId="44" fillId="0" borderId="19" xfId="114" applyFont="1" applyBorder="1">
      <alignment vertical="center"/>
    </xf>
    <xf numFmtId="0" fontId="44" fillId="0" borderId="0" xfId="114" applyFont="1" applyBorder="1" applyAlignment="1">
      <alignment vertical="center"/>
    </xf>
    <xf numFmtId="0" fontId="40" fillId="0" borderId="21" xfId="0" applyFont="1" applyBorder="1" applyAlignment="1">
      <alignment horizontal="right" vertical="center"/>
    </xf>
    <xf numFmtId="0" fontId="44" fillId="0" borderId="21" xfId="114" applyFont="1" applyBorder="1">
      <alignment vertical="center"/>
    </xf>
    <xf numFmtId="0" fontId="44" fillId="0" borderId="22" xfId="114" applyFont="1" applyBorder="1">
      <alignment vertical="center"/>
    </xf>
    <xf numFmtId="0" fontId="40" fillId="0" borderId="16" xfId="0" applyFont="1" applyBorder="1" applyAlignment="1">
      <alignment horizontal="right" vertical="center"/>
    </xf>
    <xf numFmtId="0" fontId="40" fillId="0" borderId="0" xfId="112" applyFont="1" applyBorder="1" applyAlignment="1">
      <alignment vertical="center"/>
    </xf>
    <xf numFmtId="0" fontId="44" fillId="0" borderId="20" xfId="114" applyFont="1" applyBorder="1">
      <alignment vertical="center"/>
    </xf>
    <xf numFmtId="198" fontId="44" fillId="0" borderId="21" xfId="114" applyNumberFormat="1" applyFont="1" applyBorder="1" applyAlignment="1">
      <alignment horizontal="center" vertical="center"/>
    </xf>
    <xf numFmtId="0" fontId="40" fillId="0" borderId="0" xfId="110" applyFont="1">
      <alignment vertical="center"/>
    </xf>
    <xf numFmtId="0" fontId="40" fillId="0" borderId="0" xfId="110" applyFont="1" applyAlignment="1">
      <alignment horizontal="center" vertical="center"/>
    </xf>
    <xf numFmtId="0" fontId="40" fillId="0" borderId="0" xfId="0" quotePrefix="1" applyNumberFormat="1" applyFont="1" applyBorder="1" applyAlignment="1">
      <alignment vertical="center"/>
    </xf>
    <xf numFmtId="47" fontId="40" fillId="0" borderId="0" xfId="0" applyNumberFormat="1" applyFont="1" applyBorder="1" applyAlignment="1">
      <alignment vertical="center"/>
    </xf>
    <xf numFmtId="0" fontId="40" fillId="0" borderId="0" xfId="0" applyNumberFormat="1" applyFont="1" applyBorder="1" applyAlignment="1">
      <alignment vertical="center"/>
    </xf>
    <xf numFmtId="0" fontId="40" fillId="0" borderId="0" xfId="110" applyFont="1" applyAlignment="1">
      <alignment horizontal="left" vertical="center"/>
    </xf>
    <xf numFmtId="0" fontId="40" fillId="0" borderId="0" xfId="108" applyFont="1" applyFill="1" applyBorder="1" applyAlignment="1">
      <alignment vertical="center"/>
    </xf>
    <xf numFmtId="0" fontId="40" fillId="0" borderId="0" xfId="0" applyFont="1" applyAlignment="1">
      <alignment horizontal="right" vertical="center"/>
    </xf>
    <xf numFmtId="176" fontId="40" fillId="0" borderId="0" xfId="108" applyNumberFormat="1" applyFont="1" applyFill="1" applyBorder="1" applyAlignment="1">
      <alignment vertical="center"/>
    </xf>
    <xf numFmtId="176" fontId="40" fillId="0" borderId="0" xfId="108" applyNumberFormat="1" applyFont="1" applyFill="1" applyBorder="1" applyAlignment="1">
      <alignment horizontal="center" vertical="center"/>
    </xf>
    <xf numFmtId="0" fontId="40" fillId="0" borderId="0" xfId="108" applyFont="1" applyFill="1" applyBorder="1" applyAlignment="1">
      <alignment horizontal="center" vertical="center"/>
    </xf>
    <xf numFmtId="176" fontId="40" fillId="0" borderId="0" xfId="108" applyNumberFormat="1" applyFont="1" applyFill="1" applyBorder="1" applyAlignment="1">
      <alignment horizontal="left" vertical="center"/>
    </xf>
    <xf numFmtId="2" fontId="40" fillId="0" borderId="0" xfId="108" applyNumberFormat="1" applyFont="1" applyFill="1" applyBorder="1" applyAlignment="1">
      <alignment vertical="center"/>
    </xf>
    <xf numFmtId="0" fontId="40" fillId="0" borderId="21" xfId="0" applyFont="1" applyFill="1" applyBorder="1" applyAlignment="1">
      <alignment horizontal="center" vertical="center"/>
    </xf>
    <xf numFmtId="177" fontId="44" fillId="0" borderId="0" xfId="114" applyNumberFormat="1" applyFont="1" applyBorder="1">
      <alignment vertical="center"/>
    </xf>
    <xf numFmtId="0" fontId="104" fillId="0" borderId="0" xfId="114" applyFont="1">
      <alignment vertical="center"/>
    </xf>
    <xf numFmtId="204" fontId="40" fillId="0" borderId="0" xfId="0" applyNumberFormat="1" applyFont="1" applyFill="1" applyBorder="1" applyAlignment="1">
      <alignment horizontal="center" vertical="center"/>
    </xf>
    <xf numFmtId="0" fontId="40" fillId="0" borderId="18" xfId="0" applyFont="1" applyBorder="1" applyAlignment="1">
      <alignment vertical="center"/>
    </xf>
    <xf numFmtId="0" fontId="40" fillId="0" borderId="19" xfId="0" applyFont="1" applyBorder="1" applyAlignment="1">
      <alignment vertical="center"/>
    </xf>
    <xf numFmtId="198" fontId="44" fillId="0" borderId="0" xfId="114" applyNumberFormat="1" applyFont="1" applyAlignment="1">
      <alignment vertical="center"/>
    </xf>
    <xf numFmtId="198" fontId="40" fillId="0" borderId="0" xfId="0" applyNumberFormat="1" applyFont="1" applyFill="1" applyBorder="1" applyAlignment="1">
      <alignment horizontal="center" vertical="center"/>
    </xf>
    <xf numFmtId="200" fontId="44" fillId="0" borderId="0" xfId="114" applyNumberFormat="1" applyFont="1" applyFill="1" applyBorder="1" applyAlignment="1">
      <alignment horizontal="center" vertical="center"/>
    </xf>
    <xf numFmtId="0" fontId="44" fillId="0" borderId="0" xfId="114" applyFont="1" applyFill="1" applyBorder="1" applyAlignment="1">
      <alignment vertical="center" wrapText="1" shrinkToFit="1"/>
    </xf>
    <xf numFmtId="198" fontId="44" fillId="0" borderId="0" xfId="114" applyNumberFormat="1" applyFont="1" applyFill="1" applyBorder="1" applyAlignment="1">
      <alignment vertical="center"/>
    </xf>
    <xf numFmtId="198" fontId="44" fillId="0" borderId="0" xfId="114" applyNumberFormat="1" applyFont="1" applyBorder="1" applyAlignment="1">
      <alignment vertical="center"/>
    </xf>
    <xf numFmtId="198" fontId="119" fillId="0" borderId="0" xfId="0" applyNumberFormat="1" applyFont="1" applyFill="1" applyBorder="1" applyAlignment="1">
      <alignment vertical="center"/>
    </xf>
    <xf numFmtId="0" fontId="44" fillId="0" borderId="0" xfId="114" applyFont="1" applyFill="1" applyBorder="1" applyAlignment="1">
      <alignment vertical="center" shrinkToFit="1"/>
    </xf>
    <xf numFmtId="200" fontId="44" fillId="0" borderId="0" xfId="114" applyNumberFormat="1" applyFont="1" applyFill="1" applyBorder="1" applyAlignment="1">
      <alignment vertical="center"/>
    </xf>
    <xf numFmtId="184" fontId="44" fillId="0" borderId="0" xfId="114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41" fillId="0" borderId="0" xfId="0" applyFont="1" applyFill="1" applyBorder="1" applyAlignment="1">
      <alignment horizontal="center" vertical="center"/>
    </xf>
    <xf numFmtId="185" fontId="40" fillId="0" borderId="0" xfId="0" applyNumberFormat="1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 wrapText="1"/>
    </xf>
    <xf numFmtId="0" fontId="40" fillId="0" borderId="0" xfId="113" applyFont="1" applyAlignment="1">
      <alignment horizontal="center" vertical="center"/>
    </xf>
    <xf numFmtId="0" fontId="40" fillId="0" borderId="0" xfId="0" applyFont="1" applyBorder="1" applyAlignment="1"/>
    <xf numFmtId="2" fontId="40" fillId="0" borderId="0" xfId="0" applyNumberFormat="1" applyFont="1" applyAlignment="1">
      <alignment vertical="center"/>
    </xf>
    <xf numFmtId="0" fontId="40" fillId="0" borderId="3" xfId="0" quotePrefix="1" applyFont="1" applyBorder="1" applyAlignment="1">
      <alignment horizontal="center" vertical="center"/>
    </xf>
    <xf numFmtId="2" fontId="40" fillId="0" borderId="3" xfId="0" applyNumberFormat="1" applyFont="1" applyBorder="1" applyAlignment="1">
      <alignment horizontal="center" vertical="center"/>
    </xf>
    <xf numFmtId="2" fontId="40" fillId="33" borderId="3" xfId="0" applyNumberFormat="1" applyFont="1" applyFill="1" applyBorder="1" applyAlignment="1">
      <alignment horizontal="center" vertical="center"/>
    </xf>
    <xf numFmtId="0" fontId="40" fillId="0" borderId="0" xfId="0" applyNumberFormat="1" applyFont="1" applyAlignment="1">
      <alignment vertical="center"/>
    </xf>
    <xf numFmtId="0" fontId="40" fillId="0" borderId="0" xfId="113" applyNumberFormat="1" applyFont="1" applyAlignment="1">
      <alignment horizontal="center" vertical="center"/>
    </xf>
    <xf numFmtId="2" fontId="40" fillId="0" borderId="3" xfId="0" applyNumberFormat="1" applyFont="1" applyFill="1" applyBorder="1" applyAlignment="1">
      <alignment horizontal="center" vertical="center"/>
    </xf>
    <xf numFmtId="4" fontId="40" fillId="0" borderId="0" xfId="0" applyNumberFormat="1" applyFont="1" applyBorder="1" applyAlignment="1">
      <alignment horizontal="center" vertical="center"/>
    </xf>
    <xf numFmtId="0" fontId="40" fillId="0" borderId="0" xfId="0" applyNumberFormat="1" applyFont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186" fontId="40" fillId="0" borderId="0" xfId="0" applyNumberFormat="1" applyFont="1" applyAlignment="1">
      <alignment horizontal="left" vertical="center"/>
    </xf>
    <xf numFmtId="0" fontId="40" fillId="0" borderId="0" xfId="113" applyFont="1">
      <alignment vertical="center"/>
    </xf>
    <xf numFmtId="2" fontId="41" fillId="0" borderId="0" xfId="0" quotePrefix="1" applyNumberFormat="1" applyFont="1" applyAlignment="1">
      <alignment vertical="center"/>
    </xf>
    <xf numFmtId="0" fontId="41" fillId="29" borderId="0" xfId="0" applyFont="1" applyFill="1" applyBorder="1" applyAlignment="1">
      <alignment horizontal="center" vertical="center"/>
    </xf>
    <xf numFmtId="2" fontId="40" fillId="0" borderId="0" xfId="0" applyNumberFormat="1" applyFont="1" applyBorder="1" applyAlignment="1">
      <alignment vertical="center"/>
    </xf>
    <xf numFmtId="0" fontId="40" fillId="0" borderId="0" xfId="113" applyFont="1" applyFill="1">
      <alignment vertical="center"/>
    </xf>
    <xf numFmtId="0" fontId="40" fillId="0" borderId="0" xfId="0" applyFont="1" applyFill="1" applyAlignment="1">
      <alignment vertical="center"/>
    </xf>
    <xf numFmtId="229" fontId="40" fillId="0" borderId="0" xfId="0" applyNumberFormat="1" applyFont="1" applyBorder="1" applyAlignment="1">
      <alignment horizontal="center" vertical="center"/>
    </xf>
    <xf numFmtId="2" fontId="40" fillId="0" borderId="0" xfId="113" applyNumberFormat="1" applyFont="1" applyBorder="1" applyAlignment="1">
      <alignment horizontal="center" vertical="center"/>
    </xf>
    <xf numFmtId="0" fontId="40" fillId="0" borderId="0" xfId="113" applyFont="1" applyBorder="1" applyAlignment="1">
      <alignment horizontal="center" vertical="center"/>
    </xf>
    <xf numFmtId="4" fontId="40" fillId="0" borderId="0" xfId="113" applyNumberFormat="1" applyFont="1" applyBorder="1" applyAlignment="1">
      <alignment horizontal="center" vertical="center"/>
    </xf>
    <xf numFmtId="232" fontId="40" fillId="0" borderId="0" xfId="113" applyNumberFormat="1" applyFont="1" applyBorder="1" applyAlignment="1">
      <alignment horizontal="center" vertical="center"/>
    </xf>
    <xf numFmtId="178" fontId="41" fillId="0" borderId="0" xfId="0" applyNumberFormat="1" applyFont="1" applyAlignment="1">
      <alignment vertical="center"/>
    </xf>
    <xf numFmtId="0" fontId="41" fillId="0" borderId="0" xfId="0" applyFont="1" applyAlignment="1"/>
    <xf numFmtId="178" fontId="41" fillId="0" borderId="0" xfId="0" applyNumberFormat="1" applyFont="1" applyAlignment="1">
      <alignment horizontal="left" vertical="center"/>
    </xf>
    <xf numFmtId="178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79" fontId="40" fillId="0" borderId="0" xfId="0" applyNumberFormat="1" applyFont="1" applyBorder="1" applyAlignment="1">
      <alignment vertical="center"/>
    </xf>
    <xf numFmtId="0" fontId="44" fillId="0" borderId="51" xfId="114" applyFont="1" applyFill="1" applyBorder="1" applyAlignment="1">
      <alignment vertical="center"/>
    </xf>
    <xf numFmtId="179" fontId="40" fillId="0" borderId="0" xfId="0" applyNumberFormat="1" applyFont="1" applyAlignment="1">
      <alignment horizontal="center" vertical="center"/>
    </xf>
    <xf numFmtId="0" fontId="40" fillId="0" borderId="0" xfId="114" quotePrefix="1" applyFont="1" applyBorder="1" applyAlignment="1">
      <alignment vertical="center"/>
    </xf>
    <xf numFmtId="0" fontId="40" fillId="0" borderId="134" xfId="114" quotePrefix="1" applyFont="1" applyBorder="1" applyAlignment="1">
      <alignment vertical="center"/>
    </xf>
    <xf numFmtId="214" fontId="40" fillId="0" borderId="0" xfId="0" applyNumberFormat="1" applyFont="1" applyBorder="1" applyAlignment="1">
      <alignment vertical="center"/>
    </xf>
    <xf numFmtId="0" fontId="40" fillId="0" borderId="137" xfId="0" applyFont="1" applyBorder="1" applyAlignment="1">
      <alignment vertical="center"/>
    </xf>
    <xf numFmtId="0" fontId="40" fillId="0" borderId="136" xfId="0" applyFont="1" applyBorder="1" applyAlignment="1">
      <alignment vertical="center"/>
    </xf>
    <xf numFmtId="185" fontId="40" fillId="0" borderId="0" xfId="114" applyNumberFormat="1" applyFont="1" applyBorder="1" applyAlignment="1">
      <alignment vertical="center"/>
    </xf>
    <xf numFmtId="0" fontId="40" fillId="0" borderId="0" xfId="114" applyFont="1" applyFill="1" applyBorder="1">
      <alignment vertical="center"/>
    </xf>
    <xf numFmtId="0" fontId="40" fillId="0" borderId="0" xfId="114" applyFont="1" applyFill="1" applyBorder="1" applyAlignment="1">
      <alignment vertical="center"/>
    </xf>
    <xf numFmtId="178" fontId="40" fillId="0" borderId="0" xfId="108" applyNumberFormat="1" applyFont="1" applyFill="1" applyBorder="1" applyAlignment="1">
      <alignment vertical="center"/>
    </xf>
    <xf numFmtId="0" fontId="40" fillId="0" borderId="0" xfId="114" applyFont="1" applyBorder="1">
      <alignment vertical="center"/>
    </xf>
    <xf numFmtId="177" fontId="40" fillId="0" borderId="0" xfId="0" applyNumberFormat="1" applyFont="1" applyBorder="1">
      <alignment vertical="center"/>
    </xf>
    <xf numFmtId="178" fontId="40" fillId="0" borderId="0" xfId="108" applyNumberFormat="1" applyFont="1" applyFill="1" applyBorder="1" applyAlignment="1">
      <alignment horizontal="center" vertical="center"/>
    </xf>
    <xf numFmtId="198" fontId="40" fillId="0" borderId="137" xfId="114" applyNumberFormat="1" applyFont="1" applyBorder="1" applyAlignment="1">
      <alignment vertical="center"/>
    </xf>
    <xf numFmtId="0" fontId="51" fillId="0" borderId="0" xfId="0" applyFont="1" applyAlignment="1">
      <alignment vertical="center"/>
    </xf>
    <xf numFmtId="235" fontId="40" fillId="0" borderId="0" xfId="0" applyNumberFormat="1" applyFont="1" applyBorder="1" applyAlignment="1">
      <alignment horizontal="center" vertical="center"/>
    </xf>
    <xf numFmtId="0" fontId="104" fillId="35" borderId="0" xfId="114" applyFont="1" applyFill="1" applyBorder="1" applyAlignment="1">
      <alignment vertical="center"/>
    </xf>
    <xf numFmtId="179" fontId="40" fillId="0" borderId="16" xfId="0" applyNumberFormat="1" applyFont="1" applyBorder="1" applyAlignment="1">
      <alignment vertical="center"/>
    </xf>
    <xf numFmtId="0" fontId="44" fillId="0" borderId="16" xfId="114" applyFont="1" applyBorder="1" applyAlignment="1">
      <alignment vertical="center"/>
    </xf>
    <xf numFmtId="0" fontId="110" fillId="0" borderId="0" xfId="0" applyFont="1">
      <alignment vertical="center"/>
    </xf>
    <xf numFmtId="0" fontId="111" fillId="0" borderId="0" xfId="0" applyFont="1">
      <alignment vertical="center"/>
    </xf>
    <xf numFmtId="0" fontId="103" fillId="0" borderId="0" xfId="0" applyFont="1" applyAlignment="1">
      <alignment vertical="center"/>
    </xf>
    <xf numFmtId="2" fontId="40" fillId="0" borderId="0" xfId="0" applyNumberFormat="1" applyFont="1" applyFill="1" applyBorder="1" applyAlignment="1">
      <alignment horizontal="center" vertical="center"/>
    </xf>
    <xf numFmtId="4" fontId="40" fillId="0" borderId="0" xfId="0" applyNumberFormat="1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113" fillId="0" borderId="0" xfId="0" applyFont="1" applyBorder="1">
      <alignment vertical="center"/>
    </xf>
    <xf numFmtId="0" fontId="40" fillId="0" borderId="48" xfId="0" applyFont="1" applyBorder="1">
      <alignment vertical="center"/>
    </xf>
    <xf numFmtId="0" fontId="40" fillId="0" borderId="2" xfId="0" applyFont="1" applyBorder="1">
      <alignment vertical="center"/>
    </xf>
    <xf numFmtId="0" fontId="40" fillId="0" borderId="49" xfId="0" applyFont="1" applyBorder="1">
      <alignment vertical="center"/>
    </xf>
    <xf numFmtId="224" fontId="40" fillId="0" borderId="0" xfId="0" applyNumberFormat="1" applyFont="1" applyFill="1" applyBorder="1" applyAlignment="1">
      <alignment horizontal="center" vertical="center"/>
    </xf>
    <xf numFmtId="224" fontId="40" fillId="0" borderId="0" xfId="114" applyNumberFormat="1" applyFont="1" applyBorder="1" applyAlignment="1">
      <alignment horizontal="center" vertical="center"/>
    </xf>
    <xf numFmtId="223" fontId="40" fillId="0" borderId="0" xfId="114" applyNumberFormat="1" applyFont="1" applyBorder="1" applyAlignment="1">
      <alignment horizontal="center" vertical="center"/>
    </xf>
    <xf numFmtId="225" fontId="40" fillId="0" borderId="0" xfId="114" applyNumberFormat="1" applyFont="1" applyBorder="1" applyAlignment="1">
      <alignment horizontal="center" vertical="center"/>
    </xf>
    <xf numFmtId="207" fontId="40" fillId="0" borderId="0" xfId="114" applyNumberFormat="1" applyFont="1" applyBorder="1" applyAlignment="1">
      <alignment horizontal="center" vertical="center"/>
    </xf>
    <xf numFmtId="194" fontId="40" fillId="0" borderId="0" xfId="0" applyNumberFormat="1" applyFont="1" applyFill="1" applyBorder="1" applyAlignment="1">
      <alignment horizontal="center" vertical="center"/>
    </xf>
    <xf numFmtId="235" fontId="40" fillId="0" borderId="0" xfId="0" applyNumberFormat="1" applyFont="1" applyFill="1" applyBorder="1" applyAlignment="1">
      <alignment horizontal="center" vertical="center"/>
    </xf>
    <xf numFmtId="0" fontId="0" fillId="34" borderId="66" xfId="0" applyFill="1" applyBorder="1" applyAlignment="1">
      <alignment horizontal="center" vertical="center"/>
    </xf>
    <xf numFmtId="0" fontId="0" fillId="34" borderId="67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0" fontId="0" fillId="34" borderId="62" xfId="0" applyFill="1" applyBorder="1" applyAlignment="1">
      <alignment horizontal="center" vertical="center"/>
    </xf>
    <xf numFmtId="0" fontId="0" fillId="34" borderId="25" xfId="0" applyFill="1" applyBorder="1" applyAlignment="1">
      <alignment horizontal="center" vertical="center"/>
    </xf>
    <xf numFmtId="0" fontId="0" fillId="34" borderId="26" xfId="0" applyFill="1" applyBorder="1" applyAlignment="1">
      <alignment horizontal="center" vertical="center"/>
    </xf>
    <xf numFmtId="0" fontId="0" fillId="34" borderId="64" xfId="0" applyFill="1" applyBorder="1" applyAlignment="1">
      <alignment horizontal="center" vertical="center"/>
    </xf>
    <xf numFmtId="0" fontId="0" fillId="34" borderId="68" xfId="0" applyFill="1" applyBorder="1" applyAlignment="1">
      <alignment horizontal="center" vertical="center"/>
    </xf>
    <xf numFmtId="185" fontId="40" fillId="0" borderId="0" xfId="0" applyNumberFormat="1" applyFont="1" applyAlignment="1">
      <alignment horizontal="center" vertical="center"/>
    </xf>
    <xf numFmtId="0" fontId="104" fillId="35" borderId="70" xfId="114" applyFont="1" applyFill="1" applyBorder="1" applyAlignment="1">
      <alignment horizontal="center" vertical="center" wrapText="1"/>
    </xf>
    <xf numFmtId="0" fontId="50" fillId="0" borderId="73" xfId="0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0" fontId="41" fillId="35" borderId="2" xfId="0" applyFont="1" applyFill="1" applyBorder="1" applyAlignment="1">
      <alignment horizontal="center" vertical="center"/>
    </xf>
    <xf numFmtId="0" fontId="41" fillId="35" borderId="69" xfId="0" applyFont="1" applyFill="1" applyBorder="1" applyAlignment="1">
      <alignment horizontal="center" vertical="center"/>
    </xf>
    <xf numFmtId="0" fontId="41" fillId="35" borderId="73" xfId="0" applyFont="1" applyFill="1" applyBorder="1" applyAlignment="1">
      <alignment horizontal="center" vertical="center"/>
    </xf>
    <xf numFmtId="0" fontId="104" fillId="35" borderId="73" xfId="114" applyFont="1" applyFill="1" applyBorder="1" applyAlignment="1">
      <alignment horizontal="center" vertical="center"/>
    </xf>
    <xf numFmtId="0" fontId="104" fillId="35" borderId="2" xfId="114" applyFont="1" applyFill="1" applyBorder="1" applyAlignment="1">
      <alignment horizontal="center" vertical="center"/>
    </xf>
    <xf numFmtId="0" fontId="104" fillId="35" borderId="69" xfId="114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69" xfId="0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4" fillId="35" borderId="70" xfId="114" applyFont="1" applyFill="1" applyBorder="1" applyAlignment="1">
      <alignment horizontal="center" vertical="center"/>
    </xf>
    <xf numFmtId="0" fontId="41" fillId="35" borderId="70" xfId="0" applyFont="1" applyFill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40" fillId="0" borderId="50" xfId="0" applyFont="1" applyBorder="1" applyAlignment="1">
      <alignment horizontal="left" vertical="center"/>
    </xf>
    <xf numFmtId="0" fontId="40" fillId="0" borderId="50" xfId="0" applyFont="1" applyBorder="1" applyAlignment="1">
      <alignment horizontal="center" vertical="center"/>
    </xf>
    <xf numFmtId="0" fontId="40" fillId="0" borderId="36" xfId="0" applyFont="1" applyBorder="1" applyAlignment="1">
      <alignment horizontal="center" vertical="center"/>
    </xf>
    <xf numFmtId="0" fontId="40" fillId="0" borderId="51" xfId="0" applyFont="1" applyBorder="1" applyAlignment="1">
      <alignment horizontal="left" vertical="center"/>
    </xf>
    <xf numFmtId="238" fontId="40" fillId="0" borderId="73" xfId="114" applyNumberFormat="1" applyFont="1" applyBorder="1" applyAlignment="1">
      <alignment horizontal="center" vertical="center"/>
    </xf>
    <xf numFmtId="238" fontId="40" fillId="0" borderId="2" xfId="114" applyNumberFormat="1" applyFont="1" applyBorder="1" applyAlignment="1">
      <alignment horizontal="center" vertical="center"/>
    </xf>
    <xf numFmtId="238" fontId="40" fillId="0" borderId="69" xfId="114" applyNumberFormat="1" applyFont="1" applyBorder="1" applyAlignment="1">
      <alignment horizontal="center" vertical="center"/>
    </xf>
    <xf numFmtId="179" fontId="40" fillId="0" borderId="73" xfId="114" applyNumberFormat="1" applyFont="1" applyBorder="1" applyAlignment="1">
      <alignment horizontal="center" vertical="center"/>
    </xf>
    <xf numFmtId="179" fontId="40" fillId="0" borderId="2" xfId="114" applyNumberFormat="1" applyFont="1" applyBorder="1" applyAlignment="1">
      <alignment horizontal="center" vertical="center"/>
    </xf>
    <xf numFmtId="179" fontId="40" fillId="0" borderId="69" xfId="114" applyNumberFormat="1" applyFont="1" applyBorder="1" applyAlignment="1">
      <alignment horizontal="center" vertical="center"/>
    </xf>
    <xf numFmtId="185" fontId="44" fillId="0" borderId="25" xfId="114" applyNumberFormat="1" applyFont="1" applyBorder="1" applyAlignment="1">
      <alignment horizontal="center" vertical="center"/>
    </xf>
    <xf numFmtId="185" fontId="44" fillId="0" borderId="64" xfId="114" applyNumberFormat="1" applyFont="1" applyBorder="1" applyAlignment="1">
      <alignment horizontal="center" vertical="center"/>
    </xf>
    <xf numFmtId="185" fontId="44" fillId="0" borderId="37" xfId="114" applyNumberFormat="1" applyFont="1" applyBorder="1" applyAlignment="1">
      <alignment horizontal="center" vertical="center"/>
    </xf>
    <xf numFmtId="185" fontId="44" fillId="0" borderId="72" xfId="114" applyNumberFormat="1" applyFont="1" applyBorder="1" applyAlignment="1">
      <alignment horizontal="center" vertical="center"/>
    </xf>
    <xf numFmtId="185" fontId="44" fillId="0" borderId="29" xfId="114" applyNumberFormat="1" applyFont="1" applyBorder="1" applyAlignment="1">
      <alignment horizontal="center" vertical="center"/>
    </xf>
    <xf numFmtId="185" fontId="44" fillId="0" borderId="71" xfId="114" applyNumberFormat="1" applyFont="1" applyBorder="1" applyAlignment="1">
      <alignment horizontal="center" vertical="center"/>
    </xf>
    <xf numFmtId="2" fontId="40" fillId="0" borderId="37" xfId="0" applyNumberFormat="1" applyFont="1" applyBorder="1" applyAlignment="1">
      <alignment horizontal="center" vertical="center"/>
    </xf>
    <xf numFmtId="185" fontId="40" fillId="0" borderId="72" xfId="114" applyNumberFormat="1" applyFont="1" applyBorder="1" applyAlignment="1">
      <alignment horizontal="center" vertical="center"/>
    </xf>
    <xf numFmtId="185" fontId="40" fillId="0" borderId="50" xfId="114" applyNumberFormat="1" applyFont="1" applyBorder="1" applyAlignment="1">
      <alignment horizontal="center" vertical="center"/>
    </xf>
    <xf numFmtId="2" fontId="40" fillId="0" borderId="29" xfId="0" applyNumberFormat="1" applyFont="1" applyBorder="1" applyAlignment="1">
      <alignment horizontal="center" vertical="center"/>
    </xf>
    <xf numFmtId="198" fontId="40" fillId="0" borderId="37" xfId="114" applyNumberFormat="1" applyFont="1" applyBorder="1" applyAlignment="1">
      <alignment horizontal="center" vertical="center"/>
    </xf>
    <xf numFmtId="0" fontId="104" fillId="35" borderId="73" xfId="114" applyFont="1" applyFill="1" applyBorder="1" applyAlignment="1">
      <alignment horizontal="center" vertical="center" wrapText="1"/>
    </xf>
    <xf numFmtId="0" fontId="104" fillId="35" borderId="2" xfId="114" applyFont="1" applyFill="1" applyBorder="1" applyAlignment="1">
      <alignment horizontal="center" vertical="center" wrapText="1"/>
    </xf>
    <xf numFmtId="0" fontId="104" fillId="35" borderId="69" xfId="114" applyFont="1" applyFill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198" fontId="40" fillId="0" borderId="29" xfId="114" applyNumberFormat="1" applyFont="1" applyBorder="1" applyAlignment="1">
      <alignment horizontal="center" vertical="center"/>
    </xf>
    <xf numFmtId="185" fontId="40" fillId="0" borderId="64" xfId="114" applyNumberFormat="1" applyFont="1" applyBorder="1" applyAlignment="1">
      <alignment horizontal="center" vertical="center"/>
    </xf>
    <xf numFmtId="185" fontId="40" fillId="0" borderId="51" xfId="114" applyNumberFormat="1" applyFont="1" applyBorder="1" applyAlignment="1">
      <alignment horizontal="center" vertical="center"/>
    </xf>
    <xf numFmtId="179" fontId="44" fillId="0" borderId="37" xfId="114" applyNumberFormat="1" applyFont="1" applyBorder="1" applyAlignment="1">
      <alignment horizontal="center" vertical="center"/>
    </xf>
    <xf numFmtId="179" fontId="44" fillId="0" borderId="29" xfId="114" applyNumberFormat="1" applyFont="1" applyBorder="1" applyAlignment="1">
      <alignment horizontal="center" vertical="center"/>
    </xf>
    <xf numFmtId="207" fontId="44" fillId="0" borderId="37" xfId="114" applyNumberFormat="1" applyFont="1" applyBorder="1" applyAlignment="1">
      <alignment horizontal="center" vertical="center"/>
    </xf>
    <xf numFmtId="207" fontId="44" fillId="0" borderId="72" xfId="114" applyNumberFormat="1" applyFont="1" applyBorder="1" applyAlignment="1">
      <alignment horizontal="center" vertical="center"/>
    </xf>
    <xf numFmtId="207" fontId="44" fillId="0" borderId="29" xfId="114" applyNumberFormat="1" applyFont="1" applyBorder="1" applyAlignment="1">
      <alignment horizontal="center" vertical="center"/>
    </xf>
    <xf numFmtId="207" fontId="44" fillId="0" borderId="71" xfId="114" applyNumberFormat="1" applyFont="1" applyBorder="1" applyAlignment="1">
      <alignment horizontal="center" vertical="center"/>
    </xf>
    <xf numFmtId="0" fontId="40" fillId="0" borderId="74" xfId="0" applyFont="1" applyBorder="1" applyAlignment="1">
      <alignment horizontal="center" vertical="center"/>
    </xf>
    <xf numFmtId="0" fontId="40" fillId="0" borderId="32" xfId="0" applyFont="1" applyBorder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0" fontId="40" fillId="0" borderId="75" xfId="0" applyFont="1" applyBorder="1" applyAlignment="1">
      <alignment horizontal="center" vertical="center"/>
    </xf>
    <xf numFmtId="178" fontId="40" fillId="0" borderId="37" xfId="114" applyNumberFormat="1" applyFont="1" applyBorder="1" applyAlignment="1">
      <alignment horizontal="center" vertical="center"/>
    </xf>
    <xf numFmtId="178" fontId="40" fillId="0" borderId="29" xfId="114" applyNumberFormat="1" applyFont="1" applyBorder="1" applyAlignment="1">
      <alignment horizontal="center" vertical="center"/>
    </xf>
    <xf numFmtId="0" fontId="40" fillId="0" borderId="57" xfId="0" applyFont="1" applyBorder="1" applyAlignment="1">
      <alignment horizontal="left" vertical="center"/>
    </xf>
    <xf numFmtId="0" fontId="40" fillId="0" borderId="57" xfId="0" applyFont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226" fontId="40" fillId="0" borderId="71" xfId="114" applyNumberFormat="1" applyFont="1" applyBorder="1" applyAlignment="1">
      <alignment horizontal="center" vertical="center"/>
    </xf>
    <xf numFmtId="226" fontId="40" fillId="0" borderId="57" xfId="114" applyNumberFormat="1" applyFont="1" applyBorder="1" applyAlignment="1">
      <alignment horizontal="center" vertical="center"/>
    </xf>
    <xf numFmtId="226" fontId="40" fillId="0" borderId="28" xfId="114" applyNumberFormat="1" applyFont="1" applyBorder="1" applyAlignment="1">
      <alignment horizontal="center" vertical="center"/>
    </xf>
    <xf numFmtId="203" fontId="50" fillId="0" borderId="77" xfId="0" applyNumberFormat="1" applyFont="1" applyBorder="1" applyAlignment="1">
      <alignment horizontal="center" vertical="center"/>
    </xf>
    <xf numFmtId="203" fontId="50" fillId="0" borderId="16" xfId="0" applyNumberFormat="1" applyFont="1" applyBorder="1" applyAlignment="1">
      <alignment horizontal="center" vertical="center"/>
    </xf>
    <xf numFmtId="203" fontId="50" fillId="0" borderId="76" xfId="0" applyNumberFormat="1" applyFont="1" applyBorder="1" applyAlignment="1">
      <alignment horizontal="center" vertical="center"/>
    </xf>
    <xf numFmtId="203" fontId="50" fillId="0" borderId="21" xfId="0" applyNumberFormat="1" applyFont="1" applyBorder="1" applyAlignment="1">
      <alignment horizontal="center" vertical="center"/>
    </xf>
    <xf numFmtId="203" fontId="50" fillId="0" borderId="78" xfId="0" applyNumberFormat="1" applyFont="1" applyBorder="1" applyAlignment="1">
      <alignment horizontal="center" vertical="center"/>
    </xf>
    <xf numFmtId="203" fontId="50" fillId="0" borderId="75" xfId="0" applyNumberFormat="1" applyFont="1" applyBorder="1" applyAlignment="1">
      <alignment horizontal="center" vertical="center"/>
    </xf>
    <xf numFmtId="221" fontId="50" fillId="0" borderId="77" xfId="0" applyNumberFormat="1" applyFont="1" applyBorder="1" applyAlignment="1">
      <alignment horizontal="center" vertical="center"/>
    </xf>
    <xf numFmtId="0" fontId="50" fillId="0" borderId="16" xfId="0" applyFont="1" applyBorder="1" applyAlignment="1">
      <alignment horizontal="center" vertical="center"/>
    </xf>
    <xf numFmtId="0" fontId="50" fillId="0" borderId="78" xfId="0" applyFont="1" applyBorder="1" applyAlignment="1">
      <alignment horizontal="center" vertical="center"/>
    </xf>
    <xf numFmtId="0" fontId="50" fillId="0" borderId="84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85" xfId="0" applyFont="1" applyBorder="1" applyAlignment="1">
      <alignment horizontal="center" vertical="center"/>
    </xf>
    <xf numFmtId="199" fontId="50" fillId="0" borderId="21" xfId="0" applyNumberFormat="1" applyFont="1" applyBorder="1" applyAlignment="1">
      <alignment horizontal="center" vertical="center"/>
    </xf>
    <xf numFmtId="228" fontId="50" fillId="0" borderId="21" xfId="0" applyNumberFormat="1" applyFont="1" applyBorder="1" applyAlignment="1">
      <alignment horizontal="center" vertical="center"/>
    </xf>
    <xf numFmtId="221" fontId="50" fillId="0" borderId="21" xfId="0" applyNumberFormat="1" applyFont="1" applyFill="1" applyBorder="1" applyAlignment="1">
      <alignment horizontal="center" vertical="center"/>
    </xf>
    <xf numFmtId="0" fontId="50" fillId="0" borderId="21" xfId="0" applyFont="1" applyFill="1" applyBorder="1" applyAlignment="1">
      <alignment horizontal="center" vertical="center"/>
    </xf>
    <xf numFmtId="0" fontId="68" fillId="29" borderId="77" xfId="0" applyFont="1" applyFill="1" applyBorder="1" applyAlignment="1">
      <alignment horizontal="center" vertical="center" shrinkToFit="1"/>
    </xf>
    <xf numFmtId="0" fontId="68" fillId="29" borderId="16" xfId="0" applyFont="1" applyFill="1" applyBorder="1" applyAlignment="1">
      <alignment horizontal="center" vertical="center" shrinkToFit="1"/>
    </xf>
    <xf numFmtId="0" fontId="68" fillId="29" borderId="78" xfId="0" applyFont="1" applyFill="1" applyBorder="1" applyAlignment="1">
      <alignment horizontal="center" vertical="center" shrinkToFit="1"/>
    </xf>
    <xf numFmtId="0" fontId="68" fillId="29" borderId="76" xfId="0" applyFont="1" applyFill="1" applyBorder="1" applyAlignment="1">
      <alignment horizontal="center" vertical="center" shrinkToFit="1"/>
    </xf>
    <xf numFmtId="0" fontId="68" fillId="29" borderId="21" xfId="0" applyFont="1" applyFill="1" applyBorder="1" applyAlignment="1">
      <alignment horizontal="center" vertical="center" shrinkToFit="1"/>
    </xf>
    <xf numFmtId="0" fontId="68" fillId="29" borderId="75" xfId="0" applyFont="1" applyFill="1" applyBorder="1" applyAlignment="1">
      <alignment horizontal="center" vertical="center" shrinkToFit="1"/>
    </xf>
    <xf numFmtId="2" fontId="50" fillId="0" borderId="51" xfId="0" applyNumberFormat="1" applyFont="1" applyBorder="1" applyAlignment="1">
      <alignment horizontal="center" vertical="center"/>
    </xf>
    <xf numFmtId="2" fontId="50" fillId="0" borderId="24" xfId="0" applyNumberFormat="1" applyFont="1" applyBorder="1" applyAlignment="1">
      <alignment horizontal="center" vertical="center"/>
    </xf>
    <xf numFmtId="185" fontId="50" fillId="0" borderId="64" xfId="0" applyNumberFormat="1" applyFont="1" applyBorder="1" applyAlignment="1">
      <alignment horizontal="center" vertical="center"/>
    </xf>
    <xf numFmtId="185" fontId="50" fillId="0" borderId="51" xfId="0" applyNumberFormat="1" applyFont="1" applyBorder="1" applyAlignment="1">
      <alignment horizontal="center" vertical="center"/>
    </xf>
    <xf numFmtId="0" fontId="68" fillId="29" borderId="73" xfId="0" applyFont="1" applyFill="1" applyBorder="1" applyAlignment="1">
      <alignment horizontal="center" vertical="center"/>
    </xf>
    <xf numFmtId="0" fontId="68" fillId="29" borderId="2" xfId="0" applyFont="1" applyFill="1" applyBorder="1" applyAlignment="1">
      <alignment horizontal="center" vertical="center"/>
    </xf>
    <xf numFmtId="178" fontId="50" fillId="0" borderId="64" xfId="0" applyNumberFormat="1" applyFont="1" applyBorder="1" applyAlignment="1">
      <alignment horizontal="center" vertical="center"/>
    </xf>
    <xf numFmtId="178" fontId="50" fillId="0" borderId="51" xfId="0" applyNumberFormat="1" applyFont="1" applyBorder="1" applyAlignment="1">
      <alignment horizontal="center" vertical="center"/>
    </xf>
    <xf numFmtId="178" fontId="50" fillId="0" borderId="24" xfId="0" applyNumberFormat="1" applyFont="1" applyBorder="1" applyAlignment="1">
      <alignment horizontal="center" vertical="center"/>
    </xf>
    <xf numFmtId="2" fontId="50" fillId="0" borderId="57" xfId="0" applyNumberFormat="1" applyFont="1" applyBorder="1" applyAlignment="1">
      <alignment horizontal="center" vertical="center"/>
    </xf>
    <xf numFmtId="2" fontId="50" fillId="0" borderId="28" xfId="0" applyNumberFormat="1" applyFont="1" applyBorder="1" applyAlignment="1">
      <alignment horizontal="center" vertical="center"/>
    </xf>
    <xf numFmtId="178" fontId="50" fillId="0" borderId="76" xfId="0" applyNumberFormat="1" applyFont="1" applyBorder="1" applyAlignment="1">
      <alignment horizontal="center" vertical="center"/>
    </xf>
    <xf numFmtId="178" fontId="50" fillId="0" borderId="21" xfId="0" applyNumberFormat="1" applyFont="1" applyBorder="1" applyAlignment="1">
      <alignment horizontal="center" vertical="center"/>
    </xf>
    <xf numFmtId="178" fontId="50" fillId="0" borderId="75" xfId="0" applyNumberFormat="1" applyFont="1" applyBorder="1" applyAlignment="1">
      <alignment horizontal="center" vertical="center"/>
    </xf>
    <xf numFmtId="185" fontId="50" fillId="0" borderId="76" xfId="0" applyNumberFormat="1" applyFont="1" applyBorder="1" applyAlignment="1">
      <alignment horizontal="center" vertical="center"/>
    </xf>
    <xf numFmtId="185" fontId="50" fillId="0" borderId="21" xfId="0" applyNumberFormat="1" applyFont="1" applyBorder="1" applyAlignment="1">
      <alignment horizontal="center" vertical="center"/>
    </xf>
    <xf numFmtId="0" fontId="68" fillId="29" borderId="69" xfId="0" applyFont="1" applyFill="1" applyBorder="1" applyAlignment="1">
      <alignment horizontal="center" vertical="center"/>
    </xf>
    <xf numFmtId="0" fontId="68" fillId="29" borderId="77" xfId="0" applyFont="1" applyFill="1" applyBorder="1" applyAlignment="1">
      <alignment horizontal="center" vertical="center"/>
    </xf>
    <xf numFmtId="0" fontId="68" fillId="29" borderId="16" xfId="0" applyFont="1" applyFill="1" applyBorder="1" applyAlignment="1">
      <alignment horizontal="center" vertical="center"/>
    </xf>
    <xf numFmtId="203" fontId="121" fillId="0" borderId="73" xfId="0" applyNumberFormat="1" applyFont="1" applyBorder="1" applyAlignment="1">
      <alignment horizontal="center" vertical="center"/>
    </xf>
    <xf numFmtId="0" fontId="121" fillId="0" borderId="2" xfId="0" applyFont="1" applyBorder="1" applyAlignment="1">
      <alignment horizontal="center" vertical="center"/>
    </xf>
    <xf numFmtId="0" fontId="121" fillId="0" borderId="73" xfId="0" applyFont="1" applyBorder="1" applyAlignment="1">
      <alignment horizontal="center" vertical="center"/>
    </xf>
    <xf numFmtId="0" fontId="68" fillId="29" borderId="73" xfId="0" applyFont="1" applyFill="1" applyBorder="1" applyAlignment="1">
      <alignment horizontal="center" vertical="center" shrinkToFit="1"/>
    </xf>
    <xf numFmtId="0" fontId="68" fillId="29" borderId="2" xfId="0" applyFont="1" applyFill="1" applyBorder="1" applyAlignment="1">
      <alignment horizontal="center" vertical="center" shrinkToFit="1"/>
    </xf>
    <xf numFmtId="0" fontId="50" fillId="0" borderId="28" xfId="0" applyFont="1" applyFill="1" applyBorder="1" applyAlignment="1">
      <alignment horizontal="center" vertical="center"/>
    </xf>
    <xf numFmtId="0" fontId="50" fillId="0" borderId="29" xfId="0" applyFont="1" applyFill="1" applyBorder="1" applyAlignment="1">
      <alignment horizontal="center" vertical="center"/>
    </xf>
    <xf numFmtId="0" fontId="50" fillId="0" borderId="30" xfId="0" applyFont="1" applyFill="1" applyBorder="1" applyAlignment="1">
      <alignment horizontal="center" vertical="center"/>
    </xf>
    <xf numFmtId="0" fontId="50" fillId="0" borderId="71" xfId="0" applyFont="1" applyFill="1" applyBorder="1" applyAlignment="1">
      <alignment horizontal="center" vertical="center"/>
    </xf>
    <xf numFmtId="0" fontId="50" fillId="0" borderId="36" xfId="0" applyFont="1" applyFill="1" applyBorder="1" applyAlignment="1">
      <alignment horizontal="center" vertical="center"/>
    </xf>
    <xf numFmtId="0" fontId="50" fillId="0" borderId="37" xfId="0" applyFont="1" applyFill="1" applyBorder="1" applyAlignment="1">
      <alignment horizontal="center" vertical="center"/>
    </xf>
    <xf numFmtId="0" fontId="50" fillId="0" borderId="38" xfId="0" applyFont="1" applyFill="1" applyBorder="1" applyAlignment="1">
      <alignment horizontal="center" vertical="center"/>
    </xf>
    <xf numFmtId="0" fontId="50" fillId="27" borderId="81" xfId="0" applyFont="1" applyFill="1" applyBorder="1" applyAlignment="1">
      <alignment horizontal="center" vertical="center"/>
    </xf>
    <xf numFmtId="0" fontId="50" fillId="27" borderId="82" xfId="0" applyFont="1" applyFill="1" applyBorder="1" applyAlignment="1">
      <alignment horizontal="center" vertical="center"/>
    </xf>
    <xf numFmtId="0" fontId="50" fillId="27" borderId="83" xfId="0" applyFont="1" applyFill="1" applyBorder="1" applyAlignment="1">
      <alignment horizontal="center" vertical="center"/>
    </xf>
    <xf numFmtId="0" fontId="50" fillId="0" borderId="72" xfId="0" applyFont="1" applyFill="1" applyBorder="1" applyAlignment="1">
      <alignment horizontal="center" vertical="center"/>
    </xf>
    <xf numFmtId="0" fontId="68" fillId="29" borderId="70" xfId="0" applyFont="1" applyFill="1" applyBorder="1" applyAlignment="1">
      <alignment horizontal="center" vertical="center"/>
    </xf>
    <xf numFmtId="0" fontId="50" fillId="0" borderId="24" xfId="0" applyFont="1" applyFill="1" applyBorder="1" applyAlignment="1">
      <alignment horizontal="center" vertical="center"/>
    </xf>
    <xf numFmtId="0" fontId="50" fillId="0" borderId="25" xfId="0" applyFont="1" applyFill="1" applyBorder="1" applyAlignment="1">
      <alignment horizontal="center" vertical="center"/>
    </xf>
    <xf numFmtId="0" fontId="50" fillId="0" borderId="26" xfId="0" applyFont="1" applyFill="1" applyBorder="1" applyAlignment="1">
      <alignment horizontal="center" vertical="center"/>
    </xf>
    <xf numFmtId="0" fontId="50" fillId="0" borderId="64" xfId="0" applyFont="1" applyFill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0" fontId="68" fillId="29" borderId="79" xfId="0" applyFont="1" applyFill="1" applyBorder="1" applyAlignment="1">
      <alignment horizontal="center" vertical="center"/>
    </xf>
    <xf numFmtId="0" fontId="68" fillId="29" borderId="80" xfId="0" applyFont="1" applyFill="1" applyBorder="1" applyAlignment="1">
      <alignment horizontal="center" vertical="center"/>
    </xf>
    <xf numFmtId="202" fontId="50" fillId="0" borderId="0" xfId="0" applyNumberFormat="1" applyFont="1" applyAlignment="1">
      <alignment horizontal="center" vertical="center"/>
    </xf>
    <xf numFmtId="0" fontId="68" fillId="29" borderId="78" xfId="0" applyFont="1" applyFill="1" applyBorder="1" applyAlignment="1">
      <alignment horizontal="center" vertical="center"/>
    </xf>
    <xf numFmtId="0" fontId="40" fillId="0" borderId="50" xfId="0" applyFont="1" applyFill="1" applyBorder="1" applyAlignment="1">
      <alignment horizontal="center" vertical="center" wrapText="1"/>
    </xf>
    <xf numFmtId="0" fontId="40" fillId="0" borderId="36" xfId="0" applyFont="1" applyFill="1" applyBorder="1" applyAlignment="1">
      <alignment horizontal="center" vertical="center" wrapText="1"/>
    </xf>
    <xf numFmtId="0" fontId="40" fillId="0" borderId="57" xfId="0" applyFont="1" applyFill="1" applyBorder="1" applyAlignment="1">
      <alignment horizontal="center" vertical="center" wrapText="1"/>
    </xf>
    <xf numFmtId="0" fontId="40" fillId="0" borderId="28" xfId="0" applyFont="1" applyFill="1" applyBorder="1" applyAlignment="1">
      <alignment horizontal="center" vertical="center" wrapText="1"/>
    </xf>
    <xf numFmtId="0" fontId="44" fillId="0" borderId="50" xfId="114" applyFont="1" applyBorder="1" applyAlignment="1">
      <alignment horizontal="center" vertical="center"/>
    </xf>
    <xf numFmtId="0" fontId="44" fillId="0" borderId="36" xfId="114" applyFont="1" applyBorder="1" applyAlignment="1">
      <alignment horizontal="center" vertical="center"/>
    </xf>
    <xf numFmtId="0" fontId="44" fillId="0" borderId="57" xfId="114" applyFont="1" applyBorder="1" applyAlignment="1">
      <alignment horizontal="center" vertical="center"/>
    </xf>
    <xf numFmtId="0" fontId="44" fillId="0" borderId="28" xfId="114" applyFont="1" applyBorder="1" applyAlignment="1">
      <alignment horizontal="center" vertical="center"/>
    </xf>
    <xf numFmtId="0" fontId="40" fillId="0" borderId="50" xfId="0" applyFont="1" applyFill="1" applyBorder="1" applyAlignment="1">
      <alignment horizontal="center" vertical="center"/>
    </xf>
    <xf numFmtId="0" fontId="40" fillId="0" borderId="36" xfId="0" applyFont="1" applyFill="1" applyBorder="1" applyAlignment="1">
      <alignment horizontal="center" vertical="center"/>
    </xf>
    <xf numFmtId="0" fontId="40" fillId="0" borderId="57" xfId="0" applyFont="1" applyFill="1" applyBorder="1" applyAlignment="1">
      <alignment horizontal="center" vertical="center"/>
    </xf>
    <xf numFmtId="0" fontId="40" fillId="0" borderId="28" xfId="0" applyFont="1" applyFill="1" applyBorder="1" applyAlignment="1">
      <alignment horizontal="center" vertical="center"/>
    </xf>
    <xf numFmtId="0" fontId="41" fillId="0" borderId="36" xfId="0" applyFont="1" applyFill="1" applyBorder="1" applyAlignment="1">
      <alignment horizontal="center" vertical="center"/>
    </xf>
    <xf numFmtId="0" fontId="41" fillId="0" borderId="37" xfId="0" applyFont="1" applyFill="1" applyBorder="1" applyAlignment="1">
      <alignment horizontal="center" vertical="center"/>
    </xf>
    <xf numFmtId="0" fontId="40" fillId="0" borderId="37" xfId="0" applyFont="1" applyFill="1" applyBorder="1" applyAlignment="1">
      <alignment horizontal="center" vertical="center"/>
    </xf>
    <xf numFmtId="0" fontId="40" fillId="0" borderId="29" xfId="0" applyFont="1" applyFill="1" applyBorder="1" applyAlignment="1">
      <alignment horizontal="center" vertical="center"/>
    </xf>
    <xf numFmtId="198" fontId="44" fillId="0" borderId="0" xfId="114" applyNumberFormat="1" applyFont="1" applyAlignment="1">
      <alignment horizontal="center" vertical="center"/>
    </xf>
    <xf numFmtId="198" fontId="44" fillId="0" borderId="51" xfId="114" applyNumberFormat="1" applyFont="1" applyBorder="1" applyAlignment="1">
      <alignment horizontal="center" vertical="center"/>
    </xf>
    <xf numFmtId="198" fontId="44" fillId="0" borderId="24" xfId="114" applyNumberFormat="1" applyFont="1" applyBorder="1" applyAlignment="1">
      <alignment horizontal="center" vertical="center"/>
    </xf>
    <xf numFmtId="178" fontId="40" fillId="0" borderId="72" xfId="0" applyNumberFormat="1" applyFont="1" applyFill="1" applyBorder="1" applyAlignment="1">
      <alignment horizontal="center" vertical="center"/>
    </xf>
    <xf numFmtId="178" fontId="40" fillId="0" borderId="50" xfId="0" applyNumberFormat="1" applyFont="1" applyFill="1" applyBorder="1" applyAlignment="1">
      <alignment horizontal="center" vertical="center"/>
    </xf>
    <xf numFmtId="178" fontId="40" fillId="0" borderId="36" xfId="0" applyNumberFormat="1" applyFont="1" applyFill="1" applyBorder="1" applyAlignment="1">
      <alignment horizontal="center" vertical="center"/>
    </xf>
    <xf numFmtId="178" fontId="40" fillId="0" borderId="71" xfId="0" applyNumberFormat="1" applyFont="1" applyFill="1" applyBorder="1" applyAlignment="1">
      <alignment horizontal="center" vertical="center"/>
    </xf>
    <xf numFmtId="178" fontId="40" fillId="0" borderId="57" xfId="0" applyNumberFormat="1" applyFont="1" applyFill="1" applyBorder="1" applyAlignment="1">
      <alignment horizontal="center" vertical="center"/>
    </xf>
    <xf numFmtId="178" fontId="40" fillId="0" borderId="28" xfId="0" applyNumberFormat="1" applyFont="1" applyFill="1" applyBorder="1" applyAlignment="1">
      <alignment horizontal="center" vertical="center"/>
    </xf>
    <xf numFmtId="198" fontId="44" fillId="0" borderId="87" xfId="114" applyNumberFormat="1" applyFont="1" applyFill="1" applyBorder="1" applyAlignment="1">
      <alignment horizontal="center" vertical="center"/>
    </xf>
    <xf numFmtId="198" fontId="44" fillId="0" borderId="74" xfId="114" applyNumberFormat="1" applyFont="1" applyFill="1" applyBorder="1" applyAlignment="1">
      <alignment horizontal="center" vertical="center"/>
    </xf>
    <xf numFmtId="0" fontId="44" fillId="0" borderId="74" xfId="114" applyFont="1" applyBorder="1" applyAlignment="1">
      <alignment horizontal="center" vertical="center"/>
    </xf>
    <xf numFmtId="198" fontId="44" fillId="0" borderId="72" xfId="114" applyNumberFormat="1" applyFont="1" applyFill="1" applyBorder="1" applyAlignment="1">
      <alignment horizontal="center" vertical="center"/>
    </xf>
    <xf numFmtId="198" fontId="44" fillId="0" borderId="50" xfId="114" applyNumberFormat="1" applyFont="1" applyFill="1" applyBorder="1" applyAlignment="1">
      <alignment horizontal="center" vertical="center"/>
    </xf>
    <xf numFmtId="198" fontId="44" fillId="0" borderId="36" xfId="114" applyNumberFormat="1" applyFont="1" applyFill="1" applyBorder="1" applyAlignment="1">
      <alignment horizontal="center" vertical="center"/>
    </xf>
    <xf numFmtId="198" fontId="44" fillId="0" borderId="71" xfId="114" applyNumberFormat="1" applyFont="1" applyFill="1" applyBorder="1" applyAlignment="1">
      <alignment horizontal="center" vertical="center"/>
    </xf>
    <xf numFmtId="198" fontId="44" fillId="0" borderId="57" xfId="114" applyNumberFormat="1" applyFont="1" applyFill="1" applyBorder="1" applyAlignment="1">
      <alignment horizontal="center" vertical="center"/>
    </xf>
    <xf numFmtId="198" fontId="44" fillId="0" borderId="57" xfId="114" applyNumberFormat="1" applyFont="1" applyBorder="1" applyAlignment="1">
      <alignment horizontal="center" vertical="center"/>
    </xf>
    <xf numFmtId="198" fontId="44" fillId="0" borderId="28" xfId="114" applyNumberFormat="1" applyFont="1" applyBorder="1" applyAlignment="1">
      <alignment horizontal="center" vertical="center"/>
    </xf>
    <xf numFmtId="0" fontId="40" fillId="0" borderId="72" xfId="0" applyFont="1" applyFill="1" applyBorder="1" applyAlignment="1">
      <alignment horizontal="center" vertical="center"/>
    </xf>
    <xf numFmtId="0" fontId="40" fillId="0" borderId="25" xfId="0" applyFont="1" applyFill="1" applyBorder="1" applyAlignment="1">
      <alignment horizontal="center" vertical="center"/>
    </xf>
    <xf numFmtId="0" fontId="40" fillId="0" borderId="64" xfId="0" applyFont="1" applyFill="1" applyBorder="1" applyAlignment="1">
      <alignment horizontal="center" vertical="center"/>
    </xf>
    <xf numFmtId="0" fontId="40" fillId="0" borderId="51" xfId="0" applyFont="1" applyFill="1" applyBorder="1" applyAlignment="1">
      <alignment horizontal="center" vertical="center"/>
    </xf>
    <xf numFmtId="0" fontId="40" fillId="0" borderId="24" xfId="0" applyFont="1" applyFill="1" applyBorder="1" applyAlignment="1">
      <alignment horizontal="center" vertical="center"/>
    </xf>
    <xf numFmtId="0" fontId="40" fillId="0" borderId="71" xfId="0" applyFont="1" applyFill="1" applyBorder="1" applyAlignment="1">
      <alignment horizontal="center" vertical="center"/>
    </xf>
    <xf numFmtId="0" fontId="41" fillId="0" borderId="28" xfId="0" applyFont="1" applyFill="1" applyBorder="1" applyAlignment="1">
      <alignment horizontal="center" vertical="center"/>
    </xf>
    <xf numFmtId="0" fontId="41" fillId="0" borderId="29" xfId="0" applyFont="1" applyFill="1" applyBorder="1" applyAlignment="1">
      <alignment horizontal="center" vertical="center"/>
    </xf>
    <xf numFmtId="2" fontId="40" fillId="0" borderId="29" xfId="0" applyNumberFormat="1" applyFont="1" applyFill="1" applyBorder="1" applyAlignment="1">
      <alignment horizontal="center" vertical="center"/>
    </xf>
    <xf numFmtId="2" fontId="40" fillId="0" borderId="72" xfId="0" applyNumberFormat="1" applyFont="1" applyFill="1" applyBorder="1" applyAlignment="1">
      <alignment horizontal="center" vertical="center"/>
    </xf>
    <xf numFmtId="2" fontId="40" fillId="0" borderId="50" xfId="0" applyNumberFormat="1" applyFont="1" applyFill="1" applyBorder="1" applyAlignment="1">
      <alignment horizontal="center" vertical="center"/>
    </xf>
    <xf numFmtId="2" fontId="40" fillId="0" borderId="36" xfId="0" applyNumberFormat="1" applyFont="1" applyFill="1" applyBorder="1" applyAlignment="1">
      <alignment horizontal="center" vertical="center"/>
    </xf>
    <xf numFmtId="179" fontId="40" fillId="0" borderId="0" xfId="0" applyNumberFormat="1" applyFont="1" applyBorder="1" applyAlignment="1">
      <alignment horizontal="center" vertical="center"/>
    </xf>
    <xf numFmtId="0" fontId="40" fillId="0" borderId="87" xfId="0" applyFont="1" applyFill="1" applyBorder="1" applyAlignment="1">
      <alignment horizontal="center" vertical="center"/>
    </xf>
    <xf numFmtId="0" fontId="40" fillId="0" borderId="74" xfId="0" applyFont="1" applyFill="1" applyBorder="1" applyAlignment="1">
      <alignment horizontal="center" vertical="center"/>
    </xf>
    <xf numFmtId="0" fontId="40" fillId="0" borderId="33" xfId="0" applyFont="1" applyFill="1" applyBorder="1" applyAlignment="1">
      <alignment horizontal="center" vertical="center"/>
    </xf>
    <xf numFmtId="2" fontId="40" fillId="0" borderId="71" xfId="0" applyNumberFormat="1" applyFont="1" applyFill="1" applyBorder="1" applyAlignment="1">
      <alignment horizontal="center" vertical="center"/>
    </xf>
    <xf numFmtId="2" fontId="40" fillId="0" borderId="37" xfId="0" applyNumberFormat="1" applyFont="1" applyFill="1" applyBorder="1" applyAlignment="1">
      <alignment horizontal="center" vertical="center"/>
    </xf>
    <xf numFmtId="2" fontId="40" fillId="0" borderId="57" xfId="0" applyNumberFormat="1" applyFont="1" applyFill="1" applyBorder="1" applyAlignment="1">
      <alignment horizontal="center" vertical="center"/>
    </xf>
    <xf numFmtId="2" fontId="40" fillId="0" borderId="2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2" fontId="40" fillId="0" borderId="0" xfId="0" applyNumberFormat="1" applyFont="1" applyBorder="1" applyAlignment="1">
      <alignment horizontal="center" vertical="center"/>
    </xf>
    <xf numFmtId="0" fontId="41" fillId="0" borderId="32" xfId="0" applyFont="1" applyFill="1" applyBorder="1" applyAlignment="1">
      <alignment horizontal="center" vertical="center"/>
    </xf>
    <xf numFmtId="0" fontId="41" fillId="0" borderId="33" xfId="0" applyFont="1" applyFill="1" applyBorder="1" applyAlignment="1">
      <alignment horizontal="center" vertical="center"/>
    </xf>
    <xf numFmtId="193" fontId="40" fillId="0" borderId="37" xfId="0" applyNumberFormat="1" applyFont="1" applyFill="1" applyBorder="1" applyAlignment="1">
      <alignment horizontal="center" vertical="center"/>
    </xf>
    <xf numFmtId="193" fontId="40" fillId="0" borderId="72" xfId="0" applyNumberFormat="1" applyFont="1" applyFill="1" applyBorder="1" applyAlignment="1">
      <alignment horizontal="center" vertical="center"/>
    </xf>
    <xf numFmtId="2" fontId="109" fillId="0" borderId="0" xfId="0" applyNumberFormat="1" applyFont="1" applyBorder="1" applyAlignment="1">
      <alignment horizontal="left" vertical="top"/>
    </xf>
    <xf numFmtId="0" fontId="41" fillId="0" borderId="24" xfId="0" applyFont="1" applyFill="1" applyBorder="1" applyAlignment="1">
      <alignment horizontal="center" vertical="center"/>
    </xf>
    <xf numFmtId="0" fontId="41" fillId="0" borderId="25" xfId="0" applyFont="1" applyFill="1" applyBorder="1" applyAlignment="1">
      <alignment horizontal="center" vertical="center"/>
    </xf>
    <xf numFmtId="223" fontId="40" fillId="0" borderId="72" xfId="0" applyNumberFormat="1" applyFont="1" applyFill="1" applyBorder="1" applyAlignment="1">
      <alignment horizontal="center" vertical="center"/>
    </xf>
    <xf numFmtId="193" fontId="40" fillId="0" borderId="86" xfId="0" applyNumberFormat="1" applyFont="1" applyFill="1" applyBorder="1" applyAlignment="1">
      <alignment horizontal="center" vertical="center"/>
    </xf>
    <xf numFmtId="193" fontId="40" fillId="0" borderId="88" xfId="0" applyNumberFormat="1" applyFont="1" applyFill="1" applyBorder="1" applyAlignment="1">
      <alignment horizontal="center" vertical="center"/>
    </xf>
    <xf numFmtId="177" fontId="40" fillId="0" borderId="72" xfId="0" applyNumberFormat="1" applyFont="1" applyFill="1" applyBorder="1" applyAlignment="1">
      <alignment horizontal="center" vertical="center"/>
    </xf>
    <xf numFmtId="177" fontId="40" fillId="0" borderId="50" xfId="0" applyNumberFormat="1" applyFont="1" applyFill="1" applyBorder="1" applyAlignment="1">
      <alignment horizontal="center" vertical="center"/>
    </xf>
    <xf numFmtId="177" fontId="40" fillId="0" borderId="36" xfId="0" applyNumberFormat="1" applyFont="1" applyFill="1" applyBorder="1" applyAlignment="1">
      <alignment horizontal="center" vertical="center"/>
    </xf>
    <xf numFmtId="198" fontId="40" fillId="0" borderId="37" xfId="0" applyNumberFormat="1" applyFont="1" applyFill="1" applyBorder="1" applyAlignment="1">
      <alignment horizontal="center" vertical="center"/>
    </xf>
    <xf numFmtId="224" fontId="40" fillId="0" borderId="29" xfId="114" applyNumberFormat="1" applyFont="1" applyBorder="1" applyAlignment="1">
      <alignment horizontal="center" vertical="center"/>
    </xf>
    <xf numFmtId="224" fontId="40" fillId="0" borderId="37" xfId="114" applyNumberFormat="1" applyFont="1" applyBorder="1" applyAlignment="1">
      <alignment horizontal="center" vertical="center"/>
    </xf>
    <xf numFmtId="227" fontId="40" fillId="0" borderId="37" xfId="0" applyNumberFormat="1" applyFont="1" applyFill="1" applyBorder="1" applyAlignment="1">
      <alignment horizontal="center" vertical="center"/>
    </xf>
    <xf numFmtId="204" fontId="40" fillId="0" borderId="84" xfId="0" applyNumberFormat="1" applyFont="1" applyFill="1" applyBorder="1" applyAlignment="1">
      <alignment horizontal="center" vertical="center"/>
    </xf>
    <xf numFmtId="204" fontId="40" fillId="0" borderId="0" xfId="0" applyNumberFormat="1" applyFont="1" applyFill="1" applyBorder="1" applyAlignment="1">
      <alignment horizontal="center" vertical="center"/>
    </xf>
    <xf numFmtId="223" fontId="40" fillId="0" borderId="71" xfId="114" applyNumberFormat="1" applyFont="1" applyBorder="1" applyAlignment="1">
      <alignment horizontal="center" vertical="center"/>
    </xf>
    <xf numFmtId="223" fontId="40" fillId="0" borderId="57" xfId="114" applyNumberFormat="1" applyFont="1" applyBorder="1" applyAlignment="1">
      <alignment horizontal="center" vertical="center"/>
    </xf>
    <xf numFmtId="223" fontId="40" fillId="0" borderId="28" xfId="114" applyNumberFormat="1" applyFont="1" applyBorder="1" applyAlignment="1">
      <alignment horizontal="center" vertical="center"/>
    </xf>
    <xf numFmtId="0" fontId="40" fillId="0" borderId="0" xfId="0" quotePrefix="1" applyNumberFormat="1" applyFont="1" applyBorder="1" applyAlignment="1">
      <alignment horizontal="center" vertical="center"/>
    </xf>
    <xf numFmtId="0" fontId="40" fillId="0" borderId="0" xfId="110" applyFont="1" applyAlignment="1">
      <alignment horizontal="center" vertical="center"/>
    </xf>
    <xf numFmtId="0" fontId="40" fillId="0" borderId="21" xfId="0" applyFont="1" applyFill="1" applyBorder="1" applyAlignment="1">
      <alignment horizontal="center" vertical="center"/>
    </xf>
    <xf numFmtId="193" fontId="40" fillId="0" borderId="29" xfId="0" applyNumberFormat="1" applyFont="1" applyFill="1" applyBorder="1" applyAlignment="1">
      <alignment horizontal="center" vertical="center"/>
    </xf>
    <xf numFmtId="193" fontId="40" fillId="0" borderId="71" xfId="0" applyNumberFormat="1" applyFont="1" applyFill="1" applyBorder="1" applyAlignment="1">
      <alignment horizontal="center" vertical="center"/>
    </xf>
    <xf numFmtId="0" fontId="41" fillId="35" borderId="70" xfId="0" applyFont="1" applyFill="1" applyBorder="1" applyAlignment="1">
      <alignment vertical="center"/>
    </xf>
    <xf numFmtId="177" fontId="40" fillId="0" borderId="37" xfId="0" applyNumberFormat="1" applyFont="1" applyFill="1" applyBorder="1" applyAlignment="1">
      <alignment horizontal="center" vertical="center"/>
    </xf>
    <xf numFmtId="0" fontId="40" fillId="0" borderId="37" xfId="0" applyFont="1" applyBorder="1" applyAlignment="1">
      <alignment vertical="center"/>
    </xf>
    <xf numFmtId="178" fontId="40" fillId="0" borderId="86" xfId="0" applyNumberFormat="1" applyFont="1" applyFill="1" applyBorder="1" applyAlignment="1">
      <alignment horizontal="center" vertical="center"/>
    </xf>
    <xf numFmtId="0" fontId="40" fillId="0" borderId="37" xfId="0" applyFont="1" applyFill="1" applyBorder="1" applyAlignment="1">
      <alignment vertical="center"/>
    </xf>
    <xf numFmtId="178" fontId="40" fillId="0" borderId="37" xfId="0" applyNumberFormat="1" applyFont="1" applyFill="1" applyBorder="1" applyAlignment="1">
      <alignment horizontal="center" vertical="center"/>
    </xf>
    <xf numFmtId="177" fontId="40" fillId="0" borderId="29" xfId="0" applyNumberFormat="1" applyFont="1" applyFill="1" applyBorder="1" applyAlignment="1">
      <alignment horizontal="center" vertical="center"/>
    </xf>
    <xf numFmtId="0" fontId="40" fillId="0" borderId="29" xfId="0" applyFont="1" applyBorder="1" applyAlignment="1">
      <alignment vertical="center"/>
    </xf>
    <xf numFmtId="177" fontId="40" fillId="0" borderId="71" xfId="0" applyNumberFormat="1" applyFont="1" applyFill="1" applyBorder="1" applyAlignment="1">
      <alignment horizontal="center" vertical="center"/>
    </xf>
    <xf numFmtId="177" fontId="40" fillId="0" borderId="57" xfId="0" applyNumberFormat="1" applyFont="1" applyFill="1" applyBorder="1" applyAlignment="1">
      <alignment horizontal="center" vertical="center"/>
    </xf>
    <xf numFmtId="177" fontId="40" fillId="0" borderId="28" xfId="0" applyNumberFormat="1" applyFont="1" applyFill="1" applyBorder="1" applyAlignment="1">
      <alignment horizontal="center" vertical="center"/>
    </xf>
    <xf numFmtId="177" fontId="40" fillId="0" borderId="33" xfId="0" applyNumberFormat="1" applyFont="1" applyFill="1" applyBorder="1" applyAlignment="1">
      <alignment horizontal="center" vertical="center"/>
    </xf>
    <xf numFmtId="0" fontId="40" fillId="0" borderId="33" xfId="0" applyFont="1" applyBorder="1" applyAlignment="1">
      <alignment vertical="center"/>
    </xf>
    <xf numFmtId="224" fontId="40" fillId="0" borderId="72" xfId="0" applyNumberFormat="1" applyFont="1" applyBorder="1" applyAlignment="1">
      <alignment horizontal="center" vertical="center"/>
    </xf>
    <xf numFmtId="224" fontId="40" fillId="0" borderId="50" xfId="0" applyNumberFormat="1" applyFont="1" applyBorder="1" applyAlignment="1">
      <alignment horizontal="center" vertical="center"/>
    </xf>
    <xf numFmtId="224" fontId="40" fillId="0" borderId="36" xfId="0" applyNumberFormat="1" applyFont="1" applyBorder="1" applyAlignment="1">
      <alignment horizontal="center" vertical="center"/>
    </xf>
    <xf numFmtId="224" fontId="40" fillId="0" borderId="71" xfId="0" applyNumberFormat="1" applyFont="1" applyBorder="1" applyAlignment="1">
      <alignment horizontal="center" vertical="center"/>
    </xf>
    <xf numFmtId="224" fontId="40" fillId="0" borderId="57" xfId="0" applyNumberFormat="1" applyFont="1" applyBorder="1" applyAlignment="1">
      <alignment horizontal="center" vertical="center"/>
    </xf>
    <xf numFmtId="224" fontId="40" fillId="0" borderId="28" xfId="0" applyNumberFormat="1" applyFont="1" applyBorder="1" applyAlignment="1">
      <alignment horizontal="center" vertical="center"/>
    </xf>
    <xf numFmtId="177" fontId="40" fillId="0" borderId="64" xfId="0" applyNumberFormat="1" applyFont="1" applyFill="1" applyBorder="1" applyAlignment="1">
      <alignment horizontal="center" vertical="center"/>
    </xf>
    <xf numFmtId="177" fontId="40" fillId="0" borderId="51" xfId="0" applyNumberFormat="1" applyFont="1" applyFill="1" applyBorder="1" applyAlignment="1">
      <alignment horizontal="center" vertical="center"/>
    </xf>
    <xf numFmtId="177" fontId="40" fillId="0" borderId="24" xfId="0" applyNumberFormat="1" applyFont="1" applyFill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179" fontId="40" fillId="0" borderId="72" xfId="0" applyNumberFormat="1" applyFont="1" applyFill="1" applyBorder="1" applyAlignment="1">
      <alignment horizontal="center" vertical="center"/>
    </xf>
    <xf numFmtId="179" fontId="40" fillId="0" borderId="50" xfId="0" applyNumberFormat="1" applyFont="1" applyFill="1" applyBorder="1" applyAlignment="1">
      <alignment horizontal="center" vertical="center"/>
    </xf>
    <xf numFmtId="179" fontId="40" fillId="0" borderId="36" xfId="0" applyNumberFormat="1" applyFont="1" applyFill="1" applyBorder="1" applyAlignment="1">
      <alignment horizontal="center" vertical="center"/>
    </xf>
    <xf numFmtId="227" fontId="40" fillId="0" borderId="86" xfId="0" applyNumberFormat="1" applyFont="1" applyFill="1" applyBorder="1" applyAlignment="1">
      <alignment horizontal="center" vertical="center"/>
    </xf>
    <xf numFmtId="176" fontId="40" fillId="0" borderId="0" xfId="108" applyNumberFormat="1" applyFont="1" applyFill="1" applyBorder="1" applyAlignment="1">
      <alignment horizontal="center" vertical="center"/>
    </xf>
    <xf numFmtId="179" fontId="40" fillId="0" borderId="71" xfId="0" applyNumberFormat="1" applyFont="1" applyFill="1" applyBorder="1" applyAlignment="1">
      <alignment horizontal="center" vertical="center"/>
    </xf>
    <xf numFmtId="179" fontId="40" fillId="0" borderId="57" xfId="0" applyNumberFormat="1" applyFont="1" applyFill="1" applyBorder="1" applyAlignment="1">
      <alignment horizontal="center" vertical="center"/>
    </xf>
    <xf numFmtId="179" fontId="40" fillId="0" borderId="28" xfId="0" applyNumberFormat="1" applyFont="1" applyFill="1" applyBorder="1" applyAlignment="1">
      <alignment horizontal="center" vertical="center"/>
    </xf>
    <xf numFmtId="223" fontId="40" fillId="0" borderId="71" xfId="0" applyNumberFormat="1" applyFont="1" applyFill="1" applyBorder="1" applyAlignment="1">
      <alignment horizontal="center" vertical="center"/>
    </xf>
    <xf numFmtId="0" fontId="104" fillId="29" borderId="0" xfId="114" applyFont="1" applyFill="1" applyBorder="1" applyAlignment="1">
      <alignment horizontal="center" vertical="center"/>
    </xf>
    <xf numFmtId="0" fontId="104" fillId="29" borderId="0" xfId="114" applyFont="1" applyFill="1" applyBorder="1" applyAlignment="1">
      <alignment horizontal="center" vertical="center" wrapText="1"/>
    </xf>
    <xf numFmtId="179" fontId="40" fillId="0" borderId="72" xfId="0" applyNumberFormat="1" applyFont="1" applyBorder="1" applyAlignment="1">
      <alignment horizontal="center" vertical="center"/>
    </xf>
    <xf numFmtId="225" fontId="40" fillId="0" borderId="29" xfId="114" applyNumberFormat="1" applyFont="1" applyBorder="1" applyAlignment="1">
      <alignment horizontal="center" vertical="center"/>
    </xf>
    <xf numFmtId="234" fontId="40" fillId="0" borderId="57" xfId="0" applyNumberFormat="1" applyFont="1" applyBorder="1" applyAlignment="1">
      <alignment horizontal="center" vertical="center"/>
    </xf>
    <xf numFmtId="177" fontId="40" fillId="0" borderId="86" xfId="0" applyNumberFormat="1" applyFont="1" applyFill="1" applyBorder="1" applyAlignment="1">
      <alignment horizontal="center" vertical="center"/>
    </xf>
    <xf numFmtId="176" fontId="97" fillId="0" borderId="0" xfId="108" applyNumberFormat="1" applyFont="1" applyFill="1" applyBorder="1" applyAlignment="1">
      <alignment horizontal="center" vertical="center"/>
    </xf>
    <xf numFmtId="198" fontId="40" fillId="0" borderId="72" xfId="0" applyNumberFormat="1" applyFont="1" applyBorder="1" applyAlignment="1">
      <alignment horizontal="center" vertical="center"/>
    </xf>
    <xf numFmtId="198" fontId="40" fillId="0" borderId="50" xfId="0" applyNumberFormat="1" applyFont="1" applyBorder="1" applyAlignment="1">
      <alignment horizontal="center" vertical="center"/>
    </xf>
    <xf numFmtId="178" fontId="40" fillId="0" borderId="57" xfId="0" applyNumberFormat="1" applyFont="1" applyBorder="1" applyAlignment="1">
      <alignment horizontal="center" vertical="center"/>
    </xf>
    <xf numFmtId="179" fontId="40" fillId="0" borderId="71" xfId="0" applyNumberFormat="1" applyFont="1" applyBorder="1" applyAlignment="1">
      <alignment horizontal="center" vertical="center"/>
    </xf>
    <xf numFmtId="198" fontId="40" fillId="0" borderId="71" xfId="0" applyNumberFormat="1" applyFont="1" applyBorder="1" applyAlignment="1">
      <alignment horizontal="center" vertical="center"/>
    </xf>
    <xf numFmtId="198" fontId="40" fillId="0" borderId="57" xfId="0" applyNumberFormat="1" applyFont="1" applyBorder="1" applyAlignment="1">
      <alignment horizontal="center" vertical="center"/>
    </xf>
    <xf numFmtId="0" fontId="44" fillId="0" borderId="25" xfId="114" applyFont="1" applyFill="1" applyBorder="1" applyAlignment="1">
      <alignment horizontal="center" vertical="center"/>
    </xf>
    <xf numFmtId="0" fontId="44" fillId="0" borderId="64" xfId="114" applyFont="1" applyFill="1" applyBorder="1" applyAlignment="1">
      <alignment horizontal="center" vertical="center"/>
    </xf>
    <xf numFmtId="0" fontId="44" fillId="0" borderId="37" xfId="114" applyFont="1" applyFill="1" applyBorder="1" applyAlignment="1">
      <alignment horizontal="center" vertical="center"/>
    </xf>
    <xf numFmtId="0" fontId="44" fillId="0" borderId="72" xfId="114" applyFont="1" applyFill="1" applyBorder="1" applyAlignment="1">
      <alignment horizontal="center" vertical="center"/>
    </xf>
    <xf numFmtId="234" fontId="40" fillId="0" borderId="50" xfId="0" applyNumberFormat="1" applyFont="1" applyBorder="1" applyAlignment="1">
      <alignment horizontal="center" vertical="center"/>
    </xf>
    <xf numFmtId="0" fontId="41" fillId="35" borderId="70" xfId="0" applyFont="1" applyFill="1" applyBorder="1" applyAlignment="1">
      <alignment horizontal="center" vertical="center" wrapText="1"/>
    </xf>
    <xf numFmtId="233" fontId="40" fillId="0" borderId="57" xfId="0" applyNumberFormat="1" applyFont="1" applyBorder="1" applyAlignment="1">
      <alignment horizontal="center" vertical="center"/>
    </xf>
    <xf numFmtId="224" fontId="40" fillId="0" borderId="29" xfId="0" applyNumberFormat="1" applyFont="1" applyFill="1" applyBorder="1" applyAlignment="1">
      <alignment horizontal="center" vertical="center"/>
    </xf>
    <xf numFmtId="225" fontId="40" fillId="0" borderId="37" xfId="114" applyNumberFormat="1" applyFont="1" applyBorder="1" applyAlignment="1">
      <alignment horizontal="center" vertical="center"/>
    </xf>
    <xf numFmtId="0" fontId="44" fillId="0" borderId="28" xfId="114" applyFont="1" applyFill="1" applyBorder="1" applyAlignment="1">
      <alignment horizontal="center" vertical="center"/>
    </xf>
    <xf numFmtId="0" fontId="44" fillId="0" borderId="29" xfId="114" applyFont="1" applyFill="1" applyBorder="1" applyAlignment="1">
      <alignment horizontal="center" vertical="center"/>
    </xf>
    <xf numFmtId="198" fontId="40" fillId="0" borderId="86" xfId="0" applyNumberFormat="1" applyFont="1" applyFill="1" applyBorder="1" applyAlignment="1">
      <alignment horizontal="center" vertical="center"/>
    </xf>
    <xf numFmtId="178" fontId="40" fillId="0" borderId="50" xfId="0" applyNumberFormat="1" applyFont="1" applyBorder="1" applyAlignment="1">
      <alignment horizontal="center" vertical="center"/>
    </xf>
    <xf numFmtId="233" fontId="40" fillId="0" borderId="50" xfId="0" applyNumberFormat="1" applyFont="1" applyBorder="1" applyAlignment="1">
      <alignment horizontal="center" vertical="center"/>
    </xf>
    <xf numFmtId="179" fontId="44" fillId="0" borderId="0" xfId="114" applyNumberFormat="1" applyFont="1" applyAlignment="1">
      <alignment horizontal="center" vertical="center"/>
    </xf>
    <xf numFmtId="0" fontId="44" fillId="0" borderId="71" xfId="114" applyFont="1" applyFill="1" applyBorder="1" applyAlignment="1">
      <alignment horizontal="center" vertical="center"/>
    </xf>
    <xf numFmtId="0" fontId="44" fillId="0" borderId="24" xfId="114" applyFont="1" applyFill="1" applyBorder="1" applyAlignment="1">
      <alignment horizontal="center" vertical="center" wrapText="1" shrinkToFit="1"/>
    </xf>
    <xf numFmtId="0" fontId="44" fillId="0" borderId="25" xfId="114" applyFont="1" applyFill="1" applyBorder="1" applyAlignment="1">
      <alignment horizontal="center" vertical="center" wrapText="1" shrinkToFit="1"/>
    </xf>
    <xf numFmtId="179" fontId="44" fillId="0" borderId="16" xfId="114" applyNumberFormat="1" applyFont="1" applyBorder="1" applyAlignment="1">
      <alignment horizontal="center" vertical="center"/>
    </xf>
    <xf numFmtId="0" fontId="44" fillId="0" borderId="50" xfId="114" applyFont="1" applyFill="1" applyBorder="1" applyAlignment="1">
      <alignment horizontal="center" vertical="center"/>
    </xf>
    <xf numFmtId="0" fontId="44" fillId="0" borderId="36" xfId="114" applyFont="1" applyFill="1" applyBorder="1" applyAlignment="1">
      <alignment horizontal="center" vertical="center"/>
    </xf>
    <xf numFmtId="224" fontId="40" fillId="0" borderId="37" xfId="0" applyNumberFormat="1" applyFont="1" applyFill="1" applyBorder="1" applyAlignment="1">
      <alignment horizontal="center" vertical="center"/>
    </xf>
    <xf numFmtId="0" fontId="44" fillId="0" borderId="36" xfId="114" applyFont="1" applyFill="1" applyBorder="1" applyAlignment="1">
      <alignment horizontal="center" vertical="center" shrinkToFit="1"/>
    </xf>
    <xf numFmtId="0" fontId="44" fillId="0" borderId="37" xfId="114" applyFont="1" applyFill="1" applyBorder="1" applyAlignment="1">
      <alignment horizontal="center" vertical="center" shrinkToFit="1"/>
    </xf>
    <xf numFmtId="0" fontId="44" fillId="0" borderId="25" xfId="114" applyFont="1" applyFill="1" applyBorder="1" applyAlignment="1">
      <alignment horizontal="center" vertical="center" shrinkToFit="1"/>
    </xf>
    <xf numFmtId="207" fontId="40" fillId="0" borderId="29" xfId="114" applyNumberFormat="1" applyFont="1" applyBorder="1" applyAlignment="1">
      <alignment horizontal="center" vertical="center"/>
    </xf>
    <xf numFmtId="207" fontId="40" fillId="0" borderId="71" xfId="114" applyNumberFormat="1" applyFont="1" applyBorder="1" applyAlignment="1">
      <alignment horizontal="center" vertical="center"/>
    </xf>
    <xf numFmtId="0" fontId="44" fillId="0" borderId="57" xfId="114" applyFont="1" applyFill="1" applyBorder="1" applyAlignment="1">
      <alignment horizontal="center" vertical="center"/>
    </xf>
    <xf numFmtId="207" fontId="40" fillId="0" borderId="37" xfId="114" applyNumberFormat="1" applyFont="1" applyBorder="1" applyAlignment="1">
      <alignment horizontal="center" vertical="center"/>
    </xf>
    <xf numFmtId="207" fontId="40" fillId="0" borderId="72" xfId="114" applyNumberFormat="1" applyFont="1" applyBorder="1" applyAlignment="1">
      <alignment horizontal="center" vertical="center"/>
    </xf>
    <xf numFmtId="198" fontId="40" fillId="0" borderId="25" xfId="0" applyNumberFormat="1" applyFont="1" applyFill="1" applyBorder="1" applyAlignment="1">
      <alignment horizontal="center" vertical="center"/>
    </xf>
    <xf numFmtId="198" fontId="40" fillId="0" borderId="64" xfId="0" applyNumberFormat="1" applyFont="1" applyFill="1" applyBorder="1" applyAlignment="1">
      <alignment horizontal="center" vertical="center"/>
    </xf>
    <xf numFmtId="198" fontId="40" fillId="0" borderId="72" xfId="0" applyNumberFormat="1" applyFont="1" applyFill="1" applyBorder="1" applyAlignment="1">
      <alignment horizontal="center" vertical="center"/>
    </xf>
    <xf numFmtId="198" fontId="40" fillId="0" borderId="29" xfId="0" applyNumberFormat="1" applyFont="1" applyFill="1" applyBorder="1" applyAlignment="1">
      <alignment horizontal="center" vertical="center"/>
    </xf>
    <xf numFmtId="198" fontId="40" fillId="0" borderId="71" xfId="0" applyNumberFormat="1" applyFont="1" applyFill="1" applyBorder="1" applyAlignment="1">
      <alignment horizontal="center" vertical="center"/>
    </xf>
    <xf numFmtId="223" fontId="40" fillId="0" borderId="72" xfId="114" applyNumberFormat="1" applyFont="1" applyBorder="1" applyAlignment="1">
      <alignment horizontal="center" vertical="center"/>
    </xf>
    <xf numFmtId="223" fontId="40" fillId="0" borderId="50" xfId="114" applyNumberFormat="1" applyFont="1" applyBorder="1" applyAlignment="1">
      <alignment horizontal="center" vertical="center"/>
    </xf>
    <xf numFmtId="223" fontId="40" fillId="0" borderId="36" xfId="114" applyNumberFormat="1" applyFont="1" applyBorder="1" applyAlignment="1">
      <alignment horizontal="center" vertical="center"/>
    </xf>
    <xf numFmtId="0" fontId="44" fillId="0" borderId="16" xfId="114" applyFont="1" applyBorder="1" applyAlignment="1">
      <alignment horizontal="center" vertical="center"/>
    </xf>
    <xf numFmtId="177" fontId="40" fillId="0" borderId="0" xfId="113" applyNumberFormat="1" applyFont="1" applyFill="1" applyBorder="1" applyAlignment="1">
      <alignment horizontal="center" vertical="center"/>
    </xf>
    <xf numFmtId="177" fontId="40" fillId="0" borderId="86" xfId="0" applyNumberFormat="1" applyFont="1" applyBorder="1" applyAlignment="1">
      <alignment horizontal="center" vertical="center"/>
    </xf>
    <xf numFmtId="0" fontId="41" fillId="35" borderId="24" xfId="0" applyFont="1" applyFill="1" applyBorder="1" applyAlignment="1">
      <alignment horizontal="center" vertical="center"/>
    </xf>
    <xf numFmtId="0" fontId="41" fillId="35" borderId="25" xfId="0" applyFont="1" applyFill="1" applyBorder="1" applyAlignment="1">
      <alignment horizontal="center" vertical="center"/>
    </xf>
    <xf numFmtId="0" fontId="41" fillId="35" borderId="28" xfId="0" applyFont="1" applyFill="1" applyBorder="1" applyAlignment="1">
      <alignment horizontal="center" vertical="center"/>
    </xf>
    <xf numFmtId="0" fontId="41" fillId="35" borderId="29" xfId="0" applyFont="1" applyFill="1" applyBorder="1" applyAlignment="1">
      <alignment horizontal="center" vertical="center"/>
    </xf>
    <xf numFmtId="178" fontId="97" fillId="0" borderId="0" xfId="0" applyNumberFormat="1" applyFont="1" applyBorder="1" applyAlignment="1">
      <alignment horizontal="center" vertical="center"/>
    </xf>
    <xf numFmtId="178" fontId="40" fillId="0" borderId="86" xfId="0" applyNumberFormat="1" applyFont="1" applyBorder="1" applyAlignment="1">
      <alignment horizontal="center" vertical="center"/>
    </xf>
    <xf numFmtId="195" fontId="86" fillId="0" borderId="136" xfId="0" applyNumberFormat="1" applyFont="1" applyBorder="1" applyAlignment="1">
      <alignment horizontal="center" vertical="center"/>
    </xf>
    <xf numFmtId="195" fontId="86" fillId="0" borderId="0" xfId="0" applyNumberFormat="1" applyFont="1" applyBorder="1" applyAlignment="1">
      <alignment horizontal="center" vertical="center"/>
    </xf>
    <xf numFmtId="177" fontId="86" fillId="0" borderId="136" xfId="0" applyNumberFormat="1" applyFont="1" applyBorder="1" applyAlignment="1">
      <alignment horizontal="center" vertical="center"/>
    </xf>
    <xf numFmtId="177" fontId="86" fillId="0" borderId="0" xfId="0" applyNumberFormat="1" applyFont="1" applyBorder="1" applyAlignment="1">
      <alignment horizontal="center" vertical="center"/>
    </xf>
    <xf numFmtId="2" fontId="40" fillId="0" borderId="37" xfId="114" applyNumberFormat="1" applyFont="1" applyBorder="1" applyAlignment="1">
      <alignment horizontal="center" vertical="center"/>
    </xf>
    <xf numFmtId="178" fontId="40" fillId="0" borderId="37" xfId="0" applyNumberFormat="1" applyFont="1" applyBorder="1" applyAlignment="1">
      <alignment horizontal="center" vertical="center"/>
    </xf>
    <xf numFmtId="2" fontId="40" fillId="0" borderId="72" xfId="114" applyNumberFormat="1" applyFont="1" applyBorder="1" applyAlignment="1">
      <alignment horizontal="center" vertical="center"/>
    </xf>
    <xf numFmtId="0" fontId="40" fillId="0" borderId="86" xfId="0" applyFont="1" applyBorder="1" applyAlignment="1">
      <alignment horizontal="center" vertical="center"/>
    </xf>
    <xf numFmtId="0" fontId="40" fillId="0" borderId="88" xfId="0" applyFont="1" applyBorder="1" applyAlignment="1">
      <alignment horizontal="center" vertical="center"/>
    </xf>
    <xf numFmtId="0" fontId="40" fillId="0" borderId="136" xfId="0" applyFont="1" applyBorder="1" applyAlignment="1">
      <alignment horizontal="center" vertical="center"/>
    </xf>
    <xf numFmtId="177" fontId="40" fillId="0" borderId="37" xfId="0" applyNumberFormat="1" applyFont="1" applyBorder="1" applyAlignment="1">
      <alignment horizontal="center" vertical="center"/>
    </xf>
    <xf numFmtId="178" fontId="40" fillId="0" borderId="72" xfId="0" applyNumberFormat="1" applyFont="1" applyBorder="1" applyAlignment="1">
      <alignment horizontal="center" vertical="center"/>
    </xf>
    <xf numFmtId="0" fontId="41" fillId="35" borderId="73" xfId="0" applyFont="1" applyFill="1" applyBorder="1" applyAlignment="1">
      <alignment horizontal="center" vertical="center" wrapText="1"/>
    </xf>
    <xf numFmtId="0" fontId="41" fillId="35" borderId="2" xfId="0" applyFont="1" applyFill="1" applyBorder="1" applyAlignment="1">
      <alignment horizontal="center" vertical="center" wrapText="1"/>
    </xf>
    <xf numFmtId="0" fontId="41" fillId="35" borderId="69" xfId="0" applyFont="1" applyFill="1" applyBorder="1" applyAlignment="1">
      <alignment horizontal="center" vertical="center" wrapText="1"/>
    </xf>
    <xf numFmtId="178" fontId="40" fillId="0" borderId="88" xfId="0" applyNumberFormat="1" applyFont="1" applyBorder="1" applyAlignment="1">
      <alignment horizontal="center" vertical="center"/>
    </xf>
    <xf numFmtId="179" fontId="40" fillId="0" borderId="86" xfId="0" applyNumberFormat="1" applyFont="1" applyBorder="1" applyAlignment="1">
      <alignment horizontal="center" vertical="center"/>
    </xf>
    <xf numFmtId="207" fontId="40" fillId="0" borderId="86" xfId="0" applyNumberFormat="1" applyFont="1" applyBorder="1" applyAlignment="1">
      <alignment horizontal="center" vertical="center"/>
    </xf>
    <xf numFmtId="207" fontId="40" fillId="0" borderId="88" xfId="0" applyNumberFormat="1" applyFont="1" applyBorder="1" applyAlignment="1">
      <alignment horizontal="center" vertical="center"/>
    </xf>
    <xf numFmtId="207" fontId="40" fillId="0" borderId="37" xfId="0" applyNumberFormat="1" applyFont="1" applyBorder="1" applyAlignment="1">
      <alignment horizontal="center" vertical="center"/>
    </xf>
    <xf numFmtId="214" fontId="40" fillId="0" borderId="37" xfId="0" applyNumberFormat="1" applyFont="1" applyBorder="1" applyAlignment="1">
      <alignment horizontal="center" vertical="center"/>
    </xf>
    <xf numFmtId="185" fontId="40" fillId="0" borderId="29" xfId="114" applyNumberFormat="1" applyFont="1" applyBorder="1" applyAlignment="1">
      <alignment horizontal="center" vertical="center"/>
    </xf>
    <xf numFmtId="0" fontId="40" fillId="0" borderId="37" xfId="0" applyFont="1" applyBorder="1" applyAlignment="1">
      <alignment horizontal="center" vertical="center"/>
    </xf>
    <xf numFmtId="214" fontId="40" fillId="0" borderId="29" xfId="0" applyNumberFormat="1" applyFont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207" fontId="40" fillId="0" borderId="72" xfId="0" applyNumberFormat="1" applyFont="1" applyBorder="1" applyAlignment="1">
      <alignment horizontal="center" vertical="center"/>
    </xf>
    <xf numFmtId="185" fontId="40" fillId="0" borderId="37" xfId="114" applyNumberFormat="1" applyFont="1" applyBorder="1" applyAlignment="1">
      <alignment horizontal="center" vertical="center"/>
    </xf>
    <xf numFmtId="2" fontId="40" fillId="0" borderId="136" xfId="0" applyNumberFormat="1" applyFont="1" applyBorder="1" applyAlignment="1">
      <alignment horizontal="center" vertical="center"/>
    </xf>
    <xf numFmtId="0" fontId="40" fillId="30" borderId="37" xfId="0" applyFont="1" applyFill="1" applyBorder="1" applyAlignment="1">
      <alignment horizontal="center" vertical="center"/>
    </xf>
    <xf numFmtId="207" fontId="40" fillId="0" borderId="50" xfId="0" applyNumberFormat="1" applyFont="1" applyBorder="1" applyAlignment="1">
      <alignment horizontal="center" vertical="center"/>
    </xf>
    <xf numFmtId="207" fontId="40" fillId="0" borderId="36" xfId="0" applyNumberFormat="1" applyFont="1" applyBorder="1" applyAlignment="1">
      <alignment horizontal="center" vertical="center"/>
    </xf>
    <xf numFmtId="207" fontId="40" fillId="0" borderId="29" xfId="0" applyNumberFormat="1" applyFont="1" applyBorder="1" applyAlignment="1">
      <alignment horizontal="center" vertical="center"/>
    </xf>
    <xf numFmtId="207" fontId="40" fillId="0" borderId="71" xfId="0" applyNumberFormat="1" applyFont="1" applyBorder="1" applyAlignment="1">
      <alignment horizontal="center" vertical="center"/>
    </xf>
    <xf numFmtId="178" fontId="40" fillId="0" borderId="0" xfId="0" applyNumberFormat="1" applyFont="1" applyFill="1" applyBorder="1" applyAlignment="1">
      <alignment horizontal="center" vertical="center"/>
    </xf>
    <xf numFmtId="0" fontId="41" fillId="35" borderId="64" xfId="0" applyFont="1" applyFill="1" applyBorder="1" applyAlignment="1">
      <alignment horizontal="center" vertical="center"/>
    </xf>
    <xf numFmtId="0" fontId="41" fillId="35" borderId="71" xfId="0" applyFont="1" applyFill="1" applyBorder="1" applyAlignment="1">
      <alignment horizontal="center" vertical="center"/>
    </xf>
    <xf numFmtId="0" fontId="40" fillId="30" borderId="0" xfId="0" applyFont="1" applyFill="1" applyBorder="1" applyAlignment="1">
      <alignment horizontal="center" vertical="center"/>
    </xf>
    <xf numFmtId="207" fontId="40" fillId="0" borderId="0" xfId="0" applyNumberFormat="1" applyFont="1" applyBorder="1" applyAlignment="1">
      <alignment horizontal="center" vertical="center"/>
    </xf>
    <xf numFmtId="178" fontId="40" fillId="0" borderId="0" xfId="0" applyNumberFormat="1" applyFont="1" applyBorder="1" applyAlignment="1">
      <alignment horizontal="center" vertical="center"/>
    </xf>
    <xf numFmtId="179" fontId="40" fillId="0" borderId="0" xfId="0" quotePrefix="1" applyNumberFormat="1" applyFont="1" applyBorder="1" applyAlignment="1">
      <alignment horizontal="center" vertical="center"/>
    </xf>
    <xf numFmtId="0" fontId="40" fillId="30" borderId="0" xfId="0" applyFont="1" applyFill="1" applyBorder="1" applyAlignment="1">
      <alignment horizontal="center" vertical="center" wrapText="1"/>
    </xf>
    <xf numFmtId="0" fontId="40" fillId="0" borderId="0" xfId="0" applyFont="1" applyFill="1" applyBorder="1" applyAlignment="1">
      <alignment horizontal="center" vertical="center"/>
    </xf>
    <xf numFmtId="177" fontId="40" fillId="0" borderId="0" xfId="0" applyNumberFormat="1" applyFont="1" applyFill="1" applyBorder="1" applyAlignment="1">
      <alignment horizontal="center" vertical="center"/>
    </xf>
    <xf numFmtId="195" fontId="40" fillId="0" borderId="86" xfId="0" applyNumberFormat="1" applyFont="1" applyBorder="1" applyAlignment="1">
      <alignment horizontal="center" vertical="center"/>
    </xf>
    <xf numFmtId="0" fontId="40" fillId="0" borderId="72" xfId="0" applyFont="1" applyBorder="1" applyAlignment="1">
      <alignment horizontal="center" vertical="center"/>
    </xf>
    <xf numFmtId="2" fontId="40" fillId="0" borderId="29" xfId="114" applyNumberFormat="1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0" fillId="0" borderId="71" xfId="0" applyFont="1" applyBorder="1" applyAlignment="1">
      <alignment horizontal="center" vertical="center"/>
    </xf>
    <xf numFmtId="0" fontId="41" fillId="35" borderId="25" xfId="0" applyFont="1" applyFill="1" applyBorder="1" applyAlignment="1">
      <alignment horizontal="center" vertical="center" wrapText="1"/>
    </xf>
    <xf numFmtId="0" fontId="41" fillId="35" borderId="29" xfId="0" applyFont="1" applyFill="1" applyBorder="1" applyAlignment="1">
      <alignment horizontal="center" vertical="center" wrapText="1"/>
    </xf>
    <xf numFmtId="0" fontId="41" fillId="35" borderId="64" xfId="0" applyFont="1" applyFill="1" applyBorder="1" applyAlignment="1">
      <alignment horizontal="center" vertical="center" wrapText="1"/>
    </xf>
    <xf numFmtId="0" fontId="41" fillId="35" borderId="71" xfId="0" applyFont="1" applyFill="1" applyBorder="1" applyAlignment="1">
      <alignment horizontal="center" vertical="center" wrapText="1"/>
    </xf>
    <xf numFmtId="207" fontId="97" fillId="0" borderId="0" xfId="0" applyNumberFormat="1" applyFont="1" applyBorder="1" applyAlignment="1">
      <alignment horizontal="center" vertical="center"/>
    </xf>
    <xf numFmtId="2" fontId="40" fillId="0" borderId="71" xfId="114" applyNumberFormat="1" applyFont="1" applyBorder="1" applyAlignment="1">
      <alignment horizontal="center" vertical="center"/>
    </xf>
    <xf numFmtId="2" fontId="40" fillId="0" borderId="57" xfId="114" applyNumberFormat="1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 shrinkToFit="1"/>
    </xf>
    <xf numFmtId="207" fontId="40" fillId="0" borderId="136" xfId="0" applyNumberFormat="1" applyFont="1" applyBorder="1" applyAlignment="1">
      <alignment horizontal="center" vertical="center"/>
    </xf>
    <xf numFmtId="198" fontId="40" fillId="0" borderId="0" xfId="114" applyNumberFormat="1" applyFont="1" applyBorder="1" applyAlignment="1">
      <alignment horizontal="center" vertical="center"/>
    </xf>
    <xf numFmtId="177" fontId="40" fillId="0" borderId="0" xfId="0" applyNumberFormat="1" applyFont="1" applyBorder="1" applyAlignment="1">
      <alignment horizontal="center" vertical="center"/>
    </xf>
    <xf numFmtId="2" fontId="40" fillId="0" borderId="86" xfId="114" applyNumberFormat="1" applyFont="1" applyBorder="1" applyAlignment="1">
      <alignment horizontal="center" vertical="center"/>
    </xf>
    <xf numFmtId="2" fontId="40" fillId="0" borderId="88" xfId="114" applyNumberFormat="1" applyFont="1" applyBorder="1" applyAlignment="1">
      <alignment horizontal="center" vertical="center"/>
    </xf>
    <xf numFmtId="195" fontId="40" fillId="0" borderId="37" xfId="0" applyNumberFormat="1" applyFont="1" applyBorder="1" applyAlignment="1">
      <alignment horizontal="center" vertical="center"/>
    </xf>
    <xf numFmtId="0" fontId="40" fillId="0" borderId="37" xfId="0" applyNumberFormat="1" applyFont="1" applyBorder="1" applyAlignment="1">
      <alignment horizontal="center" vertical="center"/>
    </xf>
    <xf numFmtId="2" fontId="40" fillId="0" borderId="50" xfId="114" applyNumberFormat="1" applyFont="1" applyBorder="1" applyAlignment="1">
      <alignment horizontal="center" vertical="center"/>
    </xf>
    <xf numFmtId="2" fontId="40" fillId="0" borderId="36" xfId="114" applyNumberFormat="1" applyFont="1" applyBorder="1" applyAlignment="1">
      <alignment horizontal="center" vertical="center"/>
    </xf>
    <xf numFmtId="2" fontId="40" fillId="0" borderId="52" xfId="114" applyNumberFormat="1" applyFont="1" applyBorder="1" applyAlignment="1">
      <alignment horizontal="center" vertical="center"/>
    </xf>
    <xf numFmtId="2" fontId="40" fillId="0" borderId="89" xfId="114" applyNumberFormat="1" applyFont="1" applyBorder="1" applyAlignment="1">
      <alignment horizontal="center" vertical="center"/>
    </xf>
    <xf numFmtId="0" fontId="40" fillId="35" borderId="70" xfId="0" applyFont="1" applyFill="1" applyBorder="1">
      <alignment vertical="center"/>
    </xf>
    <xf numFmtId="178" fontId="86" fillId="0" borderId="0" xfId="0" applyNumberFormat="1" applyFont="1" applyBorder="1" applyAlignment="1">
      <alignment horizontal="center" vertical="center"/>
    </xf>
    <xf numFmtId="0" fontId="40" fillId="0" borderId="86" xfId="0" applyNumberFormat="1" applyFont="1" applyBorder="1" applyAlignment="1">
      <alignment horizontal="center" vertical="center"/>
    </xf>
    <xf numFmtId="2" fontId="40" fillId="0" borderId="28" xfId="114" applyNumberFormat="1" applyFont="1" applyBorder="1" applyAlignment="1">
      <alignment horizontal="center" vertical="center"/>
    </xf>
    <xf numFmtId="215" fontId="71" fillId="0" borderId="45" xfId="0" applyNumberFormat="1" applyFont="1" applyBorder="1" applyAlignment="1">
      <alignment horizontal="center" vertical="center"/>
    </xf>
    <xf numFmtId="215" fontId="71" fillId="0" borderId="46" xfId="0" applyNumberFormat="1" applyFont="1" applyBorder="1" applyAlignment="1">
      <alignment horizontal="center" vertical="center"/>
    </xf>
    <xf numFmtId="215" fontId="71" fillId="0" borderId="47" xfId="0" applyNumberFormat="1" applyFont="1" applyBorder="1" applyAlignment="1">
      <alignment horizontal="center" vertical="center"/>
    </xf>
    <xf numFmtId="0" fontId="71" fillId="0" borderId="0" xfId="0" applyFont="1" applyAlignment="1">
      <alignment horizontal="center" vertical="center" shrinkToFit="1"/>
    </xf>
    <xf numFmtId="0" fontId="71" fillId="0" borderId="21" xfId="0" applyFont="1" applyBorder="1" applyAlignment="1">
      <alignment horizontal="center" vertical="center" shrinkToFit="1"/>
    </xf>
    <xf numFmtId="0" fontId="71" fillId="0" borderId="16" xfId="0" applyFont="1" applyBorder="1" applyAlignment="1">
      <alignment horizontal="center" vertical="center" shrinkToFit="1"/>
    </xf>
    <xf numFmtId="178" fontId="71" fillId="0" borderId="45" xfId="0" applyNumberFormat="1" applyFont="1" applyBorder="1" applyAlignment="1">
      <alignment horizontal="center" vertical="center"/>
    </xf>
    <xf numFmtId="178" fontId="71" fillId="0" borderId="46" xfId="0" applyNumberFormat="1" applyFont="1" applyBorder="1" applyAlignment="1">
      <alignment horizontal="center" vertical="center"/>
    </xf>
    <xf numFmtId="178" fontId="71" fillId="0" borderId="47" xfId="0" applyNumberFormat="1" applyFont="1" applyBorder="1" applyAlignment="1">
      <alignment horizontal="center" vertical="center"/>
    </xf>
    <xf numFmtId="0" fontId="64" fillId="0" borderId="29" xfId="0" applyFont="1" applyBorder="1" applyAlignment="1">
      <alignment horizontal="center" vertical="center"/>
    </xf>
    <xf numFmtId="0" fontId="64" fillId="0" borderId="37" xfId="0" applyFont="1" applyBorder="1" applyAlignment="1">
      <alignment horizontal="center" vertical="center"/>
    </xf>
    <xf numFmtId="0" fontId="64" fillId="0" borderId="28" xfId="0" applyFont="1" applyBorder="1" applyAlignment="1">
      <alignment horizontal="center" vertical="center"/>
    </xf>
    <xf numFmtId="0" fontId="50" fillId="0" borderId="29" xfId="0" applyFont="1" applyBorder="1" applyAlignment="1">
      <alignment horizontal="center" vertical="center"/>
    </xf>
    <xf numFmtId="0" fontId="50" fillId="0" borderId="71" xfId="0" applyFont="1" applyBorder="1" applyAlignment="1">
      <alignment horizontal="center" vertical="center"/>
    </xf>
    <xf numFmtId="0" fontId="64" fillId="30" borderId="25" xfId="0" applyFont="1" applyFill="1" applyBorder="1" applyAlignment="1">
      <alignment horizontal="center" vertical="center"/>
    </xf>
    <xf numFmtId="0" fontId="64" fillId="30" borderId="64" xfId="0" applyFont="1" applyFill="1" applyBorder="1" applyAlignment="1">
      <alignment horizontal="center" vertical="center"/>
    </xf>
    <xf numFmtId="0" fontId="64" fillId="0" borderId="72" xfId="0" applyFont="1" applyBorder="1" applyAlignment="1">
      <alignment horizontal="center" vertical="center"/>
    </xf>
    <xf numFmtId="0" fontId="64" fillId="0" borderId="71" xfId="0" applyFont="1" applyBorder="1" applyAlignment="1">
      <alignment horizontal="center" vertical="center"/>
    </xf>
    <xf numFmtId="208" fontId="64" fillId="0" borderId="37" xfId="0" applyNumberFormat="1" applyFont="1" applyBorder="1" applyAlignment="1">
      <alignment horizontal="center" vertical="center"/>
    </xf>
    <xf numFmtId="0" fontId="64" fillId="0" borderId="0" xfId="0" applyFont="1" applyBorder="1" applyAlignment="1">
      <alignment horizontal="center" vertical="center"/>
    </xf>
    <xf numFmtId="0" fontId="63" fillId="0" borderId="21" xfId="0" applyFont="1" applyBorder="1" applyAlignment="1">
      <alignment horizontal="center"/>
    </xf>
    <xf numFmtId="0" fontId="64" fillId="0" borderId="18" xfId="0" applyFont="1" applyBorder="1" applyAlignment="1">
      <alignment horizontal="center" vertical="top"/>
    </xf>
    <xf numFmtId="0" fontId="64" fillId="0" borderId="0" xfId="0" applyFont="1" applyBorder="1" applyAlignment="1">
      <alignment horizontal="center" vertical="top"/>
    </xf>
    <xf numFmtId="0" fontId="63" fillId="0" borderId="0" xfId="0" applyFont="1" applyBorder="1" applyAlignment="1">
      <alignment horizontal="center" vertical="top"/>
    </xf>
    <xf numFmtId="0" fontId="64" fillId="0" borderId="20" xfId="0" applyFont="1" applyBorder="1" applyAlignment="1">
      <alignment horizontal="center"/>
    </xf>
    <xf numFmtId="0" fontId="64" fillId="0" borderId="21" xfId="0" applyFont="1" applyBorder="1" applyAlignment="1">
      <alignment horizontal="center"/>
    </xf>
    <xf numFmtId="0" fontId="64" fillId="30" borderId="24" xfId="0" applyFont="1" applyFill="1" applyBorder="1" applyAlignment="1">
      <alignment horizontal="center" vertical="center"/>
    </xf>
    <xf numFmtId="0" fontId="64" fillId="0" borderId="36" xfId="0" applyFont="1" applyBorder="1" applyAlignment="1">
      <alignment horizontal="center" vertical="center"/>
    </xf>
    <xf numFmtId="0" fontId="64" fillId="0" borderId="0" xfId="0" applyFont="1" applyFill="1" applyBorder="1" applyAlignment="1">
      <alignment horizontal="center" vertical="top"/>
    </xf>
    <xf numFmtId="0" fontId="49" fillId="0" borderId="21" xfId="0" applyFont="1" applyBorder="1" applyAlignment="1">
      <alignment horizontal="center"/>
    </xf>
    <xf numFmtId="0" fontId="63" fillId="0" borderId="0" xfId="0" applyFont="1" applyBorder="1" applyAlignment="1">
      <alignment horizontal="center" vertical="center"/>
    </xf>
    <xf numFmtId="0" fontId="49" fillId="0" borderId="0" xfId="0" applyFont="1" applyBorder="1" applyAlignment="1">
      <alignment horizontal="center" vertical="center"/>
    </xf>
    <xf numFmtId="208" fontId="63" fillId="0" borderId="0" xfId="0" applyNumberFormat="1" applyFont="1" applyBorder="1" applyAlignment="1">
      <alignment horizontal="center" vertical="center" shrinkToFit="1"/>
    </xf>
    <xf numFmtId="208" fontId="63" fillId="0" borderId="19" xfId="0" applyNumberFormat="1" applyFont="1" applyBorder="1" applyAlignment="1">
      <alignment horizontal="center" vertical="center" shrinkToFit="1"/>
    </xf>
    <xf numFmtId="0" fontId="64" fillId="0" borderId="21" xfId="0" applyFont="1" applyFill="1" applyBorder="1" applyAlignment="1">
      <alignment horizontal="center"/>
    </xf>
    <xf numFmtId="213" fontId="49" fillId="0" borderId="0" xfId="0" applyNumberFormat="1" applyFont="1" applyBorder="1" applyAlignment="1">
      <alignment horizontal="center" vertical="center"/>
    </xf>
    <xf numFmtId="212" fontId="64" fillId="0" borderId="0" xfId="0" applyNumberFormat="1" applyFont="1" applyBorder="1" applyAlignment="1">
      <alignment horizontal="center" vertical="center"/>
    </xf>
    <xf numFmtId="218" fontId="63" fillId="0" borderId="0" xfId="0" applyNumberFormat="1" applyFont="1" applyBorder="1" applyAlignment="1">
      <alignment horizontal="center" vertical="center"/>
    </xf>
    <xf numFmtId="217" fontId="63" fillId="0" borderId="0" xfId="0" applyNumberFormat="1" applyFont="1" applyBorder="1" applyAlignment="1">
      <alignment horizontal="center" vertical="center"/>
    </xf>
    <xf numFmtId="215" fontId="49" fillId="0" borderId="0" xfId="0" applyNumberFormat="1" applyFont="1" applyBorder="1" applyAlignment="1">
      <alignment horizontal="center" vertical="center"/>
    </xf>
    <xf numFmtId="208" fontId="63" fillId="0" borderId="0" xfId="0" applyNumberFormat="1" applyFont="1" applyBorder="1" applyAlignment="1">
      <alignment horizontal="center" vertical="center"/>
    </xf>
    <xf numFmtId="178" fontId="49" fillId="0" borderId="0" xfId="0" applyNumberFormat="1" applyFont="1" applyBorder="1" applyAlignment="1">
      <alignment horizontal="center" vertical="center"/>
    </xf>
    <xf numFmtId="208" fontId="63" fillId="0" borderId="37" xfId="0" applyNumberFormat="1" applyFont="1" applyBorder="1" applyAlignment="1">
      <alignment horizontal="center" vertical="center"/>
    </xf>
    <xf numFmtId="208" fontId="63" fillId="0" borderId="72" xfId="0" applyNumberFormat="1" applyFont="1" applyBorder="1" applyAlignment="1">
      <alignment horizontal="center" vertical="center"/>
    </xf>
    <xf numFmtId="0" fontId="63" fillId="0" borderId="37" xfId="0" applyFont="1" applyBorder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208" fontId="63" fillId="0" borderId="19" xfId="0" applyNumberFormat="1" applyFont="1" applyBorder="1" applyAlignment="1">
      <alignment horizontal="center" vertical="center"/>
    </xf>
    <xf numFmtId="0" fontId="64" fillId="30" borderId="36" xfId="0" applyFont="1" applyFill="1" applyBorder="1" applyAlignment="1">
      <alignment horizontal="center" vertical="center"/>
    </xf>
    <xf numFmtId="0" fontId="64" fillId="30" borderId="37" xfId="0" applyFont="1" applyFill="1" applyBorder="1" applyAlignment="1">
      <alignment horizontal="center" vertical="center"/>
    </xf>
    <xf numFmtId="209" fontId="49" fillId="0" borderId="0" xfId="0" applyNumberFormat="1" applyFont="1" applyBorder="1" applyAlignment="1">
      <alignment horizontal="center" vertical="center"/>
    </xf>
    <xf numFmtId="179" fontId="49" fillId="0" borderId="0" xfId="0" applyNumberFormat="1" applyFont="1" applyBorder="1" applyAlignment="1">
      <alignment horizontal="center" vertical="center"/>
    </xf>
    <xf numFmtId="211" fontId="49" fillId="0" borderId="0" xfId="0" applyNumberFormat="1" applyFont="1" applyBorder="1" applyAlignment="1">
      <alignment horizontal="center" vertical="center"/>
    </xf>
    <xf numFmtId="0" fontId="64" fillId="0" borderId="0" xfId="0" applyFont="1" applyFill="1" applyBorder="1" applyAlignment="1">
      <alignment horizontal="center" vertical="center"/>
    </xf>
    <xf numFmtId="0" fontId="64" fillId="30" borderId="72" xfId="0" applyFont="1" applyFill="1" applyBorder="1" applyAlignment="1">
      <alignment horizontal="center" vertical="center"/>
    </xf>
    <xf numFmtId="0" fontId="64" fillId="30" borderId="25" xfId="0" applyFont="1" applyFill="1" applyBorder="1" applyAlignment="1">
      <alignment horizontal="center" vertical="center" wrapText="1"/>
    </xf>
    <xf numFmtId="0" fontId="43" fillId="30" borderId="25" xfId="0" applyFont="1" applyFill="1" applyBorder="1" applyAlignment="1">
      <alignment horizontal="center" vertical="center" wrapText="1"/>
    </xf>
    <xf numFmtId="178" fontId="50" fillId="0" borderId="0" xfId="0" applyNumberFormat="1" applyFont="1" applyFill="1" applyBorder="1" applyAlignment="1">
      <alignment horizontal="center" vertical="center"/>
    </xf>
    <xf numFmtId="0" fontId="68" fillId="35" borderId="69" xfId="0" applyFont="1" applyFill="1" applyBorder="1" applyAlignment="1">
      <alignment horizontal="center" vertical="center"/>
    </xf>
    <xf numFmtId="0" fontId="68" fillId="35" borderId="70" xfId="0" applyFont="1" applyFill="1" applyBorder="1" applyAlignment="1">
      <alignment horizontal="center" vertical="center"/>
    </xf>
    <xf numFmtId="0" fontId="68" fillId="35" borderId="73" xfId="0" applyFont="1" applyFill="1" applyBorder="1" applyAlignment="1">
      <alignment horizontal="center" vertical="center" wrapText="1"/>
    </xf>
    <xf numFmtId="0" fontId="68" fillId="35" borderId="2" xfId="0" applyFont="1" applyFill="1" applyBorder="1" applyAlignment="1">
      <alignment horizontal="center" vertical="center"/>
    </xf>
    <xf numFmtId="0" fontId="68" fillId="35" borderId="73" xfId="0" applyFont="1" applyFill="1" applyBorder="1" applyAlignment="1">
      <alignment horizontal="center" vertical="center"/>
    </xf>
    <xf numFmtId="0" fontId="68" fillId="35" borderId="25" xfId="0" applyFont="1" applyFill="1" applyBorder="1" applyAlignment="1">
      <alignment horizontal="center" vertical="center"/>
    </xf>
    <xf numFmtId="0" fontId="68" fillId="35" borderId="64" xfId="0" applyFont="1" applyFill="1" applyBorder="1" applyAlignment="1">
      <alignment horizontal="center" vertical="center"/>
    </xf>
    <xf numFmtId="0" fontId="50" fillId="30" borderId="37" xfId="0" applyFont="1" applyFill="1" applyBorder="1" applyAlignment="1">
      <alignment horizontal="center" vertical="center"/>
    </xf>
    <xf numFmtId="0" fontId="114" fillId="30" borderId="3" xfId="0" applyFont="1" applyFill="1" applyBorder="1" applyAlignment="1">
      <alignment horizontal="center" vertical="center"/>
    </xf>
    <xf numFmtId="0" fontId="68" fillId="35" borderId="29" xfId="0" applyFont="1" applyFill="1" applyBorder="1" applyAlignment="1">
      <alignment horizontal="center" vertical="center"/>
    </xf>
    <xf numFmtId="0" fontId="68" fillId="35" borderId="71" xfId="0" applyFont="1" applyFill="1" applyBorder="1" applyAlignment="1">
      <alignment horizontal="center" vertical="center"/>
    </xf>
    <xf numFmtId="2" fontId="50" fillId="0" borderId="0" xfId="0" applyNumberFormat="1" applyFont="1" applyBorder="1" applyAlignment="1">
      <alignment horizontal="center" vertical="center"/>
    </xf>
    <xf numFmtId="2" fontId="114" fillId="0" borderId="2" xfId="0" applyNumberFormat="1" applyFont="1" applyBorder="1" applyAlignment="1">
      <alignment horizontal="center" vertical="center"/>
    </xf>
    <xf numFmtId="0" fontId="50" fillId="0" borderId="24" xfId="0" applyFont="1" applyBorder="1" applyAlignment="1">
      <alignment horizontal="center" vertical="center"/>
    </xf>
    <xf numFmtId="0" fontId="50" fillId="0" borderId="25" xfId="0" applyFont="1" applyBorder="1" applyAlignment="1">
      <alignment horizontal="center" vertical="center"/>
    </xf>
    <xf numFmtId="198" fontId="114" fillId="0" borderId="25" xfId="114" applyNumberFormat="1" applyFont="1" applyBorder="1" applyAlignment="1">
      <alignment horizontal="center" vertical="center"/>
    </xf>
    <xf numFmtId="207" fontId="50" fillId="0" borderId="25" xfId="0" applyNumberFormat="1" applyFont="1" applyBorder="1" applyAlignment="1">
      <alignment horizontal="center" vertical="center"/>
    </xf>
    <xf numFmtId="214" fontId="50" fillId="0" borderId="25" xfId="0" applyNumberFormat="1" applyFont="1" applyBorder="1" applyAlignment="1">
      <alignment horizontal="center" vertical="center"/>
    </xf>
    <xf numFmtId="207" fontId="50" fillId="0" borderId="64" xfId="0" applyNumberFormat="1" applyFont="1" applyBorder="1" applyAlignment="1">
      <alignment horizontal="center" vertical="center"/>
    </xf>
    <xf numFmtId="2" fontId="114" fillId="0" borderId="0" xfId="0" applyNumberFormat="1" applyFont="1" applyBorder="1" applyAlignment="1">
      <alignment horizontal="center" vertical="center"/>
    </xf>
    <xf numFmtId="207" fontId="50" fillId="0" borderId="72" xfId="0" applyNumberFormat="1" applyFont="1" applyBorder="1" applyAlignment="1">
      <alignment horizontal="center" vertical="center"/>
    </xf>
    <xf numFmtId="207" fontId="50" fillId="0" borderId="50" xfId="0" applyNumberFormat="1" applyFont="1" applyBorder="1" applyAlignment="1">
      <alignment horizontal="center" vertical="center"/>
    </xf>
    <xf numFmtId="207" fontId="50" fillId="0" borderId="36" xfId="0" applyNumberFormat="1" applyFont="1" applyBorder="1" applyAlignment="1">
      <alignment horizontal="center" vertical="center"/>
    </xf>
    <xf numFmtId="0" fontId="50" fillId="0" borderId="36" xfId="0" applyFont="1" applyBorder="1" applyAlignment="1">
      <alignment horizontal="center" vertical="center"/>
    </xf>
    <xf numFmtId="0" fontId="50" fillId="0" borderId="37" xfId="0" applyFont="1" applyBorder="1" applyAlignment="1">
      <alignment horizontal="center" vertical="center"/>
    </xf>
    <xf numFmtId="198" fontId="114" fillId="0" borderId="37" xfId="114" applyNumberFormat="1" applyFont="1" applyBorder="1" applyAlignment="1">
      <alignment horizontal="center" vertical="center"/>
    </xf>
    <xf numFmtId="207" fontId="50" fillId="0" borderId="37" xfId="0" applyNumberFormat="1" applyFont="1" applyBorder="1" applyAlignment="1">
      <alignment horizontal="center" vertical="center"/>
    </xf>
    <xf numFmtId="214" fontId="50" fillId="0" borderId="37" xfId="0" applyNumberFormat="1" applyFont="1" applyBorder="1" applyAlignment="1">
      <alignment horizontal="center" vertical="center"/>
    </xf>
    <xf numFmtId="207" fontId="50" fillId="0" borderId="86" xfId="0" applyNumberFormat="1" applyFont="1" applyBorder="1" applyAlignment="1">
      <alignment horizontal="center" vertical="center"/>
    </xf>
    <xf numFmtId="214" fontId="50" fillId="0" borderId="86" xfId="0" applyNumberFormat="1" applyFont="1" applyBorder="1" applyAlignment="1">
      <alignment horizontal="center" vertical="center"/>
    </xf>
    <xf numFmtId="207" fontId="50" fillId="0" borderId="88" xfId="0" applyNumberFormat="1" applyFont="1" applyBorder="1" applyAlignment="1">
      <alignment horizontal="center" vertical="center"/>
    </xf>
    <xf numFmtId="2" fontId="50" fillId="0" borderId="136" xfId="0" applyNumberFormat="1" applyFont="1" applyBorder="1" applyAlignment="1">
      <alignment horizontal="center" vertical="center"/>
    </xf>
    <xf numFmtId="0" fontId="50" fillId="0" borderId="89" xfId="0" applyFont="1" applyBorder="1" applyAlignment="1">
      <alignment horizontal="center" vertical="center"/>
    </xf>
    <xf numFmtId="0" fontId="50" fillId="0" borderId="86" xfId="0" applyFont="1" applyBorder="1" applyAlignment="1">
      <alignment horizontal="center" vertical="center"/>
    </xf>
    <xf numFmtId="198" fontId="114" fillId="0" borderId="86" xfId="114" applyNumberFormat="1" applyFont="1" applyBorder="1" applyAlignment="1">
      <alignment horizontal="center" vertical="center"/>
    </xf>
    <xf numFmtId="0" fontId="68" fillId="35" borderId="70" xfId="0" applyFont="1" applyFill="1" applyBorder="1" applyAlignment="1">
      <alignment horizontal="center" vertical="center" wrapText="1"/>
    </xf>
    <xf numFmtId="0" fontId="50" fillId="0" borderId="136" xfId="0" applyFont="1" applyBorder="1" applyAlignment="1">
      <alignment horizontal="center" vertical="center"/>
    </xf>
    <xf numFmtId="0" fontId="50" fillId="0" borderId="0" xfId="0" applyFont="1" applyBorder="1" applyAlignment="1">
      <alignment horizontal="center" vertical="center"/>
    </xf>
    <xf numFmtId="0" fontId="50" fillId="30" borderId="0" xfId="0" applyFont="1" applyFill="1" applyBorder="1" applyAlignment="1">
      <alignment horizontal="center" vertical="center"/>
    </xf>
    <xf numFmtId="177" fontId="50" fillId="0" borderId="25" xfId="0" applyNumberFormat="1" applyFont="1" applyFill="1" applyBorder="1" applyAlignment="1">
      <alignment horizontal="center" vertical="center"/>
    </xf>
    <xf numFmtId="179" fontId="50" fillId="0" borderId="25" xfId="0" applyNumberFormat="1" applyFont="1" applyBorder="1" applyAlignment="1">
      <alignment horizontal="center" vertical="center"/>
    </xf>
    <xf numFmtId="177" fontId="50" fillId="0" borderId="37" xfId="0" applyNumberFormat="1" applyFont="1" applyFill="1" applyBorder="1" applyAlignment="1">
      <alignment horizontal="center" vertical="center"/>
    </xf>
    <xf numFmtId="179" fontId="50" fillId="0" borderId="37" xfId="0" applyNumberFormat="1" applyFont="1" applyBorder="1" applyAlignment="1">
      <alignment horizontal="center" vertical="center"/>
    </xf>
    <xf numFmtId="177" fontId="63" fillId="0" borderId="136" xfId="0" applyNumberFormat="1" applyFont="1" applyBorder="1" applyAlignment="1">
      <alignment horizontal="center" vertical="center"/>
    </xf>
    <xf numFmtId="177" fontId="63" fillId="0" borderId="0" xfId="0" applyNumberFormat="1" applyFont="1" applyBorder="1" applyAlignment="1">
      <alignment horizontal="center" vertical="center"/>
    </xf>
    <xf numFmtId="0" fontId="50" fillId="0" borderId="28" xfId="0" applyFont="1" applyBorder="1" applyAlignment="1">
      <alignment horizontal="center" vertical="center"/>
    </xf>
    <xf numFmtId="177" fontId="50" fillId="0" borderId="29" xfId="0" applyNumberFormat="1" applyFont="1" applyFill="1" applyBorder="1" applyAlignment="1">
      <alignment horizontal="center" vertical="center"/>
    </xf>
    <xf numFmtId="179" fontId="50" fillId="0" borderId="29" xfId="0" applyNumberFormat="1" applyFont="1" applyBorder="1" applyAlignment="1">
      <alignment horizontal="center" vertical="center"/>
    </xf>
    <xf numFmtId="207" fontId="50" fillId="0" borderId="29" xfId="0" applyNumberFormat="1" applyFont="1" applyBorder="1" applyAlignment="1">
      <alignment horizontal="center" vertical="center"/>
    </xf>
    <xf numFmtId="207" fontId="50" fillId="0" borderId="71" xfId="0" applyNumberFormat="1" applyFont="1" applyBorder="1" applyAlignment="1">
      <alignment horizontal="center" vertical="center"/>
    </xf>
    <xf numFmtId="179" fontId="50" fillId="0" borderId="0" xfId="0" applyNumberFormat="1" applyFont="1" applyBorder="1" applyAlignment="1">
      <alignment horizontal="center" vertical="center"/>
    </xf>
    <xf numFmtId="207" fontId="50" fillId="0" borderId="0" xfId="0" applyNumberFormat="1" applyFont="1" applyBorder="1" applyAlignment="1">
      <alignment horizontal="center" vertical="center"/>
    </xf>
    <xf numFmtId="179" fontId="50" fillId="0" borderId="0" xfId="0" quotePrefix="1" applyNumberFormat="1" applyFont="1" applyBorder="1" applyAlignment="1">
      <alignment horizontal="center" vertical="center"/>
    </xf>
    <xf numFmtId="177" fontId="50" fillId="0" borderId="0" xfId="113" applyNumberFormat="1" applyFont="1" applyFill="1" applyBorder="1" applyAlignment="1">
      <alignment horizontal="center" vertical="center"/>
    </xf>
    <xf numFmtId="0" fontId="68" fillId="35" borderId="2" xfId="0" applyFont="1" applyFill="1" applyBorder="1" applyAlignment="1">
      <alignment horizontal="center" vertical="center" wrapText="1"/>
    </xf>
    <xf numFmtId="0" fontId="50" fillId="30" borderId="0" xfId="0" applyFont="1" applyFill="1" applyBorder="1" applyAlignment="1">
      <alignment horizontal="center" vertical="center" wrapText="1"/>
    </xf>
    <xf numFmtId="177" fontId="50" fillId="0" borderId="25" xfId="0" applyNumberFormat="1" applyFont="1" applyBorder="1" applyAlignment="1">
      <alignment horizontal="center" vertical="center"/>
    </xf>
    <xf numFmtId="178" fontId="50" fillId="0" borderId="25" xfId="0" applyNumberFormat="1" applyFont="1" applyBorder="1" applyAlignment="1">
      <alignment horizontal="center" vertical="center"/>
    </xf>
    <xf numFmtId="177" fontId="50" fillId="0" borderId="37" xfId="0" applyNumberFormat="1" applyFont="1" applyBorder="1" applyAlignment="1">
      <alignment horizontal="center" vertical="center"/>
    </xf>
    <xf numFmtId="178" fontId="50" fillId="0" borderId="37" xfId="0" applyNumberFormat="1" applyFont="1" applyBorder="1" applyAlignment="1">
      <alignment horizontal="center" vertical="center"/>
    </xf>
    <xf numFmtId="178" fontId="50" fillId="0" borderId="72" xfId="0" applyNumberFormat="1" applyFont="1" applyBorder="1" applyAlignment="1">
      <alignment horizontal="center" vertical="center"/>
    </xf>
    <xf numFmtId="177" fontId="50" fillId="0" borderId="29" xfId="0" applyNumberFormat="1" applyFont="1" applyBorder="1" applyAlignment="1">
      <alignment horizontal="center" vertical="center"/>
    </xf>
    <xf numFmtId="178" fontId="50" fillId="0" borderId="29" xfId="0" applyNumberFormat="1" applyFont="1" applyBorder="1" applyAlignment="1">
      <alignment horizontal="center" vertical="center"/>
    </xf>
    <xf numFmtId="178" fontId="50" fillId="0" borderId="71" xfId="0" applyNumberFormat="1" applyFont="1" applyBorder="1" applyAlignment="1">
      <alignment horizontal="center" vertical="center"/>
    </xf>
    <xf numFmtId="177" fontId="50" fillId="0" borderId="0" xfId="0" applyNumberFormat="1" applyFont="1" applyBorder="1" applyAlignment="1">
      <alignment horizontal="center" vertical="center"/>
    </xf>
    <xf numFmtId="178" fontId="50" fillId="0" borderId="0" xfId="0" applyNumberFormat="1" applyFont="1" applyBorder="1" applyAlignment="1">
      <alignment horizontal="center" vertical="center"/>
    </xf>
    <xf numFmtId="0" fontId="68" fillId="35" borderId="69" xfId="0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 vertical="center"/>
    </xf>
    <xf numFmtId="0" fontId="50" fillId="0" borderId="25" xfId="0" applyNumberFormat="1" applyFont="1" applyBorder="1" applyAlignment="1">
      <alignment horizontal="center" vertical="center"/>
    </xf>
    <xf numFmtId="177" fontId="50" fillId="0" borderId="0" xfId="0" applyNumberFormat="1" applyFont="1" applyFill="1" applyBorder="1" applyAlignment="1">
      <alignment horizontal="center" vertical="center"/>
    </xf>
    <xf numFmtId="0" fontId="50" fillId="0" borderId="37" xfId="0" applyNumberFormat="1" applyFont="1" applyBorder="1" applyAlignment="1">
      <alignment horizontal="center" vertical="center"/>
    </xf>
    <xf numFmtId="0" fontId="50" fillId="0" borderId="29" xfId="0" applyNumberFormat="1" applyFont="1" applyBorder="1" applyAlignment="1">
      <alignment horizontal="center" vertical="center"/>
    </xf>
    <xf numFmtId="2" fontId="50" fillId="0" borderId="25" xfId="114" applyNumberFormat="1" applyFont="1" applyBorder="1" applyAlignment="1">
      <alignment horizontal="center" vertical="center"/>
    </xf>
    <xf numFmtId="2" fontId="50" fillId="0" borderId="64" xfId="114" applyNumberFormat="1" applyFont="1" applyBorder="1" applyAlignment="1">
      <alignment horizontal="center" vertical="center"/>
    </xf>
    <xf numFmtId="2" fontId="50" fillId="0" borderId="51" xfId="114" applyNumberFormat="1" applyFont="1" applyBorder="1" applyAlignment="1">
      <alignment horizontal="center" vertical="center"/>
    </xf>
    <xf numFmtId="2" fontId="50" fillId="0" borderId="24" xfId="114" applyNumberFormat="1" applyFont="1" applyBorder="1" applyAlignment="1">
      <alignment horizontal="center" vertical="center"/>
    </xf>
    <xf numFmtId="0" fontId="50" fillId="0" borderId="64" xfId="0" applyFont="1" applyBorder="1" applyAlignment="1">
      <alignment horizontal="center" vertical="center"/>
    </xf>
    <xf numFmtId="2" fontId="50" fillId="0" borderId="37" xfId="114" applyNumberFormat="1" applyFont="1" applyBorder="1" applyAlignment="1">
      <alignment horizontal="center" vertical="center"/>
    </xf>
    <xf numFmtId="2" fontId="50" fillId="0" borderId="72" xfId="114" applyNumberFormat="1" applyFont="1" applyBorder="1" applyAlignment="1">
      <alignment horizontal="center" vertical="center"/>
    </xf>
    <xf numFmtId="2" fontId="50" fillId="0" borderId="50" xfId="114" applyNumberFormat="1" applyFont="1" applyBorder="1" applyAlignment="1">
      <alignment horizontal="center" vertical="center"/>
    </xf>
    <xf numFmtId="2" fontId="50" fillId="0" borderId="36" xfId="114" applyNumberFormat="1" applyFont="1" applyBorder="1" applyAlignment="1">
      <alignment horizontal="center" vertical="center"/>
    </xf>
    <xf numFmtId="0" fontId="50" fillId="0" borderId="72" xfId="0" applyFont="1" applyBorder="1" applyAlignment="1">
      <alignment horizontal="center" vertical="center"/>
    </xf>
    <xf numFmtId="2" fontId="50" fillId="0" borderId="86" xfId="114" applyNumberFormat="1" applyFont="1" applyBorder="1" applyAlignment="1">
      <alignment horizontal="center" vertical="center"/>
    </xf>
    <xf numFmtId="2" fontId="50" fillId="0" borderId="88" xfId="114" applyNumberFormat="1" applyFont="1" applyBorder="1" applyAlignment="1">
      <alignment horizontal="center" vertical="center"/>
    </xf>
    <xf numFmtId="2" fontId="50" fillId="0" borderId="52" xfId="114" applyNumberFormat="1" applyFont="1" applyBorder="1" applyAlignment="1">
      <alignment horizontal="center" vertical="center"/>
    </xf>
    <xf numFmtId="2" fontId="50" fillId="0" borderId="89" xfId="114" applyNumberFormat="1" applyFont="1" applyBorder="1" applyAlignment="1">
      <alignment horizontal="center" vertical="center"/>
    </xf>
    <xf numFmtId="0" fontId="50" fillId="0" borderId="88" xfId="0" applyFont="1" applyBorder="1" applyAlignment="1">
      <alignment horizontal="center" vertical="center"/>
    </xf>
    <xf numFmtId="0" fontId="0" fillId="35" borderId="70" xfId="0" applyFill="1" applyBorder="1">
      <alignment vertical="center"/>
    </xf>
    <xf numFmtId="195" fontId="50" fillId="0" borderId="25" xfId="0" applyNumberFormat="1" applyFont="1" applyBorder="1" applyAlignment="1">
      <alignment horizontal="center" vertical="center"/>
    </xf>
    <xf numFmtId="178" fontId="114" fillId="0" borderId="25" xfId="0" applyNumberFormat="1" applyFont="1" applyBorder="1" applyAlignment="1">
      <alignment horizontal="center" vertical="center"/>
    </xf>
    <xf numFmtId="195" fontId="63" fillId="0" borderId="136" xfId="0" applyNumberFormat="1" applyFont="1" applyBorder="1" applyAlignment="1">
      <alignment horizontal="center" vertical="center"/>
    </xf>
    <xf numFmtId="195" fontId="63" fillId="0" borderId="0" xfId="0" applyNumberFormat="1" applyFont="1" applyBorder="1" applyAlignment="1">
      <alignment horizontal="center" vertical="center"/>
    </xf>
    <xf numFmtId="178" fontId="63" fillId="0" borderId="0" xfId="0" applyNumberFormat="1" applyFont="1" applyBorder="1" applyAlignment="1">
      <alignment horizontal="center" vertical="center"/>
    </xf>
    <xf numFmtId="195" fontId="50" fillId="0" borderId="37" xfId="0" applyNumberFormat="1" applyFont="1" applyBorder="1" applyAlignment="1">
      <alignment horizontal="center" vertical="center"/>
    </xf>
    <xf numFmtId="178" fontId="114" fillId="0" borderId="37" xfId="0" applyNumberFormat="1" applyFont="1" applyBorder="1" applyAlignment="1">
      <alignment horizontal="center" vertical="center"/>
    </xf>
    <xf numFmtId="177" fontId="50" fillId="0" borderId="86" xfId="0" applyNumberFormat="1" applyFont="1" applyBorder="1" applyAlignment="1">
      <alignment horizontal="center" vertical="center"/>
    </xf>
    <xf numFmtId="195" fontId="50" fillId="0" borderId="86" xfId="0" applyNumberFormat="1" applyFont="1" applyBorder="1" applyAlignment="1">
      <alignment horizontal="center" vertical="center"/>
    </xf>
    <xf numFmtId="178" fontId="114" fillId="0" borderId="86" xfId="0" applyNumberFormat="1" applyFont="1" applyBorder="1" applyAlignment="1">
      <alignment horizontal="center" vertical="center"/>
    </xf>
    <xf numFmtId="2" fontId="50" fillId="0" borderId="29" xfId="114" applyNumberFormat="1" applyFont="1" applyBorder="1" applyAlignment="1">
      <alignment horizontal="center" vertical="center"/>
    </xf>
    <xf numFmtId="0" fontId="68" fillId="35" borderId="24" xfId="0" applyFont="1" applyFill="1" applyBorder="1" applyAlignment="1">
      <alignment horizontal="center" vertical="center"/>
    </xf>
    <xf numFmtId="0" fontId="68" fillId="35" borderId="28" xfId="0" applyFont="1" applyFill="1" applyBorder="1" applyAlignment="1">
      <alignment horizontal="center" vertical="center"/>
    </xf>
    <xf numFmtId="0" fontId="68" fillId="35" borderId="25" xfId="0" applyFont="1" applyFill="1" applyBorder="1" applyAlignment="1">
      <alignment horizontal="center" vertical="center" wrapText="1"/>
    </xf>
    <xf numFmtId="0" fontId="68" fillId="35" borderId="29" xfId="0" applyFont="1" applyFill="1" applyBorder="1" applyAlignment="1">
      <alignment horizontal="center" vertical="center" wrapText="1"/>
    </xf>
    <xf numFmtId="0" fontId="68" fillId="35" borderId="64" xfId="0" applyFont="1" applyFill="1" applyBorder="1" applyAlignment="1">
      <alignment horizontal="center" vertical="center" wrapText="1"/>
    </xf>
    <xf numFmtId="0" fontId="68" fillId="35" borderId="71" xfId="0" applyFont="1" applyFill="1" applyBorder="1" applyAlignment="1">
      <alignment horizontal="center" vertical="center" wrapText="1"/>
    </xf>
    <xf numFmtId="0" fontId="50" fillId="0" borderId="0" xfId="0" applyFont="1" applyBorder="1" applyAlignment="1">
      <alignment horizontal="center" vertical="center" shrinkToFit="1"/>
    </xf>
    <xf numFmtId="0" fontId="50" fillId="0" borderId="51" xfId="0" applyFont="1" applyBorder="1" applyAlignment="1">
      <alignment horizontal="center" vertical="center"/>
    </xf>
    <xf numFmtId="207" fontId="50" fillId="0" borderId="136" xfId="0" applyNumberFormat="1" applyFont="1" applyBorder="1" applyAlignment="1">
      <alignment horizontal="center" vertical="center"/>
    </xf>
    <xf numFmtId="198" fontId="50" fillId="0" borderId="0" xfId="114" applyNumberFormat="1" applyFont="1" applyBorder="1" applyAlignment="1">
      <alignment horizontal="center" vertical="center"/>
    </xf>
    <xf numFmtId="207" fontId="49" fillId="0" borderId="0" xfId="0" applyNumberFormat="1" applyFont="1" applyBorder="1" applyAlignment="1">
      <alignment horizontal="center" vertical="center"/>
    </xf>
    <xf numFmtId="0" fontId="50" fillId="0" borderId="52" xfId="0" applyFont="1" applyBorder="1" applyAlignment="1">
      <alignment horizontal="center" vertical="center"/>
    </xf>
    <xf numFmtId="2" fontId="50" fillId="0" borderId="71" xfId="114" applyNumberFormat="1" applyFont="1" applyBorder="1" applyAlignment="1">
      <alignment horizontal="center" vertical="center"/>
    </xf>
    <xf numFmtId="2" fontId="50" fillId="0" borderId="57" xfId="114" applyNumberFormat="1" applyFont="1" applyBorder="1" applyAlignment="1">
      <alignment horizontal="center" vertical="center"/>
    </xf>
    <xf numFmtId="2" fontId="50" fillId="0" borderId="28" xfId="114" applyNumberFormat="1" applyFont="1" applyBorder="1" applyAlignment="1">
      <alignment horizontal="center" vertical="center"/>
    </xf>
    <xf numFmtId="0" fontId="50" fillId="0" borderId="57" xfId="0" applyFont="1" applyBorder="1" applyAlignment="1">
      <alignment horizontal="center" vertical="center"/>
    </xf>
    <xf numFmtId="2" fontId="40" fillId="0" borderId="50" xfId="0" applyNumberFormat="1" applyFont="1" applyBorder="1" applyAlignment="1">
      <alignment horizontal="center" vertical="center"/>
    </xf>
    <xf numFmtId="2" fontId="40" fillId="0" borderId="36" xfId="0" applyNumberFormat="1" applyFont="1" applyBorder="1" applyAlignment="1">
      <alignment horizontal="center" vertical="center"/>
    </xf>
    <xf numFmtId="2" fontId="40" fillId="0" borderId="57" xfId="0" applyNumberFormat="1" applyFont="1" applyBorder="1" applyAlignment="1">
      <alignment horizontal="center" vertical="center"/>
    </xf>
    <xf numFmtId="2" fontId="40" fillId="0" borderId="28" xfId="0" applyNumberFormat="1" applyFont="1" applyBorder="1" applyAlignment="1">
      <alignment horizontal="center" vertical="center"/>
    </xf>
    <xf numFmtId="2" fontId="41" fillId="35" borderId="121" xfId="0" applyNumberFormat="1" applyFont="1" applyFill="1" applyBorder="1" applyAlignment="1">
      <alignment horizontal="center" vertical="center"/>
    </xf>
    <xf numFmtId="2" fontId="41" fillId="35" borderId="122" xfId="0" applyNumberFormat="1" applyFont="1" applyFill="1" applyBorder="1" applyAlignment="1">
      <alignment horizontal="center" vertical="center"/>
    </xf>
    <xf numFmtId="2" fontId="41" fillId="35" borderId="123" xfId="0" applyNumberFormat="1" applyFont="1" applyFill="1" applyBorder="1" applyAlignment="1">
      <alignment horizontal="center" vertical="center"/>
    </xf>
    <xf numFmtId="2" fontId="40" fillId="0" borderId="118" xfId="0" applyNumberFormat="1" applyFont="1" applyBorder="1" applyAlignment="1">
      <alignment horizontal="center" vertical="center"/>
    </xf>
    <xf numFmtId="2" fontId="40" fillId="0" borderId="103" xfId="0" applyNumberFormat="1" applyFont="1" applyBorder="1" applyAlignment="1">
      <alignment horizontal="center" vertical="center"/>
    </xf>
    <xf numFmtId="2" fontId="40" fillId="0" borderId="104" xfId="0" applyNumberFormat="1" applyFont="1" applyBorder="1" applyAlignment="1">
      <alignment horizontal="center" vertical="center"/>
    </xf>
    <xf numFmtId="2" fontId="40" fillId="0" borderId="72" xfId="0" applyNumberFormat="1" applyFont="1" applyBorder="1" applyAlignment="1">
      <alignment horizontal="center" vertical="center"/>
    </xf>
    <xf numFmtId="2" fontId="40" fillId="0" borderId="96" xfId="0" applyNumberFormat="1" applyFont="1" applyBorder="1" applyAlignment="1">
      <alignment horizontal="center" vertical="center"/>
    </xf>
    <xf numFmtId="2" fontId="41" fillId="35" borderId="124" xfId="0" applyNumberFormat="1" applyFont="1" applyFill="1" applyBorder="1" applyAlignment="1">
      <alignment horizontal="center" vertical="center"/>
    </xf>
    <xf numFmtId="2" fontId="41" fillId="35" borderId="125" xfId="0" applyNumberFormat="1" applyFont="1" applyFill="1" applyBorder="1" applyAlignment="1">
      <alignment horizontal="center" vertical="center"/>
    </xf>
    <xf numFmtId="2" fontId="40" fillId="0" borderId="102" xfId="0" applyNumberFormat="1" applyFont="1" applyBorder="1" applyAlignment="1">
      <alignment horizontal="center" vertical="center"/>
    </xf>
    <xf numFmtId="2" fontId="40" fillId="0" borderId="126" xfId="0" applyNumberFormat="1" applyFont="1" applyBorder="1" applyAlignment="1">
      <alignment horizontal="center" vertical="center"/>
    </xf>
    <xf numFmtId="2" fontId="40" fillId="0" borderId="99" xfId="0" applyNumberFormat="1" applyFont="1" applyBorder="1" applyAlignment="1">
      <alignment horizontal="center" vertical="center"/>
    </xf>
    <xf numFmtId="230" fontId="40" fillId="0" borderId="119" xfId="0" applyNumberFormat="1" applyFont="1" applyFill="1" applyBorder="1" applyAlignment="1">
      <alignment horizontal="center" vertical="center"/>
    </xf>
    <xf numFmtId="230" fontId="40" fillId="0" borderId="86" xfId="0" applyNumberFormat="1" applyFont="1" applyFill="1" applyBorder="1" applyAlignment="1">
      <alignment horizontal="center" vertical="center"/>
    </xf>
    <xf numFmtId="230" fontId="40" fillId="0" borderId="88" xfId="0" applyNumberFormat="1" applyFont="1" applyFill="1" applyBorder="1" applyAlignment="1">
      <alignment horizontal="center" vertical="center"/>
    </xf>
    <xf numFmtId="230" fontId="40" fillId="0" borderId="120" xfId="0" applyNumberFormat="1" applyFont="1" applyFill="1" applyBorder="1" applyAlignment="1">
      <alignment horizontal="center" vertical="center"/>
    </xf>
    <xf numFmtId="2" fontId="40" fillId="0" borderId="100" xfId="0" applyNumberFormat="1" applyFont="1" applyBorder="1" applyAlignment="1">
      <alignment horizontal="center" vertical="center"/>
    </xf>
    <xf numFmtId="2" fontId="40" fillId="0" borderId="52" xfId="0" applyNumberFormat="1" applyFont="1" applyBorder="1" applyAlignment="1">
      <alignment horizontal="center" vertical="center"/>
    </xf>
    <xf numFmtId="2" fontId="40" fillId="0" borderId="89" xfId="0" applyNumberFormat="1" applyFont="1" applyBorder="1" applyAlignment="1">
      <alignment horizontal="center" vertical="center"/>
    </xf>
    <xf numFmtId="2" fontId="40" fillId="0" borderId="20" xfId="0" applyNumberFormat="1" applyFont="1" applyBorder="1" applyAlignment="1">
      <alignment horizontal="center" vertical="center"/>
    </xf>
    <xf numFmtId="2" fontId="40" fillId="0" borderId="21" xfId="0" applyNumberFormat="1" applyFont="1" applyBorder="1" applyAlignment="1">
      <alignment horizontal="center" vertical="center"/>
    </xf>
    <xf numFmtId="2" fontId="40" fillId="0" borderId="75" xfId="0" applyNumberFormat="1" applyFont="1" applyBorder="1" applyAlignment="1">
      <alignment horizontal="center" vertical="center"/>
    </xf>
    <xf numFmtId="0" fontId="40" fillId="0" borderId="99" xfId="0" applyFont="1" applyFill="1" applyBorder="1" applyAlignment="1">
      <alignment horizontal="center" vertical="center"/>
    </xf>
    <xf numFmtId="0" fontId="40" fillId="0" borderId="96" xfId="0" applyFont="1" applyFill="1" applyBorder="1" applyAlignment="1">
      <alignment horizontal="center" vertical="center"/>
    </xf>
    <xf numFmtId="230" fontId="40" fillId="0" borderId="99" xfId="0" applyNumberFormat="1" applyFont="1" applyFill="1" applyBorder="1" applyAlignment="1">
      <alignment horizontal="center" vertical="center"/>
    </xf>
    <xf numFmtId="230" fontId="40" fillId="0" borderId="50" xfId="0" applyNumberFormat="1" applyFont="1" applyFill="1" applyBorder="1" applyAlignment="1">
      <alignment horizontal="center" vertical="center"/>
    </xf>
    <xf numFmtId="230" fontId="40" fillId="0" borderId="96" xfId="0" applyNumberFormat="1" applyFont="1" applyFill="1" applyBorder="1" applyAlignment="1">
      <alignment horizontal="center" vertical="center"/>
    </xf>
    <xf numFmtId="230" fontId="40" fillId="0" borderId="0" xfId="0" applyNumberFormat="1" applyFont="1" applyFill="1" applyBorder="1" applyAlignment="1">
      <alignment horizontal="center" vertical="center"/>
    </xf>
    <xf numFmtId="230" fontId="40" fillId="0" borderId="19" xfId="0" applyNumberFormat="1" applyFont="1" applyFill="1" applyBorder="1" applyAlignment="1">
      <alignment horizontal="center" vertical="center"/>
    </xf>
    <xf numFmtId="0" fontId="40" fillId="0" borderId="70" xfId="0" applyFont="1" applyBorder="1" applyAlignment="1">
      <alignment horizontal="center" vertical="center"/>
    </xf>
    <xf numFmtId="4" fontId="40" fillId="0" borderId="46" xfId="0" applyNumberFormat="1" applyFont="1" applyBorder="1" applyAlignment="1">
      <alignment horizontal="center" vertical="center"/>
    </xf>
    <xf numFmtId="4" fontId="40" fillId="0" borderId="92" xfId="0" applyNumberFormat="1" applyFont="1" applyBorder="1" applyAlignment="1">
      <alignment horizontal="center" vertical="center"/>
    </xf>
    <xf numFmtId="178" fontId="40" fillId="0" borderId="90" xfId="0" applyNumberFormat="1" applyFont="1" applyBorder="1" applyAlignment="1">
      <alignment horizontal="center" vertical="center"/>
    </xf>
    <xf numFmtId="0" fontId="40" fillId="0" borderId="90" xfId="0" applyNumberFormat="1" applyFont="1" applyBorder="1" applyAlignment="1">
      <alignment horizontal="center" vertical="center"/>
    </xf>
    <xf numFmtId="0" fontId="40" fillId="0" borderId="91" xfId="0" applyFont="1" applyBorder="1" applyAlignment="1">
      <alignment horizontal="center" vertical="center"/>
    </xf>
    <xf numFmtId="0" fontId="40" fillId="0" borderId="46" xfId="0" applyFont="1" applyBorder="1" applyAlignment="1">
      <alignment horizontal="center" vertical="center"/>
    </xf>
    <xf numFmtId="0" fontId="40" fillId="0" borderId="92" xfId="0" applyFont="1" applyBorder="1" applyAlignment="1">
      <alignment horizontal="center" vertical="center"/>
    </xf>
    <xf numFmtId="0" fontId="40" fillId="0" borderId="91" xfId="0" applyNumberFormat="1" applyFont="1" applyBorder="1" applyAlignment="1">
      <alignment horizontal="center" vertical="center"/>
    </xf>
    <xf numFmtId="0" fontId="40" fillId="0" borderId="46" xfId="0" applyNumberFormat="1" applyFont="1" applyBorder="1" applyAlignment="1">
      <alignment horizontal="center" vertical="center"/>
    </xf>
    <xf numFmtId="0" fontId="40" fillId="0" borderId="92" xfId="0" applyNumberFormat="1" applyFont="1" applyBorder="1" applyAlignment="1">
      <alignment horizontal="center" vertical="center"/>
    </xf>
    <xf numFmtId="0" fontId="41" fillId="35" borderId="43" xfId="0" applyFont="1" applyFill="1" applyBorder="1" applyAlignment="1">
      <alignment horizontal="center" vertical="center"/>
    </xf>
    <xf numFmtId="0" fontId="41" fillId="35" borderId="94" xfId="0" applyFont="1" applyFill="1" applyBorder="1" applyAlignment="1">
      <alignment horizontal="center" vertical="center"/>
    </xf>
    <xf numFmtId="0" fontId="41" fillId="35" borderId="95" xfId="0" applyFont="1" applyFill="1" applyBorder="1" applyAlignment="1">
      <alignment horizontal="center" vertical="center"/>
    </xf>
    <xf numFmtId="2" fontId="40" fillId="0" borderId="88" xfId="0" applyNumberFormat="1" applyFont="1" applyBorder="1" applyAlignment="1">
      <alignment horizontal="center" vertical="center"/>
    </xf>
    <xf numFmtId="2" fontId="40" fillId="0" borderId="101" xfId="0" applyNumberFormat="1" applyFont="1" applyBorder="1" applyAlignment="1">
      <alignment horizontal="center" vertical="center"/>
    </xf>
    <xf numFmtId="2" fontId="40" fillId="0" borderId="76" xfId="0" applyNumberFormat="1" applyFont="1" applyBorder="1" applyAlignment="1">
      <alignment horizontal="center" vertical="center"/>
    </xf>
    <xf numFmtId="2" fontId="40" fillId="0" borderId="22" xfId="0" applyNumberFormat="1" applyFont="1" applyBorder="1" applyAlignment="1">
      <alignment horizontal="center" vertical="center"/>
    </xf>
    <xf numFmtId="3" fontId="40" fillId="0" borderId="63" xfId="0" applyNumberFormat="1" applyFont="1" applyBorder="1" applyAlignment="1">
      <alignment horizontal="center" vertical="center"/>
    </xf>
    <xf numFmtId="0" fontId="40" fillId="0" borderId="63" xfId="0" applyNumberFormat="1" applyFont="1" applyBorder="1" applyAlignment="1">
      <alignment horizontal="center" vertical="center"/>
    </xf>
    <xf numFmtId="0" fontId="40" fillId="0" borderId="73" xfId="0" applyFont="1" applyBorder="1" applyAlignment="1">
      <alignment horizontal="center" vertical="center"/>
    </xf>
    <xf numFmtId="0" fontId="41" fillId="35" borderId="93" xfId="0" applyFont="1" applyFill="1" applyBorder="1" applyAlignment="1">
      <alignment horizontal="center" vertical="center"/>
    </xf>
    <xf numFmtId="4" fontId="40" fillId="0" borderId="91" xfId="0" applyNumberFormat="1" applyFont="1" applyBorder="1" applyAlignment="1">
      <alignment horizontal="center" vertical="center"/>
    </xf>
    <xf numFmtId="2" fontId="40" fillId="0" borderId="92" xfId="0" applyNumberFormat="1" applyFont="1" applyBorder="1" applyAlignment="1">
      <alignment horizontal="center" vertical="center"/>
    </xf>
    <xf numFmtId="0" fontId="40" fillId="0" borderId="90" xfId="0" applyFont="1" applyBorder="1" applyAlignment="1">
      <alignment horizontal="center" vertical="center"/>
    </xf>
    <xf numFmtId="2" fontId="40" fillId="0" borderId="90" xfId="0" applyNumberFormat="1" applyFont="1" applyBorder="1" applyAlignment="1">
      <alignment horizontal="center" vertical="center"/>
    </xf>
    <xf numFmtId="2" fontId="40" fillId="0" borderId="90" xfId="113" applyNumberFormat="1" applyFont="1" applyBorder="1" applyAlignment="1">
      <alignment horizontal="center" vertical="center"/>
    </xf>
    <xf numFmtId="178" fontId="40" fillId="0" borderId="90" xfId="0" applyNumberFormat="1" applyFont="1" applyFill="1" applyBorder="1" applyAlignment="1">
      <alignment horizontal="center" vertical="center"/>
    </xf>
    <xf numFmtId="194" fontId="40" fillId="0" borderId="90" xfId="0" applyNumberFormat="1" applyFont="1" applyFill="1" applyBorder="1" applyAlignment="1">
      <alignment horizontal="center" vertical="center"/>
    </xf>
    <xf numFmtId="0" fontId="41" fillId="35" borderId="95" xfId="113" applyFont="1" applyFill="1" applyBorder="1" applyAlignment="1">
      <alignment horizontal="center" vertical="center"/>
    </xf>
    <xf numFmtId="2" fontId="40" fillId="0" borderId="92" xfId="113" applyNumberFormat="1" applyFont="1" applyBorder="1" applyAlignment="1">
      <alignment horizontal="center" vertical="center"/>
    </xf>
    <xf numFmtId="0" fontId="40" fillId="35" borderId="43" xfId="0" applyFont="1" applyFill="1" applyBorder="1" applyAlignment="1">
      <alignment vertical="center"/>
    </xf>
    <xf numFmtId="0" fontId="40" fillId="0" borderId="46" xfId="0" applyFont="1" applyBorder="1" applyAlignment="1">
      <alignment vertical="center"/>
    </xf>
    <xf numFmtId="2" fontId="40" fillId="0" borderId="91" xfId="113" applyNumberFormat="1" applyFont="1" applyBorder="1" applyAlignment="1">
      <alignment horizontal="center" vertical="center"/>
    </xf>
    <xf numFmtId="0" fontId="41" fillId="35" borderId="93" xfId="113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Border="1" applyAlignment="1">
      <alignment horizontal="left" vertical="center" wrapText="1"/>
    </xf>
    <xf numFmtId="4" fontId="40" fillId="0" borderId="90" xfId="113" applyNumberFormat="1" applyFont="1" applyBorder="1" applyAlignment="1">
      <alignment horizontal="center" vertical="center"/>
    </xf>
    <xf numFmtId="0" fontId="40" fillId="0" borderId="90" xfId="113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178" fontId="40" fillId="0" borderId="3" xfId="0" applyNumberFormat="1" applyFont="1" applyBorder="1" applyAlignment="1">
      <alignment horizontal="center" vertical="center"/>
    </xf>
    <xf numFmtId="178" fontId="40" fillId="0" borderId="3" xfId="0" applyNumberFormat="1" applyFont="1" applyBorder="1" applyAlignment="1">
      <alignment horizontal="center" vertical="center" shrinkToFit="1"/>
    </xf>
    <xf numFmtId="199" fontId="40" fillId="0" borderId="90" xfId="113" applyNumberFormat="1" applyFont="1" applyBorder="1" applyAlignment="1">
      <alignment horizontal="center" vertical="center"/>
    </xf>
    <xf numFmtId="0" fontId="41" fillId="35" borderId="94" xfId="113" applyFont="1" applyFill="1" applyBorder="1" applyAlignment="1">
      <alignment horizontal="center" vertical="center"/>
    </xf>
    <xf numFmtId="179" fontId="40" fillId="0" borderId="90" xfId="113" applyNumberFormat="1" applyFont="1" applyBorder="1" applyAlignment="1">
      <alignment horizontal="center" vertical="center"/>
    </xf>
    <xf numFmtId="0" fontId="41" fillId="29" borderId="0" xfId="0" applyFont="1" applyFill="1" applyBorder="1" applyAlignment="1">
      <alignment horizontal="center" vertical="center"/>
    </xf>
    <xf numFmtId="4" fontId="40" fillId="0" borderId="0" xfId="0" applyNumberFormat="1" applyFont="1" applyBorder="1" applyAlignment="1">
      <alignment horizontal="center" vertical="center"/>
    </xf>
    <xf numFmtId="229" fontId="40" fillId="0" borderId="0" xfId="0" applyNumberFormat="1" applyFont="1" applyBorder="1" applyAlignment="1">
      <alignment horizontal="center" vertical="center"/>
    </xf>
    <xf numFmtId="2" fontId="40" fillId="0" borderId="0" xfId="0" applyNumberFormat="1" applyFont="1" applyBorder="1" applyAlignment="1">
      <alignment vertical="center"/>
    </xf>
    <xf numFmtId="0" fontId="41" fillId="0" borderId="0" xfId="0" applyFont="1" applyBorder="1" applyAlignment="1">
      <alignment vertical="center"/>
    </xf>
    <xf numFmtId="2" fontId="40" fillId="0" borderId="0" xfId="0" applyNumberFormat="1" applyFont="1" applyFill="1" applyBorder="1" applyAlignment="1">
      <alignment horizontal="center" vertical="center"/>
    </xf>
    <xf numFmtId="179" fontId="40" fillId="0" borderId="0" xfId="0" applyNumberFormat="1" applyFont="1" applyFill="1" applyBorder="1" applyAlignment="1">
      <alignment horizontal="center" vertical="center"/>
    </xf>
    <xf numFmtId="4" fontId="40" fillId="0" borderId="0" xfId="0" applyNumberFormat="1" applyFont="1" applyFill="1" applyBorder="1" applyAlignment="1">
      <alignment horizontal="center" vertical="center"/>
    </xf>
    <xf numFmtId="229" fontId="40" fillId="0" borderId="0" xfId="0" applyNumberFormat="1" applyFont="1" applyFill="1" applyBorder="1" applyAlignment="1">
      <alignment horizontal="center" vertical="center"/>
    </xf>
    <xf numFmtId="197" fontId="41" fillId="0" borderId="0" xfId="0" applyNumberFormat="1" applyFont="1" applyAlignment="1">
      <alignment horizontal="center" vertical="center"/>
    </xf>
    <xf numFmtId="0" fontId="40" fillId="0" borderId="0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4" fontId="40" fillId="0" borderId="21" xfId="0" applyNumberFormat="1" applyFont="1" applyBorder="1" applyAlignment="1">
      <alignment horizontal="center" vertical="center"/>
    </xf>
    <xf numFmtId="4" fontId="40" fillId="0" borderId="75" xfId="0" applyNumberFormat="1" applyFont="1" applyBorder="1" applyAlignment="1">
      <alignment horizontal="center" vertical="center"/>
    </xf>
    <xf numFmtId="4" fontId="40" fillId="0" borderId="63" xfId="0" applyNumberFormat="1" applyFont="1" applyBorder="1" applyAlignment="1">
      <alignment horizontal="center" vertical="center"/>
    </xf>
    <xf numFmtId="179" fontId="40" fillId="0" borderId="63" xfId="0" applyNumberFormat="1" applyFont="1" applyBorder="1" applyAlignment="1">
      <alignment horizontal="center" vertical="center"/>
    </xf>
    <xf numFmtId="230" fontId="40" fillId="0" borderId="67" xfId="0" applyNumberFormat="1" applyFont="1" applyFill="1" applyBorder="1" applyAlignment="1">
      <alignment horizontal="center" vertical="center"/>
    </xf>
    <xf numFmtId="230" fontId="40" fillId="0" borderId="63" xfId="0" applyNumberFormat="1" applyFont="1" applyFill="1" applyBorder="1" applyAlignment="1">
      <alignment horizontal="center" vertical="center"/>
    </xf>
    <xf numFmtId="230" fontId="40" fillId="0" borderId="76" xfId="0" applyNumberFormat="1" applyFont="1" applyFill="1" applyBorder="1" applyAlignment="1">
      <alignment horizontal="center" vertical="center"/>
    </xf>
    <xf numFmtId="230" fontId="40" fillId="0" borderId="65" xfId="0" applyNumberFormat="1" applyFont="1" applyFill="1" applyBorder="1" applyAlignment="1">
      <alignment horizontal="center" vertical="center"/>
    </xf>
    <xf numFmtId="0" fontId="40" fillId="0" borderId="90" xfId="0" applyFont="1" applyFill="1" applyBorder="1" applyAlignment="1">
      <alignment horizontal="center" vertical="center"/>
    </xf>
    <xf numFmtId="2" fontId="40" fillId="0" borderId="90" xfId="0" applyNumberFormat="1" applyFont="1" applyFill="1" applyBorder="1" applyAlignment="1">
      <alignment horizontal="center" vertical="center"/>
    </xf>
    <xf numFmtId="235" fontId="40" fillId="0" borderId="90" xfId="0" applyNumberFormat="1" applyFont="1" applyFill="1" applyBorder="1" applyAlignment="1">
      <alignment horizontal="center" vertical="center"/>
    </xf>
    <xf numFmtId="0" fontId="40" fillId="0" borderId="100" xfId="0" applyFont="1" applyFill="1" applyBorder="1" applyAlignment="1">
      <alignment horizontal="center" vertical="center"/>
    </xf>
    <xf numFmtId="0" fontId="40" fillId="0" borderId="52" xfId="0" applyFont="1" applyFill="1" applyBorder="1" applyAlignment="1">
      <alignment horizontal="center" vertical="center"/>
    </xf>
    <xf numFmtId="0" fontId="40" fillId="0" borderId="101" xfId="0" applyFont="1" applyFill="1" applyBorder="1" applyAlignment="1">
      <alignment horizontal="center" vertical="center"/>
    </xf>
    <xf numFmtId="0" fontId="40" fillId="0" borderId="18" xfId="0" applyFont="1" applyFill="1" applyBorder="1" applyAlignment="1">
      <alignment horizontal="center" vertical="center"/>
    </xf>
    <xf numFmtId="0" fontId="40" fillId="0" borderId="19" xfId="0" applyFont="1" applyFill="1" applyBorder="1" applyAlignment="1">
      <alignment horizontal="center" vertical="center"/>
    </xf>
    <xf numFmtId="0" fontId="40" fillId="0" borderId="61" xfId="0" applyFont="1" applyFill="1" applyBorder="1" applyAlignment="1">
      <alignment horizontal="center" vertical="center"/>
    </xf>
    <xf numFmtId="0" fontId="40" fillId="0" borderId="38" xfId="0" applyFont="1" applyFill="1" applyBorder="1" applyAlignment="1">
      <alignment horizontal="center" vertical="center"/>
    </xf>
    <xf numFmtId="230" fontId="40" fillId="0" borderId="61" xfId="0" applyNumberFormat="1" applyFont="1" applyFill="1" applyBorder="1" applyAlignment="1">
      <alignment horizontal="center" vertical="center"/>
    </xf>
    <xf numFmtId="230" fontId="40" fillId="0" borderId="37" xfId="0" applyNumberFormat="1" applyFont="1" applyFill="1" applyBorder="1" applyAlignment="1">
      <alignment horizontal="center" vertical="center"/>
    </xf>
    <xf numFmtId="230" fontId="40" fillId="0" borderId="72" xfId="0" applyNumberFormat="1" applyFont="1" applyFill="1" applyBorder="1" applyAlignment="1">
      <alignment horizontal="center" vertical="center"/>
    </xf>
    <xf numFmtId="230" fontId="40" fillId="0" borderId="38" xfId="0" applyNumberFormat="1" applyFont="1" applyFill="1" applyBorder="1" applyAlignment="1">
      <alignment horizontal="center" vertical="center"/>
    </xf>
    <xf numFmtId="230" fontId="40" fillId="0" borderId="115" xfId="0" applyNumberFormat="1" applyFont="1" applyFill="1" applyBorder="1" applyAlignment="1">
      <alignment horizontal="center" vertical="center"/>
    </xf>
    <xf numFmtId="230" fontId="40" fillId="0" borderId="116" xfId="0" applyNumberFormat="1" applyFont="1" applyFill="1" applyBorder="1" applyAlignment="1">
      <alignment horizontal="center" vertical="center"/>
    </xf>
    <xf numFmtId="230" fontId="40" fillId="0" borderId="84" xfId="0" applyNumberFormat="1" applyFont="1" applyFill="1" applyBorder="1" applyAlignment="1">
      <alignment horizontal="center" vertical="center"/>
    </xf>
    <xf numFmtId="230" fontId="40" fillId="0" borderId="117" xfId="0" applyNumberFormat="1" applyFont="1" applyFill="1" applyBorder="1" applyAlignment="1">
      <alignment horizontal="center" vertical="center"/>
    </xf>
    <xf numFmtId="0" fontId="40" fillId="0" borderId="15" xfId="0" applyFont="1" applyFill="1" applyBorder="1" applyAlignment="1">
      <alignment horizontal="center" vertical="center"/>
    </xf>
    <xf numFmtId="0" fontId="40" fillId="0" borderId="34" xfId="0" applyFont="1" applyFill="1" applyBorder="1" applyAlignment="1">
      <alignment horizontal="center" vertical="center"/>
    </xf>
    <xf numFmtId="230" fontId="40" fillId="0" borderId="15" xfId="0" applyNumberFormat="1" applyFont="1" applyFill="1" applyBorder="1" applyAlignment="1">
      <alignment horizontal="center" vertical="center"/>
    </xf>
    <xf numFmtId="230" fontId="40" fillId="0" borderId="33" xfId="0" applyNumberFormat="1" applyFont="1" applyFill="1" applyBorder="1" applyAlignment="1">
      <alignment horizontal="center" vertical="center"/>
    </xf>
    <xf numFmtId="230" fontId="40" fillId="0" borderId="87" xfId="0" applyNumberFormat="1" applyFont="1" applyFill="1" applyBorder="1" applyAlignment="1">
      <alignment horizontal="center" vertical="center"/>
    </xf>
    <xf numFmtId="230" fontId="40" fillId="0" borderId="34" xfId="0" applyNumberFormat="1" applyFont="1" applyFill="1" applyBorder="1" applyAlignment="1">
      <alignment horizontal="center" vertical="center"/>
    </xf>
    <xf numFmtId="0" fontId="40" fillId="0" borderId="119" xfId="0" applyFont="1" applyFill="1" applyBorder="1" applyAlignment="1">
      <alignment horizontal="center" vertical="center"/>
    </xf>
    <xf numFmtId="0" fontId="40" fillId="0" borderId="86" xfId="0" applyFont="1" applyFill="1" applyBorder="1" applyAlignment="1">
      <alignment horizontal="center" vertical="center"/>
    </xf>
    <xf numFmtId="0" fontId="40" fillId="0" borderId="120" xfId="0" applyFont="1" applyFill="1" applyBorder="1" applyAlignment="1">
      <alignment horizontal="center" vertical="center"/>
    </xf>
    <xf numFmtId="0" fontId="40" fillId="0" borderId="97" xfId="0" applyFont="1" applyFill="1" applyBorder="1" applyAlignment="1">
      <alignment horizontal="center" vertical="center"/>
    </xf>
    <xf numFmtId="0" fontId="40" fillId="0" borderId="98" xfId="0" applyFont="1" applyFill="1" applyBorder="1" applyAlignment="1">
      <alignment horizontal="center" vertical="center"/>
    </xf>
    <xf numFmtId="4" fontId="40" fillId="0" borderId="92" xfId="0" applyNumberFormat="1" applyFont="1" applyFill="1" applyBorder="1" applyAlignment="1">
      <alignment horizontal="center" vertical="center"/>
    </xf>
    <xf numFmtId="4" fontId="40" fillId="0" borderId="90" xfId="0" applyNumberFormat="1" applyFont="1" applyFill="1" applyBorder="1" applyAlignment="1">
      <alignment horizontal="center" vertical="center"/>
    </xf>
    <xf numFmtId="0" fontId="40" fillId="0" borderId="115" xfId="0" applyFont="1" applyFill="1" applyBorder="1" applyAlignment="1">
      <alignment horizontal="center" vertical="center"/>
    </xf>
    <xf numFmtId="0" fontId="40" fillId="0" borderId="116" xfId="0" applyFont="1" applyFill="1" applyBorder="1" applyAlignment="1">
      <alignment horizontal="center" vertical="center"/>
    </xf>
    <xf numFmtId="0" fontId="40" fillId="0" borderId="117" xfId="0" applyFont="1" applyFill="1" applyBorder="1" applyAlignment="1">
      <alignment horizontal="center" vertical="center"/>
    </xf>
    <xf numFmtId="230" fontId="40" fillId="0" borderId="100" xfId="0" applyNumberFormat="1" applyFont="1" applyFill="1" applyBorder="1" applyAlignment="1">
      <alignment horizontal="center" vertical="center"/>
    </xf>
    <xf numFmtId="230" fontId="40" fillId="0" borderId="52" xfId="0" applyNumberFormat="1" applyFont="1" applyFill="1" applyBorder="1" applyAlignment="1">
      <alignment horizontal="center" vertical="center"/>
    </xf>
    <xf numFmtId="230" fontId="40" fillId="0" borderId="101" xfId="0" applyNumberFormat="1" applyFont="1" applyFill="1" applyBorder="1" applyAlignment="1">
      <alignment horizontal="center" vertical="center"/>
    </xf>
    <xf numFmtId="230" fontId="40" fillId="0" borderId="97" xfId="0" applyNumberFormat="1" applyFont="1" applyFill="1" applyBorder="1" applyAlignment="1">
      <alignment horizontal="center" vertical="center"/>
    </xf>
    <xf numFmtId="230" fontId="40" fillId="0" borderId="74" xfId="0" applyNumberFormat="1" applyFont="1" applyFill="1" applyBorder="1" applyAlignment="1">
      <alignment horizontal="center" vertical="center"/>
    </xf>
    <xf numFmtId="230" fontId="40" fillId="0" borderId="98" xfId="0" applyNumberFormat="1" applyFont="1" applyFill="1" applyBorder="1" applyAlignment="1">
      <alignment horizontal="center" vertical="center"/>
    </xf>
    <xf numFmtId="0" fontId="40" fillId="0" borderId="52" xfId="0" applyFont="1" applyFill="1" applyBorder="1" applyAlignment="1">
      <alignment horizontal="center" vertical="center" wrapText="1"/>
    </xf>
    <xf numFmtId="0" fontId="40" fillId="0" borderId="74" xfId="0" applyFont="1" applyFill="1" applyBorder="1" applyAlignment="1">
      <alignment horizontal="center" vertical="center" wrapText="1"/>
    </xf>
    <xf numFmtId="231" fontId="40" fillId="0" borderId="97" xfId="0" applyNumberFormat="1" applyFont="1" applyFill="1" applyBorder="1" applyAlignment="1">
      <alignment horizontal="center" vertical="center"/>
    </xf>
    <xf numFmtId="231" fontId="40" fillId="0" borderId="74" xfId="0" applyNumberFormat="1" applyFont="1" applyFill="1" applyBorder="1" applyAlignment="1">
      <alignment horizontal="center" vertical="center"/>
    </xf>
    <xf numFmtId="231" fontId="40" fillId="0" borderId="98" xfId="0" applyNumberFormat="1" applyFont="1" applyFill="1" applyBorder="1" applyAlignment="1">
      <alignment horizontal="center" vertical="center"/>
    </xf>
    <xf numFmtId="230" fontId="40" fillId="0" borderId="99" xfId="0" applyNumberFormat="1" applyFont="1" applyFill="1" applyBorder="1" applyAlignment="1">
      <alignment horizontal="center" vertical="center" wrapText="1"/>
    </xf>
    <xf numFmtId="230" fontId="40" fillId="0" borderId="50" xfId="0" applyNumberFormat="1" applyFont="1" applyFill="1" applyBorder="1" applyAlignment="1">
      <alignment horizontal="center" vertical="center" wrapText="1"/>
    </xf>
    <xf numFmtId="230" fontId="40" fillId="0" borderId="96" xfId="0" applyNumberFormat="1" applyFont="1" applyFill="1" applyBorder="1" applyAlignment="1">
      <alignment horizontal="center" vertical="center" wrapText="1"/>
    </xf>
    <xf numFmtId="0" fontId="40" fillId="0" borderId="20" xfId="0" applyFont="1" applyFill="1" applyBorder="1" applyAlignment="1">
      <alignment horizontal="center" vertical="center"/>
    </xf>
    <xf numFmtId="0" fontId="40" fillId="0" borderId="22" xfId="0" applyFont="1" applyFill="1" applyBorder="1" applyAlignment="1">
      <alignment horizontal="center" vertical="center"/>
    </xf>
    <xf numFmtId="231" fontId="40" fillId="0" borderId="15" xfId="0" applyNumberFormat="1" applyFont="1" applyFill="1" applyBorder="1" applyAlignment="1">
      <alignment horizontal="center" vertical="center"/>
    </xf>
    <xf numFmtId="231" fontId="40" fillId="0" borderId="33" xfId="0" applyNumberFormat="1" applyFont="1" applyFill="1" applyBorder="1" applyAlignment="1">
      <alignment horizontal="center" vertical="center"/>
    </xf>
    <xf numFmtId="231" fontId="40" fillId="0" borderId="34" xfId="0" applyNumberFormat="1" applyFont="1" applyFill="1" applyBorder="1" applyAlignment="1">
      <alignment horizontal="center" vertical="center"/>
    </xf>
    <xf numFmtId="0" fontId="40" fillId="0" borderId="67" xfId="0" applyFont="1" applyFill="1" applyBorder="1" applyAlignment="1">
      <alignment horizontal="center" vertical="center"/>
    </xf>
    <xf numFmtId="0" fontId="40" fillId="0" borderId="63" xfId="0" applyFont="1" applyFill="1" applyBorder="1" applyAlignment="1">
      <alignment horizontal="center" vertical="center"/>
    </xf>
    <xf numFmtId="0" fontId="40" fillId="0" borderId="65" xfId="0" applyFont="1" applyFill="1" applyBorder="1" applyAlignment="1">
      <alignment horizontal="center" vertical="center"/>
    </xf>
    <xf numFmtId="0" fontId="41" fillId="35" borderId="110" xfId="0" applyFont="1" applyFill="1" applyBorder="1" applyAlignment="1">
      <alignment horizontal="center" vertical="center"/>
    </xf>
    <xf numFmtId="0" fontId="41" fillId="35" borderId="41" xfId="0" applyFont="1" applyFill="1" applyBorder="1" applyAlignment="1">
      <alignment horizontal="center" vertical="center"/>
    </xf>
    <xf numFmtId="0" fontId="41" fillId="35" borderId="16" xfId="0" applyFont="1" applyFill="1" applyBorder="1" applyAlignment="1">
      <alignment horizontal="center" vertical="center"/>
    </xf>
    <xf numFmtId="0" fontId="41" fillId="35" borderId="17" xfId="0" applyFont="1" applyFill="1" applyBorder="1" applyAlignment="1">
      <alignment horizontal="center" vertical="center"/>
    </xf>
    <xf numFmtId="0" fontId="40" fillId="0" borderId="108" xfId="0" applyFont="1" applyFill="1" applyBorder="1" applyAlignment="1">
      <alignment horizontal="center" vertical="center"/>
    </xf>
    <xf numFmtId="0" fontId="40" fillId="0" borderId="103" xfId="0" applyFont="1" applyBorder="1" applyAlignment="1">
      <alignment horizontal="center" vertical="center"/>
    </xf>
    <xf numFmtId="0" fontId="40" fillId="0" borderId="100" xfId="0" applyFont="1" applyBorder="1" applyAlignment="1">
      <alignment horizontal="center" vertical="center" wrapText="1"/>
    </xf>
    <xf numFmtId="0" fontId="40" fillId="0" borderId="52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0" fontId="40" fillId="0" borderId="102" xfId="0" applyFont="1" applyFill="1" applyBorder="1" applyAlignment="1">
      <alignment horizontal="center" vertical="center"/>
    </xf>
    <xf numFmtId="0" fontId="40" fillId="0" borderId="103" xfId="0" applyFont="1" applyFill="1" applyBorder="1" applyAlignment="1">
      <alignment horizontal="center" vertical="center"/>
    </xf>
    <xf numFmtId="0" fontId="40" fillId="0" borderId="104" xfId="0" applyFont="1" applyFill="1" applyBorder="1" applyAlignment="1">
      <alignment horizontal="center" vertical="center"/>
    </xf>
    <xf numFmtId="230" fontId="40" fillId="0" borderId="112" xfId="0" applyNumberFormat="1" applyFont="1" applyFill="1" applyBorder="1" applyAlignment="1">
      <alignment horizontal="center" vertical="center"/>
    </xf>
    <xf numFmtId="230" fontId="40" fillId="0" borderId="113" xfId="0" applyNumberFormat="1" applyFont="1" applyFill="1" applyBorder="1" applyAlignment="1">
      <alignment horizontal="center" vertical="center"/>
    </xf>
    <xf numFmtId="230" fontId="40" fillId="0" borderId="118" xfId="0" applyNumberFormat="1" applyFont="1" applyFill="1" applyBorder="1" applyAlignment="1">
      <alignment horizontal="center" vertical="center"/>
    </xf>
    <xf numFmtId="230" fontId="40" fillId="0" borderId="114" xfId="0" applyNumberFormat="1" applyFont="1" applyFill="1" applyBorder="1" applyAlignment="1">
      <alignment horizontal="center" vertical="center"/>
    </xf>
    <xf numFmtId="0" fontId="41" fillId="35" borderId="105" xfId="0" applyFont="1" applyFill="1" applyBorder="1" applyAlignment="1">
      <alignment horizontal="center" vertical="center"/>
    </xf>
    <xf numFmtId="0" fontId="41" fillId="35" borderId="3" xfId="0" applyFont="1" applyFill="1" applyBorder="1" applyAlignment="1">
      <alignment horizontal="center" vertical="center"/>
    </xf>
    <xf numFmtId="0" fontId="41" fillId="35" borderId="111" xfId="0" applyFont="1" applyFill="1" applyBorder="1" applyAlignment="1">
      <alignment horizontal="center" vertical="center"/>
    </xf>
    <xf numFmtId="0" fontId="41" fillId="35" borderId="106" xfId="0" applyFont="1" applyFill="1" applyBorder="1" applyAlignment="1">
      <alignment horizontal="center" vertical="center"/>
    </xf>
    <xf numFmtId="0" fontId="40" fillId="0" borderId="112" xfId="0" applyFont="1" applyFill="1" applyBorder="1" applyAlignment="1">
      <alignment horizontal="center" vertical="center"/>
    </xf>
    <xf numFmtId="0" fontId="40" fillId="0" borderId="113" xfId="0" applyFont="1" applyFill="1" applyBorder="1" applyAlignment="1">
      <alignment horizontal="center" vertical="center"/>
    </xf>
    <xf numFmtId="0" fontId="40" fillId="0" borderId="114" xfId="0" applyFont="1" applyFill="1" applyBorder="1" applyAlignment="1">
      <alignment horizontal="center" vertical="center"/>
    </xf>
    <xf numFmtId="0" fontId="40" fillId="0" borderId="96" xfId="0" applyFont="1" applyBorder="1" applyAlignment="1">
      <alignment horizontal="center" vertical="center"/>
    </xf>
    <xf numFmtId="0" fontId="40" fillId="0" borderId="104" xfId="0" applyFont="1" applyBorder="1" applyAlignment="1">
      <alignment horizontal="center" vertical="center"/>
    </xf>
    <xf numFmtId="235" fontId="40" fillId="0" borderId="91" xfId="0" applyNumberFormat="1" applyFont="1" applyBorder="1" applyAlignment="1">
      <alignment horizontal="center" vertical="center"/>
    </xf>
    <xf numFmtId="235" fontId="40" fillId="0" borderId="46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horizontal="center"/>
    </xf>
    <xf numFmtId="179" fontId="40" fillId="0" borderId="29" xfId="0" applyNumberFormat="1" applyFont="1" applyBorder="1" applyAlignment="1">
      <alignment horizontal="center" vertical="center"/>
    </xf>
    <xf numFmtId="0" fontId="41" fillId="35" borderId="95" xfId="0" applyFont="1" applyFill="1" applyBorder="1" applyAlignment="1">
      <alignment horizontal="center" vertical="center" wrapText="1"/>
    </xf>
    <xf numFmtId="4" fontId="40" fillId="0" borderId="2" xfId="0" applyNumberFormat="1" applyFont="1" applyBorder="1" applyAlignment="1">
      <alignment horizontal="center" vertical="center"/>
    </xf>
    <xf numFmtId="0" fontId="40" fillId="0" borderId="52" xfId="0" applyFont="1" applyBorder="1" applyAlignment="1">
      <alignment horizontal="center" vertical="center" wrapText="1"/>
    </xf>
    <xf numFmtId="0" fontId="40" fillId="0" borderId="101" xfId="0" applyFont="1" applyBorder="1" applyAlignment="1">
      <alignment horizontal="center" vertical="center" wrapText="1"/>
    </xf>
    <xf numFmtId="0" fontId="40" fillId="0" borderId="21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230" fontId="40" fillId="0" borderId="100" xfId="0" applyNumberFormat="1" applyFont="1" applyFill="1" applyBorder="1" applyAlignment="1">
      <alignment horizontal="center" vertical="center" wrapText="1"/>
    </xf>
    <xf numFmtId="230" fontId="40" fillId="0" borderId="52" xfId="0" applyNumberFormat="1" applyFont="1" applyFill="1" applyBorder="1" applyAlignment="1">
      <alignment horizontal="center" vertical="center" wrapText="1"/>
    </xf>
    <xf numFmtId="230" fontId="40" fillId="0" borderId="101" xfId="0" applyNumberFormat="1" applyFont="1" applyFill="1" applyBorder="1" applyAlignment="1">
      <alignment horizontal="center" vertical="center" wrapText="1"/>
    </xf>
    <xf numFmtId="230" fontId="40" fillId="0" borderId="97" xfId="0" applyNumberFormat="1" applyFont="1" applyFill="1" applyBorder="1" applyAlignment="1">
      <alignment horizontal="center" vertical="center" wrapText="1"/>
    </xf>
    <xf numFmtId="230" fontId="40" fillId="0" borderId="74" xfId="0" applyNumberFormat="1" applyFont="1" applyFill="1" applyBorder="1" applyAlignment="1">
      <alignment horizontal="center" vertical="center" wrapText="1"/>
    </xf>
    <xf numFmtId="230" fontId="40" fillId="0" borderId="98" xfId="0" applyNumberFormat="1" applyFont="1" applyFill="1" applyBorder="1" applyAlignment="1">
      <alignment horizontal="center" vertical="center" wrapText="1"/>
    </xf>
    <xf numFmtId="0" fontId="41" fillId="35" borderId="42" xfId="0" applyFont="1" applyFill="1" applyBorder="1" applyAlignment="1">
      <alignment horizontal="center" vertical="center"/>
    </xf>
    <xf numFmtId="0" fontId="41" fillId="35" borderId="44" xfId="0" applyFont="1" applyFill="1" applyBorder="1" applyAlignment="1">
      <alignment horizontal="center" vertical="center"/>
    </xf>
    <xf numFmtId="230" fontId="40" fillId="0" borderId="103" xfId="0" applyNumberFormat="1" applyFont="1" applyFill="1" applyBorder="1" applyAlignment="1">
      <alignment horizontal="center" vertical="center"/>
    </xf>
    <xf numFmtId="230" fontId="40" fillId="0" borderId="104" xfId="0" applyNumberFormat="1" applyFont="1" applyFill="1" applyBorder="1" applyAlignment="1">
      <alignment horizontal="center" vertical="center"/>
    </xf>
    <xf numFmtId="230" fontId="40" fillId="0" borderId="18" xfId="0" applyNumberFormat="1" applyFont="1" applyFill="1" applyBorder="1" applyAlignment="1">
      <alignment horizontal="center" vertical="center"/>
    </xf>
    <xf numFmtId="178" fontId="40" fillId="0" borderId="63" xfId="0" applyNumberFormat="1" applyFont="1" applyBorder="1" applyAlignment="1">
      <alignment horizontal="center" vertical="center"/>
    </xf>
    <xf numFmtId="4" fontId="40" fillId="0" borderId="90" xfId="0" applyNumberFormat="1" applyFont="1" applyBorder="1" applyAlignment="1">
      <alignment horizontal="center" vertical="center"/>
    </xf>
    <xf numFmtId="194" fontId="40" fillId="0" borderId="90" xfId="0" applyNumberFormat="1" applyFont="1" applyBorder="1" applyAlignment="1">
      <alignment horizontal="center" vertical="center"/>
    </xf>
    <xf numFmtId="0" fontId="40" fillId="0" borderId="107" xfId="0" applyFont="1" applyBorder="1" applyAlignment="1">
      <alignment horizontal="center" vertical="center" wrapText="1"/>
    </xf>
    <xf numFmtId="0" fontId="40" fillId="0" borderId="108" xfId="0" applyFont="1" applyBorder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0" fontId="40" fillId="0" borderId="97" xfId="0" applyFont="1" applyBorder="1" applyAlignment="1">
      <alignment horizontal="center" vertical="center"/>
    </xf>
    <xf numFmtId="0" fontId="41" fillId="35" borderId="109" xfId="0" applyFont="1" applyFill="1" applyBorder="1" applyAlignment="1">
      <alignment horizontal="center" vertical="center"/>
    </xf>
    <xf numFmtId="0" fontId="41" fillId="35" borderId="51" xfId="0" applyFont="1" applyFill="1" applyBorder="1" applyAlignment="1">
      <alignment horizontal="center" vertical="center"/>
    </xf>
    <xf numFmtId="0" fontId="41" fillId="35" borderId="68" xfId="0" applyFont="1" applyFill="1" applyBorder="1" applyAlignment="1">
      <alignment horizontal="center" vertical="center"/>
    </xf>
    <xf numFmtId="230" fontId="40" fillId="0" borderId="102" xfId="0" applyNumberFormat="1" applyFont="1" applyFill="1" applyBorder="1" applyAlignment="1">
      <alignment horizontal="center" vertical="center"/>
    </xf>
    <xf numFmtId="235" fontId="40" fillId="0" borderId="90" xfId="0" applyNumberFormat="1" applyFont="1" applyBorder="1" applyAlignment="1">
      <alignment horizontal="center" vertical="center"/>
    </xf>
    <xf numFmtId="230" fontId="40" fillId="0" borderId="21" xfId="0" applyNumberFormat="1" applyFont="1" applyFill="1" applyBorder="1" applyAlignment="1">
      <alignment horizontal="center" vertical="center"/>
    </xf>
    <xf numFmtId="230" fontId="40" fillId="0" borderId="22" xfId="0" applyNumberFormat="1" applyFont="1" applyFill="1" applyBorder="1" applyAlignment="1">
      <alignment horizontal="center" vertical="center"/>
    </xf>
    <xf numFmtId="230" fontId="40" fillId="0" borderId="20" xfId="0" applyNumberFormat="1" applyFont="1" applyFill="1" applyBorder="1" applyAlignment="1">
      <alignment horizontal="center" vertical="center"/>
    </xf>
    <xf numFmtId="179" fontId="40" fillId="0" borderId="90" xfId="0" applyNumberFormat="1" applyFont="1" applyBorder="1" applyAlignment="1">
      <alignment horizontal="center" vertical="center"/>
    </xf>
    <xf numFmtId="179" fontId="40" fillId="0" borderId="91" xfId="0" applyNumberFormat="1" applyFont="1" applyBorder="1" applyAlignment="1">
      <alignment horizontal="center" vertical="center"/>
    </xf>
    <xf numFmtId="2" fontId="40" fillId="0" borderId="91" xfId="0" applyNumberFormat="1" applyFont="1" applyBorder="1" applyAlignment="1">
      <alignment horizontal="center" vertical="center"/>
    </xf>
    <xf numFmtId="2" fontId="40" fillId="0" borderId="46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208" fontId="50" fillId="0" borderId="37" xfId="0" applyNumberFormat="1" applyFont="1" applyBorder="1" applyAlignment="1">
      <alignment horizontal="center" vertical="center"/>
    </xf>
    <xf numFmtId="208" fontId="50" fillId="0" borderId="25" xfId="0" applyNumberFormat="1" applyFont="1" applyBorder="1" applyAlignment="1">
      <alignment horizontal="center" vertical="center"/>
    </xf>
    <xf numFmtId="0" fontId="41" fillId="29" borderId="24" xfId="0" applyFont="1" applyFill="1" applyBorder="1" applyAlignment="1">
      <alignment horizontal="center" vertical="center"/>
    </xf>
    <xf numFmtId="0" fontId="41" fillId="29" borderId="25" xfId="0" applyFont="1" applyFill="1" applyBorder="1" applyAlignment="1">
      <alignment horizontal="center" vertical="center"/>
    </xf>
    <xf numFmtId="0" fontId="41" fillId="29" borderId="28" xfId="0" applyFont="1" applyFill="1" applyBorder="1" applyAlignment="1">
      <alignment horizontal="center" vertical="center"/>
    </xf>
    <xf numFmtId="0" fontId="41" fillId="29" borderId="29" xfId="0" applyFont="1" applyFill="1" applyBorder="1" applyAlignment="1">
      <alignment horizontal="center" vertical="center"/>
    </xf>
    <xf numFmtId="0" fontId="47" fillId="36" borderId="25" xfId="0" applyFont="1" applyFill="1" applyBorder="1" applyAlignment="1">
      <alignment horizontal="center" vertical="center" wrapText="1"/>
    </xf>
    <xf numFmtId="0" fontId="47" fillId="36" borderId="25" xfId="0" applyFont="1" applyFill="1" applyBorder="1" applyAlignment="1">
      <alignment horizontal="center" vertical="center"/>
    </xf>
    <xf numFmtId="0" fontId="47" fillId="30" borderId="64" xfId="0" applyFont="1" applyFill="1" applyBorder="1" applyAlignment="1">
      <alignment horizontal="center" vertical="center"/>
    </xf>
    <xf numFmtId="0" fontId="47" fillId="36" borderId="29" xfId="0" applyFont="1" applyFill="1" applyBorder="1" applyAlignment="1">
      <alignment horizontal="center" vertical="center"/>
    </xf>
    <xf numFmtId="0" fontId="47" fillId="30" borderId="71" xfId="0" applyFont="1" applyFill="1" applyBorder="1" applyAlignment="1">
      <alignment horizontal="center" vertical="center"/>
    </xf>
    <xf numFmtId="208" fontId="114" fillId="0" borderId="25" xfId="0" applyNumberFormat="1" applyFont="1" applyBorder="1" applyAlignment="1">
      <alignment horizontal="center" vertical="center" wrapText="1"/>
    </xf>
    <xf numFmtId="208" fontId="114" fillId="0" borderId="64" xfId="0" applyNumberFormat="1" applyFont="1" applyBorder="1" applyAlignment="1">
      <alignment horizontal="center" vertical="center" wrapText="1"/>
    </xf>
    <xf numFmtId="208" fontId="114" fillId="0" borderId="37" xfId="0" applyNumberFormat="1" applyFont="1" applyBorder="1" applyAlignment="1">
      <alignment horizontal="center" vertical="center" wrapText="1"/>
    </xf>
    <xf numFmtId="208" fontId="114" fillId="0" borderId="72" xfId="0" applyNumberFormat="1" applyFont="1" applyBorder="1" applyAlignment="1">
      <alignment horizontal="center" vertical="center" wrapText="1"/>
    </xf>
    <xf numFmtId="208" fontId="114" fillId="0" borderId="29" xfId="0" applyNumberFormat="1" applyFont="1" applyBorder="1" applyAlignment="1">
      <alignment horizontal="center" vertical="center" wrapText="1"/>
    </xf>
    <xf numFmtId="208" fontId="114" fillId="0" borderId="71" xfId="0" applyNumberFormat="1" applyFont="1" applyBorder="1" applyAlignment="1">
      <alignment horizontal="center" vertical="center" wrapText="1"/>
    </xf>
    <xf numFmtId="208" fontId="50" fillId="0" borderId="29" xfId="0" applyNumberFormat="1" applyFont="1" applyBorder="1" applyAlignment="1">
      <alignment horizontal="center" vertical="center"/>
    </xf>
    <xf numFmtId="0" fontId="43" fillId="0" borderId="33" xfId="0" applyFont="1" applyFill="1" applyBorder="1" applyAlignment="1">
      <alignment horizontal="center" vertical="center"/>
    </xf>
    <xf numFmtId="0" fontId="43" fillId="0" borderId="87" xfId="0" applyFont="1" applyFill="1" applyBorder="1" applyAlignment="1">
      <alignment horizontal="center" vertical="center"/>
    </xf>
    <xf numFmtId="0" fontId="43" fillId="0" borderId="28" xfId="0" applyFont="1" applyFill="1" applyBorder="1" applyAlignment="1">
      <alignment horizontal="center" vertical="center"/>
    </xf>
    <xf numFmtId="0" fontId="43" fillId="0" borderId="29" xfId="0" applyFont="1" applyFill="1" applyBorder="1" applyAlignment="1">
      <alignment horizontal="center" vertical="center"/>
    </xf>
    <xf numFmtId="224" fontId="114" fillId="0" borderId="29" xfId="0" applyNumberFormat="1" applyFont="1" applyBorder="1" applyAlignment="1">
      <alignment horizontal="center" vertical="center"/>
    </xf>
    <xf numFmtId="0" fontId="41" fillId="36" borderId="69" xfId="0" applyFont="1" applyFill="1" applyBorder="1" applyAlignment="1">
      <alignment horizontal="center" vertical="center"/>
    </xf>
    <xf numFmtId="0" fontId="41" fillId="36" borderId="70" xfId="0" applyFont="1" applyFill="1" applyBorder="1" applyAlignment="1">
      <alignment horizontal="center" vertical="center"/>
    </xf>
    <xf numFmtId="0" fontId="43" fillId="0" borderId="71" xfId="0" applyFont="1" applyFill="1" applyBorder="1" applyAlignment="1">
      <alignment horizontal="center" vertical="center"/>
    </xf>
    <xf numFmtId="0" fontId="47" fillId="36" borderId="16" xfId="0" applyFont="1" applyFill="1" applyBorder="1" applyAlignment="1">
      <alignment horizontal="center" vertical="center"/>
    </xf>
    <xf numFmtId="0" fontId="47" fillId="36" borderId="78" xfId="0" applyFont="1" applyFill="1" applyBorder="1" applyAlignment="1">
      <alignment horizontal="center" vertical="center"/>
    </xf>
    <xf numFmtId="0" fontId="47" fillId="36" borderId="21" xfId="0" applyFont="1" applyFill="1" applyBorder="1" applyAlignment="1">
      <alignment horizontal="center" vertical="center"/>
    </xf>
    <xf numFmtId="0" fontId="47" fillId="36" borderId="75" xfId="0" applyFont="1" applyFill="1" applyBorder="1" applyAlignment="1">
      <alignment horizontal="center" vertical="center"/>
    </xf>
    <xf numFmtId="0" fontId="47" fillId="36" borderId="77" xfId="0" applyFont="1" applyFill="1" applyBorder="1" applyAlignment="1">
      <alignment horizontal="center" vertical="center"/>
    </xf>
    <xf numFmtId="0" fontId="47" fillId="36" borderId="76" xfId="0" applyFont="1" applyFill="1" applyBorder="1" applyAlignment="1">
      <alignment horizontal="center" vertical="center"/>
    </xf>
    <xf numFmtId="0" fontId="43" fillId="0" borderId="18" xfId="0" applyFont="1" applyBorder="1" applyAlignment="1">
      <alignment horizontal="center" vertical="top"/>
    </xf>
    <xf numFmtId="0" fontId="43" fillId="0" borderId="0" xfId="0" applyFont="1" applyBorder="1" applyAlignment="1">
      <alignment horizontal="center" vertical="top"/>
    </xf>
    <xf numFmtId="178" fontId="63" fillId="0" borderId="0" xfId="0" applyNumberFormat="1" applyFont="1" applyBorder="1" applyAlignment="1">
      <alignment horizontal="center" vertical="top"/>
    </xf>
    <xf numFmtId="0" fontId="43" fillId="0" borderId="0" xfId="0" applyFont="1" applyFill="1" applyBorder="1" applyAlignment="1">
      <alignment horizontal="center" vertical="top"/>
    </xf>
    <xf numFmtId="0" fontId="43" fillId="0" borderId="0" xfId="0" applyFont="1" applyBorder="1" applyAlignment="1">
      <alignment horizontal="center" vertical="center"/>
    </xf>
    <xf numFmtId="0" fontId="43" fillId="0" borderId="21" xfId="0" applyFont="1" applyFill="1" applyBorder="1" applyAlignment="1">
      <alignment horizontal="center"/>
    </xf>
    <xf numFmtId="0" fontId="43" fillId="0" borderId="32" xfId="0" applyFont="1" applyFill="1" applyBorder="1" applyAlignment="1">
      <alignment horizontal="center" vertical="center"/>
    </xf>
    <xf numFmtId="0" fontId="43" fillId="0" borderId="20" xfId="0" applyFont="1" applyBorder="1" applyAlignment="1">
      <alignment horizontal="center"/>
    </xf>
    <xf numFmtId="0" fontId="43" fillId="0" borderId="21" xfId="0" applyFont="1" applyBorder="1" applyAlignment="1">
      <alignment horizontal="center"/>
    </xf>
    <xf numFmtId="178" fontId="49" fillId="0" borderId="21" xfId="0" applyNumberFormat="1" applyFont="1" applyBorder="1" applyAlignment="1">
      <alignment horizontal="center"/>
    </xf>
    <xf numFmtId="0" fontId="43" fillId="0" borderId="18" xfId="0" applyFont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43" fillId="0" borderId="0" xfId="0" applyFont="1" applyFill="1" applyBorder="1" applyAlignment="1">
      <alignment horizontal="center"/>
    </xf>
    <xf numFmtId="0" fontId="63" fillId="0" borderId="16" xfId="0" applyFont="1" applyBorder="1" applyAlignment="1">
      <alignment horizontal="center" vertical="top"/>
    </xf>
    <xf numFmtId="0" fontId="43" fillId="0" borderId="88" xfId="0" applyFont="1" applyBorder="1" applyAlignment="1">
      <alignment horizontal="center" vertical="center"/>
    </xf>
    <xf numFmtId="0" fontId="43" fillId="0" borderId="52" xfId="0" applyFont="1" applyBorder="1" applyAlignment="1">
      <alignment horizontal="center" vertical="center"/>
    </xf>
    <xf numFmtId="0" fontId="43" fillId="0" borderId="76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0" fontId="43" fillId="0" borderId="77" xfId="0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0" fontId="43" fillId="0" borderId="87" xfId="0" applyFont="1" applyBorder="1" applyAlignment="1">
      <alignment horizontal="center" vertical="center"/>
    </xf>
    <xf numFmtId="0" fontId="43" fillId="0" borderId="74" xfId="0" applyFont="1" applyBorder="1" applyAlignment="1">
      <alignment horizontal="center" vertical="center"/>
    </xf>
    <xf numFmtId="178" fontId="49" fillId="0" borderId="0" xfId="0" applyNumberFormat="1" applyFont="1" applyBorder="1" applyAlignment="1">
      <alignment horizontal="center"/>
    </xf>
    <xf numFmtId="220" fontId="47" fillId="36" borderId="69" xfId="0" applyNumberFormat="1" applyFont="1" applyFill="1" applyBorder="1" applyAlignment="1">
      <alignment horizontal="center" vertical="center" shrinkToFit="1"/>
    </xf>
    <xf numFmtId="220" fontId="47" fillId="36" borderId="70" xfId="0" applyNumberFormat="1" applyFont="1" applyFill="1" applyBorder="1" applyAlignment="1">
      <alignment horizontal="center" vertical="center" shrinkToFit="1"/>
    </xf>
    <xf numFmtId="0" fontId="47" fillId="36" borderId="70" xfId="0" applyFont="1" applyFill="1" applyBorder="1" applyAlignment="1">
      <alignment horizontal="center" vertical="center"/>
    </xf>
    <xf numFmtId="0" fontId="47" fillId="36" borderId="73" xfId="0" applyFont="1" applyFill="1" applyBorder="1" applyAlignment="1">
      <alignment horizontal="center" vertical="center"/>
    </xf>
    <xf numFmtId="224" fontId="114" fillId="0" borderId="25" xfId="0" applyNumberFormat="1" applyFont="1" applyBorder="1" applyAlignment="1">
      <alignment horizontal="center" vertical="center"/>
    </xf>
    <xf numFmtId="224" fontId="114" fillId="0" borderId="37" xfId="0" applyNumberFormat="1" applyFont="1" applyBorder="1" applyAlignment="1">
      <alignment horizontal="center" vertical="center"/>
    </xf>
    <xf numFmtId="0" fontId="0" fillId="0" borderId="0" xfId="0" applyFill="1" applyBorder="1" applyAlignment="1">
      <alignment wrapText="1"/>
    </xf>
    <xf numFmtId="0" fontId="51" fillId="16" borderId="0" xfId="0" applyFont="1" applyFill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4" fillId="0" borderId="0" xfId="0" applyFont="1" applyFill="1" applyBorder="1" applyAlignment="1">
      <alignment vertical="center" wrapText="1"/>
    </xf>
    <xf numFmtId="0" fontId="0" fillId="0" borderId="4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9" xfId="0" applyBorder="1" applyAlignment="1">
      <alignment horizontal="center"/>
    </xf>
    <xf numFmtId="0" fontId="54" fillId="0" borderId="0" xfId="0" applyFont="1" applyFill="1" applyBorder="1" applyAlignment="1">
      <alignment wrapText="1"/>
    </xf>
    <xf numFmtId="0" fontId="24" fillId="0" borderId="3" xfId="109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47" fillId="35" borderId="70" xfId="114" applyFont="1" applyFill="1" applyBorder="1" applyAlignment="1">
      <alignment horizontal="center" vertical="center"/>
    </xf>
    <xf numFmtId="0" fontId="47" fillId="35" borderId="70" xfId="114" applyFont="1" applyFill="1" applyBorder="1" applyAlignment="1">
      <alignment horizontal="center" vertical="center" wrapText="1"/>
    </xf>
    <xf numFmtId="0" fontId="47" fillId="35" borderId="73" xfId="114" applyFont="1" applyFill="1" applyBorder="1" applyAlignment="1">
      <alignment horizontal="center" vertical="center"/>
    </xf>
    <xf numFmtId="0" fontId="40" fillId="0" borderId="78" xfId="0" applyFont="1" applyBorder="1" applyAlignment="1">
      <alignment horizontal="center" vertical="center"/>
    </xf>
    <xf numFmtId="0" fontId="40" fillId="0" borderId="85" xfId="0" applyFont="1" applyBorder="1" applyAlignment="1">
      <alignment horizontal="center" vertical="center"/>
    </xf>
    <xf numFmtId="2" fontId="114" fillId="0" borderId="25" xfId="0" applyNumberFormat="1" applyFont="1" applyBorder="1" applyAlignment="1">
      <alignment horizontal="center" vertical="center"/>
    </xf>
    <xf numFmtId="178" fontId="114" fillId="0" borderId="25" xfId="114" applyNumberFormat="1" applyFont="1" applyBorder="1" applyAlignment="1">
      <alignment horizontal="center" vertical="center"/>
    </xf>
    <xf numFmtId="179" fontId="43" fillId="0" borderId="25" xfId="114" applyNumberFormat="1" applyFont="1" applyBorder="1" applyAlignment="1">
      <alignment horizontal="center" vertical="center"/>
    </xf>
    <xf numFmtId="179" fontId="43" fillId="0" borderId="29" xfId="114" applyNumberFormat="1" applyFont="1" applyBorder="1" applyAlignment="1">
      <alignment horizontal="center" vertical="center"/>
    </xf>
    <xf numFmtId="207" fontId="43" fillId="0" borderId="25" xfId="114" applyNumberFormat="1" applyFont="1" applyBorder="1" applyAlignment="1">
      <alignment horizontal="center" vertical="center"/>
    </xf>
    <xf numFmtId="207" fontId="43" fillId="0" borderId="64" xfId="114" applyNumberFormat="1" applyFont="1" applyBorder="1" applyAlignment="1">
      <alignment horizontal="center" vertical="center"/>
    </xf>
    <xf numFmtId="207" fontId="43" fillId="0" borderId="37" xfId="114" applyNumberFormat="1" applyFont="1" applyBorder="1" applyAlignment="1">
      <alignment horizontal="center" vertical="center"/>
    </xf>
    <xf numFmtId="207" fontId="43" fillId="0" borderId="72" xfId="114" applyNumberFormat="1" applyFont="1" applyBorder="1" applyAlignment="1">
      <alignment horizontal="center" vertical="center"/>
    </xf>
    <xf numFmtId="207" fontId="43" fillId="0" borderId="29" xfId="114" applyNumberFormat="1" applyFont="1" applyBorder="1" applyAlignment="1">
      <alignment horizontal="center" vertical="center"/>
    </xf>
    <xf numFmtId="207" fontId="43" fillId="0" borderId="71" xfId="114" applyNumberFormat="1" applyFont="1" applyBorder="1" applyAlignment="1">
      <alignment horizontal="center" vertical="center"/>
    </xf>
    <xf numFmtId="2" fontId="114" fillId="0" borderId="37" xfId="0" applyNumberFormat="1" applyFont="1" applyBorder="1" applyAlignment="1">
      <alignment horizontal="center" vertical="center"/>
    </xf>
    <xf numFmtId="178" fontId="114" fillId="0" borderId="37" xfId="114" applyNumberFormat="1" applyFont="1" applyBorder="1" applyAlignment="1">
      <alignment horizontal="center" vertical="center"/>
    </xf>
    <xf numFmtId="179" fontId="43" fillId="0" borderId="37" xfId="114" applyNumberFormat="1" applyFont="1" applyBorder="1" applyAlignment="1">
      <alignment horizontal="center" vertical="center"/>
    </xf>
    <xf numFmtId="2" fontId="114" fillId="0" borderId="29" xfId="0" applyNumberFormat="1" applyFont="1" applyBorder="1" applyAlignment="1">
      <alignment horizontal="center" vertical="center"/>
    </xf>
    <xf numFmtId="178" fontId="114" fillId="0" borderId="29" xfId="114" applyNumberFormat="1" applyFont="1" applyBorder="1" applyAlignment="1">
      <alignment horizontal="center" vertical="center"/>
    </xf>
    <xf numFmtId="198" fontId="114" fillId="0" borderId="29" xfId="114" applyNumberFormat="1" applyFont="1" applyBorder="1" applyAlignment="1">
      <alignment horizontal="center" vertical="center"/>
    </xf>
    <xf numFmtId="185" fontId="114" fillId="0" borderId="64" xfId="114" applyNumberFormat="1" applyFont="1" applyBorder="1" applyAlignment="1">
      <alignment horizontal="center" vertical="center"/>
    </xf>
    <xf numFmtId="185" fontId="114" fillId="0" borderId="51" xfId="114" applyNumberFormat="1" applyFont="1" applyBorder="1" applyAlignment="1">
      <alignment horizontal="center" vertical="center"/>
    </xf>
    <xf numFmtId="185" fontId="43" fillId="0" borderId="25" xfId="114" applyNumberFormat="1" applyFont="1" applyBorder="1" applyAlignment="1">
      <alignment horizontal="center" vertical="center"/>
    </xf>
    <xf numFmtId="185" fontId="43" fillId="0" borderId="64" xfId="114" applyNumberFormat="1" applyFont="1" applyBorder="1" applyAlignment="1">
      <alignment horizontal="center" vertical="center"/>
    </xf>
    <xf numFmtId="185" fontId="43" fillId="0" borderId="37" xfId="114" applyNumberFormat="1" applyFont="1" applyBorder="1" applyAlignment="1">
      <alignment horizontal="center" vertical="center"/>
    </xf>
    <xf numFmtId="185" fontId="43" fillId="0" borderId="72" xfId="114" applyNumberFormat="1" applyFont="1" applyBorder="1" applyAlignment="1">
      <alignment horizontal="center" vertical="center"/>
    </xf>
    <xf numFmtId="185" fontId="43" fillId="0" borderId="29" xfId="114" applyNumberFormat="1" applyFont="1" applyBorder="1" applyAlignment="1">
      <alignment horizontal="center" vertical="center"/>
    </xf>
    <xf numFmtId="185" fontId="43" fillId="0" borderId="71" xfId="114" applyNumberFormat="1" applyFont="1" applyBorder="1" applyAlignment="1">
      <alignment horizontal="center" vertical="center"/>
    </xf>
    <xf numFmtId="185" fontId="114" fillId="0" borderId="72" xfId="114" applyNumberFormat="1" applyFont="1" applyBorder="1" applyAlignment="1">
      <alignment horizontal="center" vertical="center"/>
    </xf>
    <xf numFmtId="185" fontId="114" fillId="0" borderId="50" xfId="114" applyNumberFormat="1" applyFont="1" applyBorder="1" applyAlignment="1">
      <alignment horizontal="center" vertical="center"/>
    </xf>
    <xf numFmtId="226" fontId="114" fillId="0" borderId="71" xfId="114" applyNumberFormat="1" applyFont="1" applyBorder="1" applyAlignment="1">
      <alignment horizontal="center" vertical="center"/>
    </xf>
    <xf numFmtId="226" fontId="114" fillId="0" borderId="57" xfId="114" applyNumberFormat="1" applyFont="1" applyBorder="1" applyAlignment="1">
      <alignment horizontal="center" vertical="center"/>
    </xf>
    <xf numFmtId="226" fontId="114" fillId="0" borderId="28" xfId="114" applyNumberFormat="1" applyFont="1" applyBorder="1" applyAlignment="1">
      <alignment horizontal="center" vertical="center"/>
    </xf>
    <xf numFmtId="198" fontId="43" fillId="0" borderId="64" xfId="114" applyNumberFormat="1" applyFont="1" applyFill="1" applyBorder="1" applyAlignment="1">
      <alignment horizontal="center" vertical="center"/>
    </xf>
    <xf numFmtId="0" fontId="43" fillId="0" borderId="51" xfId="114" applyFont="1" applyFill="1" applyBorder="1" applyAlignment="1">
      <alignment horizontal="center" vertical="center"/>
    </xf>
    <xf numFmtId="0" fontId="43" fillId="0" borderId="24" xfId="114" applyFont="1" applyFill="1" applyBorder="1" applyAlignment="1">
      <alignment horizontal="center" vertical="center"/>
    </xf>
    <xf numFmtId="0" fontId="47" fillId="35" borderId="2" xfId="114" applyFont="1" applyFill="1" applyBorder="1" applyAlignment="1">
      <alignment horizontal="center" vertical="center"/>
    </xf>
    <xf numFmtId="0" fontId="47" fillId="35" borderId="69" xfId="114" applyFont="1" applyFill="1" applyBorder="1" applyAlignment="1">
      <alignment horizontal="center" vertical="center"/>
    </xf>
    <xf numFmtId="0" fontId="43" fillId="0" borderId="51" xfId="114" applyFont="1" applyFill="1" applyBorder="1" applyAlignment="1">
      <alignment horizontal="center" vertical="center" wrapText="1" shrinkToFit="1"/>
    </xf>
    <xf numFmtId="0" fontId="43" fillId="0" borderId="24" xfId="114" applyFont="1" applyFill="1" applyBorder="1" applyAlignment="1">
      <alignment horizontal="center" vertical="center" wrapText="1" shrinkToFit="1"/>
    </xf>
    <xf numFmtId="0" fontId="43" fillId="0" borderId="64" xfId="114" applyFont="1" applyFill="1" applyBorder="1" applyAlignment="1">
      <alignment horizontal="center" vertical="center"/>
    </xf>
    <xf numFmtId="0" fontId="50" fillId="0" borderId="50" xfId="0" applyFont="1" applyFill="1" applyBorder="1" applyAlignment="1">
      <alignment horizontal="center" vertical="center"/>
    </xf>
    <xf numFmtId="0" fontId="43" fillId="0" borderId="50" xfId="114" applyFont="1" applyFill="1" applyBorder="1" applyAlignment="1">
      <alignment horizontal="center" vertical="center"/>
    </xf>
    <xf numFmtId="0" fontId="43" fillId="0" borderId="36" xfId="114" applyFont="1" applyFill="1" applyBorder="1" applyAlignment="1">
      <alignment horizontal="center" vertical="center"/>
    </xf>
    <xf numFmtId="0" fontId="43" fillId="0" borderId="72" xfId="114" applyFont="1" applyFill="1" applyBorder="1" applyAlignment="1">
      <alignment horizontal="center" vertical="center"/>
    </xf>
    <xf numFmtId="0" fontId="43" fillId="0" borderId="57" xfId="114" applyFont="1" applyFill="1" applyBorder="1" applyAlignment="1">
      <alignment horizontal="center" vertical="center"/>
    </xf>
    <xf numFmtId="0" fontId="43" fillId="0" borderId="28" xfId="114" applyFont="1" applyFill="1" applyBorder="1" applyAlignment="1">
      <alignment horizontal="center" vertical="center"/>
    </xf>
    <xf numFmtId="0" fontId="43" fillId="0" borderId="71" xfId="114" applyFont="1" applyFill="1" applyBorder="1" applyAlignment="1">
      <alignment horizontal="center" vertical="center"/>
    </xf>
    <xf numFmtId="0" fontId="43" fillId="0" borderId="50" xfId="114" applyFont="1" applyFill="1" applyBorder="1" applyAlignment="1">
      <alignment horizontal="center" vertical="center" shrinkToFit="1"/>
    </xf>
    <xf numFmtId="0" fontId="43" fillId="0" borderId="36" xfId="114" applyFont="1" applyFill="1" applyBorder="1" applyAlignment="1">
      <alignment horizontal="center" vertical="center" shrinkToFit="1"/>
    </xf>
    <xf numFmtId="0" fontId="47" fillId="35" borderId="73" xfId="114" applyFont="1" applyFill="1" applyBorder="1" applyAlignment="1">
      <alignment horizontal="center" vertical="center" wrapText="1"/>
    </xf>
    <xf numFmtId="0" fontId="47" fillId="35" borderId="2" xfId="114" applyFont="1" applyFill="1" applyBorder="1" applyAlignment="1">
      <alignment horizontal="center" vertical="center" wrapText="1"/>
    </xf>
    <xf numFmtId="198" fontId="114" fillId="0" borderId="77" xfId="0" applyNumberFormat="1" applyFont="1" applyFill="1" applyBorder="1" applyAlignment="1">
      <alignment horizontal="center" vertical="center"/>
    </xf>
    <xf numFmtId="198" fontId="114" fillId="0" borderId="16" xfId="0" applyNumberFormat="1" applyFont="1" applyFill="1" applyBorder="1" applyAlignment="1">
      <alignment horizontal="center" vertical="center"/>
    </xf>
    <xf numFmtId="198" fontId="114" fillId="0" borderId="84" xfId="0" applyNumberFormat="1" applyFont="1" applyFill="1" applyBorder="1" applyAlignment="1">
      <alignment horizontal="center" vertical="center"/>
    </xf>
    <xf numFmtId="198" fontId="114" fillId="0" borderId="0" xfId="0" applyNumberFormat="1" applyFont="1" applyFill="1" applyBorder="1" applyAlignment="1">
      <alignment horizontal="center" vertical="center"/>
    </xf>
    <xf numFmtId="198" fontId="114" fillId="0" borderId="76" xfId="0" applyNumberFormat="1" applyFont="1" applyFill="1" applyBorder="1" applyAlignment="1">
      <alignment horizontal="center" vertical="center"/>
    </xf>
    <xf numFmtId="198" fontId="114" fillId="0" borderId="21" xfId="0" applyNumberFormat="1" applyFont="1" applyFill="1" applyBorder="1" applyAlignment="1">
      <alignment horizontal="center" vertical="center"/>
    </xf>
    <xf numFmtId="0" fontId="47" fillId="35" borderId="69" xfId="114" applyFont="1" applyFill="1" applyBorder="1" applyAlignment="1">
      <alignment horizontal="center" vertical="center" wrapText="1"/>
    </xf>
    <xf numFmtId="198" fontId="43" fillId="0" borderId="37" xfId="114" applyNumberFormat="1" applyFont="1" applyFill="1" applyBorder="1" applyAlignment="1">
      <alignment horizontal="center" vertical="center"/>
    </xf>
    <xf numFmtId="223" fontId="50" fillId="0" borderId="29" xfId="114" applyNumberFormat="1" applyFont="1" applyBorder="1" applyAlignment="1">
      <alignment horizontal="center" vertical="center"/>
    </xf>
    <xf numFmtId="0" fontId="47" fillId="29" borderId="0" xfId="114" applyFont="1" applyFill="1" applyBorder="1" applyAlignment="1">
      <alignment horizontal="center" vertical="center" wrapText="1"/>
    </xf>
    <xf numFmtId="0" fontId="47" fillId="29" borderId="0" xfId="114" applyFont="1" applyFill="1" applyBorder="1" applyAlignment="1">
      <alignment horizontal="center" vertical="center"/>
    </xf>
    <xf numFmtId="2" fontId="50" fillId="0" borderId="25" xfId="0" applyNumberFormat="1" applyFont="1" applyFill="1" applyBorder="1" applyAlignment="1">
      <alignment horizontal="center" vertical="center"/>
    </xf>
    <xf numFmtId="223" fontId="50" fillId="0" borderId="25" xfId="114" applyNumberFormat="1" applyFont="1" applyBorder="1" applyAlignment="1">
      <alignment horizontal="center" vertical="center"/>
    </xf>
    <xf numFmtId="225" fontId="50" fillId="0" borderId="25" xfId="114" applyNumberFormat="1" applyFont="1" applyBorder="1" applyAlignment="1">
      <alignment horizontal="center" vertical="center"/>
    </xf>
    <xf numFmtId="207" fontId="50" fillId="0" borderId="25" xfId="114" applyNumberFormat="1" applyFont="1" applyBorder="1" applyAlignment="1">
      <alignment horizontal="center" vertical="center"/>
    </xf>
    <xf numFmtId="207" fontId="50" fillId="0" borderId="64" xfId="114" applyNumberFormat="1" applyFont="1" applyBorder="1" applyAlignment="1">
      <alignment horizontal="center" vertical="center"/>
    </xf>
    <xf numFmtId="233" fontId="40" fillId="0" borderId="51" xfId="0" applyNumberFormat="1" applyFont="1" applyBorder="1" applyAlignment="1">
      <alignment horizontal="center" vertical="center"/>
    </xf>
    <xf numFmtId="225" fontId="50" fillId="0" borderId="29" xfId="114" applyNumberFormat="1" applyFont="1" applyBorder="1" applyAlignment="1">
      <alignment horizontal="center" vertical="center"/>
    </xf>
    <xf numFmtId="207" fontId="50" fillId="0" borderId="29" xfId="114" applyNumberFormat="1" applyFont="1" applyBorder="1" applyAlignment="1">
      <alignment horizontal="center" vertical="center"/>
    </xf>
    <xf numFmtId="207" fontId="50" fillId="0" borderId="71" xfId="114" applyNumberFormat="1" applyFont="1" applyBorder="1" applyAlignment="1">
      <alignment horizontal="center" vertical="center"/>
    </xf>
    <xf numFmtId="2" fontId="50" fillId="0" borderId="37" xfId="0" applyNumberFormat="1" applyFont="1" applyFill="1" applyBorder="1" applyAlignment="1">
      <alignment horizontal="center" vertical="center"/>
    </xf>
    <xf numFmtId="223" fontId="50" fillId="0" borderId="37" xfId="114" applyNumberFormat="1" applyFont="1" applyBorder="1" applyAlignment="1">
      <alignment horizontal="center" vertical="center"/>
    </xf>
    <xf numFmtId="225" fontId="50" fillId="0" borderId="37" xfId="114" applyNumberFormat="1" applyFont="1" applyBorder="1" applyAlignment="1">
      <alignment horizontal="center" vertical="center"/>
    </xf>
    <xf numFmtId="207" fontId="50" fillId="0" borderId="37" xfId="114" applyNumberFormat="1" applyFont="1" applyBorder="1" applyAlignment="1">
      <alignment horizontal="center" vertical="center"/>
    </xf>
    <xf numFmtId="207" fontId="50" fillId="0" borderId="72" xfId="114" applyNumberFormat="1" applyFont="1" applyBorder="1" applyAlignment="1">
      <alignment horizontal="center" vertical="center"/>
    </xf>
    <xf numFmtId="2" fontId="50" fillId="0" borderId="29" xfId="0" applyNumberFormat="1" applyFont="1" applyFill="1" applyBorder="1" applyAlignment="1">
      <alignment horizontal="center" vertical="center"/>
    </xf>
    <xf numFmtId="0" fontId="50" fillId="0" borderId="51" xfId="0" applyFont="1" applyFill="1" applyBorder="1" applyAlignment="1">
      <alignment horizontal="center" vertical="center"/>
    </xf>
    <xf numFmtId="224" fontId="40" fillId="0" borderId="64" xfId="0" applyNumberFormat="1" applyFont="1" applyBorder="1" applyAlignment="1">
      <alignment horizontal="center" vertical="center"/>
    </xf>
    <xf numFmtId="224" fontId="40" fillId="0" borderId="51" xfId="0" applyNumberFormat="1" applyFont="1" applyBorder="1" applyAlignment="1">
      <alignment horizontal="center" vertical="center"/>
    </xf>
    <xf numFmtId="224" fontId="40" fillId="0" borderId="24" xfId="0" applyNumberFormat="1" applyFont="1" applyBorder="1" applyAlignment="1">
      <alignment horizontal="center" vertical="center"/>
    </xf>
    <xf numFmtId="179" fontId="40" fillId="0" borderId="64" xfId="0" applyNumberFormat="1" applyFont="1" applyBorder="1" applyAlignment="1">
      <alignment horizontal="center" vertical="center"/>
    </xf>
    <xf numFmtId="179" fontId="40" fillId="0" borderId="51" xfId="0" applyNumberFormat="1" applyFont="1" applyBorder="1" applyAlignment="1">
      <alignment horizontal="center" vertical="center"/>
    </xf>
    <xf numFmtId="234" fontId="40" fillId="0" borderId="51" xfId="0" applyNumberFormat="1" applyFont="1" applyBorder="1" applyAlignment="1">
      <alignment horizontal="center" vertical="center"/>
    </xf>
    <xf numFmtId="178" fontId="40" fillId="0" borderId="51" xfId="0" applyNumberFormat="1" applyFont="1" applyBorder="1" applyAlignment="1">
      <alignment horizontal="center" vertical="center"/>
    </xf>
    <xf numFmtId="198" fontId="40" fillId="0" borderId="64" xfId="0" applyNumberFormat="1" applyFont="1" applyBorder="1" applyAlignment="1">
      <alignment horizontal="center" vertical="center"/>
    </xf>
    <xf numFmtId="198" fontId="40" fillId="0" borderId="51" xfId="0" applyNumberFormat="1" applyFont="1" applyBorder="1" applyAlignment="1">
      <alignment horizontal="center" vertical="center"/>
    </xf>
    <xf numFmtId="179" fontId="40" fillId="0" borderId="50" xfId="0" applyNumberFormat="1" applyFont="1" applyBorder="1" applyAlignment="1">
      <alignment horizontal="center" vertical="center"/>
    </xf>
    <xf numFmtId="0" fontId="41" fillId="0" borderId="51" xfId="0" applyFont="1" applyFill="1" applyBorder="1" applyAlignment="1">
      <alignment horizontal="center" vertical="center"/>
    </xf>
    <xf numFmtId="2" fontId="40" fillId="0" borderId="25" xfId="0" applyNumberFormat="1" applyFont="1" applyFill="1" applyBorder="1" applyAlignment="1">
      <alignment horizontal="center" vertical="center"/>
    </xf>
    <xf numFmtId="186" fontId="40" fillId="0" borderId="25" xfId="0" applyNumberFormat="1" applyFont="1" applyFill="1" applyBorder="1" applyAlignment="1">
      <alignment horizontal="center" vertical="center"/>
    </xf>
    <xf numFmtId="2" fontId="40" fillId="0" borderId="64" xfId="0" applyNumberFormat="1" applyFont="1" applyFill="1" applyBorder="1" applyAlignment="1">
      <alignment horizontal="center" vertical="center"/>
    </xf>
    <xf numFmtId="186" fontId="40" fillId="0" borderId="37" xfId="0" applyNumberFormat="1" applyFont="1" applyFill="1" applyBorder="1" applyAlignment="1">
      <alignment horizontal="center" vertical="center"/>
    </xf>
    <xf numFmtId="0" fontId="117" fillId="35" borderId="77" xfId="115" applyNumberFormat="1" applyFont="1" applyFill="1" applyBorder="1" applyAlignment="1">
      <alignment horizontal="center" vertical="center"/>
    </xf>
    <xf numFmtId="0" fontId="117" fillId="35" borderId="16" xfId="115" applyNumberFormat="1" applyFont="1" applyFill="1" applyBorder="1" applyAlignment="1">
      <alignment horizontal="center" vertical="center"/>
    </xf>
    <xf numFmtId="0" fontId="117" fillId="35" borderId="78" xfId="115" applyNumberFormat="1" applyFont="1" applyFill="1" applyBorder="1" applyAlignment="1">
      <alignment horizontal="center" vertical="center"/>
    </xf>
    <xf numFmtId="0" fontId="117" fillId="35" borderId="76" xfId="115" applyNumberFormat="1" applyFont="1" applyFill="1" applyBorder="1" applyAlignment="1">
      <alignment horizontal="center" vertical="center"/>
    </xf>
    <xf numFmtId="0" fontId="117" fillId="35" borderId="21" xfId="115" applyNumberFormat="1" applyFont="1" applyFill="1" applyBorder="1" applyAlignment="1">
      <alignment horizontal="center" vertical="center"/>
    </xf>
    <xf numFmtId="0" fontId="117" fillId="35" borderId="75" xfId="115" applyNumberFormat="1" applyFont="1" applyFill="1" applyBorder="1" applyAlignment="1">
      <alignment horizontal="center" vertical="center"/>
    </xf>
    <xf numFmtId="0" fontId="117" fillId="35" borderId="37" xfId="115" applyNumberFormat="1" applyFont="1" applyFill="1" applyBorder="1" applyAlignment="1">
      <alignment horizontal="center" vertical="center"/>
    </xf>
    <xf numFmtId="0" fontId="41" fillId="0" borderId="50" xfId="0" applyFont="1" applyFill="1" applyBorder="1" applyAlignment="1">
      <alignment horizontal="center" vertical="center"/>
    </xf>
    <xf numFmtId="0" fontId="117" fillId="35" borderId="24" xfId="115" applyNumberFormat="1" applyFont="1" applyFill="1" applyBorder="1" applyAlignment="1">
      <alignment horizontal="center" vertical="center" wrapText="1"/>
    </xf>
    <xf numFmtId="0" fontId="117" fillId="35" borderId="25" xfId="115" applyNumberFormat="1" applyFont="1" applyFill="1" applyBorder="1" applyAlignment="1">
      <alignment horizontal="center" vertical="center" wrapText="1"/>
    </xf>
    <xf numFmtId="0" fontId="117" fillId="35" borderId="36" xfId="115" applyNumberFormat="1" applyFont="1" applyFill="1" applyBorder="1" applyAlignment="1">
      <alignment horizontal="center" vertical="center" wrapText="1"/>
    </xf>
    <xf numFmtId="0" fontId="117" fillId="35" borderId="37" xfId="115" applyNumberFormat="1" applyFont="1" applyFill="1" applyBorder="1" applyAlignment="1">
      <alignment horizontal="center" vertical="center" wrapText="1"/>
    </xf>
    <xf numFmtId="0" fontId="117" fillId="35" borderId="28" xfId="115" applyNumberFormat="1" applyFont="1" applyFill="1" applyBorder="1" applyAlignment="1">
      <alignment horizontal="center" vertical="center" wrapText="1"/>
    </xf>
    <xf numFmtId="0" fontId="117" fillId="35" borderId="29" xfId="115" applyNumberFormat="1" applyFont="1" applyFill="1" applyBorder="1" applyAlignment="1">
      <alignment horizontal="center" vertical="center" wrapText="1"/>
    </xf>
    <xf numFmtId="0" fontId="40" fillId="0" borderId="24" xfId="0" applyFont="1" applyFill="1" applyBorder="1" applyAlignment="1">
      <alignment horizontal="center" vertical="center" wrapText="1"/>
    </xf>
    <xf numFmtId="0" fontId="40" fillId="0" borderId="25" xfId="0" applyFont="1" applyFill="1" applyBorder="1" applyAlignment="1">
      <alignment horizontal="center" vertical="center" wrapText="1"/>
    </xf>
    <xf numFmtId="0" fontId="40" fillId="0" borderId="37" xfId="0" applyFont="1" applyFill="1" applyBorder="1" applyAlignment="1">
      <alignment horizontal="center" vertical="center" wrapText="1"/>
    </xf>
    <xf numFmtId="0" fontId="40" fillId="0" borderId="29" xfId="0" applyFont="1" applyFill="1" applyBorder="1" applyAlignment="1">
      <alignment horizontal="center" vertical="center" wrapText="1"/>
    </xf>
    <xf numFmtId="0" fontId="50" fillId="0" borderId="16" xfId="0" applyFont="1" applyFill="1" applyBorder="1" applyAlignment="1">
      <alignment horizontal="center" vertical="center" wrapText="1"/>
    </xf>
    <xf numFmtId="0" fontId="50" fillId="0" borderId="78" xfId="0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 vertical="center" wrapText="1"/>
    </xf>
    <xf numFmtId="0" fontId="50" fillId="0" borderId="85" xfId="0" applyFont="1" applyFill="1" applyBorder="1" applyAlignment="1">
      <alignment horizontal="center" vertical="center" wrapText="1"/>
    </xf>
    <xf numFmtId="0" fontId="50" fillId="0" borderId="21" xfId="0" applyFont="1" applyFill="1" applyBorder="1" applyAlignment="1">
      <alignment horizontal="center" vertical="center" wrapText="1"/>
    </xf>
    <xf numFmtId="0" fontId="50" fillId="0" borderId="75" xfId="0" applyFont="1" applyFill="1" applyBorder="1" applyAlignment="1">
      <alignment horizontal="center" vertical="center" wrapText="1"/>
    </xf>
    <xf numFmtId="0" fontId="117" fillId="35" borderId="77" xfId="115" applyNumberFormat="1" applyFont="1" applyFill="1" applyBorder="1" applyAlignment="1">
      <alignment horizontal="center" vertical="center" wrapText="1"/>
    </xf>
    <xf numFmtId="0" fontId="117" fillId="35" borderId="16" xfId="115" applyNumberFormat="1" applyFont="1" applyFill="1" applyBorder="1" applyAlignment="1">
      <alignment horizontal="center" vertical="center" wrapText="1"/>
    </xf>
    <xf numFmtId="0" fontId="117" fillId="35" borderId="78" xfId="115" applyNumberFormat="1" applyFont="1" applyFill="1" applyBorder="1" applyAlignment="1">
      <alignment horizontal="center" vertical="center" wrapText="1"/>
    </xf>
    <xf numFmtId="0" fontId="117" fillId="35" borderId="76" xfId="115" applyNumberFormat="1" applyFont="1" applyFill="1" applyBorder="1" applyAlignment="1">
      <alignment horizontal="center" vertical="center" wrapText="1"/>
    </xf>
    <xf numFmtId="0" fontId="117" fillId="35" borderId="21" xfId="115" applyNumberFormat="1" applyFont="1" applyFill="1" applyBorder="1" applyAlignment="1">
      <alignment horizontal="center" vertical="center" wrapText="1"/>
    </xf>
    <xf numFmtId="0" fontId="117" fillId="35" borderId="75" xfId="115" applyNumberFormat="1" applyFont="1" applyFill="1" applyBorder="1" applyAlignment="1">
      <alignment horizontal="center" vertical="center" wrapText="1"/>
    </xf>
    <xf numFmtId="0" fontId="40" fillId="0" borderId="16" xfId="0" applyFont="1" applyFill="1" applyBorder="1" applyAlignment="1">
      <alignment horizontal="center" vertical="center" wrapText="1"/>
    </xf>
    <xf numFmtId="0" fontId="40" fillId="0" borderId="78" xfId="0" applyFont="1" applyFill="1" applyBorder="1" applyAlignment="1">
      <alignment horizontal="center" vertical="center" wrapText="1"/>
    </xf>
    <xf numFmtId="0" fontId="40" fillId="0" borderId="0" xfId="0" applyFont="1" applyFill="1" applyBorder="1" applyAlignment="1">
      <alignment horizontal="center" vertical="center" wrapText="1"/>
    </xf>
    <xf numFmtId="0" fontId="40" fillId="0" borderId="85" xfId="0" applyFont="1" applyFill="1" applyBorder="1" applyAlignment="1">
      <alignment horizontal="center" vertical="center" wrapText="1"/>
    </xf>
    <xf numFmtId="0" fontId="43" fillId="0" borderId="24" xfId="114" applyFont="1" applyBorder="1" applyAlignment="1">
      <alignment horizontal="center" vertical="center" wrapText="1"/>
    </xf>
    <xf numFmtId="0" fontId="43" fillId="0" borderId="25" xfId="114" applyFont="1" applyBorder="1" applyAlignment="1">
      <alignment horizontal="center" vertical="center" wrapText="1"/>
    </xf>
    <xf numFmtId="0" fontId="43" fillId="0" borderId="36" xfId="114" applyFont="1" applyBorder="1" applyAlignment="1">
      <alignment horizontal="center" vertical="center" wrapText="1"/>
    </xf>
    <xf numFmtId="0" fontId="43" fillId="0" borderId="37" xfId="114" applyFont="1" applyBorder="1" applyAlignment="1">
      <alignment horizontal="center" vertical="center" wrapText="1"/>
    </xf>
    <xf numFmtId="0" fontId="43" fillId="0" borderId="28" xfId="114" applyFont="1" applyBorder="1" applyAlignment="1">
      <alignment horizontal="center" vertical="center" wrapText="1"/>
    </xf>
    <xf numFmtId="0" fontId="43" fillId="0" borderId="29" xfId="114" applyFont="1" applyBorder="1" applyAlignment="1">
      <alignment horizontal="center" vertical="center" wrapText="1"/>
    </xf>
    <xf numFmtId="0" fontId="43" fillId="0" borderId="25" xfId="114" applyFont="1" applyBorder="1" applyAlignment="1">
      <alignment horizontal="center" vertical="center"/>
    </xf>
    <xf numFmtId="0" fontId="43" fillId="0" borderId="37" xfId="114" applyFont="1" applyBorder="1" applyAlignment="1">
      <alignment horizontal="center" vertical="center"/>
    </xf>
    <xf numFmtId="0" fontId="43" fillId="0" borderId="29" xfId="114" applyFont="1" applyBorder="1" applyAlignment="1">
      <alignment horizontal="center" vertical="center"/>
    </xf>
    <xf numFmtId="0" fontId="50" fillId="0" borderId="24" xfId="0" applyFont="1" applyFill="1" applyBorder="1" applyAlignment="1">
      <alignment horizontal="center" vertical="center" wrapText="1"/>
    </xf>
    <xf numFmtId="0" fontId="50" fillId="0" borderId="25" xfId="0" applyFont="1" applyFill="1" applyBorder="1" applyAlignment="1">
      <alignment horizontal="center" vertical="center" wrapText="1"/>
    </xf>
    <xf numFmtId="0" fontId="50" fillId="0" borderId="36" xfId="0" applyFont="1" applyFill="1" applyBorder="1" applyAlignment="1">
      <alignment horizontal="center" vertical="center" wrapText="1"/>
    </xf>
    <xf numFmtId="0" fontId="50" fillId="0" borderId="37" xfId="0" applyFont="1" applyFill="1" applyBorder="1" applyAlignment="1">
      <alignment horizontal="center" vertical="center" wrapText="1"/>
    </xf>
    <xf numFmtId="0" fontId="50" fillId="0" borderId="28" xfId="0" applyFont="1" applyFill="1" applyBorder="1" applyAlignment="1">
      <alignment horizontal="center" vertical="center" wrapText="1"/>
    </xf>
    <xf numFmtId="0" fontId="50" fillId="0" borderId="29" xfId="0" applyFont="1" applyFill="1" applyBorder="1" applyAlignment="1">
      <alignment horizontal="center" vertical="center" wrapText="1"/>
    </xf>
    <xf numFmtId="0" fontId="41" fillId="0" borderId="57" xfId="0" applyFont="1" applyFill="1" applyBorder="1" applyAlignment="1">
      <alignment horizontal="center" vertical="center"/>
    </xf>
    <xf numFmtId="198" fontId="43" fillId="0" borderId="29" xfId="114" applyNumberFormat="1" applyFont="1" applyFill="1" applyBorder="1" applyAlignment="1">
      <alignment horizontal="center" vertical="center"/>
    </xf>
    <xf numFmtId="0" fontId="43" fillId="0" borderId="16" xfId="114" applyFont="1" applyBorder="1" applyAlignment="1">
      <alignment horizontal="center" vertical="center"/>
    </xf>
    <xf numFmtId="179" fontId="50" fillId="0" borderId="16" xfId="0" applyNumberFormat="1" applyFont="1" applyBorder="1" applyAlignment="1">
      <alignment horizontal="center" vertical="center"/>
    </xf>
    <xf numFmtId="179" fontId="43" fillId="0" borderId="16" xfId="114" applyNumberFormat="1" applyFont="1" applyBorder="1" applyAlignment="1">
      <alignment horizontal="center" vertical="center"/>
    </xf>
    <xf numFmtId="179" fontId="50" fillId="0" borderId="0" xfId="0" applyNumberFormat="1" applyFont="1" applyAlignment="1">
      <alignment horizontal="center" vertical="center"/>
    </xf>
    <xf numFmtId="179" fontId="40" fillId="0" borderId="64" xfId="0" applyNumberFormat="1" applyFont="1" applyFill="1" applyBorder="1" applyAlignment="1">
      <alignment horizontal="center" vertical="center"/>
    </xf>
    <xf numFmtId="179" fontId="40" fillId="0" borderId="51" xfId="0" applyNumberFormat="1" applyFont="1" applyFill="1" applyBorder="1" applyAlignment="1">
      <alignment horizontal="center" vertical="center"/>
    </xf>
    <xf numFmtId="179" fontId="40" fillId="0" borderId="24" xfId="0" applyNumberFormat="1" applyFont="1" applyFill="1" applyBorder="1" applyAlignment="1">
      <alignment horizontal="center" vertical="center"/>
    </xf>
    <xf numFmtId="193" fontId="40" fillId="0" borderId="64" xfId="0" applyNumberFormat="1" applyFont="1" applyFill="1" applyBorder="1" applyAlignment="1">
      <alignment horizontal="center" vertical="center"/>
    </xf>
    <xf numFmtId="193" fontId="40" fillId="0" borderId="51" xfId="0" applyNumberFormat="1" applyFont="1" applyFill="1" applyBorder="1" applyAlignment="1">
      <alignment horizontal="center" vertical="center"/>
    </xf>
    <xf numFmtId="193" fontId="40" fillId="0" borderId="50" xfId="0" applyNumberFormat="1" applyFont="1" applyFill="1" applyBorder="1" applyAlignment="1">
      <alignment horizontal="center" vertical="center"/>
    </xf>
    <xf numFmtId="2" fontId="59" fillId="0" borderId="21" xfId="0" applyNumberFormat="1" applyFont="1" applyBorder="1" applyAlignment="1">
      <alignment horizontal="left" vertical="top"/>
    </xf>
    <xf numFmtId="179" fontId="50" fillId="0" borderId="21" xfId="0" applyNumberFormat="1" applyFont="1" applyBorder="1" applyAlignment="1">
      <alignment horizontal="center" vertical="center"/>
    </xf>
    <xf numFmtId="193" fontId="40" fillId="0" borderId="25" xfId="0" applyNumberFormat="1" applyFont="1" applyFill="1" applyBorder="1" applyAlignment="1">
      <alignment horizontal="center" vertical="center"/>
    </xf>
    <xf numFmtId="0" fontId="117" fillId="35" borderId="2" xfId="115" applyNumberFormat="1" applyFont="1" applyFill="1" applyBorder="1" applyAlignment="1">
      <alignment horizontal="center" vertical="center"/>
    </xf>
    <xf numFmtId="0" fontId="117" fillId="35" borderId="69" xfId="115" applyNumberFormat="1" applyFont="1" applyFill="1" applyBorder="1" applyAlignment="1">
      <alignment horizontal="center" vertical="center"/>
    </xf>
    <xf numFmtId="0" fontId="117" fillId="35" borderId="73" xfId="115" applyNumberFormat="1" applyFont="1" applyFill="1" applyBorder="1" applyAlignment="1">
      <alignment horizontal="center" vertical="center"/>
    </xf>
    <xf numFmtId="0" fontId="117" fillId="35" borderId="74" xfId="115" applyNumberFormat="1" applyFont="1" applyFill="1" applyBorder="1" applyAlignment="1">
      <alignment horizontal="center" vertical="center" wrapText="1"/>
    </xf>
    <xf numFmtId="0" fontId="117" fillId="35" borderId="32" xfId="115" applyNumberFormat="1" applyFont="1" applyFill="1" applyBorder="1" applyAlignment="1">
      <alignment horizontal="center" vertical="center" wrapText="1"/>
    </xf>
    <xf numFmtId="0" fontId="117" fillId="0" borderId="77" xfId="115" applyNumberFormat="1" applyFont="1" applyFill="1" applyBorder="1" applyAlignment="1">
      <alignment horizontal="center" vertical="center"/>
    </xf>
    <xf numFmtId="0" fontId="117" fillId="0" borderId="16" xfId="115" applyNumberFormat="1" applyFont="1" applyFill="1" applyBorder="1" applyAlignment="1">
      <alignment horizontal="center" vertical="center"/>
    </xf>
    <xf numFmtId="0" fontId="117" fillId="0" borderId="78" xfId="115" applyNumberFormat="1" applyFont="1" applyFill="1" applyBorder="1" applyAlignment="1">
      <alignment horizontal="center" vertical="center"/>
    </xf>
    <xf numFmtId="0" fontId="117" fillId="0" borderId="87" xfId="115" applyNumberFormat="1" applyFont="1" applyFill="1" applyBorder="1" applyAlignment="1">
      <alignment horizontal="center" vertical="center"/>
    </xf>
    <xf numFmtId="0" fontId="117" fillId="0" borderId="74" xfId="115" applyNumberFormat="1" applyFont="1" applyFill="1" applyBorder="1" applyAlignment="1">
      <alignment horizontal="center" vertical="center"/>
    </xf>
    <xf numFmtId="0" fontId="117" fillId="0" borderId="32" xfId="115" applyNumberFormat="1" applyFont="1" applyFill="1" applyBorder="1" applyAlignment="1">
      <alignment horizontal="center" vertical="center"/>
    </xf>
    <xf numFmtId="179" fontId="117" fillId="35" borderId="25" xfId="115" applyNumberFormat="1" applyFont="1" applyFill="1" applyBorder="1" applyAlignment="1">
      <alignment horizontal="center" vertical="center"/>
    </xf>
    <xf numFmtId="179" fontId="117" fillId="35" borderId="64" xfId="115" applyNumberFormat="1" applyFont="1" applyFill="1" applyBorder="1" applyAlignment="1">
      <alignment horizontal="center" vertical="center"/>
    </xf>
    <xf numFmtId="2" fontId="117" fillId="0" borderId="37" xfId="115" applyNumberFormat="1" applyFont="1" applyFill="1" applyBorder="1" applyAlignment="1">
      <alignment horizontal="center" vertical="center"/>
    </xf>
    <xf numFmtId="0" fontId="117" fillId="0" borderId="37" xfId="115" applyNumberFormat="1" applyFont="1" applyFill="1" applyBorder="1" applyAlignment="1">
      <alignment horizontal="center" vertical="center"/>
    </xf>
    <xf numFmtId="2" fontId="117" fillId="0" borderId="72" xfId="115" applyNumberFormat="1" applyFont="1" applyFill="1" applyBorder="1" applyAlignment="1">
      <alignment horizontal="center" vertical="center"/>
    </xf>
    <xf numFmtId="0" fontId="117" fillId="35" borderId="50" xfId="115" applyNumberFormat="1" applyFont="1" applyFill="1" applyBorder="1" applyAlignment="1">
      <alignment horizontal="center" vertical="center"/>
    </xf>
    <xf numFmtId="0" fontId="117" fillId="35" borderId="36" xfId="115" applyNumberFormat="1" applyFont="1" applyFill="1" applyBorder="1" applyAlignment="1">
      <alignment horizontal="center" vertical="center"/>
    </xf>
    <xf numFmtId="0" fontId="117" fillId="0" borderId="72" xfId="115" applyNumberFormat="1" applyFont="1" applyFill="1" applyBorder="1" applyAlignment="1">
      <alignment horizontal="center" vertical="center"/>
    </xf>
    <xf numFmtId="0" fontId="117" fillId="0" borderId="50" xfId="115" applyNumberFormat="1" applyFont="1" applyFill="1" applyBorder="1" applyAlignment="1">
      <alignment horizontal="center" vertical="center"/>
    </xf>
    <xf numFmtId="0" fontId="117" fillId="0" borderId="36" xfId="115" applyNumberFormat="1" applyFont="1" applyFill="1" applyBorder="1" applyAlignment="1">
      <alignment horizontal="center" vertical="center"/>
    </xf>
    <xf numFmtId="0" fontId="117" fillId="35" borderId="57" xfId="115" applyNumberFormat="1" applyFont="1" applyFill="1" applyBorder="1" applyAlignment="1">
      <alignment horizontal="center" vertical="center"/>
    </xf>
    <xf numFmtId="0" fontId="117" fillId="35" borderId="28" xfId="115" applyNumberFormat="1" applyFont="1" applyFill="1" applyBorder="1" applyAlignment="1">
      <alignment horizontal="center" vertical="center"/>
    </xf>
    <xf numFmtId="0" fontId="117" fillId="0" borderId="71" xfId="115" applyNumberFormat="1" applyFont="1" applyFill="1" applyBorder="1" applyAlignment="1">
      <alignment horizontal="center" vertical="center"/>
    </xf>
    <xf numFmtId="0" fontId="117" fillId="0" borderId="57" xfId="115" applyNumberFormat="1" applyFont="1" applyFill="1" applyBorder="1" applyAlignment="1">
      <alignment horizontal="center" vertical="center"/>
    </xf>
    <xf numFmtId="0" fontId="117" fillId="0" borderId="28" xfId="115" applyNumberFormat="1" applyFont="1" applyFill="1" applyBorder="1" applyAlignment="1">
      <alignment horizontal="center" vertical="center"/>
    </xf>
    <xf numFmtId="0" fontId="117" fillId="35" borderId="29" xfId="115" applyNumberFormat="1" applyFont="1" applyFill="1" applyBorder="1" applyAlignment="1">
      <alignment horizontal="center" vertical="center"/>
    </xf>
    <xf numFmtId="179" fontId="117" fillId="35" borderId="37" xfId="115" applyNumberFormat="1" applyFont="1" applyFill="1" applyBorder="1" applyAlignment="1">
      <alignment horizontal="center" vertical="center"/>
    </xf>
    <xf numFmtId="179" fontId="117" fillId="35" borderId="72" xfId="115" applyNumberFormat="1" applyFont="1" applyFill="1" applyBorder="1" applyAlignment="1">
      <alignment horizontal="center" vertical="center"/>
    </xf>
    <xf numFmtId="2" fontId="117" fillId="0" borderId="29" xfId="115" applyNumberFormat="1" applyFont="1" applyFill="1" applyBorder="1" applyAlignment="1">
      <alignment horizontal="center" vertical="center"/>
    </xf>
    <xf numFmtId="2" fontId="117" fillId="35" borderId="73" xfId="115" applyNumberFormat="1" applyFont="1" applyFill="1" applyBorder="1" applyAlignment="1">
      <alignment horizontal="center" vertical="center"/>
    </xf>
    <xf numFmtId="2" fontId="117" fillId="35" borderId="2" xfId="115" applyNumberFormat="1" applyFont="1" applyFill="1" applyBorder="1" applyAlignment="1">
      <alignment horizontal="center" vertical="center"/>
    </xf>
    <xf numFmtId="0" fontId="117" fillId="35" borderId="25" xfId="115" applyNumberFormat="1" applyFont="1" applyFill="1" applyBorder="1" applyAlignment="1">
      <alignment horizontal="center" vertical="center"/>
    </xf>
    <xf numFmtId="0" fontId="117" fillId="0" borderId="29" xfId="115" applyNumberFormat="1" applyFont="1" applyFill="1" applyBorder="1" applyAlignment="1">
      <alignment horizontal="center" vertical="center"/>
    </xf>
    <xf numFmtId="2" fontId="117" fillId="0" borderId="71" xfId="115" applyNumberFormat="1" applyFont="1" applyFill="1" applyBorder="1" applyAlignment="1">
      <alignment horizontal="center" vertical="center"/>
    </xf>
    <xf numFmtId="179" fontId="117" fillId="0" borderId="77" xfId="115" applyNumberFormat="1" applyFont="1" applyFill="1" applyBorder="1" applyAlignment="1">
      <alignment horizontal="center" vertical="center"/>
    </xf>
    <xf numFmtId="179" fontId="117" fillId="0" borderId="16" xfId="115" applyNumberFormat="1" applyFont="1" applyFill="1" applyBorder="1" applyAlignment="1">
      <alignment horizontal="center" vertical="center"/>
    </xf>
    <xf numFmtId="179" fontId="117" fillId="0" borderId="78" xfId="115" applyNumberFormat="1" applyFont="1" applyFill="1" applyBorder="1" applyAlignment="1">
      <alignment horizontal="center" vertical="center"/>
    </xf>
    <xf numFmtId="179" fontId="117" fillId="0" borderId="87" xfId="115" applyNumberFormat="1" applyFont="1" applyFill="1" applyBorder="1" applyAlignment="1">
      <alignment horizontal="center" vertical="center"/>
    </xf>
    <xf numFmtId="179" fontId="117" fillId="0" borderId="74" xfId="115" applyNumberFormat="1" applyFont="1" applyFill="1" applyBorder="1" applyAlignment="1">
      <alignment horizontal="center" vertical="center"/>
    </xf>
    <xf numFmtId="179" fontId="117" fillId="0" borderId="32" xfId="115" applyNumberFormat="1" applyFont="1" applyFill="1" applyBorder="1" applyAlignment="1">
      <alignment horizontal="center" vertical="center"/>
    </xf>
    <xf numFmtId="2" fontId="117" fillId="0" borderId="77" xfId="115" applyNumberFormat="1" applyFont="1" applyFill="1" applyBorder="1" applyAlignment="1">
      <alignment horizontal="center" vertical="center"/>
    </xf>
    <xf numFmtId="2" fontId="117" fillId="0" borderId="16" xfId="115" applyNumberFormat="1" applyFont="1" applyFill="1" applyBorder="1" applyAlignment="1">
      <alignment horizontal="center" vertical="center"/>
    </xf>
    <xf numFmtId="2" fontId="117" fillId="0" borderId="78" xfId="115" applyNumberFormat="1" applyFont="1" applyFill="1" applyBorder="1" applyAlignment="1">
      <alignment horizontal="center" vertical="center"/>
    </xf>
    <xf numFmtId="2" fontId="117" fillId="0" borderId="87" xfId="115" applyNumberFormat="1" applyFont="1" applyFill="1" applyBorder="1" applyAlignment="1">
      <alignment horizontal="center" vertical="center"/>
    </xf>
    <xf numFmtId="2" fontId="117" fillId="0" borderId="74" xfId="115" applyNumberFormat="1" applyFont="1" applyFill="1" applyBorder="1" applyAlignment="1">
      <alignment horizontal="center" vertical="center"/>
    </xf>
    <xf numFmtId="2" fontId="117" fillId="0" borderId="32" xfId="115" applyNumberFormat="1" applyFont="1" applyFill="1" applyBorder="1" applyAlignment="1">
      <alignment horizontal="center" vertical="center"/>
    </xf>
    <xf numFmtId="11" fontId="117" fillId="0" borderId="77" xfId="115" applyNumberFormat="1" applyFont="1" applyFill="1" applyBorder="1" applyAlignment="1">
      <alignment horizontal="center" vertical="center"/>
    </xf>
    <xf numFmtId="11" fontId="117" fillId="0" borderId="16" xfId="115" applyNumberFormat="1" applyFont="1" applyFill="1" applyBorder="1" applyAlignment="1">
      <alignment horizontal="center" vertical="center"/>
    </xf>
    <xf numFmtId="11" fontId="117" fillId="0" borderId="78" xfId="115" applyNumberFormat="1" applyFont="1" applyFill="1" applyBorder="1" applyAlignment="1">
      <alignment horizontal="center" vertical="center"/>
    </xf>
    <xf numFmtId="11" fontId="117" fillId="0" borderId="87" xfId="115" applyNumberFormat="1" applyFont="1" applyFill="1" applyBorder="1" applyAlignment="1">
      <alignment horizontal="center" vertical="center"/>
    </xf>
    <xf numFmtId="11" fontId="117" fillId="0" borderId="74" xfId="115" applyNumberFormat="1" applyFont="1" applyFill="1" applyBorder="1" applyAlignment="1">
      <alignment horizontal="center" vertical="center"/>
    </xf>
    <xf numFmtId="11" fontId="117" fillId="0" borderId="32" xfId="115" applyNumberFormat="1" applyFont="1" applyFill="1" applyBorder="1" applyAlignment="1">
      <alignment horizontal="center" vertical="center"/>
    </xf>
    <xf numFmtId="178" fontId="117" fillId="0" borderId="77" xfId="115" applyNumberFormat="1" applyFont="1" applyFill="1" applyBorder="1" applyAlignment="1">
      <alignment horizontal="center" vertical="center"/>
    </xf>
    <xf numFmtId="178" fontId="117" fillId="0" borderId="16" xfId="115" applyNumberFormat="1" applyFont="1" applyFill="1" applyBorder="1" applyAlignment="1">
      <alignment horizontal="center" vertical="center"/>
    </xf>
    <xf numFmtId="178" fontId="117" fillId="0" borderId="78" xfId="115" applyNumberFormat="1" applyFont="1" applyFill="1" applyBorder="1" applyAlignment="1">
      <alignment horizontal="center" vertical="center"/>
    </xf>
    <xf numFmtId="178" fontId="117" fillId="0" borderId="87" xfId="115" applyNumberFormat="1" applyFont="1" applyFill="1" applyBorder="1" applyAlignment="1">
      <alignment horizontal="center" vertical="center"/>
    </xf>
    <xf numFmtId="178" fontId="117" fillId="0" borderId="74" xfId="115" applyNumberFormat="1" applyFont="1" applyFill="1" applyBorder="1" applyAlignment="1">
      <alignment horizontal="center" vertical="center"/>
    </xf>
    <xf numFmtId="178" fontId="117" fillId="0" borderId="32" xfId="115" applyNumberFormat="1" applyFont="1" applyFill="1" applyBorder="1" applyAlignment="1">
      <alignment horizontal="center" vertical="center"/>
    </xf>
    <xf numFmtId="0" fontId="117" fillId="35" borderId="52" xfId="115" applyNumberFormat="1" applyFont="1" applyFill="1" applyBorder="1" applyAlignment="1">
      <alignment horizontal="center" vertical="center" wrapText="1"/>
    </xf>
    <xf numFmtId="0" fontId="117" fillId="35" borderId="89" xfId="115" applyNumberFormat="1" applyFont="1" applyFill="1" applyBorder="1" applyAlignment="1">
      <alignment horizontal="center" vertical="center" wrapText="1"/>
    </xf>
    <xf numFmtId="179" fontId="117" fillId="0" borderId="88" xfId="115" applyNumberFormat="1" applyFont="1" applyFill="1" applyBorder="1" applyAlignment="1">
      <alignment horizontal="center" vertical="center"/>
    </xf>
    <xf numFmtId="179" fontId="117" fillId="0" borderId="52" xfId="115" applyNumberFormat="1" applyFont="1" applyFill="1" applyBorder="1" applyAlignment="1">
      <alignment horizontal="center" vertical="center"/>
    </xf>
    <xf numFmtId="179" fontId="117" fillId="0" borderId="89" xfId="115" applyNumberFormat="1" applyFont="1" applyFill="1" applyBorder="1" applyAlignment="1">
      <alignment horizontal="center" vertical="center"/>
    </xf>
    <xf numFmtId="0" fontId="117" fillId="0" borderId="88" xfId="115" applyNumberFormat="1" applyFont="1" applyFill="1" applyBorder="1" applyAlignment="1">
      <alignment horizontal="center" vertical="center"/>
    </xf>
    <xf numFmtId="0" fontId="117" fillId="0" borderId="52" xfId="115" applyNumberFormat="1" applyFont="1" applyFill="1" applyBorder="1" applyAlignment="1">
      <alignment horizontal="center" vertical="center"/>
    </xf>
    <xf numFmtId="0" fontId="117" fillId="0" borderId="89" xfId="115" applyNumberFormat="1" applyFont="1" applyFill="1" applyBorder="1" applyAlignment="1">
      <alignment horizontal="center" vertical="center"/>
    </xf>
    <xf numFmtId="2" fontId="117" fillId="0" borderId="88" xfId="115" applyNumberFormat="1" applyFont="1" applyFill="1" applyBorder="1" applyAlignment="1">
      <alignment horizontal="center" vertical="center"/>
    </xf>
    <xf numFmtId="2" fontId="117" fillId="0" borderId="52" xfId="115" applyNumberFormat="1" applyFont="1" applyFill="1" applyBorder="1" applyAlignment="1">
      <alignment horizontal="center" vertical="center"/>
    </xf>
    <xf numFmtId="2" fontId="117" fillId="0" borderId="89" xfId="115" applyNumberFormat="1" applyFont="1" applyFill="1" applyBorder="1" applyAlignment="1">
      <alignment horizontal="center" vertical="center"/>
    </xf>
    <xf numFmtId="11" fontId="117" fillId="0" borderId="88" xfId="115" applyNumberFormat="1" applyFont="1" applyFill="1" applyBorder="1" applyAlignment="1">
      <alignment horizontal="center" vertical="center"/>
    </xf>
    <xf numFmtId="11" fontId="117" fillId="0" borderId="52" xfId="115" applyNumberFormat="1" applyFont="1" applyFill="1" applyBorder="1" applyAlignment="1">
      <alignment horizontal="center" vertical="center"/>
    </xf>
    <xf numFmtId="11" fontId="117" fillId="0" borderId="89" xfId="115" applyNumberFormat="1" applyFont="1" applyFill="1" applyBorder="1" applyAlignment="1">
      <alignment horizontal="center" vertical="center"/>
    </xf>
    <xf numFmtId="178" fontId="117" fillId="0" borderId="88" xfId="115" applyNumberFormat="1" applyFont="1" applyFill="1" applyBorder="1" applyAlignment="1">
      <alignment horizontal="center" vertical="center"/>
    </xf>
    <xf numFmtId="178" fontId="117" fillId="0" borderId="52" xfId="115" applyNumberFormat="1" applyFont="1" applyFill="1" applyBorder="1" applyAlignment="1">
      <alignment horizontal="center" vertical="center"/>
    </xf>
    <xf numFmtId="178" fontId="117" fillId="0" borderId="89" xfId="115" applyNumberFormat="1" applyFont="1" applyFill="1" applyBorder="1" applyAlignment="1">
      <alignment horizontal="center" vertical="center"/>
    </xf>
    <xf numFmtId="179" fontId="117" fillId="0" borderId="76" xfId="115" applyNumberFormat="1" applyFont="1" applyFill="1" applyBorder="1" applyAlignment="1">
      <alignment horizontal="center" vertical="center"/>
    </xf>
    <xf numFmtId="179" fontId="117" fillId="0" borderId="21" xfId="115" applyNumberFormat="1" applyFont="1" applyFill="1" applyBorder="1" applyAlignment="1">
      <alignment horizontal="center" vertical="center"/>
    </xf>
    <xf numFmtId="179" fontId="117" fillId="0" borderId="75" xfId="115" applyNumberFormat="1" applyFont="1" applyFill="1" applyBorder="1" applyAlignment="1">
      <alignment horizontal="center" vertical="center"/>
    </xf>
    <xf numFmtId="0" fontId="117" fillId="0" borderId="76" xfId="115" applyNumberFormat="1" applyFont="1" applyFill="1" applyBorder="1" applyAlignment="1">
      <alignment horizontal="center" vertical="center"/>
    </xf>
    <xf numFmtId="0" fontId="117" fillId="0" borderId="21" xfId="115" applyNumberFormat="1" applyFont="1" applyFill="1" applyBorder="1" applyAlignment="1">
      <alignment horizontal="center" vertical="center"/>
    </xf>
    <xf numFmtId="0" fontId="117" fillId="0" borderId="75" xfId="115" applyNumberFormat="1" applyFont="1" applyFill="1" applyBorder="1" applyAlignment="1">
      <alignment horizontal="center" vertical="center"/>
    </xf>
    <xf numFmtId="2" fontId="117" fillId="0" borderId="76" xfId="115" applyNumberFormat="1" applyFont="1" applyFill="1" applyBorder="1" applyAlignment="1">
      <alignment horizontal="center" vertical="center"/>
    </xf>
    <xf numFmtId="2" fontId="117" fillId="0" borderId="21" xfId="115" applyNumberFormat="1" applyFont="1" applyFill="1" applyBorder="1" applyAlignment="1">
      <alignment horizontal="center" vertical="center"/>
    </xf>
    <xf numFmtId="2" fontId="117" fillId="0" borderId="75" xfId="115" applyNumberFormat="1" applyFont="1" applyFill="1" applyBorder="1" applyAlignment="1">
      <alignment horizontal="center" vertical="center"/>
    </xf>
    <xf numFmtId="11" fontId="117" fillId="0" borderId="84" xfId="115" applyNumberFormat="1" applyFont="1" applyFill="1" applyBorder="1" applyAlignment="1">
      <alignment horizontal="center" vertical="center"/>
    </xf>
    <xf numFmtId="11" fontId="117" fillId="0" borderId="0" xfId="115" applyNumberFormat="1" applyFont="1" applyFill="1" applyBorder="1" applyAlignment="1">
      <alignment horizontal="center" vertical="center"/>
    </xf>
    <xf numFmtId="11" fontId="117" fillId="0" borderId="85" xfId="115" applyNumberFormat="1" applyFont="1" applyFill="1" applyBorder="1" applyAlignment="1">
      <alignment horizontal="center" vertical="center"/>
    </xf>
    <xf numFmtId="11" fontId="117" fillId="0" borderId="76" xfId="115" applyNumberFormat="1" applyFont="1" applyFill="1" applyBorder="1" applyAlignment="1">
      <alignment horizontal="center" vertical="center"/>
    </xf>
    <xf numFmtId="11" fontId="117" fillId="0" borderId="21" xfId="115" applyNumberFormat="1" applyFont="1" applyFill="1" applyBorder="1" applyAlignment="1">
      <alignment horizontal="center" vertical="center"/>
    </xf>
    <xf numFmtId="11" fontId="117" fillId="0" borderId="75" xfId="115" applyNumberFormat="1" applyFont="1" applyFill="1" applyBorder="1" applyAlignment="1">
      <alignment horizontal="center" vertical="center"/>
    </xf>
    <xf numFmtId="178" fontId="117" fillId="0" borderId="76" xfId="115" applyNumberFormat="1" applyFont="1" applyFill="1" applyBorder="1" applyAlignment="1">
      <alignment horizontal="center" vertical="center"/>
    </xf>
    <xf numFmtId="178" fontId="117" fillId="0" borderId="21" xfId="115" applyNumberFormat="1" applyFont="1" applyFill="1" applyBorder="1" applyAlignment="1">
      <alignment horizontal="center" vertical="center"/>
    </xf>
    <xf numFmtId="178" fontId="117" fillId="0" borderId="75" xfId="115" applyNumberFormat="1" applyFont="1" applyFill="1" applyBorder="1" applyAlignment="1">
      <alignment horizontal="center" vertical="center"/>
    </xf>
    <xf numFmtId="193" fontId="50" fillId="0" borderId="64" xfId="0" applyNumberFormat="1" applyFont="1" applyFill="1" applyBorder="1" applyAlignment="1">
      <alignment horizontal="center" vertical="center"/>
    </xf>
    <xf numFmtId="193" fontId="50" fillId="0" borderId="51" xfId="0" applyNumberFormat="1" applyFont="1" applyFill="1" applyBorder="1" applyAlignment="1">
      <alignment horizontal="center" vertical="center"/>
    </xf>
    <xf numFmtId="193" fontId="50" fillId="0" borderId="24" xfId="0" applyNumberFormat="1" applyFont="1" applyFill="1" applyBorder="1" applyAlignment="1">
      <alignment horizontal="center" vertical="center"/>
    </xf>
    <xf numFmtId="178" fontId="50" fillId="0" borderId="64" xfId="0" applyNumberFormat="1" applyFont="1" applyFill="1" applyBorder="1" applyAlignment="1">
      <alignment horizontal="center" vertical="center"/>
    </xf>
    <xf numFmtId="178" fontId="50" fillId="0" borderId="51" xfId="0" applyNumberFormat="1" applyFont="1" applyFill="1" applyBorder="1" applyAlignment="1">
      <alignment horizontal="center" vertical="center"/>
    </xf>
    <xf numFmtId="178" fontId="50" fillId="0" borderId="24" xfId="0" applyNumberFormat="1" applyFont="1" applyFill="1" applyBorder="1" applyAlignment="1">
      <alignment horizontal="center" vertical="center"/>
    </xf>
    <xf numFmtId="196" fontId="50" fillId="0" borderId="64" xfId="0" applyNumberFormat="1" applyFont="1" applyFill="1" applyBorder="1" applyAlignment="1">
      <alignment horizontal="center" vertical="center"/>
    </xf>
    <xf numFmtId="196" fontId="50" fillId="0" borderId="51" xfId="0" applyNumberFormat="1" applyFont="1" applyFill="1" applyBorder="1" applyAlignment="1">
      <alignment horizontal="center" vertical="center"/>
    </xf>
    <xf numFmtId="196" fontId="50" fillId="0" borderId="24" xfId="0" applyNumberFormat="1" applyFont="1" applyFill="1" applyBorder="1" applyAlignment="1">
      <alignment horizontal="center" vertical="center"/>
    </xf>
    <xf numFmtId="193" fontId="50" fillId="0" borderId="72" xfId="0" applyNumberFormat="1" applyFont="1" applyFill="1" applyBorder="1" applyAlignment="1">
      <alignment horizontal="center" vertical="center"/>
    </xf>
    <xf numFmtId="193" fontId="50" fillId="0" borderId="50" xfId="0" applyNumberFormat="1" applyFont="1" applyFill="1" applyBorder="1" applyAlignment="1">
      <alignment horizontal="center" vertical="center"/>
    </xf>
    <xf numFmtId="193" fontId="50" fillId="0" borderId="36" xfId="0" applyNumberFormat="1" applyFont="1" applyFill="1" applyBorder="1" applyAlignment="1">
      <alignment horizontal="center" vertical="center"/>
    </xf>
    <xf numFmtId="178" fontId="50" fillId="0" borderId="72" xfId="0" applyNumberFormat="1" applyFont="1" applyFill="1" applyBorder="1" applyAlignment="1">
      <alignment horizontal="center" vertical="center"/>
    </xf>
    <xf numFmtId="178" fontId="50" fillId="0" borderId="50" xfId="0" applyNumberFormat="1" applyFont="1" applyFill="1" applyBorder="1" applyAlignment="1">
      <alignment horizontal="center" vertical="center"/>
    </xf>
    <xf numFmtId="178" fontId="50" fillId="0" borderId="36" xfId="0" applyNumberFormat="1" applyFont="1" applyFill="1" applyBorder="1" applyAlignment="1">
      <alignment horizontal="center" vertical="center"/>
    </xf>
    <xf numFmtId="196" fontId="50" fillId="0" borderId="72" xfId="0" applyNumberFormat="1" applyFont="1" applyFill="1" applyBorder="1" applyAlignment="1">
      <alignment horizontal="center" vertical="center"/>
    </xf>
    <xf numFmtId="196" fontId="50" fillId="0" borderId="50" xfId="0" applyNumberFormat="1" applyFont="1" applyFill="1" applyBorder="1" applyAlignment="1">
      <alignment horizontal="center" vertical="center"/>
    </xf>
    <xf numFmtId="196" fontId="50" fillId="0" borderId="36" xfId="0" applyNumberFormat="1" applyFont="1" applyFill="1" applyBorder="1" applyAlignment="1">
      <alignment horizontal="center" vertical="center"/>
    </xf>
    <xf numFmtId="0" fontId="50" fillId="0" borderId="57" xfId="0" applyFont="1" applyFill="1" applyBorder="1" applyAlignment="1">
      <alignment horizontal="center" vertical="center"/>
    </xf>
    <xf numFmtId="193" fontId="50" fillId="0" borderId="71" xfId="0" applyNumberFormat="1" applyFont="1" applyFill="1" applyBorder="1" applyAlignment="1">
      <alignment horizontal="center" vertical="center"/>
    </xf>
    <xf numFmtId="193" fontId="50" fillId="0" borderId="57" xfId="0" applyNumberFormat="1" applyFont="1" applyFill="1" applyBorder="1" applyAlignment="1">
      <alignment horizontal="center" vertical="center"/>
    </xf>
    <xf numFmtId="193" fontId="50" fillId="0" borderId="28" xfId="0" applyNumberFormat="1" applyFont="1" applyFill="1" applyBorder="1" applyAlignment="1">
      <alignment horizontal="center" vertical="center"/>
    </xf>
    <xf numFmtId="178" fontId="50" fillId="0" borderId="71" xfId="0" applyNumberFormat="1" applyFont="1" applyFill="1" applyBorder="1" applyAlignment="1">
      <alignment horizontal="center" vertical="center"/>
    </xf>
    <xf numFmtId="178" fontId="50" fillId="0" borderId="57" xfId="0" applyNumberFormat="1" applyFont="1" applyFill="1" applyBorder="1" applyAlignment="1">
      <alignment horizontal="center" vertical="center"/>
    </xf>
    <xf numFmtId="178" fontId="50" fillId="0" borderId="28" xfId="0" applyNumberFormat="1" applyFont="1" applyFill="1" applyBorder="1" applyAlignment="1">
      <alignment horizontal="center" vertical="center"/>
    </xf>
    <xf numFmtId="179" fontId="50" fillId="0" borderId="71" xfId="0" applyNumberFormat="1" applyFont="1" applyFill="1" applyBorder="1" applyAlignment="1">
      <alignment horizontal="center" vertical="center"/>
    </xf>
    <xf numFmtId="179" fontId="50" fillId="0" borderId="57" xfId="0" applyNumberFormat="1" applyFont="1" applyFill="1" applyBorder="1" applyAlignment="1">
      <alignment horizontal="center" vertical="center"/>
    </xf>
    <xf numFmtId="179" fontId="50" fillId="0" borderId="28" xfId="0" applyNumberFormat="1" applyFont="1" applyFill="1" applyBorder="1" applyAlignment="1">
      <alignment horizontal="center" vertical="center"/>
    </xf>
    <xf numFmtId="196" fontId="50" fillId="0" borderId="71" xfId="0" applyNumberFormat="1" applyFont="1" applyFill="1" applyBorder="1" applyAlignment="1">
      <alignment horizontal="center" vertical="center"/>
    </xf>
    <xf numFmtId="196" fontId="50" fillId="0" borderId="57" xfId="0" applyNumberFormat="1" applyFont="1" applyFill="1" applyBorder="1" applyAlignment="1">
      <alignment horizontal="center" vertical="center"/>
    </xf>
    <xf numFmtId="196" fontId="50" fillId="0" borderId="28" xfId="0" applyNumberFormat="1" applyFont="1" applyFill="1" applyBorder="1" applyAlignment="1">
      <alignment horizontal="center" vertical="center"/>
    </xf>
    <xf numFmtId="0" fontId="50" fillId="0" borderId="0" xfId="0" quotePrefix="1" applyNumberFormat="1" applyFont="1" applyBorder="1" applyAlignment="1">
      <alignment horizontal="center" vertical="center"/>
    </xf>
    <xf numFmtId="0" fontId="50" fillId="0" borderId="0" xfId="110" applyFont="1" applyAlignment="1">
      <alignment horizontal="center" vertical="center"/>
    </xf>
    <xf numFmtId="176" fontId="49" fillId="0" borderId="0" xfId="108" applyNumberFormat="1" applyFont="1" applyFill="1" applyBorder="1" applyAlignment="1">
      <alignment horizontal="center" vertical="center"/>
    </xf>
    <xf numFmtId="176" fontId="50" fillId="0" borderId="0" xfId="108" applyNumberFormat="1" applyFont="1" applyFill="1" applyBorder="1" applyAlignment="1">
      <alignment horizontal="center" vertical="center"/>
    </xf>
    <xf numFmtId="177" fontId="50" fillId="0" borderId="64" xfId="0" applyNumberFormat="1" applyFont="1" applyFill="1" applyBorder="1" applyAlignment="1">
      <alignment horizontal="center" vertical="center"/>
    </xf>
    <xf numFmtId="177" fontId="50" fillId="0" borderId="51" xfId="0" applyNumberFormat="1" applyFont="1" applyFill="1" applyBorder="1" applyAlignment="1">
      <alignment horizontal="center" vertical="center"/>
    </xf>
    <xf numFmtId="177" fontId="50" fillId="0" borderId="24" xfId="0" applyNumberFormat="1" applyFont="1" applyFill="1" applyBorder="1" applyAlignment="1">
      <alignment horizontal="center" vertical="center"/>
    </xf>
    <xf numFmtId="177" fontId="50" fillId="0" borderId="72" xfId="0" applyNumberFormat="1" applyFont="1" applyFill="1" applyBorder="1" applyAlignment="1">
      <alignment horizontal="center" vertical="center"/>
    </xf>
    <xf numFmtId="177" fontId="50" fillId="0" borderId="50" xfId="0" applyNumberFormat="1" applyFont="1" applyFill="1" applyBorder="1" applyAlignment="1">
      <alignment horizontal="center" vertical="center"/>
    </xf>
    <xf numFmtId="177" fontId="50" fillId="0" borderId="36" xfId="0" applyNumberFormat="1" applyFont="1" applyFill="1" applyBorder="1" applyAlignment="1">
      <alignment horizontal="center" vertical="center"/>
    </xf>
    <xf numFmtId="0" fontId="50" fillId="32" borderId="50" xfId="0" applyFont="1" applyFill="1" applyBorder="1" applyAlignment="1">
      <alignment horizontal="center" vertical="center"/>
    </xf>
    <xf numFmtId="0" fontId="50" fillId="32" borderId="36" xfId="0" applyFont="1" applyFill="1" applyBorder="1" applyAlignment="1">
      <alignment horizontal="center" vertical="center"/>
    </xf>
    <xf numFmtId="177" fontId="50" fillId="32" borderId="72" xfId="0" applyNumberFormat="1" applyFont="1" applyFill="1" applyBorder="1" applyAlignment="1">
      <alignment horizontal="center" vertical="center"/>
    </xf>
    <xf numFmtId="177" fontId="50" fillId="32" borderId="50" xfId="0" applyNumberFormat="1" applyFont="1" applyFill="1" applyBorder="1" applyAlignment="1">
      <alignment horizontal="center" vertical="center"/>
    </xf>
    <xf numFmtId="177" fontId="50" fillId="32" borderId="36" xfId="0" applyNumberFormat="1" applyFont="1" applyFill="1" applyBorder="1" applyAlignment="1">
      <alignment horizontal="center" vertical="center"/>
    </xf>
    <xf numFmtId="0" fontId="50" fillId="32" borderId="72" xfId="0" applyFont="1" applyFill="1" applyBorder="1" applyAlignment="1">
      <alignment horizontal="center" vertical="center"/>
    </xf>
    <xf numFmtId="178" fontId="114" fillId="0" borderId="64" xfId="0" applyNumberFormat="1" applyFont="1" applyFill="1" applyBorder="1" applyAlignment="1">
      <alignment horizontal="center" vertical="center"/>
    </xf>
    <xf numFmtId="178" fontId="114" fillId="0" borderId="51" xfId="0" applyNumberFormat="1" applyFont="1" applyFill="1" applyBorder="1" applyAlignment="1">
      <alignment horizontal="center" vertical="center"/>
    </xf>
    <xf numFmtId="178" fontId="114" fillId="0" borderId="24" xfId="0" applyNumberFormat="1" applyFont="1" applyFill="1" applyBorder="1" applyAlignment="1">
      <alignment horizontal="center" vertical="center"/>
    </xf>
    <xf numFmtId="177" fontId="50" fillId="0" borderId="71" xfId="0" applyNumberFormat="1" applyFont="1" applyFill="1" applyBorder="1" applyAlignment="1">
      <alignment horizontal="center" vertical="center"/>
    </xf>
    <xf numFmtId="177" fontId="50" fillId="0" borderId="57" xfId="0" applyNumberFormat="1" applyFont="1" applyFill="1" applyBorder="1" applyAlignment="1">
      <alignment horizontal="center" vertical="center"/>
    </xf>
    <xf numFmtId="177" fontId="50" fillId="0" borderId="28" xfId="0" applyNumberFormat="1" applyFont="1" applyFill="1" applyBorder="1" applyAlignment="1">
      <alignment horizontal="center" vertical="center"/>
    </xf>
    <xf numFmtId="178" fontId="114" fillId="0" borderId="72" xfId="0" applyNumberFormat="1" applyFont="1" applyFill="1" applyBorder="1" applyAlignment="1">
      <alignment horizontal="center" vertical="center"/>
    </xf>
    <xf numFmtId="178" fontId="114" fillId="0" borderId="50" xfId="0" applyNumberFormat="1" applyFont="1" applyFill="1" applyBorder="1" applyAlignment="1">
      <alignment horizontal="center" vertical="center"/>
    </xf>
    <xf numFmtId="178" fontId="114" fillId="0" borderId="36" xfId="0" applyNumberFormat="1" applyFont="1" applyFill="1" applyBorder="1" applyAlignment="1">
      <alignment horizontal="center" vertical="center"/>
    </xf>
    <xf numFmtId="198" fontId="50" fillId="0" borderId="72" xfId="0" applyNumberFormat="1" applyFont="1" applyFill="1" applyBorder="1" applyAlignment="1">
      <alignment horizontal="center" vertical="center"/>
    </xf>
    <xf numFmtId="198" fontId="50" fillId="0" borderId="50" xfId="0" applyNumberFormat="1" applyFont="1" applyFill="1" applyBorder="1" applyAlignment="1">
      <alignment horizontal="center" vertical="center"/>
    </xf>
    <xf numFmtId="198" fontId="50" fillId="0" borderId="36" xfId="0" applyNumberFormat="1" applyFont="1" applyFill="1" applyBorder="1" applyAlignment="1">
      <alignment horizontal="center" vertical="center"/>
    </xf>
    <xf numFmtId="198" fontId="50" fillId="0" borderId="64" xfId="0" applyNumberFormat="1" applyFont="1" applyFill="1" applyBorder="1" applyAlignment="1">
      <alignment horizontal="center" vertical="center"/>
    </xf>
    <xf numFmtId="198" fontId="50" fillId="0" borderId="51" xfId="0" applyNumberFormat="1" applyFont="1" applyFill="1" applyBorder="1" applyAlignment="1">
      <alignment horizontal="center" vertical="center"/>
    </xf>
    <xf numFmtId="198" fontId="50" fillId="0" borderId="24" xfId="0" applyNumberFormat="1" applyFont="1" applyFill="1" applyBorder="1" applyAlignment="1">
      <alignment horizontal="center" vertical="center"/>
    </xf>
    <xf numFmtId="198" fontId="43" fillId="0" borderId="0" xfId="114" applyNumberFormat="1" applyFont="1" applyAlignment="1">
      <alignment horizontal="center" vertical="center"/>
    </xf>
    <xf numFmtId="227" fontId="50" fillId="0" borderId="72" xfId="0" applyNumberFormat="1" applyFont="1" applyFill="1" applyBorder="1" applyAlignment="1">
      <alignment horizontal="center" vertical="center"/>
    </xf>
    <xf numFmtId="227" fontId="50" fillId="0" borderId="50" xfId="0" applyNumberFormat="1" applyFont="1" applyFill="1" applyBorder="1" applyAlignment="1">
      <alignment horizontal="center" vertical="center"/>
    </xf>
    <xf numFmtId="227" fontId="50" fillId="0" borderId="36" xfId="0" applyNumberFormat="1" applyFont="1" applyFill="1" applyBorder="1" applyAlignment="1">
      <alignment horizontal="center" vertical="center"/>
    </xf>
    <xf numFmtId="204" fontId="50" fillId="0" borderId="77" xfId="0" applyNumberFormat="1" applyFont="1" applyFill="1" applyBorder="1" applyAlignment="1">
      <alignment horizontal="center" vertical="center"/>
    </xf>
    <xf numFmtId="204" fontId="50" fillId="0" borderId="16" xfId="0" applyNumberFormat="1" applyFont="1" applyFill="1" applyBorder="1" applyAlignment="1">
      <alignment horizontal="center" vertical="center"/>
    </xf>
    <xf numFmtId="204" fontId="50" fillId="0" borderId="84" xfId="0" applyNumberFormat="1" applyFont="1" applyFill="1" applyBorder="1" applyAlignment="1">
      <alignment horizontal="center" vertical="center"/>
    </xf>
    <xf numFmtId="204" fontId="50" fillId="0" borderId="0" xfId="0" applyNumberFormat="1" applyFont="1" applyFill="1" applyBorder="1" applyAlignment="1">
      <alignment horizontal="center" vertical="center"/>
    </xf>
    <xf numFmtId="227" fontId="50" fillId="0" borderId="64" xfId="0" applyNumberFormat="1" applyFont="1" applyFill="1" applyBorder="1" applyAlignment="1">
      <alignment horizontal="center" vertical="center"/>
    </xf>
    <xf numFmtId="227" fontId="50" fillId="0" borderId="51" xfId="0" applyNumberFormat="1" applyFont="1" applyFill="1" applyBorder="1" applyAlignment="1">
      <alignment horizontal="center" vertical="center"/>
    </xf>
    <xf numFmtId="227" fontId="50" fillId="0" borderId="24" xfId="0" applyNumberFormat="1" applyFont="1" applyFill="1" applyBorder="1" applyAlignment="1">
      <alignment horizontal="center" vertical="center"/>
    </xf>
    <xf numFmtId="198" fontId="50" fillId="0" borderId="25" xfId="114" applyNumberFormat="1" applyFont="1" applyBorder="1" applyAlignment="1">
      <alignment horizontal="center" vertical="center"/>
    </xf>
    <xf numFmtId="198" fontId="50" fillId="0" borderId="37" xfId="114" applyNumberFormat="1" applyFont="1" applyBorder="1" applyAlignment="1">
      <alignment horizontal="center" vertical="center"/>
    </xf>
    <xf numFmtId="0" fontId="50" fillId="0" borderId="50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2" fontId="44" fillId="0" borderId="108" xfId="0" applyNumberFormat="1" applyFont="1" applyBorder="1" applyAlignment="1">
      <alignment horizontal="center" vertical="center"/>
    </xf>
    <xf numFmtId="2" fontId="44" fillId="0" borderId="130" xfId="0" applyNumberFormat="1" applyFont="1" applyBorder="1" applyAlignment="1">
      <alignment horizontal="center" vertical="center"/>
    </xf>
    <xf numFmtId="2" fontId="44" fillId="0" borderId="0" xfId="0" applyNumberFormat="1" applyFont="1" applyBorder="1" applyAlignment="1">
      <alignment horizontal="center" vertical="center"/>
    </xf>
    <xf numFmtId="2" fontId="44" fillId="0" borderId="85" xfId="0" applyNumberFormat="1" applyFont="1" applyBorder="1" applyAlignment="1">
      <alignment horizontal="center" vertical="center"/>
    </xf>
    <xf numFmtId="2" fontId="44" fillId="0" borderId="21" xfId="0" applyNumberFormat="1" applyFont="1" applyBorder="1" applyAlignment="1">
      <alignment horizontal="center" vertical="center"/>
    </xf>
    <xf numFmtId="2" fontId="44" fillId="0" borderId="75" xfId="0" applyNumberFormat="1" applyFont="1" applyBorder="1" applyAlignment="1">
      <alignment horizontal="center" vertical="center"/>
    </xf>
    <xf numFmtId="2" fontId="44" fillId="0" borderId="113" xfId="0" applyNumberFormat="1" applyFont="1" applyBorder="1" applyAlignment="1">
      <alignment horizontal="center" vertical="center"/>
    </xf>
    <xf numFmtId="2" fontId="86" fillId="0" borderId="113" xfId="0" applyNumberFormat="1" applyFont="1" applyBorder="1" applyAlignment="1">
      <alignment horizontal="center" vertical="center"/>
    </xf>
    <xf numFmtId="2" fontId="40" fillId="0" borderId="113" xfId="0" applyNumberFormat="1" applyFont="1" applyFill="1" applyBorder="1" applyAlignment="1">
      <alignment horizontal="center" vertical="center"/>
    </xf>
    <xf numFmtId="2" fontId="40" fillId="0" borderId="118" xfId="0" applyNumberFormat="1" applyFont="1" applyFill="1" applyBorder="1" applyAlignment="1">
      <alignment horizontal="center" vertical="center"/>
    </xf>
    <xf numFmtId="2" fontId="44" fillId="0" borderId="37" xfId="0" applyNumberFormat="1" applyFont="1" applyBorder="1" applyAlignment="1">
      <alignment horizontal="center" vertical="center"/>
    </xf>
    <xf numFmtId="2" fontId="86" fillId="0" borderId="37" xfId="0" applyNumberFormat="1" applyFont="1" applyBorder="1" applyAlignment="1">
      <alignment horizontal="center" vertical="center"/>
    </xf>
    <xf numFmtId="2" fontId="44" fillId="0" borderId="29" xfId="0" applyNumberFormat="1" applyFont="1" applyBorder="1" applyAlignment="1">
      <alignment horizontal="center" vertical="center"/>
    </xf>
    <xf numFmtId="2" fontId="86" fillId="0" borderId="29" xfId="0" applyNumberFormat="1" applyFont="1" applyBorder="1" applyAlignment="1">
      <alignment horizontal="center" vertical="center"/>
    </xf>
    <xf numFmtId="0" fontId="68" fillId="35" borderId="94" xfId="0" applyFont="1" applyFill="1" applyBorder="1" applyAlignment="1">
      <alignment horizontal="center" vertical="center"/>
    </xf>
    <xf numFmtId="0" fontId="68" fillId="35" borderId="95" xfId="0" applyFont="1" applyFill="1" applyBorder="1" applyAlignment="1">
      <alignment horizontal="center" vertical="center"/>
    </xf>
    <xf numFmtId="0" fontId="68" fillId="35" borderId="93" xfId="0" applyFont="1" applyFill="1" applyBorder="1" applyAlignment="1">
      <alignment horizontal="center" vertical="center"/>
    </xf>
    <xf numFmtId="0" fontId="50" fillId="0" borderId="92" xfId="0" applyFont="1" applyBorder="1" applyAlignment="1">
      <alignment horizontal="center" vertical="center"/>
    </xf>
    <xf numFmtId="0" fontId="50" fillId="0" borderId="90" xfId="0" applyFont="1" applyBorder="1" applyAlignment="1">
      <alignment horizontal="center" vertical="center"/>
    </xf>
    <xf numFmtId="0" fontId="50" fillId="0" borderId="91" xfId="0" applyFont="1" applyBorder="1" applyAlignment="1">
      <alignment horizontal="center" vertical="center"/>
    </xf>
    <xf numFmtId="0" fontId="50" fillId="0" borderId="69" xfId="0" applyFont="1" applyBorder="1" applyAlignment="1">
      <alignment horizontal="center" vertical="center"/>
    </xf>
    <xf numFmtId="0" fontId="50" fillId="0" borderId="70" xfId="0" applyFont="1" applyBorder="1" applyAlignment="1">
      <alignment horizontal="center" vertical="center"/>
    </xf>
    <xf numFmtId="2" fontId="68" fillId="35" borderId="121" xfId="0" applyNumberFormat="1" applyFont="1" applyFill="1" applyBorder="1" applyAlignment="1">
      <alignment horizontal="center" vertical="center"/>
    </xf>
    <xf numFmtId="2" fontId="68" fillId="35" borderId="122" xfId="0" applyNumberFormat="1" applyFont="1" applyFill="1" applyBorder="1" applyAlignment="1">
      <alignment horizontal="center" vertical="center"/>
    </xf>
    <xf numFmtId="2" fontId="68" fillId="35" borderId="123" xfId="0" applyNumberFormat="1" applyFont="1" applyFill="1" applyBorder="1" applyAlignment="1">
      <alignment horizontal="center" vertical="center"/>
    </xf>
    <xf numFmtId="0" fontId="40" fillId="0" borderId="129" xfId="0" applyFont="1" applyBorder="1" applyAlignment="1">
      <alignment horizontal="center" vertical="center"/>
    </xf>
    <xf numFmtId="0" fontId="47" fillId="31" borderId="0" xfId="0" applyFont="1" applyFill="1" applyBorder="1" applyAlignment="1">
      <alignment horizontal="center" vertical="center"/>
    </xf>
    <xf numFmtId="0" fontId="40" fillId="0" borderId="63" xfId="0" applyFont="1" applyBorder="1" applyAlignment="1">
      <alignment horizontal="center" vertical="center"/>
    </xf>
    <xf numFmtId="0" fontId="50" fillId="0" borderId="69" xfId="0" applyFont="1" applyBorder="1" applyAlignment="1">
      <alignment horizontal="center" vertical="center" wrapText="1"/>
    </xf>
    <xf numFmtId="0" fontId="50" fillId="0" borderId="70" xfId="0" applyFont="1" applyBorder="1" applyAlignment="1">
      <alignment horizontal="center" vertical="center" wrapText="1"/>
    </xf>
    <xf numFmtId="0" fontId="50" fillId="0" borderId="107" xfId="0" applyFont="1" applyBorder="1" applyAlignment="1">
      <alignment horizontal="center" vertical="center" wrapText="1"/>
    </xf>
    <xf numFmtId="0" fontId="50" fillId="0" borderId="108" xfId="0" applyFont="1" applyBorder="1" applyAlignment="1">
      <alignment horizontal="center" vertical="center"/>
    </xf>
    <xf numFmtId="0" fontId="50" fillId="0" borderId="18" xfId="0" applyFont="1" applyBorder="1" applyAlignment="1">
      <alignment horizontal="center" vertical="center"/>
    </xf>
    <xf numFmtId="0" fontId="50" fillId="0" borderId="97" xfId="0" applyFont="1" applyBorder="1" applyAlignment="1">
      <alignment horizontal="center" vertical="center"/>
    </xf>
    <xf numFmtId="0" fontId="50" fillId="0" borderId="74" xfId="0" applyFont="1" applyBorder="1" applyAlignment="1">
      <alignment horizontal="center" vertical="center"/>
    </xf>
    <xf numFmtId="0" fontId="50" fillId="0" borderId="96" xfId="0" applyFont="1" applyBorder="1" applyAlignment="1">
      <alignment horizontal="center" vertical="center"/>
    </xf>
    <xf numFmtId="2" fontId="50" fillId="0" borderId="61" xfId="0" applyNumberFormat="1" applyFont="1" applyBorder="1" applyAlignment="1">
      <alignment horizontal="center" vertical="center"/>
    </xf>
    <xf numFmtId="2" fontId="50" fillId="0" borderId="37" xfId="0" applyNumberFormat="1" applyFont="1" applyBorder="1" applyAlignment="1">
      <alignment horizontal="center" vertical="center"/>
    </xf>
    <xf numFmtId="0" fontId="68" fillId="35" borderId="16" xfId="0" applyFont="1" applyFill="1" applyBorder="1" applyAlignment="1">
      <alignment horizontal="center" vertical="center"/>
    </xf>
    <xf numFmtId="0" fontId="68" fillId="35" borderId="17" xfId="0" applyFont="1" applyFill="1" applyBorder="1" applyAlignment="1">
      <alignment horizontal="center" vertical="center"/>
    </xf>
    <xf numFmtId="0" fontId="68" fillId="35" borderId="105" xfId="0" applyFont="1" applyFill="1" applyBorder="1" applyAlignment="1">
      <alignment horizontal="center" vertical="center"/>
    </xf>
    <xf numFmtId="0" fontId="68" fillId="35" borderId="106" xfId="0" applyFont="1" applyFill="1" applyBorder="1" applyAlignment="1">
      <alignment horizontal="center" vertical="center"/>
    </xf>
    <xf numFmtId="0" fontId="68" fillId="35" borderId="109" xfId="0" applyFont="1" applyFill="1" applyBorder="1" applyAlignment="1">
      <alignment horizontal="center" vertical="center"/>
    </xf>
    <xf numFmtId="0" fontId="68" fillId="35" borderId="51" xfId="0" applyFont="1" applyFill="1" applyBorder="1" applyAlignment="1">
      <alignment horizontal="center" vertical="center"/>
    </xf>
    <xf numFmtId="0" fontId="68" fillId="35" borderId="68" xfId="0" applyFont="1" applyFill="1" applyBorder="1" applyAlignment="1">
      <alignment horizontal="center" vertical="center"/>
    </xf>
    <xf numFmtId="2" fontId="68" fillId="35" borderId="127" xfId="0" applyNumberFormat="1" applyFont="1" applyFill="1" applyBorder="1" applyAlignment="1">
      <alignment horizontal="center" vertical="center"/>
    </xf>
    <xf numFmtId="0" fontId="68" fillId="35" borderId="128" xfId="0" applyFont="1" applyFill="1" applyBorder="1" applyAlignment="1">
      <alignment horizontal="center" vertical="center"/>
    </xf>
    <xf numFmtId="2" fontId="68" fillId="35" borderId="128" xfId="0" applyNumberFormat="1" applyFont="1" applyFill="1" applyBorder="1" applyAlignment="1">
      <alignment horizontal="center" vertical="center"/>
    </xf>
    <xf numFmtId="0" fontId="50" fillId="0" borderId="103" xfId="0" applyFont="1" applyBorder="1" applyAlignment="1">
      <alignment horizontal="center" vertical="center"/>
    </xf>
    <xf numFmtId="0" fontId="50" fillId="0" borderId="104" xfId="0" applyFont="1" applyBorder="1" applyAlignment="1">
      <alignment horizontal="center" vertical="center"/>
    </xf>
    <xf numFmtId="2" fontId="50" fillId="0" borderId="112" xfId="0" applyNumberFormat="1" applyFont="1" applyBorder="1" applyAlignment="1">
      <alignment horizontal="center" vertical="center"/>
    </xf>
    <xf numFmtId="2" fontId="50" fillId="0" borderId="113" xfId="0" applyNumberFormat="1" applyFont="1" applyBorder="1" applyAlignment="1">
      <alignment horizontal="center" vertical="center"/>
    </xf>
    <xf numFmtId="0" fontId="50" fillId="0" borderId="99" xfId="0" applyFont="1" applyBorder="1" applyAlignment="1">
      <alignment horizontal="center" vertical="center" wrapText="1"/>
    </xf>
    <xf numFmtId="0" fontId="50" fillId="0" borderId="99" xfId="0" applyFont="1" applyBorder="1" applyAlignment="1">
      <alignment horizontal="center" vertical="center"/>
    </xf>
    <xf numFmtId="0" fontId="50" fillId="0" borderId="50" xfId="0" applyFont="1" applyBorder="1" applyAlignment="1">
      <alignment horizontal="center" vertical="center" wrapText="1"/>
    </xf>
    <xf numFmtId="0" fontId="50" fillId="0" borderId="96" xfId="0" applyFont="1" applyBorder="1" applyAlignment="1">
      <alignment horizontal="center" vertical="center" wrapText="1"/>
    </xf>
    <xf numFmtId="0" fontId="68" fillId="35" borderId="41" xfId="0" applyFont="1" applyFill="1" applyBorder="1" applyAlignment="1">
      <alignment horizontal="center" vertical="center"/>
    </xf>
    <xf numFmtId="0" fontId="68" fillId="35" borderId="111" xfId="0" applyFont="1" applyFill="1" applyBorder="1" applyAlignment="1">
      <alignment horizontal="center" vertical="center"/>
    </xf>
    <xf numFmtId="0" fontId="47" fillId="35" borderId="110" xfId="0" applyFont="1" applyFill="1" applyBorder="1" applyAlignment="1">
      <alignment horizontal="center" vertical="center"/>
    </xf>
    <xf numFmtId="0" fontId="47" fillId="35" borderId="41" xfId="0" applyFont="1" applyFill="1" applyBorder="1" applyAlignment="1">
      <alignment horizontal="center" vertical="center"/>
    </xf>
    <xf numFmtId="0" fontId="47" fillId="35" borderId="16" xfId="0" applyFont="1" applyFill="1" applyBorder="1" applyAlignment="1">
      <alignment horizontal="center" vertical="center"/>
    </xf>
    <xf numFmtId="0" fontId="47" fillId="35" borderId="17" xfId="0" applyFont="1" applyFill="1" applyBorder="1" applyAlignment="1">
      <alignment horizontal="center" vertical="center"/>
    </xf>
    <xf numFmtId="0" fontId="47" fillId="35" borderId="42" xfId="0" applyFont="1" applyFill="1" applyBorder="1" applyAlignment="1">
      <alignment horizontal="center" vertical="center"/>
    </xf>
    <xf numFmtId="0" fontId="47" fillId="35" borderId="43" xfId="0" applyFont="1" applyFill="1" applyBorder="1" applyAlignment="1">
      <alignment horizontal="center" vertical="center"/>
    </xf>
    <xf numFmtId="0" fontId="47" fillId="35" borderId="44" xfId="0" applyFont="1" applyFill="1" applyBorder="1" applyAlignment="1">
      <alignment horizontal="center" vertical="center"/>
    </xf>
    <xf numFmtId="2" fontId="50" fillId="0" borderId="119" xfId="0" applyNumberFormat="1" applyFont="1" applyBorder="1" applyAlignment="1">
      <alignment horizontal="center" vertical="center"/>
    </xf>
    <xf numFmtId="2" fontId="50" fillId="0" borderId="86" xfId="0" applyNumberFormat="1" applyFont="1" applyBorder="1" applyAlignment="1">
      <alignment horizontal="center" vertical="center"/>
    </xf>
    <xf numFmtId="2" fontId="50" fillId="0" borderId="67" xfId="0" applyNumberFormat="1" applyFont="1" applyBorder="1" applyAlignment="1">
      <alignment horizontal="center" vertical="center"/>
    </xf>
    <xf numFmtId="2" fontId="50" fillId="0" borderId="63" xfId="0" applyNumberFormat="1" applyFont="1" applyBorder="1" applyAlignment="1">
      <alignment horizontal="center" vertical="center"/>
    </xf>
    <xf numFmtId="0" fontId="50" fillId="0" borderId="100" xfId="0" applyFont="1" applyBorder="1" applyAlignment="1">
      <alignment horizontal="center" vertical="center" wrapText="1"/>
    </xf>
    <xf numFmtId="0" fontId="50" fillId="0" borderId="20" xfId="0" applyFont="1" applyBorder="1" applyAlignment="1">
      <alignment horizontal="center" vertical="center"/>
    </xf>
    <xf numFmtId="0" fontId="50" fillId="0" borderId="52" xfId="0" applyFont="1" applyBorder="1" applyAlignment="1">
      <alignment horizontal="center" vertical="center" wrapText="1"/>
    </xf>
    <xf numFmtId="0" fontId="50" fillId="0" borderId="101" xfId="0" applyFont="1" applyBorder="1" applyAlignment="1">
      <alignment horizontal="center" vertical="center" wrapText="1"/>
    </xf>
    <xf numFmtId="0" fontId="50" fillId="0" borderId="21" xfId="0" applyFont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 wrapText="1"/>
    </xf>
    <xf numFmtId="0" fontId="43" fillId="0" borderId="108" xfId="0" applyFont="1" applyFill="1" applyBorder="1" applyAlignment="1">
      <alignment horizontal="center" vertical="center"/>
    </xf>
    <xf numFmtId="0" fontId="43" fillId="0" borderId="74" xfId="0" applyFont="1" applyFill="1" applyBorder="1" applyAlignment="1">
      <alignment horizontal="center" vertical="center"/>
    </xf>
    <xf numFmtId="0" fontId="49" fillId="0" borderId="112" xfId="0" applyFont="1" applyFill="1" applyBorder="1" applyAlignment="1">
      <alignment horizontal="center" vertical="center"/>
    </xf>
    <xf numFmtId="0" fontId="49" fillId="0" borderId="113" xfId="0" applyFont="1" applyFill="1" applyBorder="1" applyAlignment="1">
      <alignment horizontal="center" vertical="center"/>
    </xf>
    <xf numFmtId="0" fontId="49" fillId="0" borderId="114" xfId="0" applyFont="1" applyFill="1" applyBorder="1" applyAlignment="1">
      <alignment horizontal="center" vertical="center"/>
    </xf>
    <xf numFmtId="0" fontId="43" fillId="0" borderId="102" xfId="0" applyFont="1" applyFill="1" applyBorder="1" applyAlignment="1">
      <alignment horizontal="center" vertical="center"/>
    </xf>
    <xf numFmtId="0" fontId="43" fillId="0" borderId="103" xfId="0" applyFont="1" applyFill="1" applyBorder="1" applyAlignment="1">
      <alignment horizontal="center" vertical="center"/>
    </xf>
    <xf numFmtId="0" fontId="43" fillId="0" borderId="104" xfId="0" applyFont="1" applyFill="1" applyBorder="1" applyAlignment="1">
      <alignment horizontal="center" vertical="center"/>
    </xf>
    <xf numFmtId="230" fontId="49" fillId="0" borderId="112" xfId="0" applyNumberFormat="1" applyFont="1" applyFill="1" applyBorder="1" applyAlignment="1">
      <alignment horizontal="center" vertical="center"/>
    </xf>
    <xf numFmtId="230" fontId="49" fillId="0" borderId="113" xfId="0" applyNumberFormat="1" applyFont="1" applyFill="1" applyBorder="1" applyAlignment="1">
      <alignment horizontal="center" vertical="center"/>
    </xf>
    <xf numFmtId="230" fontId="49" fillId="0" borderId="118" xfId="0" applyNumberFormat="1" applyFont="1" applyFill="1" applyBorder="1" applyAlignment="1">
      <alignment horizontal="center" vertical="center"/>
    </xf>
    <xf numFmtId="230" fontId="49" fillId="0" borderId="114" xfId="0" applyNumberFormat="1" applyFont="1" applyFill="1" applyBorder="1" applyAlignment="1">
      <alignment horizontal="center" vertical="center"/>
    </xf>
    <xf numFmtId="230" fontId="49" fillId="0" borderId="102" xfId="0" applyNumberFormat="1" applyFont="1" applyFill="1" applyBorder="1" applyAlignment="1">
      <alignment horizontal="center" vertical="center"/>
    </xf>
    <xf numFmtId="230" fontId="49" fillId="0" borderId="103" xfId="0" applyNumberFormat="1" applyFont="1" applyFill="1" applyBorder="1" applyAlignment="1">
      <alignment horizontal="center" vertical="center"/>
    </xf>
    <xf numFmtId="230" fontId="49" fillId="0" borderId="104" xfId="0" applyNumberFormat="1" applyFont="1" applyFill="1" applyBorder="1" applyAlignment="1">
      <alignment horizontal="center" vertical="center"/>
    </xf>
    <xf numFmtId="0" fontId="47" fillId="35" borderId="105" xfId="0" applyFont="1" applyFill="1" applyBorder="1" applyAlignment="1">
      <alignment horizontal="center" vertical="center"/>
    </xf>
    <xf numFmtId="0" fontId="47" fillId="35" borderId="3" xfId="0" applyFont="1" applyFill="1" applyBorder="1" applyAlignment="1">
      <alignment horizontal="center" vertical="center"/>
    </xf>
    <xf numFmtId="0" fontId="47" fillId="35" borderId="111" xfId="0" applyFont="1" applyFill="1" applyBorder="1" applyAlignment="1">
      <alignment horizontal="center" vertical="center"/>
    </xf>
    <xf numFmtId="0" fontId="47" fillId="35" borderId="106" xfId="0" applyFont="1" applyFill="1" applyBorder="1" applyAlignment="1">
      <alignment horizontal="center" vertical="center"/>
    </xf>
    <xf numFmtId="230" fontId="43" fillId="0" borderId="103" xfId="0" applyNumberFormat="1" applyFont="1" applyFill="1" applyBorder="1" applyAlignment="1">
      <alignment horizontal="center" vertical="center"/>
    </xf>
    <xf numFmtId="230" fontId="43" fillId="0" borderId="104" xfId="0" applyNumberFormat="1" applyFont="1" applyFill="1" applyBorder="1" applyAlignment="1">
      <alignment horizontal="center" vertical="center"/>
    </xf>
    <xf numFmtId="231" fontId="49" fillId="0" borderId="15" xfId="0" applyNumberFormat="1" applyFont="1" applyFill="1" applyBorder="1" applyAlignment="1">
      <alignment horizontal="center" vertical="center"/>
    </xf>
    <xf numFmtId="231" fontId="49" fillId="0" borderId="33" xfId="0" applyNumberFormat="1" applyFont="1" applyFill="1" applyBorder="1" applyAlignment="1">
      <alignment horizontal="center" vertical="center"/>
    </xf>
    <xf numFmtId="231" fontId="49" fillId="0" borderId="34" xfId="0" applyNumberFormat="1" applyFont="1" applyFill="1" applyBorder="1" applyAlignment="1">
      <alignment horizontal="center" vertical="center"/>
    </xf>
    <xf numFmtId="0" fontId="43" fillId="0" borderId="99" xfId="0" applyFont="1" applyFill="1" applyBorder="1" applyAlignment="1">
      <alignment horizontal="center" vertical="center"/>
    </xf>
    <xf numFmtId="0" fontId="43" fillId="0" borderId="50" xfId="0" applyFont="1" applyFill="1" applyBorder="1" applyAlignment="1">
      <alignment horizontal="center" vertical="center"/>
    </xf>
    <xf numFmtId="0" fontId="43" fillId="0" borderId="96" xfId="0" applyFont="1" applyFill="1" applyBorder="1" applyAlignment="1">
      <alignment horizontal="center" vertical="center"/>
    </xf>
    <xf numFmtId="230" fontId="49" fillId="0" borderId="115" xfId="0" applyNumberFormat="1" applyFont="1" applyFill="1" applyBorder="1" applyAlignment="1">
      <alignment horizontal="center" vertical="center"/>
    </xf>
    <xf numFmtId="230" fontId="49" fillId="0" borderId="116" xfId="0" applyNumberFormat="1" applyFont="1" applyFill="1" applyBorder="1" applyAlignment="1">
      <alignment horizontal="center" vertical="center"/>
    </xf>
    <xf numFmtId="230" fontId="49" fillId="0" borderId="84" xfId="0" applyNumberFormat="1" applyFont="1" applyFill="1" applyBorder="1" applyAlignment="1">
      <alignment horizontal="center" vertical="center"/>
    </xf>
    <xf numFmtId="230" fontId="49" fillId="0" borderId="117" xfId="0" applyNumberFormat="1" applyFont="1" applyFill="1" applyBorder="1" applyAlignment="1">
      <alignment horizontal="center" vertical="center"/>
    </xf>
    <xf numFmtId="230" fontId="49" fillId="0" borderId="99" xfId="0" applyNumberFormat="1" applyFont="1" applyFill="1" applyBorder="1" applyAlignment="1">
      <alignment horizontal="center" vertical="center"/>
    </xf>
    <xf numFmtId="230" fontId="49" fillId="0" borderId="50" xfId="0" applyNumberFormat="1" applyFont="1" applyFill="1" applyBorder="1" applyAlignment="1">
      <alignment horizontal="center" vertical="center"/>
    </xf>
    <xf numFmtId="230" fontId="49" fillId="0" borderId="96" xfId="0" applyNumberFormat="1" applyFont="1" applyFill="1" applyBorder="1" applyAlignment="1">
      <alignment horizontal="center" vertical="center"/>
    </xf>
    <xf numFmtId="230" fontId="43" fillId="0" borderId="50" xfId="0" applyNumberFormat="1" applyFont="1" applyFill="1" applyBorder="1" applyAlignment="1">
      <alignment horizontal="center" vertical="center"/>
    </xf>
    <xf numFmtId="230" fontId="43" fillId="0" borderId="96" xfId="0" applyNumberFormat="1" applyFont="1" applyFill="1" applyBorder="1" applyAlignment="1">
      <alignment horizontal="center" vertical="center"/>
    </xf>
    <xf numFmtId="0" fontId="43" fillId="0" borderId="52" xfId="0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center" vertical="center"/>
    </xf>
    <xf numFmtId="0" fontId="50" fillId="0" borderId="119" xfId="0" applyFont="1" applyFill="1" applyBorder="1" applyAlignment="1">
      <alignment horizontal="center" vertical="center"/>
    </xf>
    <xf numFmtId="0" fontId="50" fillId="0" borderId="86" xfId="0" applyFont="1" applyFill="1" applyBorder="1" applyAlignment="1">
      <alignment horizontal="center" vertical="center"/>
    </xf>
    <xf numFmtId="0" fontId="50" fillId="0" borderId="120" xfId="0" applyFont="1" applyFill="1" applyBorder="1" applyAlignment="1">
      <alignment horizontal="center" vertical="center"/>
    </xf>
    <xf numFmtId="0" fontId="50" fillId="0" borderId="100" xfId="0" applyFont="1" applyFill="1" applyBorder="1" applyAlignment="1">
      <alignment horizontal="center" vertical="center"/>
    </xf>
    <xf numFmtId="0" fontId="50" fillId="0" borderId="52" xfId="0" applyFont="1" applyFill="1" applyBorder="1" applyAlignment="1">
      <alignment horizontal="center" vertical="center"/>
    </xf>
    <xf numFmtId="0" fontId="50" fillId="0" borderId="101" xfId="0" applyFont="1" applyFill="1" applyBorder="1" applyAlignment="1">
      <alignment horizontal="center" vertical="center"/>
    </xf>
    <xf numFmtId="230" fontId="50" fillId="0" borderId="119" xfId="0" applyNumberFormat="1" applyFont="1" applyFill="1" applyBorder="1" applyAlignment="1">
      <alignment horizontal="center" vertical="center"/>
    </xf>
    <xf numFmtId="230" fontId="50" fillId="0" borderId="86" xfId="0" applyNumberFormat="1" applyFont="1" applyFill="1" applyBorder="1" applyAlignment="1">
      <alignment horizontal="center" vertical="center"/>
    </xf>
    <xf numFmtId="230" fontId="50" fillId="0" borderId="88" xfId="0" applyNumberFormat="1" applyFont="1" applyFill="1" applyBorder="1" applyAlignment="1">
      <alignment horizontal="center" vertical="center"/>
    </xf>
    <xf numFmtId="230" fontId="50" fillId="0" borderId="120" xfId="0" applyNumberFormat="1" applyFont="1" applyFill="1" applyBorder="1" applyAlignment="1">
      <alignment horizontal="center" vertical="center"/>
    </xf>
    <xf numFmtId="230" fontId="50" fillId="0" borderId="100" xfId="0" applyNumberFormat="1" applyFont="1" applyFill="1" applyBorder="1" applyAlignment="1">
      <alignment horizontal="center" vertical="center"/>
    </xf>
    <xf numFmtId="230" fontId="50" fillId="0" borderId="52" xfId="0" applyNumberFormat="1" applyFont="1" applyFill="1" applyBorder="1" applyAlignment="1">
      <alignment horizontal="center" vertical="center"/>
    </xf>
    <xf numFmtId="230" fontId="50" fillId="0" borderId="101" xfId="0" applyNumberFormat="1" applyFont="1" applyFill="1" applyBorder="1" applyAlignment="1">
      <alignment horizontal="center" vertical="center"/>
    </xf>
    <xf numFmtId="230" fontId="49" fillId="0" borderId="52" xfId="0" applyNumberFormat="1" applyFont="1" applyFill="1" applyBorder="1" applyAlignment="1">
      <alignment horizontal="center" vertical="center"/>
    </xf>
    <xf numFmtId="230" fontId="49" fillId="0" borderId="101" xfId="0" applyNumberFormat="1" applyFont="1" applyFill="1" applyBorder="1" applyAlignment="1">
      <alignment horizontal="center" vertical="center"/>
    </xf>
    <xf numFmtId="0" fontId="50" fillId="0" borderId="115" xfId="0" applyFont="1" applyFill="1" applyBorder="1" applyAlignment="1">
      <alignment horizontal="center" vertical="center"/>
    </xf>
    <xf numFmtId="0" fontId="50" fillId="0" borderId="116" xfId="0" applyFont="1" applyFill="1" applyBorder="1" applyAlignment="1">
      <alignment horizontal="center" vertical="center"/>
    </xf>
    <xf numFmtId="0" fontId="50" fillId="0" borderId="117" xfId="0" applyFont="1" applyFill="1" applyBorder="1" applyAlignment="1">
      <alignment horizontal="center" vertical="center"/>
    </xf>
    <xf numFmtId="0" fontId="50" fillId="0" borderId="18" xfId="0" applyFont="1" applyFill="1" applyBorder="1" applyAlignment="1">
      <alignment horizontal="center" vertical="center"/>
    </xf>
    <xf numFmtId="0" fontId="50" fillId="0" borderId="19" xfId="0" applyFont="1" applyFill="1" applyBorder="1" applyAlignment="1">
      <alignment horizontal="center" vertical="center"/>
    </xf>
    <xf numFmtId="230" fontId="50" fillId="0" borderId="15" xfId="0" applyNumberFormat="1" applyFont="1" applyFill="1" applyBorder="1" applyAlignment="1">
      <alignment horizontal="center" vertical="center"/>
    </xf>
    <xf numFmtId="230" fontId="50" fillId="0" borderId="33" xfId="0" applyNumberFormat="1" applyFont="1" applyFill="1" applyBorder="1" applyAlignment="1">
      <alignment horizontal="center" vertical="center"/>
    </xf>
    <xf numFmtId="230" fontId="50" fillId="0" borderId="87" xfId="0" applyNumberFormat="1" applyFont="1" applyFill="1" applyBorder="1" applyAlignment="1">
      <alignment horizontal="center" vertical="center"/>
    </xf>
    <xf numFmtId="230" fontId="50" fillId="0" borderId="34" xfId="0" applyNumberFormat="1" applyFont="1" applyFill="1" applyBorder="1" applyAlignment="1">
      <alignment horizontal="center" vertical="center"/>
    </xf>
    <xf numFmtId="230" fontId="50" fillId="0" borderId="97" xfId="0" applyNumberFormat="1" applyFont="1" applyFill="1" applyBorder="1" applyAlignment="1">
      <alignment horizontal="center" vertical="center"/>
    </xf>
    <xf numFmtId="230" fontId="50" fillId="0" borderId="74" xfId="0" applyNumberFormat="1" applyFont="1" applyFill="1" applyBorder="1" applyAlignment="1">
      <alignment horizontal="center" vertical="center"/>
    </xf>
    <xf numFmtId="230" fontId="50" fillId="0" borderId="98" xfId="0" applyNumberFormat="1" applyFont="1" applyFill="1" applyBorder="1" applyAlignment="1">
      <alignment horizontal="center" vertical="center"/>
    </xf>
    <xf numFmtId="0" fontId="49" fillId="0" borderId="115" xfId="0" applyFont="1" applyFill="1" applyBorder="1" applyAlignment="1">
      <alignment horizontal="center" vertical="center"/>
    </xf>
    <xf numFmtId="0" fontId="49" fillId="0" borderId="116" xfId="0" applyFont="1" applyFill="1" applyBorder="1" applyAlignment="1">
      <alignment horizontal="center" vertical="center"/>
    </xf>
    <xf numFmtId="0" fontId="49" fillId="0" borderId="117" xfId="0" applyFont="1" applyFill="1" applyBorder="1" applyAlignment="1">
      <alignment horizontal="center" vertical="center"/>
    </xf>
    <xf numFmtId="0" fontId="43" fillId="0" borderId="18" xfId="0" applyFont="1" applyFill="1" applyBorder="1" applyAlignment="1">
      <alignment horizontal="center" vertical="center"/>
    </xf>
    <xf numFmtId="0" fontId="43" fillId="0" borderId="19" xfId="0" applyFont="1" applyFill="1" applyBorder="1" applyAlignment="1">
      <alignment horizontal="center" vertical="center"/>
    </xf>
    <xf numFmtId="230" fontId="49" fillId="0" borderId="18" xfId="0" applyNumberFormat="1" applyFont="1" applyFill="1" applyBorder="1" applyAlignment="1">
      <alignment horizontal="center" vertical="center"/>
    </xf>
    <xf numFmtId="230" fontId="49" fillId="0" borderId="0" xfId="0" applyNumberFormat="1" applyFont="1" applyFill="1" applyBorder="1" applyAlignment="1">
      <alignment horizontal="center" vertical="center"/>
    </xf>
    <xf numFmtId="230" fontId="49" fillId="0" borderId="19" xfId="0" applyNumberFormat="1" applyFont="1" applyFill="1" applyBorder="1" applyAlignment="1">
      <alignment horizontal="center" vertical="center"/>
    </xf>
    <xf numFmtId="231" fontId="49" fillId="0" borderId="97" xfId="0" applyNumberFormat="1" applyFont="1" applyFill="1" applyBorder="1" applyAlignment="1">
      <alignment horizontal="center" vertical="center"/>
    </xf>
    <xf numFmtId="231" fontId="49" fillId="0" borderId="74" xfId="0" applyNumberFormat="1" applyFont="1" applyFill="1" applyBorder="1" applyAlignment="1">
      <alignment horizontal="center" vertical="center"/>
    </xf>
    <xf numFmtId="231" fontId="49" fillId="0" borderId="98" xfId="0" applyNumberFormat="1" applyFont="1" applyFill="1" applyBorder="1" applyAlignment="1">
      <alignment horizontal="center" vertical="center"/>
    </xf>
    <xf numFmtId="230" fontId="49" fillId="0" borderId="97" xfId="0" applyNumberFormat="1" applyFont="1" applyFill="1" applyBorder="1" applyAlignment="1">
      <alignment horizontal="center" vertical="center"/>
    </xf>
    <xf numFmtId="230" fontId="49" fillId="0" borderId="74" xfId="0" applyNumberFormat="1" applyFont="1" applyFill="1" applyBorder="1" applyAlignment="1">
      <alignment horizontal="center" vertical="center"/>
    </xf>
    <xf numFmtId="230" fontId="49" fillId="0" borderId="98" xfId="0" applyNumberFormat="1" applyFont="1" applyFill="1" applyBorder="1" applyAlignment="1">
      <alignment horizontal="center" vertical="center"/>
    </xf>
    <xf numFmtId="230" fontId="49" fillId="0" borderId="61" xfId="0" applyNumberFormat="1" applyFont="1" applyFill="1" applyBorder="1" applyAlignment="1">
      <alignment horizontal="center" vertical="center"/>
    </xf>
    <xf numFmtId="230" fontId="49" fillId="0" borderId="37" xfId="0" applyNumberFormat="1" applyFont="1" applyFill="1" applyBorder="1" applyAlignment="1">
      <alignment horizontal="center" vertical="center"/>
    </xf>
    <xf numFmtId="230" fontId="49" fillId="0" borderId="72" xfId="0" applyNumberFormat="1" applyFont="1" applyFill="1" applyBorder="1" applyAlignment="1">
      <alignment horizontal="center" vertical="center"/>
    </xf>
    <xf numFmtId="230" fontId="49" fillId="0" borderId="38" xfId="0" applyNumberFormat="1" applyFont="1" applyFill="1" applyBorder="1" applyAlignment="1">
      <alignment horizontal="center" vertical="center"/>
    </xf>
    <xf numFmtId="230" fontId="50" fillId="0" borderId="50" xfId="0" applyNumberFormat="1" applyFont="1" applyFill="1" applyBorder="1" applyAlignment="1">
      <alignment horizontal="center" vertical="center"/>
    </xf>
    <xf numFmtId="230" fontId="50" fillId="0" borderId="96" xfId="0" applyNumberFormat="1" applyFont="1" applyFill="1" applyBorder="1" applyAlignment="1">
      <alignment horizontal="center" vertical="center"/>
    </xf>
    <xf numFmtId="0" fontId="49" fillId="0" borderId="61" xfId="0" applyFont="1" applyFill="1" applyBorder="1" applyAlignment="1">
      <alignment horizontal="center" vertical="center"/>
    </xf>
    <xf numFmtId="0" fontId="49" fillId="0" borderId="37" xfId="0" applyFont="1" applyFill="1" applyBorder="1" applyAlignment="1">
      <alignment horizontal="center" vertical="center"/>
    </xf>
    <xf numFmtId="0" fontId="49" fillId="0" borderId="38" xfId="0" applyFont="1" applyFill="1" applyBorder="1" applyAlignment="1">
      <alignment horizontal="center" vertical="center"/>
    </xf>
    <xf numFmtId="230" fontId="43" fillId="0" borderId="61" xfId="0" applyNumberFormat="1" applyFont="1" applyFill="1" applyBorder="1" applyAlignment="1">
      <alignment horizontal="center" vertical="center"/>
    </xf>
    <xf numFmtId="230" fontId="43" fillId="0" borderId="37" xfId="0" applyNumberFormat="1" applyFont="1" applyFill="1" applyBorder="1" applyAlignment="1">
      <alignment horizontal="center" vertical="center"/>
    </xf>
    <xf numFmtId="230" fontId="43" fillId="0" borderId="72" xfId="0" applyNumberFormat="1" applyFont="1" applyFill="1" applyBorder="1" applyAlignment="1">
      <alignment horizontal="center" vertical="center"/>
    </xf>
    <xf numFmtId="230" fontId="43" fillId="0" borderId="38" xfId="0" applyNumberFormat="1" applyFont="1" applyFill="1" applyBorder="1" applyAlignment="1">
      <alignment horizontal="center" vertical="center"/>
    </xf>
    <xf numFmtId="230" fontId="43" fillId="0" borderId="99" xfId="0" applyNumberFormat="1" applyFont="1" applyFill="1" applyBorder="1" applyAlignment="1">
      <alignment horizontal="center" vertical="center" wrapText="1"/>
    </xf>
    <xf numFmtId="230" fontId="43" fillId="0" borderId="50" xfId="0" applyNumberFormat="1" applyFont="1" applyFill="1" applyBorder="1" applyAlignment="1">
      <alignment horizontal="center" vertical="center" wrapText="1"/>
    </xf>
    <xf numFmtId="230" fontId="43" fillId="0" borderId="96" xfId="0" applyNumberFormat="1" applyFont="1" applyFill="1" applyBorder="1" applyAlignment="1">
      <alignment horizontal="center" vertical="center" wrapText="1"/>
    </xf>
    <xf numFmtId="0" fontId="43" fillId="0" borderId="52" xfId="0" applyFont="1" applyFill="1" applyBorder="1" applyAlignment="1">
      <alignment horizontal="center" vertical="center" wrapText="1"/>
    </xf>
    <xf numFmtId="0" fontId="43" fillId="0" borderId="74" xfId="0" applyFont="1" applyFill="1" applyBorder="1" applyAlignment="1">
      <alignment horizontal="center" vertical="center" wrapText="1"/>
    </xf>
    <xf numFmtId="0" fontId="49" fillId="0" borderId="100" xfId="0" applyFont="1" applyFill="1" applyBorder="1" applyAlignment="1">
      <alignment horizontal="center" vertical="center"/>
    </xf>
    <xf numFmtId="0" fontId="49" fillId="0" borderId="52" xfId="0" applyFont="1" applyFill="1" applyBorder="1" applyAlignment="1">
      <alignment horizontal="center" vertical="center"/>
    </xf>
    <xf numFmtId="0" fontId="49" fillId="0" borderId="101" xfId="0" applyFont="1" applyFill="1" applyBorder="1" applyAlignment="1">
      <alignment horizontal="center" vertical="center"/>
    </xf>
    <xf numFmtId="0" fontId="49" fillId="0" borderId="97" xfId="0" applyFont="1" applyFill="1" applyBorder="1" applyAlignment="1">
      <alignment horizontal="center" vertical="center"/>
    </xf>
    <xf numFmtId="0" fontId="49" fillId="0" borderId="74" xfId="0" applyFont="1" applyFill="1" applyBorder="1" applyAlignment="1">
      <alignment horizontal="center" vertical="center"/>
    </xf>
    <xf numFmtId="0" fontId="49" fillId="0" borderId="98" xfId="0" applyFont="1" applyFill="1" applyBorder="1" applyAlignment="1">
      <alignment horizontal="center" vertical="center"/>
    </xf>
    <xf numFmtId="0" fontId="43" fillId="0" borderId="100" xfId="0" applyFont="1" applyFill="1" applyBorder="1" applyAlignment="1">
      <alignment horizontal="center" vertical="center"/>
    </xf>
    <xf numFmtId="0" fontId="43" fillId="0" borderId="101" xfId="0" applyFont="1" applyFill="1" applyBorder="1" applyAlignment="1">
      <alignment horizontal="center" vertical="center"/>
    </xf>
    <xf numFmtId="0" fontId="43" fillId="0" borderId="97" xfId="0" applyFont="1" applyFill="1" applyBorder="1" applyAlignment="1">
      <alignment horizontal="center" vertical="center"/>
    </xf>
    <xf numFmtId="0" fontId="43" fillId="0" borderId="98" xfId="0" applyFont="1" applyFill="1" applyBorder="1" applyAlignment="1">
      <alignment horizontal="center" vertical="center"/>
    </xf>
    <xf numFmtId="230" fontId="49" fillId="0" borderId="100" xfId="0" applyNumberFormat="1" applyFont="1" applyFill="1" applyBorder="1" applyAlignment="1">
      <alignment horizontal="center" vertical="center"/>
    </xf>
    <xf numFmtId="230" fontId="43" fillId="0" borderId="100" xfId="0" applyNumberFormat="1" applyFont="1" applyFill="1" applyBorder="1" applyAlignment="1">
      <alignment horizontal="center" vertical="center" wrapText="1"/>
    </xf>
    <xf numFmtId="230" fontId="43" fillId="0" borderId="52" xfId="0" applyNumberFormat="1" applyFont="1" applyFill="1" applyBorder="1" applyAlignment="1">
      <alignment horizontal="center" vertical="center" wrapText="1"/>
    </xf>
    <xf numFmtId="230" fontId="43" fillId="0" borderId="101" xfId="0" applyNumberFormat="1" applyFont="1" applyFill="1" applyBorder="1" applyAlignment="1">
      <alignment horizontal="center" vertical="center" wrapText="1"/>
    </xf>
    <xf numFmtId="230" fontId="43" fillId="0" borderId="97" xfId="0" applyNumberFormat="1" applyFont="1" applyFill="1" applyBorder="1" applyAlignment="1">
      <alignment horizontal="center" vertical="center" wrapText="1"/>
    </xf>
    <xf numFmtId="230" fontId="43" fillId="0" borderId="74" xfId="0" applyNumberFormat="1" applyFont="1" applyFill="1" applyBorder="1" applyAlignment="1">
      <alignment horizontal="center" vertical="center" wrapText="1"/>
    </xf>
    <xf numFmtId="230" fontId="43" fillId="0" borderId="98" xfId="0" applyNumberFormat="1" applyFont="1" applyFill="1" applyBorder="1" applyAlignment="1">
      <alignment horizontal="center" vertical="center" wrapText="1"/>
    </xf>
    <xf numFmtId="0" fontId="50" fillId="0" borderId="15" xfId="0" applyFont="1" applyFill="1" applyBorder="1" applyAlignment="1">
      <alignment horizontal="center" vertical="center"/>
    </xf>
    <xf numFmtId="0" fontId="50" fillId="0" borderId="33" xfId="0" applyFont="1" applyFill="1" applyBorder="1" applyAlignment="1">
      <alignment horizontal="center" vertical="center"/>
    </xf>
    <xf numFmtId="0" fontId="50" fillId="0" borderId="34" xfId="0" applyFont="1" applyFill="1" applyBorder="1" applyAlignment="1">
      <alignment horizontal="center" vertical="center"/>
    </xf>
    <xf numFmtId="0" fontId="49" fillId="0" borderId="99" xfId="0" applyFont="1" applyFill="1" applyBorder="1" applyAlignment="1">
      <alignment horizontal="center" vertical="center"/>
    </xf>
    <xf numFmtId="0" fontId="49" fillId="0" borderId="50" xfId="0" applyFont="1" applyFill="1" applyBorder="1" applyAlignment="1">
      <alignment horizontal="center" vertical="center"/>
    </xf>
    <xf numFmtId="0" fontId="49" fillId="0" borderId="96" xfId="0" applyFont="1" applyFill="1" applyBorder="1" applyAlignment="1">
      <alignment horizontal="center" vertical="center"/>
    </xf>
    <xf numFmtId="230" fontId="50" fillId="0" borderId="0" xfId="0" applyNumberFormat="1" applyFont="1" applyFill="1" applyBorder="1" applyAlignment="1">
      <alignment horizontal="center" vertical="center"/>
    </xf>
    <xf numFmtId="230" fontId="50" fillId="0" borderId="19" xfId="0" applyNumberFormat="1" applyFont="1" applyFill="1" applyBorder="1" applyAlignment="1">
      <alignment horizontal="center" vertical="center"/>
    </xf>
    <xf numFmtId="0" fontId="43" fillId="0" borderId="57" xfId="0" applyFont="1" applyFill="1" applyBorder="1" applyAlignment="1">
      <alignment horizontal="center" vertical="center"/>
    </xf>
    <xf numFmtId="0" fontId="49" fillId="0" borderId="67" xfId="0" applyFont="1" applyFill="1" applyBorder="1" applyAlignment="1">
      <alignment horizontal="center" vertical="center"/>
    </xf>
    <xf numFmtId="0" fontId="49" fillId="0" borderId="63" xfId="0" applyFont="1" applyFill="1" applyBorder="1" applyAlignment="1">
      <alignment horizontal="center" vertical="center"/>
    </xf>
    <xf numFmtId="0" fontId="49" fillId="0" borderId="65" xfId="0" applyFont="1" applyFill="1" applyBorder="1" applyAlignment="1">
      <alignment horizontal="center" vertical="center"/>
    </xf>
    <xf numFmtId="0" fontId="43" fillId="0" borderId="20" xfId="0" applyFont="1" applyFill="1" applyBorder="1" applyAlignment="1">
      <alignment horizontal="center" vertical="center"/>
    </xf>
    <xf numFmtId="0" fontId="43" fillId="0" borderId="21" xfId="0" applyFont="1" applyFill="1" applyBorder="1" applyAlignment="1">
      <alignment horizontal="center" vertical="center"/>
    </xf>
    <xf numFmtId="0" fontId="43" fillId="0" borderId="22" xfId="0" applyFont="1" applyFill="1" applyBorder="1" applyAlignment="1">
      <alignment horizontal="center" vertical="center"/>
    </xf>
    <xf numFmtId="230" fontId="49" fillId="0" borderId="67" xfId="0" applyNumberFormat="1" applyFont="1" applyFill="1" applyBorder="1" applyAlignment="1">
      <alignment horizontal="center" vertical="center"/>
    </xf>
    <xf numFmtId="230" fontId="49" fillId="0" borderId="63" xfId="0" applyNumberFormat="1" applyFont="1" applyFill="1" applyBorder="1" applyAlignment="1">
      <alignment horizontal="center" vertical="center"/>
    </xf>
    <xf numFmtId="230" fontId="49" fillId="0" borderId="76" xfId="0" applyNumberFormat="1" applyFont="1" applyFill="1" applyBorder="1" applyAlignment="1">
      <alignment horizontal="center" vertical="center"/>
    </xf>
    <xf numFmtId="230" fontId="49" fillId="0" borderId="65" xfId="0" applyNumberFormat="1" applyFont="1" applyFill="1" applyBorder="1" applyAlignment="1">
      <alignment horizontal="center" vertical="center"/>
    </xf>
    <xf numFmtId="230" fontId="49" fillId="0" borderId="20" xfId="0" applyNumberFormat="1" applyFont="1" applyFill="1" applyBorder="1" applyAlignment="1">
      <alignment horizontal="center" vertical="center"/>
    </xf>
    <xf numFmtId="230" fontId="49" fillId="0" borderId="21" xfId="0" applyNumberFormat="1" applyFont="1" applyFill="1" applyBorder="1" applyAlignment="1">
      <alignment horizontal="center" vertical="center"/>
    </xf>
    <xf numFmtId="230" fontId="49" fillId="0" borderId="22" xfId="0" applyNumberFormat="1" applyFont="1" applyFill="1" applyBorder="1" applyAlignment="1">
      <alignment horizontal="center" vertical="center"/>
    </xf>
    <xf numFmtId="230" fontId="50" fillId="0" borderId="21" xfId="0" applyNumberFormat="1" applyFont="1" applyFill="1" applyBorder="1" applyAlignment="1">
      <alignment horizontal="center" vertical="center"/>
    </xf>
    <xf numFmtId="230" fontId="50" fillId="0" borderId="22" xfId="0" applyNumberFormat="1" applyFont="1" applyFill="1" applyBorder="1" applyAlignment="1">
      <alignment horizontal="center" vertical="center"/>
    </xf>
    <xf numFmtId="2" fontId="50" fillId="0" borderId="21" xfId="0" applyNumberFormat="1" applyFont="1" applyBorder="1" applyAlignment="1">
      <alignment horizontal="center" vertical="center"/>
    </xf>
    <xf numFmtId="0" fontId="47" fillId="35" borderId="94" xfId="0" applyFont="1" applyFill="1" applyBorder="1" applyAlignment="1">
      <alignment horizontal="center" vertical="center"/>
    </xf>
    <xf numFmtId="0" fontId="47" fillId="35" borderId="95" xfId="0" applyFont="1" applyFill="1" applyBorder="1" applyAlignment="1">
      <alignment horizontal="center" vertical="center"/>
    </xf>
    <xf numFmtId="4" fontId="49" fillId="0" borderId="92" xfId="0" applyNumberFormat="1" applyFont="1" applyFill="1" applyBorder="1" applyAlignment="1">
      <alignment horizontal="center" vertical="center"/>
    </xf>
    <xf numFmtId="4" fontId="49" fillId="0" borderId="90" xfId="0" applyNumberFormat="1" applyFont="1" applyFill="1" applyBorder="1" applyAlignment="1">
      <alignment horizontal="center" vertical="center"/>
    </xf>
    <xf numFmtId="178" fontId="63" fillId="0" borderId="90" xfId="0" applyNumberFormat="1" applyFont="1" applyFill="1" applyBorder="1" applyAlignment="1">
      <alignment horizontal="center" vertical="center"/>
    </xf>
    <xf numFmtId="194" fontId="63" fillId="0" borderId="90" xfId="0" applyNumberFormat="1" applyFont="1" applyFill="1" applyBorder="1" applyAlignment="1">
      <alignment horizontal="center" vertical="center"/>
    </xf>
    <xf numFmtId="0" fontId="63" fillId="0" borderId="90" xfId="0" applyFont="1" applyFill="1" applyBorder="1" applyAlignment="1">
      <alignment horizontal="center" vertical="center"/>
    </xf>
    <xf numFmtId="0" fontId="49" fillId="0" borderId="90" xfId="0" applyFont="1" applyFill="1" applyBorder="1" applyAlignment="1">
      <alignment horizontal="center" vertical="center"/>
    </xf>
    <xf numFmtId="2" fontId="63" fillId="0" borderId="90" xfId="0" applyNumberFormat="1" applyFont="1" applyFill="1" applyBorder="1" applyAlignment="1">
      <alignment horizontal="center" vertical="center"/>
    </xf>
    <xf numFmtId="235" fontId="63" fillId="0" borderId="90" xfId="0" applyNumberFormat="1" applyFont="1" applyFill="1" applyBorder="1" applyAlignment="1">
      <alignment horizontal="center" vertical="center"/>
    </xf>
    <xf numFmtId="0" fontId="47" fillId="35" borderId="93" xfId="0" applyFont="1" applyFill="1" applyBorder="1" applyAlignment="1">
      <alignment horizontal="center" vertical="center"/>
    </xf>
    <xf numFmtId="0" fontId="50" fillId="35" borderId="43" xfId="0" applyFont="1" applyFill="1" applyBorder="1" applyAlignment="1">
      <alignment vertical="center"/>
    </xf>
    <xf numFmtId="4" fontId="63" fillId="0" borderId="63" xfId="0" applyNumberFormat="1" applyFont="1" applyBorder="1" applyAlignment="1">
      <alignment horizontal="center" vertical="center"/>
    </xf>
    <xf numFmtId="179" fontId="63" fillId="0" borderId="63" xfId="0" applyNumberFormat="1" applyFont="1" applyBorder="1" applyAlignment="1">
      <alignment horizontal="center" vertical="center"/>
    </xf>
    <xf numFmtId="0" fontId="63" fillId="0" borderId="91" xfId="0" applyFont="1" applyBorder="1" applyAlignment="1">
      <alignment horizontal="center" vertical="center"/>
    </xf>
    <xf numFmtId="0" fontId="63" fillId="0" borderId="46" xfId="0" applyFont="1" applyBorder="1" applyAlignment="1">
      <alignment horizontal="center" vertical="center"/>
    </xf>
    <xf numFmtId="0" fontId="63" fillId="0" borderId="92" xfId="0" applyFont="1" applyBorder="1" applyAlignment="1">
      <alignment horizontal="center" vertical="center"/>
    </xf>
    <xf numFmtId="4" fontId="63" fillId="0" borderId="91" xfId="0" applyNumberFormat="1" applyFont="1" applyBorder="1" applyAlignment="1">
      <alignment horizontal="center" vertical="center"/>
    </xf>
    <xf numFmtId="4" fontId="63" fillId="0" borderId="46" xfId="0" applyNumberFormat="1" applyFont="1" applyBorder="1" applyAlignment="1">
      <alignment horizontal="center" vertical="center"/>
    </xf>
    <xf numFmtId="4" fontId="63" fillId="0" borderId="92" xfId="0" applyNumberFormat="1" applyFont="1" applyBorder="1" applyAlignment="1">
      <alignment horizontal="center" vertical="center"/>
    </xf>
    <xf numFmtId="0" fontId="49" fillId="0" borderId="91" xfId="0" applyFont="1" applyBorder="1" applyAlignment="1">
      <alignment horizontal="center" vertical="center"/>
    </xf>
    <xf numFmtId="0" fontId="49" fillId="0" borderId="46" xfId="0" applyFont="1" applyBorder="1" applyAlignment="1">
      <alignment horizontal="center" vertical="center"/>
    </xf>
    <xf numFmtId="0" fontId="49" fillId="0" borderId="92" xfId="0" applyFont="1" applyBorder="1" applyAlignment="1">
      <alignment horizontal="center" vertical="center"/>
    </xf>
    <xf numFmtId="0" fontId="50" fillId="0" borderId="46" xfId="0" applyFont="1" applyBorder="1" applyAlignment="1">
      <alignment vertical="center"/>
    </xf>
    <xf numFmtId="0" fontId="43" fillId="35" borderId="43" xfId="0" applyFont="1" applyFill="1" applyBorder="1" applyAlignment="1">
      <alignment vertical="center"/>
    </xf>
    <xf numFmtId="4" fontId="63" fillId="0" borderId="21" xfId="0" applyNumberFormat="1" applyFont="1" applyBorder="1" applyAlignment="1">
      <alignment horizontal="center" vertical="center"/>
    </xf>
    <xf numFmtId="4" fontId="63" fillId="0" borderId="75" xfId="0" applyNumberFormat="1" applyFont="1" applyBorder="1" applyAlignment="1">
      <alignment horizontal="center" vertical="center"/>
    </xf>
    <xf numFmtId="3" fontId="49" fillId="0" borderId="63" xfId="0" applyNumberFormat="1" applyFont="1" applyBorder="1" applyAlignment="1">
      <alignment horizontal="center" vertical="center"/>
    </xf>
    <xf numFmtId="0" fontId="49" fillId="0" borderId="63" xfId="0" applyNumberFormat="1" applyFont="1" applyBorder="1" applyAlignment="1">
      <alignment horizontal="center" vertical="center"/>
    </xf>
    <xf numFmtId="0" fontId="63" fillId="0" borderId="91" xfId="0" applyNumberFormat="1" applyFont="1" applyBorder="1" applyAlignment="1">
      <alignment horizontal="center" vertical="center"/>
    </xf>
    <xf numFmtId="0" fontId="63" fillId="0" borderId="46" xfId="0" applyNumberFormat="1" applyFont="1" applyBorder="1" applyAlignment="1">
      <alignment horizontal="center" vertical="center"/>
    </xf>
    <xf numFmtId="0" fontId="63" fillId="0" borderId="92" xfId="0" applyNumberFormat="1" applyFont="1" applyBorder="1" applyAlignment="1">
      <alignment horizontal="center" vertical="center"/>
    </xf>
    <xf numFmtId="4" fontId="49" fillId="0" borderId="46" xfId="0" applyNumberFormat="1" applyFont="1" applyBorder="1" applyAlignment="1">
      <alignment horizontal="center" vertical="center"/>
    </xf>
    <xf numFmtId="4" fontId="49" fillId="0" borderId="92" xfId="0" applyNumberFormat="1" applyFont="1" applyBorder="1" applyAlignment="1">
      <alignment horizontal="center" vertical="center"/>
    </xf>
    <xf numFmtId="4" fontId="49" fillId="0" borderId="90" xfId="0" applyNumberFormat="1" applyFont="1" applyBorder="1" applyAlignment="1">
      <alignment horizontal="center" vertical="center"/>
    </xf>
    <xf numFmtId="178" fontId="63" fillId="0" borderId="63" xfId="0" applyNumberFormat="1" applyFont="1" applyBorder="1" applyAlignment="1">
      <alignment horizontal="center" vertical="center"/>
    </xf>
    <xf numFmtId="0" fontId="63" fillId="0" borderId="63" xfId="0" applyNumberFormat="1" applyFont="1" applyBorder="1" applyAlignment="1">
      <alignment horizontal="center" vertical="center"/>
    </xf>
    <xf numFmtId="0" fontId="63" fillId="0" borderId="90" xfId="0" applyFont="1" applyBorder="1" applyAlignment="1">
      <alignment horizontal="center" vertical="center"/>
    </xf>
    <xf numFmtId="2" fontId="63" fillId="0" borderId="90" xfId="0" applyNumberFormat="1" applyFont="1" applyBorder="1" applyAlignment="1">
      <alignment horizontal="center" vertical="center"/>
    </xf>
    <xf numFmtId="4" fontId="49" fillId="0" borderId="2" xfId="0" applyNumberFormat="1" applyFont="1" applyBorder="1" applyAlignment="1">
      <alignment horizontal="center" vertical="center"/>
    </xf>
    <xf numFmtId="179" fontId="63" fillId="0" borderId="90" xfId="0" applyNumberFormat="1" applyFont="1" applyBorder="1" applyAlignment="1">
      <alignment horizontal="center" vertical="center"/>
    </xf>
    <xf numFmtId="179" fontId="63" fillId="0" borderId="91" xfId="0" applyNumberFormat="1" applyFont="1" applyBorder="1" applyAlignment="1">
      <alignment horizontal="center" vertical="center"/>
    </xf>
    <xf numFmtId="235" fontId="63" fillId="0" borderId="90" xfId="0" applyNumberFormat="1" applyFont="1" applyBorder="1" applyAlignment="1">
      <alignment horizontal="center" vertical="center"/>
    </xf>
    <xf numFmtId="2" fontId="63" fillId="0" borderId="91" xfId="0" applyNumberFormat="1" applyFont="1" applyBorder="1" applyAlignment="1">
      <alignment horizontal="center" vertical="center"/>
    </xf>
    <xf numFmtId="2" fontId="63" fillId="0" borderId="46" xfId="0" applyNumberFormat="1" applyFont="1" applyBorder="1" applyAlignment="1">
      <alignment horizontal="center" vertical="center"/>
    </xf>
    <xf numFmtId="2" fontId="63" fillId="0" borderId="92" xfId="0" applyNumberFormat="1" applyFont="1" applyBorder="1" applyAlignment="1">
      <alignment horizontal="center" vertical="center"/>
    </xf>
    <xf numFmtId="0" fontId="49" fillId="0" borderId="0" xfId="0" applyFont="1" applyBorder="1" applyAlignment="1">
      <alignment horizontal="left" vertical="center"/>
    </xf>
    <xf numFmtId="0" fontId="50" fillId="0" borderId="2" xfId="0" applyFont="1" applyBorder="1" applyAlignment="1">
      <alignment horizontal="center"/>
    </xf>
    <xf numFmtId="194" fontId="63" fillId="0" borderId="90" xfId="0" applyNumberFormat="1" applyFont="1" applyBorder="1" applyAlignment="1">
      <alignment horizontal="center" vertical="center"/>
    </xf>
    <xf numFmtId="235" fontId="63" fillId="0" borderId="91" xfId="0" applyNumberFormat="1" applyFont="1" applyBorder="1" applyAlignment="1">
      <alignment horizontal="center" vertical="center"/>
    </xf>
    <xf numFmtId="235" fontId="63" fillId="0" borderId="46" xfId="0" applyNumberFormat="1" applyFont="1" applyBorder="1" applyAlignment="1">
      <alignment horizontal="center" vertical="center"/>
    </xf>
    <xf numFmtId="235" fontId="63" fillId="0" borderId="92" xfId="0" applyNumberFormat="1" applyFont="1" applyBorder="1" applyAlignment="1">
      <alignment horizontal="center" vertical="center"/>
    </xf>
    <xf numFmtId="0" fontId="50" fillId="0" borderId="0" xfId="0" applyFont="1" applyAlignment="1">
      <alignment horizontal="left" vertical="center"/>
    </xf>
    <xf numFmtId="0" fontId="44" fillId="0" borderId="3" xfId="0" applyFont="1" applyBorder="1" applyAlignment="1">
      <alignment horizontal="center" vertical="center"/>
    </xf>
    <xf numFmtId="178" fontId="86" fillId="0" borderId="3" xfId="0" applyNumberFormat="1" applyFont="1" applyBorder="1" applyAlignment="1">
      <alignment horizontal="center" vertical="center"/>
    </xf>
    <xf numFmtId="0" fontId="86" fillId="0" borderId="3" xfId="0" applyFont="1" applyBorder="1" applyAlignment="1">
      <alignment horizontal="center" vertical="center"/>
    </xf>
    <xf numFmtId="0" fontId="47" fillId="35" borderId="94" xfId="113" applyFont="1" applyFill="1" applyBorder="1" applyAlignment="1">
      <alignment horizontal="center" vertical="center"/>
    </xf>
    <xf numFmtId="0" fontId="47" fillId="35" borderId="95" xfId="113" applyFont="1" applyFill="1" applyBorder="1" applyAlignment="1">
      <alignment horizontal="center" vertical="center"/>
    </xf>
    <xf numFmtId="0" fontId="47" fillId="35" borderId="93" xfId="113" applyFont="1" applyFill="1" applyBorder="1" applyAlignment="1">
      <alignment horizontal="center" vertical="center"/>
    </xf>
    <xf numFmtId="178" fontId="86" fillId="0" borderId="3" xfId="0" applyNumberFormat="1" applyFont="1" applyBorder="1" applyAlignment="1">
      <alignment horizontal="center" vertical="center" shrinkToFit="1"/>
    </xf>
    <xf numFmtId="0" fontId="97" fillId="0" borderId="3" xfId="0" applyFont="1" applyBorder="1" applyAlignment="1">
      <alignment horizontal="center" vertical="center"/>
    </xf>
    <xf numFmtId="2" fontId="49" fillId="0" borderId="92" xfId="113" applyNumberFormat="1" applyFont="1" applyBorder="1" applyAlignment="1">
      <alignment horizontal="center" vertical="center"/>
    </xf>
    <xf numFmtId="2" fontId="49" fillId="0" borderId="90" xfId="113" applyNumberFormat="1" applyFont="1" applyBorder="1" applyAlignment="1">
      <alignment horizontal="center" vertical="center"/>
    </xf>
    <xf numFmtId="2" fontId="63" fillId="0" borderId="90" xfId="113" applyNumberFormat="1" applyFont="1" applyBorder="1" applyAlignment="1">
      <alignment horizontal="center" vertical="center"/>
    </xf>
    <xf numFmtId="2" fontId="63" fillId="0" borderId="91" xfId="113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197" fontId="92" fillId="0" borderId="0" xfId="0" applyNumberFormat="1" applyFont="1" applyAlignment="1">
      <alignment horizontal="center" vertical="center"/>
    </xf>
    <xf numFmtId="0" fontId="68" fillId="29" borderId="0" xfId="0" applyFont="1" applyFill="1" applyBorder="1" applyAlignment="1">
      <alignment horizontal="center" vertical="center"/>
    </xf>
    <xf numFmtId="0" fontId="51" fillId="0" borderId="0" xfId="0" applyFont="1" applyBorder="1" applyAlignment="1">
      <alignment vertical="center"/>
    </xf>
    <xf numFmtId="2" fontId="63" fillId="0" borderId="0" xfId="0" applyNumberFormat="1" applyFont="1" applyBorder="1" applyAlignment="1">
      <alignment horizontal="center" vertical="center"/>
    </xf>
    <xf numFmtId="2" fontId="49" fillId="0" borderId="0" xfId="0" applyNumberFormat="1" applyFont="1" applyBorder="1" applyAlignment="1">
      <alignment horizontal="center" vertical="center"/>
    </xf>
    <xf numFmtId="2" fontId="61" fillId="0" borderId="0" xfId="0" applyNumberFormat="1" applyFont="1" applyBorder="1" applyAlignment="1">
      <alignment vertical="center"/>
    </xf>
    <xf numFmtId="2" fontId="63" fillId="0" borderId="92" xfId="113" applyNumberFormat="1" applyFont="1" applyBorder="1" applyAlignment="1">
      <alignment horizontal="center" vertical="center"/>
    </xf>
    <xf numFmtId="0" fontId="63" fillId="0" borderId="90" xfId="113" applyFont="1" applyBorder="1" applyAlignment="1">
      <alignment horizontal="center" vertical="center"/>
    </xf>
    <xf numFmtId="179" fontId="63" fillId="0" borderId="90" xfId="113" applyNumberFormat="1" applyFont="1" applyBorder="1" applyAlignment="1">
      <alignment horizontal="center" vertical="center"/>
    </xf>
    <xf numFmtId="4" fontId="49" fillId="0" borderId="90" xfId="113" applyNumberFormat="1" applyFont="1" applyBorder="1" applyAlignment="1">
      <alignment horizontal="center" vertical="center"/>
    </xf>
    <xf numFmtId="0" fontId="49" fillId="0" borderId="90" xfId="113" applyFont="1" applyBorder="1" applyAlignment="1">
      <alignment horizontal="center" vertical="center"/>
    </xf>
    <xf numFmtId="0" fontId="47" fillId="29" borderId="0" xfId="0" applyFont="1" applyFill="1" applyBorder="1" applyAlignment="1">
      <alignment horizontal="center" vertical="center"/>
    </xf>
    <xf numFmtId="2" fontId="63" fillId="0" borderId="0" xfId="0" applyNumberFormat="1" applyFont="1" applyFill="1" applyBorder="1" applyAlignment="1">
      <alignment horizontal="center" vertical="center"/>
    </xf>
    <xf numFmtId="0" fontId="63" fillId="0" borderId="0" xfId="0" applyFont="1" applyFill="1" applyBorder="1" applyAlignment="1">
      <alignment horizontal="center" vertical="center"/>
    </xf>
    <xf numFmtId="179" fontId="63" fillId="0" borderId="0" xfId="0" applyNumberFormat="1" applyFont="1" applyFill="1" applyBorder="1" applyAlignment="1">
      <alignment horizontal="center" vertical="center"/>
    </xf>
    <xf numFmtId="4" fontId="49" fillId="0" borderId="0" xfId="0" applyNumberFormat="1" applyFont="1" applyFill="1" applyBorder="1" applyAlignment="1">
      <alignment horizontal="center" vertical="center"/>
    </xf>
    <xf numFmtId="0" fontId="49" fillId="0" borderId="0" xfId="0" applyFont="1" applyFill="1" applyBorder="1" applyAlignment="1">
      <alignment horizontal="center" vertical="center"/>
    </xf>
    <xf numFmtId="229" fontId="63" fillId="0" borderId="0" xfId="0" applyNumberFormat="1" applyFont="1" applyFill="1" applyBorder="1" applyAlignment="1">
      <alignment horizontal="center" vertical="center"/>
    </xf>
    <xf numFmtId="199" fontId="63" fillId="0" borderId="90" xfId="113" applyNumberFormat="1" applyFont="1" applyBorder="1" applyAlignment="1">
      <alignment horizontal="center" vertical="center"/>
    </xf>
    <xf numFmtId="4" fontId="63" fillId="0" borderId="90" xfId="113" applyNumberFormat="1" applyFont="1" applyBorder="1" applyAlignment="1">
      <alignment horizontal="center" vertical="center"/>
    </xf>
    <xf numFmtId="4" fontId="63" fillId="0" borderId="0" xfId="0" applyNumberFormat="1" applyFont="1" applyBorder="1" applyAlignment="1">
      <alignment horizontal="center" vertical="center"/>
    </xf>
    <xf numFmtId="229" fontId="63" fillId="0" borderId="0" xfId="0" applyNumberFormat="1" applyFont="1" applyBorder="1" applyAlignment="1">
      <alignment horizontal="center" vertical="center"/>
    </xf>
    <xf numFmtId="0" fontId="50" fillId="0" borderId="0" xfId="0" applyFont="1" applyBorder="1" applyAlignment="1">
      <alignment horizontal="left" vertical="center" wrapText="1"/>
    </xf>
    <xf numFmtId="0" fontId="68" fillId="0" borderId="0" xfId="0" applyFont="1" applyAlignment="1">
      <alignment horizontal="center" vertical="center"/>
    </xf>
    <xf numFmtId="178" fontId="81" fillId="0" borderId="0" xfId="0" applyNumberFormat="1" applyFont="1" applyAlignment="1">
      <alignment horizontal="center" vertical="center"/>
    </xf>
    <xf numFmtId="178" fontId="95" fillId="0" borderId="0" xfId="0" applyNumberFormat="1" applyFont="1" applyAlignment="1">
      <alignment horizontal="center" vertical="center"/>
    </xf>
    <xf numFmtId="179" fontId="63" fillId="0" borderId="0" xfId="0" applyNumberFormat="1" applyFont="1" applyBorder="1" applyAlignment="1">
      <alignment horizontal="center" vertical="center"/>
    </xf>
    <xf numFmtId="2" fontId="50" fillId="0" borderId="92" xfId="0" applyNumberFormat="1" applyFont="1" applyBorder="1" applyAlignment="1">
      <alignment horizontal="center" vertical="center"/>
    </xf>
    <xf numFmtId="178" fontId="50" fillId="0" borderId="90" xfId="0" applyNumberFormat="1" applyFont="1" applyBorder="1" applyAlignment="1">
      <alignment horizontal="center" vertical="center"/>
    </xf>
    <xf numFmtId="2" fontId="50" fillId="0" borderId="90" xfId="0" applyNumberFormat="1" applyFont="1" applyBorder="1" applyAlignment="1">
      <alignment horizontal="center" vertical="center"/>
    </xf>
    <xf numFmtId="0" fontId="63" fillId="0" borderId="21" xfId="0" applyFont="1" applyBorder="1" applyAlignment="1">
      <alignment horizontal="center" vertical="center"/>
    </xf>
    <xf numFmtId="2" fontId="50" fillId="0" borderId="118" xfId="0" applyNumberFormat="1" applyFont="1" applyBorder="1" applyAlignment="1">
      <alignment horizontal="center" vertical="center"/>
    </xf>
    <xf numFmtId="2" fontId="50" fillId="0" borderId="103" xfId="0" applyNumberFormat="1" applyFont="1" applyBorder="1" applyAlignment="1">
      <alignment horizontal="center" vertical="center"/>
    </xf>
    <xf numFmtId="2" fontId="50" fillId="0" borderId="104" xfId="0" applyNumberFormat="1" applyFont="1" applyBorder="1" applyAlignment="1">
      <alignment horizontal="center" vertical="center"/>
    </xf>
    <xf numFmtId="2" fontId="50" fillId="0" borderId="72" xfId="0" applyNumberFormat="1" applyFont="1" applyBorder="1" applyAlignment="1">
      <alignment horizontal="center" vertical="center"/>
    </xf>
    <xf numFmtId="2" fontId="50" fillId="0" borderId="50" xfId="0" applyNumberFormat="1" applyFont="1" applyBorder="1" applyAlignment="1">
      <alignment horizontal="center" vertical="center"/>
    </xf>
    <xf numFmtId="2" fontId="50" fillId="0" borderId="96" xfId="0" applyNumberFormat="1" applyFont="1" applyBorder="1" applyAlignment="1">
      <alignment horizontal="center" vertical="center"/>
    </xf>
    <xf numFmtId="2" fontId="50" fillId="0" borderId="88" xfId="0" applyNumberFormat="1" applyFont="1" applyBorder="1" applyAlignment="1">
      <alignment horizontal="center" vertical="center"/>
    </xf>
    <xf numFmtId="2" fontId="50" fillId="0" borderId="52" xfId="0" applyNumberFormat="1" applyFont="1" applyBorder="1" applyAlignment="1">
      <alignment horizontal="center" vertical="center"/>
    </xf>
    <xf numFmtId="2" fontId="50" fillId="0" borderId="101" xfId="0" applyNumberFormat="1" applyFont="1" applyBorder="1" applyAlignment="1">
      <alignment horizontal="center" vertical="center"/>
    </xf>
    <xf numFmtId="2" fontId="50" fillId="0" borderId="76" xfId="0" applyNumberFormat="1" applyFont="1" applyBorder="1" applyAlignment="1">
      <alignment horizontal="center" vertical="center"/>
    </xf>
    <xf numFmtId="2" fontId="50" fillId="0" borderId="22" xfId="0" applyNumberFormat="1" applyFont="1" applyBorder="1" applyAlignment="1">
      <alignment horizontal="center" vertical="center"/>
    </xf>
    <xf numFmtId="0" fontId="41" fillId="35" borderId="70" xfId="114" applyFont="1" applyFill="1" applyBorder="1" applyAlignment="1">
      <alignment horizontal="center" vertical="center"/>
    </xf>
    <xf numFmtId="0" fontId="41" fillId="35" borderId="73" xfId="114" applyFont="1" applyFill="1" applyBorder="1" applyAlignment="1">
      <alignment horizontal="center" vertical="center"/>
    </xf>
    <xf numFmtId="185" fontId="40" fillId="0" borderId="25" xfId="114" applyNumberFormat="1" applyFont="1" applyBorder="1" applyAlignment="1">
      <alignment horizontal="center" vertical="center"/>
    </xf>
    <xf numFmtId="185" fontId="40" fillId="0" borderId="71" xfId="114" applyNumberFormat="1" applyFont="1" applyBorder="1" applyAlignment="1">
      <alignment horizontal="center" vertical="center"/>
    </xf>
    <xf numFmtId="207" fontId="40" fillId="0" borderId="25" xfId="114" applyNumberFormat="1" applyFont="1" applyBorder="1" applyAlignment="1">
      <alignment horizontal="center" vertical="center"/>
    </xf>
    <xf numFmtId="207" fontId="40" fillId="0" borderId="64" xfId="114" applyNumberFormat="1" applyFont="1" applyBorder="1" applyAlignment="1">
      <alignment horizontal="center" vertical="center"/>
    </xf>
    <xf numFmtId="179" fontId="40" fillId="0" borderId="37" xfId="114" applyNumberFormat="1" applyFont="1" applyBorder="1" applyAlignment="1">
      <alignment horizontal="center" vertical="center"/>
    </xf>
    <xf numFmtId="2" fontId="40" fillId="0" borderId="25" xfId="0" applyNumberFormat="1" applyFont="1" applyBorder="1" applyAlignment="1">
      <alignment horizontal="center" vertical="center"/>
    </xf>
    <xf numFmtId="178" fontId="40" fillId="0" borderId="25" xfId="114" applyNumberFormat="1" applyFont="1" applyBorder="1" applyAlignment="1">
      <alignment horizontal="center" vertical="center"/>
    </xf>
    <xf numFmtId="198" fontId="40" fillId="0" borderId="25" xfId="114" applyNumberFormat="1" applyFont="1" applyBorder="1" applyAlignment="1">
      <alignment horizontal="center" vertical="center"/>
    </xf>
    <xf numFmtId="179" fontId="40" fillId="0" borderId="25" xfId="114" applyNumberFormat="1" applyFont="1" applyBorder="1" applyAlignment="1">
      <alignment horizontal="center" vertical="center"/>
    </xf>
    <xf numFmtId="179" fontId="40" fillId="0" borderId="29" xfId="114" applyNumberFormat="1" applyFont="1" applyBorder="1" applyAlignment="1">
      <alignment horizontal="center" vertical="center"/>
    </xf>
    <xf numFmtId="0" fontId="41" fillId="35" borderId="70" xfId="114" applyFont="1" applyFill="1" applyBorder="1" applyAlignment="1">
      <alignment horizontal="center" vertical="center" wrapText="1"/>
    </xf>
    <xf numFmtId="178" fontId="40" fillId="0" borderId="64" xfId="0" applyNumberFormat="1" applyFont="1" applyFill="1" applyBorder="1" applyAlignment="1">
      <alignment horizontal="center" vertical="center"/>
    </xf>
    <xf numFmtId="178" fontId="40" fillId="0" borderId="51" xfId="0" applyNumberFormat="1" applyFont="1" applyFill="1" applyBorder="1" applyAlignment="1">
      <alignment horizontal="center" vertical="center"/>
    </xf>
    <xf numFmtId="178" fontId="40" fillId="0" borderId="24" xfId="0" applyNumberFormat="1" applyFont="1" applyFill="1" applyBorder="1" applyAlignment="1">
      <alignment horizontal="center" vertical="center"/>
    </xf>
    <xf numFmtId="227" fontId="40" fillId="0" borderId="64" xfId="0" applyNumberFormat="1" applyFont="1" applyFill="1" applyBorder="1" applyAlignment="1">
      <alignment horizontal="center" vertical="center"/>
    </xf>
    <xf numFmtId="227" fontId="40" fillId="0" borderId="51" xfId="0" applyNumberFormat="1" applyFont="1" applyFill="1" applyBorder="1" applyAlignment="1">
      <alignment horizontal="center" vertical="center"/>
    </xf>
    <xf numFmtId="227" fontId="40" fillId="0" borderId="24" xfId="0" applyNumberFormat="1" applyFont="1" applyFill="1" applyBorder="1" applyAlignment="1">
      <alignment horizontal="center" vertical="center"/>
    </xf>
    <xf numFmtId="204" fontId="40" fillId="0" borderId="77" xfId="0" applyNumberFormat="1" applyFont="1" applyFill="1" applyBorder="1" applyAlignment="1">
      <alignment horizontal="center" vertical="center"/>
    </xf>
    <xf numFmtId="204" fontId="40" fillId="0" borderId="16" xfId="0" applyNumberFormat="1" applyFont="1" applyFill="1" applyBorder="1" applyAlignment="1">
      <alignment horizontal="center" vertical="center"/>
    </xf>
    <xf numFmtId="204" fontId="40" fillId="0" borderId="76" xfId="0" applyNumberFormat="1" applyFont="1" applyFill="1" applyBorder="1" applyAlignment="1">
      <alignment horizontal="center" vertical="center"/>
    </xf>
    <xf numFmtId="204" fontId="40" fillId="0" borderId="21" xfId="0" applyNumberFormat="1" applyFont="1" applyFill="1" applyBorder="1" applyAlignment="1">
      <alignment horizontal="center" vertical="center"/>
    </xf>
    <xf numFmtId="227" fontId="40" fillId="0" borderId="72" xfId="0" applyNumberFormat="1" applyFont="1" applyFill="1" applyBorder="1" applyAlignment="1">
      <alignment horizontal="center" vertical="center"/>
    </xf>
    <xf numFmtId="227" fontId="40" fillId="0" borderId="50" xfId="0" applyNumberFormat="1" applyFont="1" applyFill="1" applyBorder="1" applyAlignment="1">
      <alignment horizontal="center" vertical="center"/>
    </xf>
    <xf numFmtId="227" fontId="40" fillId="0" borderId="36" xfId="0" applyNumberFormat="1" applyFont="1" applyFill="1" applyBorder="1" applyAlignment="1">
      <alignment horizontal="center" vertical="center"/>
    </xf>
    <xf numFmtId="227" fontId="40" fillId="0" borderId="71" xfId="0" applyNumberFormat="1" applyFont="1" applyFill="1" applyBorder="1" applyAlignment="1">
      <alignment horizontal="center" vertical="center"/>
    </xf>
    <xf numFmtId="227" fontId="40" fillId="0" borderId="57" xfId="0" applyNumberFormat="1" applyFont="1" applyFill="1" applyBorder="1" applyAlignment="1">
      <alignment horizontal="center" vertical="center"/>
    </xf>
    <xf numFmtId="227" fontId="40" fillId="0" borderId="28" xfId="0" applyNumberFormat="1" applyFont="1" applyFill="1" applyBorder="1" applyAlignment="1">
      <alignment horizontal="center" vertical="center"/>
    </xf>
    <xf numFmtId="193" fontId="40" fillId="0" borderId="57" xfId="0" applyNumberFormat="1" applyFont="1" applyFill="1" applyBorder="1" applyAlignment="1">
      <alignment horizontal="center" vertical="center"/>
    </xf>
    <xf numFmtId="0" fontId="40" fillId="0" borderId="21" xfId="0" applyFont="1" applyFill="1" applyBorder="1" applyAlignment="1">
      <alignment horizontal="center" vertical="center" wrapText="1"/>
    </xf>
    <xf numFmtId="0" fontId="40" fillId="0" borderId="75" xfId="0" applyFont="1" applyFill="1" applyBorder="1" applyAlignment="1">
      <alignment horizontal="center" vertical="center" wrapText="1"/>
    </xf>
    <xf numFmtId="196" fontId="40" fillId="0" borderId="71" xfId="0" applyNumberFormat="1" applyFont="1" applyFill="1" applyBorder="1" applyAlignment="1">
      <alignment horizontal="center" vertical="center"/>
    </xf>
    <xf numFmtId="196" fontId="40" fillId="0" borderId="57" xfId="0" applyNumberFormat="1" applyFont="1" applyFill="1" applyBorder="1" applyAlignment="1">
      <alignment horizontal="center" vertical="center"/>
    </xf>
    <xf numFmtId="196" fontId="40" fillId="0" borderId="28" xfId="0" applyNumberFormat="1" applyFont="1" applyFill="1" applyBorder="1" applyAlignment="1">
      <alignment horizontal="center" vertical="center"/>
    </xf>
    <xf numFmtId="193" fontId="40" fillId="0" borderId="36" xfId="0" applyNumberFormat="1" applyFont="1" applyFill="1" applyBorder="1" applyAlignment="1">
      <alignment horizontal="center" vertical="center"/>
    </xf>
    <xf numFmtId="196" fontId="40" fillId="0" borderId="72" xfId="0" applyNumberFormat="1" applyFont="1" applyFill="1" applyBorder="1" applyAlignment="1">
      <alignment horizontal="center" vertical="center"/>
    </xf>
    <xf numFmtId="196" fontId="40" fillId="0" borderId="50" xfId="0" applyNumberFormat="1" applyFont="1" applyFill="1" applyBorder="1" applyAlignment="1">
      <alignment horizontal="center" vertical="center"/>
    </xf>
    <xf numFmtId="196" fontId="40" fillId="0" borderId="36" xfId="0" applyNumberFormat="1" applyFont="1" applyFill="1" applyBorder="1" applyAlignment="1">
      <alignment horizontal="center" vertical="center"/>
    </xf>
    <xf numFmtId="193" fontId="40" fillId="0" borderId="24" xfId="0" applyNumberFormat="1" applyFont="1" applyFill="1" applyBorder="1" applyAlignment="1">
      <alignment horizontal="center" vertical="center"/>
    </xf>
    <xf numFmtId="196" fontId="40" fillId="0" borderId="64" xfId="0" applyNumberFormat="1" applyFont="1" applyFill="1" applyBorder="1" applyAlignment="1">
      <alignment horizontal="center" vertical="center"/>
    </xf>
    <xf numFmtId="196" fontId="40" fillId="0" borderId="51" xfId="0" applyNumberFormat="1" applyFont="1" applyFill="1" applyBorder="1" applyAlignment="1">
      <alignment horizontal="center" vertical="center"/>
    </xf>
    <xf numFmtId="196" fontId="40" fillId="0" borderId="24" xfId="0" applyNumberFormat="1" applyFont="1" applyFill="1" applyBorder="1" applyAlignment="1">
      <alignment horizontal="center" vertical="center"/>
    </xf>
    <xf numFmtId="193" fontId="40" fillId="0" borderId="28" xfId="0" applyNumberFormat="1" applyFont="1" applyFill="1" applyBorder="1" applyAlignment="1">
      <alignment horizontal="center" vertical="center"/>
    </xf>
    <xf numFmtId="0" fontId="117" fillId="35" borderId="88" xfId="115" applyNumberFormat="1" applyFont="1" applyFill="1" applyBorder="1" applyAlignment="1">
      <alignment horizontal="center" vertical="center"/>
    </xf>
    <xf numFmtId="0" fontId="117" fillId="35" borderId="52" xfId="115" applyNumberFormat="1" applyFont="1" applyFill="1" applyBorder="1" applyAlignment="1">
      <alignment horizontal="center" vertical="center"/>
    </xf>
    <xf numFmtId="0" fontId="117" fillId="35" borderId="89" xfId="115" applyNumberFormat="1" applyFont="1" applyFill="1" applyBorder="1" applyAlignment="1">
      <alignment horizontal="center" vertical="center"/>
    </xf>
    <xf numFmtId="0" fontId="117" fillId="35" borderId="72" xfId="115" applyNumberFormat="1" applyFont="1" applyFill="1" applyBorder="1" applyAlignment="1">
      <alignment horizontal="center" vertical="center"/>
    </xf>
    <xf numFmtId="179" fontId="117" fillId="35" borderId="50" xfId="115" applyNumberFormat="1" applyFont="1" applyFill="1" applyBorder="1" applyAlignment="1">
      <alignment horizontal="center" vertical="center"/>
    </xf>
    <xf numFmtId="2" fontId="117" fillId="0" borderId="57" xfId="115" applyNumberFormat="1" applyFont="1" applyFill="1" applyBorder="1" applyAlignment="1">
      <alignment horizontal="center" vertical="center"/>
    </xf>
    <xf numFmtId="2" fontId="117" fillId="0" borderId="28" xfId="115" applyNumberFormat="1" applyFont="1" applyFill="1" applyBorder="1" applyAlignment="1">
      <alignment horizontal="center" vertical="center"/>
    </xf>
    <xf numFmtId="2" fontId="117" fillId="0" borderId="50" xfId="115" applyNumberFormat="1" applyFont="1" applyFill="1" applyBorder="1" applyAlignment="1">
      <alignment horizontal="center" vertical="center"/>
    </xf>
    <xf numFmtId="2" fontId="117" fillId="0" borderId="36" xfId="115" applyNumberFormat="1" applyFont="1" applyFill="1" applyBorder="1" applyAlignment="1">
      <alignment horizontal="center" vertical="center"/>
    </xf>
    <xf numFmtId="0" fontId="117" fillId="35" borderId="87" xfId="115" applyNumberFormat="1" applyFont="1" applyFill="1" applyBorder="1" applyAlignment="1">
      <alignment horizontal="center" vertical="center"/>
    </xf>
    <xf numFmtId="0" fontId="117" fillId="35" borderId="74" xfId="115" applyNumberFormat="1" applyFont="1" applyFill="1" applyBorder="1" applyAlignment="1">
      <alignment horizontal="center" vertical="center"/>
    </xf>
    <xf numFmtId="0" fontId="117" fillId="35" borderId="32" xfId="115" applyNumberFormat="1" applyFont="1" applyFill="1" applyBorder="1" applyAlignment="1">
      <alignment horizontal="center" vertical="center"/>
    </xf>
    <xf numFmtId="0" fontId="117" fillId="35" borderId="0" xfId="115" applyNumberFormat="1" applyFont="1" applyFill="1" applyBorder="1" applyAlignment="1">
      <alignment horizontal="center" vertical="center" wrapText="1"/>
    </xf>
    <xf numFmtId="0" fontId="117" fillId="35" borderId="85" xfId="115" applyNumberFormat="1" applyFont="1" applyFill="1" applyBorder="1" applyAlignment="1">
      <alignment horizontal="center" vertical="center" wrapText="1"/>
    </xf>
    <xf numFmtId="0" fontId="117" fillId="35" borderId="64" xfId="115" applyNumberFormat="1" applyFont="1" applyFill="1" applyBorder="1" applyAlignment="1">
      <alignment horizontal="center" vertical="center"/>
    </xf>
    <xf numFmtId="0" fontId="117" fillId="35" borderId="51" xfId="115" applyNumberFormat="1" applyFont="1" applyFill="1" applyBorder="1" applyAlignment="1">
      <alignment horizontal="center" vertical="center"/>
    </xf>
    <xf numFmtId="0" fontId="117" fillId="35" borderId="24" xfId="115" applyNumberFormat="1" applyFont="1" applyFill="1" applyBorder="1" applyAlignment="1">
      <alignment horizontal="center" vertical="center"/>
    </xf>
    <xf numFmtId="179" fontId="117" fillId="35" borderId="51" xfId="115" applyNumberFormat="1" applyFont="1" applyFill="1" applyBorder="1" applyAlignment="1">
      <alignment horizontal="center" vertical="center"/>
    </xf>
    <xf numFmtId="0" fontId="44" fillId="0" borderId="16" xfId="114" applyFont="1" applyBorder="1" applyAlignment="1">
      <alignment horizontal="center" vertical="center" wrapText="1"/>
    </xf>
    <xf numFmtId="0" fontId="44" fillId="0" borderId="78" xfId="114" applyFont="1" applyBorder="1" applyAlignment="1">
      <alignment horizontal="center" vertical="center" wrapText="1"/>
    </xf>
    <xf numFmtId="0" fontId="44" fillId="0" borderId="0" xfId="114" applyFont="1" applyBorder="1" applyAlignment="1">
      <alignment horizontal="center" vertical="center" wrapText="1"/>
    </xf>
    <xf numFmtId="0" fontId="44" fillId="0" borderId="85" xfId="114" applyFont="1" applyBorder="1" applyAlignment="1">
      <alignment horizontal="center" vertical="center" wrapText="1"/>
    </xf>
    <xf numFmtId="0" fontId="44" fillId="0" borderId="21" xfId="114" applyFont="1" applyBorder="1" applyAlignment="1">
      <alignment horizontal="center" vertical="center" wrapText="1"/>
    </xf>
    <xf numFmtId="0" fontId="44" fillId="0" borderId="75" xfId="114" applyFont="1" applyBorder="1" applyAlignment="1">
      <alignment horizontal="center" vertical="center" wrapText="1"/>
    </xf>
    <xf numFmtId="0" fontId="44" fillId="0" borderId="64" xfId="114" applyFont="1" applyBorder="1" applyAlignment="1">
      <alignment horizontal="center" vertical="center"/>
    </xf>
    <xf numFmtId="0" fontId="44" fillId="0" borderId="24" xfId="114" applyFont="1" applyBorder="1" applyAlignment="1">
      <alignment horizontal="center" vertical="center"/>
    </xf>
    <xf numFmtId="0" fontId="44" fillId="0" borderId="72" xfId="114" applyFont="1" applyBorder="1" applyAlignment="1">
      <alignment horizontal="center" vertical="center"/>
    </xf>
    <xf numFmtId="0" fontId="44" fillId="0" borderId="71" xfId="114" applyFont="1" applyBorder="1" applyAlignment="1">
      <alignment horizontal="center" vertical="center"/>
    </xf>
    <xf numFmtId="2" fontId="40" fillId="0" borderId="51" xfId="0" applyNumberFormat="1" applyFont="1" applyFill="1" applyBorder="1" applyAlignment="1">
      <alignment horizontal="center" vertical="center"/>
    </xf>
    <xf numFmtId="2" fontId="40" fillId="0" borderId="24" xfId="0" applyNumberFormat="1" applyFont="1" applyFill="1" applyBorder="1" applyAlignment="1">
      <alignment horizontal="center" vertical="center"/>
    </xf>
    <xf numFmtId="179" fontId="40" fillId="0" borderId="0" xfId="0" applyNumberFormat="1" applyFont="1" applyAlignment="1">
      <alignment horizontal="center" vertical="center"/>
    </xf>
    <xf numFmtId="179" fontId="40" fillId="0" borderId="16" xfId="0" applyNumberFormat="1" applyFont="1" applyBorder="1" applyAlignment="1">
      <alignment horizontal="center" vertical="center"/>
    </xf>
    <xf numFmtId="186" fontId="40" fillId="0" borderId="72" xfId="0" applyNumberFormat="1" applyFont="1" applyFill="1" applyBorder="1" applyAlignment="1">
      <alignment horizontal="center" vertical="center"/>
    </xf>
    <xf numFmtId="186" fontId="40" fillId="0" borderId="50" xfId="0" applyNumberFormat="1" applyFont="1" applyFill="1" applyBorder="1" applyAlignment="1">
      <alignment horizontal="center" vertical="center"/>
    </xf>
    <xf numFmtId="186" fontId="40" fillId="0" borderId="36" xfId="0" applyNumberFormat="1" applyFont="1" applyFill="1" applyBorder="1" applyAlignment="1">
      <alignment horizontal="center" vertical="center"/>
    </xf>
    <xf numFmtId="186" fontId="40" fillId="0" borderId="64" xfId="0" applyNumberFormat="1" applyFont="1" applyFill="1" applyBorder="1" applyAlignment="1">
      <alignment horizontal="center" vertical="center"/>
    </xf>
    <xf numFmtId="186" fontId="40" fillId="0" borderId="51" xfId="0" applyNumberFormat="1" applyFont="1" applyFill="1" applyBorder="1" applyAlignment="1">
      <alignment horizontal="center" vertical="center"/>
    </xf>
    <xf numFmtId="186" fontId="40" fillId="0" borderId="24" xfId="0" applyNumberFormat="1" applyFont="1" applyFill="1" applyBorder="1" applyAlignment="1">
      <alignment horizontal="center" vertical="center"/>
    </xf>
    <xf numFmtId="198" fontId="40" fillId="0" borderId="51" xfId="0" applyNumberFormat="1" applyFont="1" applyFill="1" applyBorder="1" applyAlignment="1">
      <alignment horizontal="center" vertical="center"/>
    </xf>
    <xf numFmtId="198" fontId="40" fillId="0" borderId="24" xfId="0" applyNumberFormat="1" applyFont="1" applyFill="1" applyBorder="1" applyAlignment="1">
      <alignment horizontal="center" vertical="center"/>
    </xf>
    <xf numFmtId="198" fontId="40" fillId="0" borderId="50" xfId="0" applyNumberFormat="1" applyFont="1" applyFill="1" applyBorder="1" applyAlignment="1">
      <alignment horizontal="center" vertical="center"/>
    </xf>
    <xf numFmtId="198" fontId="40" fillId="0" borderId="36" xfId="0" applyNumberFormat="1" applyFont="1" applyFill="1" applyBorder="1" applyAlignment="1">
      <alignment horizontal="center" vertical="center"/>
    </xf>
    <xf numFmtId="198" fontId="40" fillId="0" borderId="57" xfId="0" applyNumberFormat="1" applyFont="1" applyFill="1" applyBorder="1" applyAlignment="1">
      <alignment horizontal="center" vertical="center"/>
    </xf>
    <xf numFmtId="198" fontId="40" fillId="0" borderId="28" xfId="0" applyNumberFormat="1" applyFont="1" applyFill="1" applyBorder="1" applyAlignment="1">
      <alignment horizontal="center" vertical="center"/>
    </xf>
    <xf numFmtId="2" fontId="109" fillId="0" borderId="21" xfId="0" applyNumberFormat="1" applyFont="1" applyBorder="1" applyAlignment="1">
      <alignment horizontal="left" vertical="top"/>
    </xf>
    <xf numFmtId="179" fontId="40" fillId="0" borderId="21" xfId="0" applyNumberFormat="1" applyFont="1" applyBorder="1" applyAlignment="1">
      <alignment horizontal="center" vertical="center"/>
    </xf>
    <xf numFmtId="207" fontId="40" fillId="0" borderId="50" xfId="114" applyNumberFormat="1" applyFont="1" applyBorder="1" applyAlignment="1">
      <alignment horizontal="center" vertical="center"/>
    </xf>
    <xf numFmtId="179" fontId="40" fillId="0" borderId="57" xfId="0" applyNumberFormat="1" applyFont="1" applyBorder="1" applyAlignment="1">
      <alignment horizontal="center" vertical="center"/>
    </xf>
    <xf numFmtId="207" fontId="40" fillId="0" borderId="57" xfId="114" applyNumberFormat="1" applyFont="1" applyBorder="1" applyAlignment="1">
      <alignment horizontal="center" vertical="center"/>
    </xf>
    <xf numFmtId="2" fontId="40" fillId="0" borderId="64" xfId="114" applyNumberFormat="1" applyFont="1" applyBorder="1" applyAlignment="1">
      <alignment horizontal="center" vertical="center"/>
    </xf>
    <xf numFmtId="2" fontId="40" fillId="0" borderId="51" xfId="114" applyNumberFormat="1" applyFont="1" applyBorder="1" applyAlignment="1">
      <alignment horizontal="center" vertical="center"/>
    </xf>
    <xf numFmtId="2" fontId="40" fillId="0" borderId="24" xfId="114" applyNumberFormat="1" applyFont="1" applyBorder="1" applyAlignment="1">
      <alignment horizontal="center" vertical="center"/>
    </xf>
    <xf numFmtId="223" fontId="40" fillId="0" borderId="64" xfId="114" applyNumberFormat="1" applyFont="1" applyBorder="1" applyAlignment="1">
      <alignment horizontal="center" vertical="center"/>
    </xf>
    <xf numFmtId="223" fontId="40" fillId="0" borderId="51" xfId="114" applyNumberFormat="1" applyFont="1" applyBorder="1" applyAlignment="1">
      <alignment horizontal="center" vertical="center"/>
    </xf>
    <xf numFmtId="223" fontId="40" fillId="0" borderId="24" xfId="114" applyNumberFormat="1" applyFont="1" applyBorder="1" applyAlignment="1">
      <alignment horizontal="center" vertical="center"/>
    </xf>
    <xf numFmtId="225" fontId="40" fillId="0" borderId="71" xfId="114" applyNumberFormat="1" applyFont="1" applyBorder="1" applyAlignment="1">
      <alignment horizontal="center" vertical="center"/>
    </xf>
    <xf numFmtId="225" fontId="40" fillId="0" borderId="57" xfId="114" applyNumberFormat="1" applyFont="1" applyBorder="1" applyAlignment="1">
      <alignment horizontal="center" vertical="center"/>
    </xf>
    <xf numFmtId="225" fontId="40" fillId="0" borderId="28" xfId="114" applyNumberFormat="1" applyFont="1" applyBorder="1" applyAlignment="1">
      <alignment horizontal="center" vertical="center"/>
    </xf>
    <xf numFmtId="225" fontId="40" fillId="0" borderId="72" xfId="114" applyNumberFormat="1" applyFont="1" applyBorder="1" applyAlignment="1">
      <alignment horizontal="center" vertical="center"/>
    </xf>
    <xf numFmtId="225" fontId="40" fillId="0" borderId="50" xfId="114" applyNumberFormat="1" applyFont="1" applyBorder="1" applyAlignment="1">
      <alignment horizontal="center" vertical="center"/>
    </xf>
    <xf numFmtId="225" fontId="40" fillId="0" borderId="36" xfId="114" applyNumberFormat="1" applyFont="1" applyBorder="1" applyAlignment="1">
      <alignment horizontal="center" vertical="center"/>
    </xf>
    <xf numFmtId="225" fontId="40" fillId="0" borderId="64" xfId="114" applyNumberFormat="1" applyFont="1" applyBorder="1" applyAlignment="1">
      <alignment horizontal="center" vertical="center"/>
    </xf>
    <xf numFmtId="225" fontId="40" fillId="0" borderId="51" xfId="114" applyNumberFormat="1" applyFont="1" applyBorder="1" applyAlignment="1">
      <alignment horizontal="center" vertical="center"/>
    </xf>
    <xf numFmtId="225" fontId="40" fillId="0" borderId="24" xfId="114" applyNumberFormat="1" applyFont="1" applyBorder="1" applyAlignment="1">
      <alignment horizontal="center" vertical="center"/>
    </xf>
    <xf numFmtId="207" fontId="40" fillId="0" borderId="51" xfId="114" applyNumberFormat="1" applyFont="1" applyBorder="1" applyAlignment="1">
      <alignment horizontal="center" vertical="center"/>
    </xf>
    <xf numFmtId="0" fontId="44" fillId="0" borderId="51" xfId="114" applyFont="1" applyFill="1" applyBorder="1" applyAlignment="1">
      <alignment horizontal="center" vertical="center" wrapText="1" shrinkToFit="1"/>
    </xf>
    <xf numFmtId="0" fontId="44" fillId="0" borderId="51" xfId="114" applyFont="1" applyFill="1" applyBorder="1" applyAlignment="1">
      <alignment horizontal="center" vertical="center"/>
    </xf>
    <xf numFmtId="0" fontId="44" fillId="0" borderId="24" xfId="114" applyFont="1" applyFill="1" applyBorder="1" applyAlignment="1">
      <alignment horizontal="center" vertical="center"/>
    </xf>
    <xf numFmtId="198" fontId="44" fillId="0" borderId="64" xfId="114" applyNumberFormat="1" applyFont="1" applyFill="1" applyBorder="1" applyAlignment="1">
      <alignment horizontal="center" vertical="center"/>
    </xf>
    <xf numFmtId="198" fontId="44" fillId="0" borderId="51" xfId="114" applyNumberFormat="1" applyFont="1" applyFill="1" applyBorder="1" applyAlignment="1">
      <alignment horizontal="center" vertical="center"/>
    </xf>
    <xf numFmtId="2" fontId="44" fillId="0" borderId="51" xfId="114" applyNumberFormat="1" applyFont="1" applyFill="1" applyBorder="1" applyAlignment="1">
      <alignment horizontal="center" vertical="center"/>
    </xf>
    <xf numFmtId="2" fontId="44" fillId="0" borderId="24" xfId="114" applyNumberFormat="1" applyFont="1" applyFill="1" applyBorder="1" applyAlignment="1">
      <alignment horizontal="center" vertical="center"/>
    </xf>
    <xf numFmtId="198" fontId="44" fillId="0" borderId="37" xfId="114" applyNumberFormat="1" applyFont="1" applyFill="1" applyBorder="1" applyAlignment="1">
      <alignment horizontal="center" vertical="center"/>
    </xf>
    <xf numFmtId="198" fontId="44" fillId="0" borderId="29" xfId="114" applyNumberFormat="1" applyFont="1" applyFill="1" applyBorder="1" applyAlignment="1">
      <alignment horizontal="center" vertical="center"/>
    </xf>
    <xf numFmtId="198" fontId="119" fillId="0" borderId="25" xfId="0" applyNumberFormat="1" applyFont="1" applyFill="1" applyBorder="1" applyAlignment="1">
      <alignment horizontal="center" vertical="center"/>
    </xf>
    <xf numFmtId="198" fontId="119" fillId="0" borderId="64" xfId="0" applyNumberFormat="1" applyFont="1" applyFill="1" applyBorder="1" applyAlignment="1">
      <alignment horizontal="center" vertical="center"/>
    </xf>
    <xf numFmtId="198" fontId="119" fillId="0" borderId="37" xfId="0" applyNumberFormat="1" applyFont="1" applyFill="1" applyBorder="1" applyAlignment="1">
      <alignment horizontal="center" vertical="center"/>
    </xf>
    <xf numFmtId="198" fontId="119" fillId="0" borderId="72" xfId="0" applyNumberFormat="1" applyFont="1" applyFill="1" applyBorder="1" applyAlignment="1">
      <alignment horizontal="center" vertical="center"/>
    </xf>
    <xf numFmtId="198" fontId="119" fillId="0" borderId="29" xfId="0" applyNumberFormat="1" applyFont="1" applyFill="1" applyBorder="1" applyAlignment="1">
      <alignment horizontal="center" vertical="center"/>
    </xf>
    <xf numFmtId="198" fontId="119" fillId="0" borderId="71" xfId="0" applyNumberFormat="1" applyFont="1" applyFill="1" applyBorder="1" applyAlignment="1">
      <alignment horizontal="center" vertical="center"/>
    </xf>
    <xf numFmtId="0" fontId="40" fillId="0" borderId="64" xfId="0" applyFont="1" applyBorder="1" applyAlignment="1">
      <alignment horizontal="center" vertical="center"/>
    </xf>
    <xf numFmtId="2" fontId="40" fillId="0" borderId="25" xfId="114" applyNumberFormat="1" applyFont="1" applyBorder="1" applyAlignment="1">
      <alignment horizontal="center" vertical="center"/>
    </xf>
    <xf numFmtId="195" fontId="40" fillId="0" borderId="136" xfId="0" applyNumberFormat="1" applyFont="1" applyBorder="1" applyAlignment="1">
      <alignment horizontal="center" vertical="center"/>
    </xf>
    <xf numFmtId="195" fontId="40" fillId="0" borderId="0" xfId="0" applyNumberFormat="1" applyFont="1" applyBorder="1" applyAlignment="1">
      <alignment horizontal="center" vertical="center"/>
    </xf>
    <xf numFmtId="207" fontId="40" fillId="0" borderId="25" xfId="0" applyNumberFormat="1" applyFont="1" applyBorder="1" applyAlignment="1">
      <alignment horizontal="center" vertical="center"/>
    </xf>
    <xf numFmtId="177" fontId="40" fillId="0" borderId="25" xfId="0" applyNumberFormat="1" applyFont="1" applyBorder="1" applyAlignment="1">
      <alignment horizontal="center" vertical="center"/>
    </xf>
    <xf numFmtId="195" fontId="40" fillId="0" borderId="25" xfId="0" applyNumberFormat="1" applyFont="1" applyBorder="1" applyAlignment="1">
      <alignment horizontal="center" vertical="center"/>
    </xf>
    <xf numFmtId="178" fontId="40" fillId="0" borderId="25" xfId="0" applyNumberFormat="1" applyFont="1" applyBorder="1" applyAlignment="1">
      <alignment horizontal="center" vertical="center"/>
    </xf>
    <xf numFmtId="177" fontId="40" fillId="0" borderId="136" xfId="0" applyNumberFormat="1" applyFont="1" applyBorder="1" applyAlignment="1">
      <alignment horizontal="center" vertical="center"/>
    </xf>
    <xf numFmtId="0" fontId="40" fillId="0" borderId="25" xfId="0" applyNumberFormat="1" applyFont="1" applyBorder="1" applyAlignment="1">
      <alignment horizontal="center" vertical="center"/>
    </xf>
    <xf numFmtId="178" fontId="40" fillId="0" borderId="64" xfId="0" applyNumberFormat="1" applyFont="1" applyBorder="1" applyAlignment="1">
      <alignment horizontal="center" vertical="center"/>
    </xf>
    <xf numFmtId="207" fontId="40" fillId="0" borderId="64" xfId="0" applyNumberFormat="1" applyFont="1" applyBorder="1" applyAlignment="1">
      <alignment horizontal="center" vertical="center"/>
    </xf>
    <xf numFmtId="179" fontId="40" fillId="0" borderId="25" xfId="0" applyNumberFormat="1" applyFont="1" applyBorder="1" applyAlignment="1">
      <alignment horizontal="center" vertical="center"/>
    </xf>
    <xf numFmtId="177" fontId="40" fillId="0" borderId="25" xfId="0" applyNumberFormat="1" applyFont="1" applyFill="1" applyBorder="1" applyAlignment="1">
      <alignment horizontal="center" vertical="center"/>
    </xf>
    <xf numFmtId="214" fontId="40" fillId="0" borderId="25" xfId="0" applyNumberFormat="1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78" fontId="41" fillId="0" borderId="0" xfId="0" applyNumberFormat="1" applyFont="1" applyAlignment="1">
      <alignment horizontal="center" vertical="center"/>
    </xf>
    <xf numFmtId="235" fontId="40" fillId="0" borderId="92" xfId="0" applyNumberFormat="1" applyFont="1" applyBorder="1" applyAlignment="1">
      <alignment horizontal="center" vertical="center"/>
    </xf>
    <xf numFmtId="2" fontId="40" fillId="0" borderId="119" xfId="0" applyNumberFormat="1" applyFont="1" applyBorder="1" applyAlignment="1">
      <alignment horizontal="center" vertical="center"/>
    </xf>
    <xf numFmtId="2" fontId="40" fillId="0" borderId="86" xfId="0" applyNumberFormat="1" applyFont="1" applyBorder="1" applyAlignment="1">
      <alignment horizontal="center" vertical="center"/>
    </xf>
    <xf numFmtId="2" fontId="40" fillId="0" borderId="67" xfId="0" applyNumberFormat="1" applyFont="1" applyBorder="1" applyAlignment="1">
      <alignment horizontal="center" vertical="center"/>
    </xf>
    <xf numFmtId="2" fontId="40" fillId="0" borderId="63" xfId="0" applyNumberFormat="1" applyFont="1" applyBorder="1" applyAlignment="1">
      <alignment horizontal="center" vertical="center"/>
    </xf>
    <xf numFmtId="2" fontId="40" fillId="0" borderId="120" xfId="0" applyNumberFormat="1" applyFont="1" applyBorder="1" applyAlignment="1">
      <alignment horizontal="center" vertical="center"/>
    </xf>
    <xf numFmtId="2" fontId="40" fillId="0" borderId="65" xfId="0" applyNumberFormat="1" applyFont="1" applyBorder="1" applyAlignment="1">
      <alignment horizontal="center" vertical="center"/>
    </xf>
    <xf numFmtId="2" fontId="40" fillId="0" borderId="61" xfId="0" applyNumberFormat="1" applyFont="1" applyBorder="1" applyAlignment="1">
      <alignment horizontal="center" vertical="center"/>
    </xf>
    <xf numFmtId="0" fontId="40" fillId="0" borderId="99" xfId="0" applyFont="1" applyBorder="1" applyAlignment="1">
      <alignment horizontal="center" vertical="center" wrapText="1"/>
    </xf>
    <xf numFmtId="0" fontId="40" fillId="0" borderId="99" xfId="0" applyFont="1" applyBorder="1" applyAlignment="1">
      <alignment horizontal="center" vertical="center"/>
    </xf>
    <xf numFmtId="0" fontId="40" fillId="0" borderId="50" xfId="0" applyFont="1" applyBorder="1" applyAlignment="1">
      <alignment horizontal="center" vertical="center" wrapText="1"/>
    </xf>
    <xf numFmtId="0" fontId="40" fillId="0" borderId="96" xfId="0" applyFont="1" applyBorder="1" applyAlignment="1">
      <alignment horizontal="center" vertical="center" wrapText="1"/>
    </xf>
    <xf numFmtId="2" fontId="40" fillId="0" borderId="112" xfId="0" applyNumberFormat="1" applyFont="1" applyBorder="1" applyAlignment="1">
      <alignment horizontal="center" vertical="center"/>
    </xf>
    <xf numFmtId="2" fontId="40" fillId="0" borderId="113" xfId="0" applyNumberFormat="1" applyFont="1" applyBorder="1" applyAlignment="1">
      <alignment horizontal="center" vertical="center"/>
    </xf>
    <xf numFmtId="2" fontId="41" fillId="35" borderId="127" xfId="0" applyNumberFormat="1" applyFont="1" applyFill="1" applyBorder="1" applyAlignment="1">
      <alignment horizontal="center" vertical="center"/>
    </xf>
    <xf numFmtId="0" fontId="41" fillId="35" borderId="128" xfId="0" applyFont="1" applyFill="1" applyBorder="1" applyAlignment="1">
      <alignment horizontal="center" vertical="center"/>
    </xf>
    <xf numFmtId="2" fontId="41" fillId="35" borderId="128" xfId="0" applyNumberFormat="1" applyFont="1" applyFill="1" applyBorder="1" applyAlignment="1">
      <alignment horizontal="center" vertical="center"/>
    </xf>
    <xf numFmtId="2" fontId="41" fillId="35" borderId="131" xfId="0" applyNumberFormat="1" applyFont="1" applyFill="1" applyBorder="1" applyAlignment="1">
      <alignment horizontal="center" vertical="center"/>
    </xf>
    <xf numFmtId="0" fontId="41" fillId="35" borderId="131" xfId="0" applyFont="1" applyFill="1" applyBorder="1" applyAlignment="1">
      <alignment horizontal="center" vertical="center"/>
    </xf>
    <xf numFmtId="2" fontId="41" fillId="35" borderId="132" xfId="0" applyNumberFormat="1" applyFont="1" applyFill="1" applyBorder="1" applyAlignment="1">
      <alignment horizontal="center" vertical="center"/>
    </xf>
    <xf numFmtId="2" fontId="41" fillId="35" borderId="105" xfId="0" applyNumberFormat="1" applyFont="1" applyFill="1" applyBorder="1" applyAlignment="1">
      <alignment horizontal="center" vertical="center"/>
    </xf>
    <xf numFmtId="2" fontId="41" fillId="35" borderId="106" xfId="0" applyNumberFormat="1" applyFont="1" applyFill="1" applyBorder="1" applyAlignment="1">
      <alignment horizontal="center" vertical="center"/>
    </xf>
    <xf numFmtId="0" fontId="41" fillId="31" borderId="0" xfId="0" applyFont="1" applyFill="1" applyBorder="1" applyAlignment="1">
      <alignment horizontal="center" vertical="center"/>
    </xf>
    <xf numFmtId="0" fontId="40" fillId="0" borderId="69" xfId="0" applyFont="1" applyBorder="1" applyAlignment="1">
      <alignment horizontal="center" vertical="center" wrapText="1"/>
    </xf>
    <xf numFmtId="0" fontId="40" fillId="0" borderId="70" xfId="0" applyFont="1" applyBorder="1" applyAlignment="1">
      <alignment horizontal="center" vertical="center" wrapText="1"/>
    </xf>
    <xf numFmtId="2" fontId="40" fillId="0" borderId="108" xfId="0" applyNumberFormat="1" applyFont="1" applyBorder="1" applyAlignment="1">
      <alignment horizontal="center" vertical="center"/>
    </xf>
    <xf numFmtId="2" fontId="40" fillId="0" borderId="130" xfId="0" applyNumberFormat="1" applyFont="1" applyBorder="1" applyAlignment="1">
      <alignment horizontal="center" vertical="center"/>
    </xf>
    <xf numFmtId="2" fontId="40" fillId="0" borderId="85" xfId="0" applyNumberFormat="1" applyFont="1" applyBorder="1" applyAlignment="1">
      <alignment horizontal="center" vertical="center"/>
    </xf>
  </cellXfs>
  <cellStyles count="117">
    <cellStyle name="_6.1 방파제 주요제원 결정" xfId="1"/>
    <cellStyle name="_P교대1" xfId="2"/>
    <cellStyle name="_P교대2" xfId="3"/>
    <cellStyle name="_P교대3" xfId="4"/>
    <cellStyle name="_P교대4" xfId="5"/>
    <cellStyle name="_교대2" xfId="6"/>
    <cellStyle name="_교대2-1" xfId="7"/>
    <cellStyle name="_파일교대" xfId="8"/>
    <cellStyle name="¤@?e_TEST-1 " xfId="9"/>
    <cellStyle name="20% - 강조색1" xfId="10" builtinId="30" customBuiltin="1"/>
    <cellStyle name="20% - 강조색2" xfId="11" builtinId="34" customBuiltin="1"/>
    <cellStyle name="20% - 강조색3" xfId="12" builtinId="38" customBuiltin="1"/>
    <cellStyle name="20% - 강조색4" xfId="13" builtinId="42" customBuiltin="1"/>
    <cellStyle name="20% - 강조색5" xfId="14" builtinId="46" customBuiltin="1"/>
    <cellStyle name="20% - 강조색6" xfId="15" builtinId="50" customBuiltin="1"/>
    <cellStyle name="40% - 강조색1" xfId="16" builtinId="31" customBuiltin="1"/>
    <cellStyle name="40% - 강조색2" xfId="17" builtinId="35" customBuiltin="1"/>
    <cellStyle name="40% - 강조색3" xfId="18" builtinId="39" customBuiltin="1"/>
    <cellStyle name="40% - 강조색4" xfId="19" builtinId="43" customBuiltin="1"/>
    <cellStyle name="40% - 강조색5" xfId="20" builtinId="47" customBuiltin="1"/>
    <cellStyle name="40% - 강조색6" xfId="21" builtinId="51" customBuiltin="1"/>
    <cellStyle name="60% - 강조색1" xfId="22" builtinId="32" customBuiltin="1"/>
    <cellStyle name="60% - 강조색2" xfId="23" builtinId="36" customBuiltin="1"/>
    <cellStyle name="60% - 강조색3" xfId="24" builtinId="40" customBuiltin="1"/>
    <cellStyle name="60% - 강조색4" xfId="25" builtinId="44" customBuiltin="1"/>
    <cellStyle name="60% - 강조색5" xfId="26" builtinId="48" customBuiltin="1"/>
    <cellStyle name="60% - 강조색6" xfId="27" builtinId="52" customBuiltin="1"/>
    <cellStyle name="A¨­￠￢￠O [0]_INQUIRY ￠?￥i¨u¡AAⓒ￢Aⓒª " xfId="28"/>
    <cellStyle name="A¨­￠￢￠O_INQUIRY ￠?￥i¨u¡AAⓒ￢Aⓒª " xfId="29"/>
    <cellStyle name="AeE­ [0]_AMT " xfId="30"/>
    <cellStyle name="AeE­_AMT " xfId="31"/>
    <cellStyle name="AeE¡ⓒ [0]_INQUIRY ￠?￥i¨u¡AAⓒ￢Aⓒª " xfId="32"/>
    <cellStyle name="AeE¡ⓒ_INQUIRY ￠?￥i¨u¡AAⓒ￢Aⓒª " xfId="33"/>
    <cellStyle name="AÞ¸¶ [0]_AN°y(1.25) " xfId="34"/>
    <cellStyle name="AÞ¸¶_AN°y(1.25) " xfId="35"/>
    <cellStyle name="C¡IA¨ª_¡ic¨u¡A¨￢I¨￢¡Æ AN¡Æe " xfId="36"/>
    <cellStyle name="C￥AØ_≫c¾÷ºIº° AN°e " xfId="37"/>
    <cellStyle name="category" xfId="38"/>
    <cellStyle name="CIAIÆU¸μAⓒ" xfId="39"/>
    <cellStyle name="Comma" xfId="40"/>
    <cellStyle name="Comma [0]" xfId="41"/>
    <cellStyle name="comma zerodec" xfId="42"/>
    <cellStyle name="Comma_ SG&amp;A Bridge " xfId="43"/>
    <cellStyle name="Curren?_x0012_퐀_x0017_?" xfId="44"/>
    <cellStyle name="Currency [0]" xfId="45"/>
    <cellStyle name="Currency_ SG&amp;A Bridge " xfId="46"/>
    <cellStyle name="Currency1" xfId="47"/>
    <cellStyle name="Dezimal [0]_laroux" xfId="48"/>
    <cellStyle name="Dezimal_laroux" xfId="49"/>
    <cellStyle name="Dollar (zero dec)" xfId="50"/>
    <cellStyle name="Grey" xfId="51"/>
    <cellStyle name="HEADER" xfId="52"/>
    <cellStyle name="Header1" xfId="53"/>
    <cellStyle name="Header2" xfId="54"/>
    <cellStyle name="Input [yellow]" xfId="55"/>
    <cellStyle name="Milliers [0]_Arabian Spec" xfId="56"/>
    <cellStyle name="Milliers_Arabian Spec" xfId="57"/>
    <cellStyle name="Model" xfId="58"/>
    <cellStyle name="Mon?aire [0]_Arabian Spec" xfId="59"/>
    <cellStyle name="Mon?aire_Arabian Spec" xfId="60"/>
    <cellStyle name="normal" xfId="61"/>
    <cellStyle name="Normal - Style1" xfId="62"/>
    <cellStyle name="Normal_ SG&amp;A Bridge " xfId="63"/>
    <cellStyle name="Percent [2]" xfId="64"/>
    <cellStyle name="Standard_laroux" xfId="65"/>
    <cellStyle name="subhead" xfId="66"/>
    <cellStyle name="W?rung [0]_laroux" xfId="67"/>
    <cellStyle name="W?rung_laroux" xfId="68"/>
    <cellStyle name="μU¿¡ ¿A´A CIAIÆU¸μAⓒ" xfId="69"/>
    <cellStyle name="가." xfId="70"/>
    <cellStyle name="가운데" xfId="71"/>
    <cellStyle name="강조색1" xfId="72" builtinId="29" customBuiltin="1"/>
    <cellStyle name="강조색2" xfId="73" builtinId="33" customBuiltin="1"/>
    <cellStyle name="강조색3" xfId="74" builtinId="37" customBuiltin="1"/>
    <cellStyle name="강조색4" xfId="75" builtinId="41" customBuiltin="1"/>
    <cellStyle name="강조색5" xfId="76" builtinId="45" customBuiltin="1"/>
    <cellStyle name="강조색6" xfId="77" builtinId="49" customBuiltin="1"/>
    <cellStyle name="경고문" xfId="78" builtinId="11" customBuiltin="1"/>
    <cellStyle name="계산" xfId="79" builtinId="22" customBuiltin="1"/>
    <cellStyle name="나쁨" xfId="80" builtinId="27" customBuiltin="1"/>
    <cellStyle name="똿뗦먛귟 [0.00]_PRODUCT DETAIL Q1" xfId="81"/>
    <cellStyle name="똿뗦먛귟_PRODUCT DETAIL Q1" xfId="82"/>
    <cellStyle name="메모" xfId="83" builtinId="10" customBuiltin="1"/>
    <cellStyle name="믅됞 [0.00]_PRODUCT DETAIL Q1" xfId="84"/>
    <cellStyle name="믅됞_PRODUCT DETAIL Q1" xfId="85"/>
    <cellStyle name="바탕" xfId="86"/>
    <cellStyle name="보통" xfId="87" builtinId="28" customBuiltin="1"/>
    <cellStyle name="뷭?_BOOKSHIP" xfId="88"/>
    <cellStyle name="설명 텍스트" xfId="89" builtinId="53" customBuiltin="1"/>
    <cellStyle name="셀 확인" xfId="90" builtinId="23" customBuiltin="1"/>
    <cellStyle name="쉼표 [0] 2" xfId="91"/>
    <cellStyle name="스타일 1" xfId="92"/>
    <cellStyle name="연결된 셀" xfId="93" builtinId="24" customBuiltin="1"/>
    <cellStyle name="요약" xfId="94" builtinId="25" customBuiltin="1"/>
    <cellStyle name="입력" xfId="95" builtinId="20" customBuiltin="1"/>
    <cellStyle name="제목" xfId="96" builtinId="15" customBuiltin="1"/>
    <cellStyle name="제목 1" xfId="97" builtinId="16" customBuiltin="1"/>
    <cellStyle name="제목 2" xfId="98" builtinId="17" customBuiltin="1"/>
    <cellStyle name="제목 3" xfId="99" builtinId="18" customBuiltin="1"/>
    <cellStyle name="제목 4" xfId="100" builtinId="19" customBuiltin="1"/>
    <cellStyle name="좋음" xfId="101" builtinId="26" customBuiltin="1"/>
    <cellStyle name="출력" xfId="102" builtinId="21" customBuiltin="1"/>
    <cellStyle name="콤마 [0]_ 견적기준 FLOW " xfId="103"/>
    <cellStyle name="콤마_ 견적기준 FLOW " xfId="104"/>
    <cellStyle name="표 상단" xfId="105"/>
    <cellStyle name="표 좌측" xfId="106"/>
    <cellStyle name="표준" xfId="0" builtinId="0"/>
    <cellStyle name="표준 2" xfId="107"/>
    <cellStyle name="표준_1안상자형블록" xfId="108"/>
    <cellStyle name="표준_3.4 북항 조도방파제(수정)" xfId="109"/>
    <cellStyle name="표준_4. 마루높이 검토" xfId="110"/>
    <cellStyle name="표준_부산신항 동방파제-2-1" xfId="111"/>
    <cellStyle name="표준_북방파제(12.21)" xfId="112"/>
    <cellStyle name="표준_제1장 마루높이검토_구조계산서" xfId="113"/>
    <cellStyle name="표준_제주항 연육방파제-기존단면검토-1" xfId="114"/>
    <cellStyle name="표준_피복석검토(최종)" xfId="115"/>
    <cellStyle name="표준-경춘선" xfId="1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23.xml"/><Relationship Id="rId63" Type="http://schemas.openxmlformats.org/officeDocument/2006/relationships/externalLink" Target="externalLinks/externalLink39.xml"/><Relationship Id="rId68" Type="http://schemas.openxmlformats.org/officeDocument/2006/relationships/externalLink" Target="externalLinks/externalLink44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9.xml"/><Relationship Id="rId58" Type="http://schemas.openxmlformats.org/officeDocument/2006/relationships/externalLink" Target="externalLinks/externalLink34.xml"/><Relationship Id="rId74" Type="http://schemas.openxmlformats.org/officeDocument/2006/relationships/externalLink" Target="externalLinks/externalLink50.xml"/><Relationship Id="rId79" Type="http://schemas.openxmlformats.org/officeDocument/2006/relationships/externalLink" Target="externalLinks/externalLink55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48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32.xml"/><Relationship Id="rId64" Type="http://schemas.openxmlformats.org/officeDocument/2006/relationships/externalLink" Target="externalLinks/externalLink40.xml"/><Relationship Id="rId69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5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7.xml"/><Relationship Id="rId72" Type="http://schemas.openxmlformats.org/officeDocument/2006/relationships/externalLink" Target="externalLinks/externalLink48.xml"/><Relationship Id="rId80" Type="http://schemas.openxmlformats.org/officeDocument/2006/relationships/externalLink" Target="externalLinks/externalLink56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22.xml"/><Relationship Id="rId59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4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Relationship Id="rId54" Type="http://schemas.openxmlformats.org/officeDocument/2006/relationships/externalLink" Target="externalLinks/externalLink30.xml"/><Relationship Id="rId62" Type="http://schemas.openxmlformats.org/officeDocument/2006/relationships/externalLink" Target="externalLinks/externalLink38.xml"/><Relationship Id="rId70" Type="http://schemas.openxmlformats.org/officeDocument/2006/relationships/externalLink" Target="externalLinks/externalLink46.xml"/><Relationship Id="rId75" Type="http://schemas.openxmlformats.org/officeDocument/2006/relationships/externalLink" Target="externalLinks/externalLink51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49" Type="http://schemas.openxmlformats.org/officeDocument/2006/relationships/externalLink" Target="externalLinks/externalLink25.xml"/><Relationship Id="rId57" Type="http://schemas.openxmlformats.org/officeDocument/2006/relationships/externalLink" Target="externalLinks/externalLink3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7.xml"/><Relationship Id="rId44" Type="http://schemas.openxmlformats.org/officeDocument/2006/relationships/externalLink" Target="externalLinks/externalLink20.xml"/><Relationship Id="rId52" Type="http://schemas.openxmlformats.org/officeDocument/2006/relationships/externalLink" Target="externalLinks/externalLink28.xml"/><Relationship Id="rId60" Type="http://schemas.openxmlformats.org/officeDocument/2006/relationships/externalLink" Target="externalLinks/externalLink36.xml"/><Relationship Id="rId65" Type="http://schemas.openxmlformats.org/officeDocument/2006/relationships/externalLink" Target="externalLinks/externalLink41.xml"/><Relationship Id="rId73" Type="http://schemas.openxmlformats.org/officeDocument/2006/relationships/externalLink" Target="externalLinks/externalLink49.xml"/><Relationship Id="rId78" Type="http://schemas.openxmlformats.org/officeDocument/2006/relationships/externalLink" Target="externalLinks/externalLink54.xml"/><Relationship Id="rId81" Type="http://schemas.openxmlformats.org/officeDocument/2006/relationships/externalLink" Target="externalLinks/externalLink5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10.xml"/><Relationship Id="rId50" Type="http://schemas.openxmlformats.org/officeDocument/2006/relationships/externalLink" Target="externalLinks/externalLink26.xml"/><Relationship Id="rId55" Type="http://schemas.openxmlformats.org/officeDocument/2006/relationships/externalLink" Target="externalLinks/externalLink31.xml"/><Relationship Id="rId76" Type="http://schemas.openxmlformats.org/officeDocument/2006/relationships/externalLink" Target="externalLinks/externalLink52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5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21.xml"/><Relationship Id="rId66" Type="http://schemas.openxmlformats.org/officeDocument/2006/relationships/externalLink" Target="externalLinks/externalLink42.xml"/><Relationship Id="rId61" Type="http://schemas.openxmlformats.org/officeDocument/2006/relationships/externalLink" Target="externalLinks/externalLink37.xml"/><Relationship Id="rId8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w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5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../media/image19.jpeg"/><Relationship Id="rId1" Type="http://schemas.openxmlformats.org/officeDocument/2006/relationships/image" Target="../media/image18.jpeg"/><Relationship Id="rId6" Type="http://schemas.openxmlformats.org/officeDocument/2006/relationships/image" Target="../media/image23.jpeg"/><Relationship Id="rId5" Type="http://schemas.openxmlformats.org/officeDocument/2006/relationships/image" Target="../media/image22.jpeg"/><Relationship Id="rId4" Type="http://schemas.openxmlformats.org/officeDocument/2006/relationships/image" Target="../media/image2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w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../media/image19.jpeg"/><Relationship Id="rId1" Type="http://schemas.openxmlformats.org/officeDocument/2006/relationships/image" Target="../media/image18.jpeg"/><Relationship Id="rId6" Type="http://schemas.openxmlformats.org/officeDocument/2006/relationships/image" Target="../media/image23.jpeg"/><Relationship Id="rId5" Type="http://schemas.openxmlformats.org/officeDocument/2006/relationships/image" Target="../media/image22.jpeg"/><Relationship Id="rId4" Type="http://schemas.openxmlformats.org/officeDocument/2006/relationships/image" Target="../media/image2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wmf"/><Relationship Id="rId1" Type="http://schemas.openxmlformats.org/officeDocument/2006/relationships/image" Target="../media/image26.wmf"/><Relationship Id="rId4" Type="http://schemas.openxmlformats.org/officeDocument/2006/relationships/image" Target="../media/image9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../media/image19.jpeg"/><Relationship Id="rId1" Type="http://schemas.openxmlformats.org/officeDocument/2006/relationships/image" Target="../media/image18.jpeg"/><Relationship Id="rId6" Type="http://schemas.openxmlformats.org/officeDocument/2006/relationships/image" Target="../media/image23.jpeg"/><Relationship Id="rId5" Type="http://schemas.openxmlformats.org/officeDocument/2006/relationships/image" Target="../media/image22.jpeg"/><Relationship Id="rId4" Type="http://schemas.openxmlformats.org/officeDocument/2006/relationships/image" Target="../media/image2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114300</xdr:colOff>
      <xdr:row>23</xdr:row>
      <xdr:rowOff>66675</xdr:rowOff>
    </xdr:from>
    <xdr:to>
      <xdr:col>37</xdr:col>
      <xdr:colOff>28575</xdr:colOff>
      <xdr:row>30</xdr:row>
      <xdr:rowOff>38100</xdr:rowOff>
    </xdr:to>
    <xdr:pic>
      <xdr:nvPicPr>
        <xdr:cNvPr id="110005" name="그림 2">
          <a:extLst>
            <a:ext uri="{FF2B5EF4-FFF2-40B4-BE49-F238E27FC236}">
              <a16:creationId xmlns:a16="http://schemas.microsoft.com/office/drawing/2014/main" id="{C0FD0998-2E6C-4F24-B427-7BE699183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19" t="5894" r="17615" b="6087"/>
        <a:stretch>
          <a:fillRect/>
        </a:stretch>
      </xdr:blipFill>
      <xdr:spPr bwMode="auto">
        <a:xfrm>
          <a:off x="4229100" y="6581775"/>
          <a:ext cx="214312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36</xdr:row>
      <xdr:rowOff>38100</xdr:rowOff>
    </xdr:from>
    <xdr:to>
      <xdr:col>18</xdr:col>
      <xdr:colOff>133350</xdr:colOff>
      <xdr:row>45</xdr:row>
      <xdr:rowOff>66675</xdr:rowOff>
    </xdr:to>
    <xdr:pic>
      <xdr:nvPicPr>
        <xdr:cNvPr id="110006" name="그림 2">
          <a:extLst>
            <a:ext uri="{FF2B5EF4-FFF2-40B4-BE49-F238E27FC236}">
              <a16:creationId xmlns:a16="http://schemas.microsoft.com/office/drawing/2014/main" id="{A8EBE639-2E81-41DB-A078-5FDA3B90C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0144125"/>
          <a:ext cx="2962275" cy="25146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161925</xdr:colOff>
      <xdr:row>36</xdr:row>
      <xdr:rowOff>47625</xdr:rowOff>
    </xdr:from>
    <xdr:to>
      <xdr:col>38</xdr:col>
      <xdr:colOff>38100</xdr:colOff>
      <xdr:row>45</xdr:row>
      <xdr:rowOff>66675</xdr:rowOff>
    </xdr:to>
    <xdr:pic>
      <xdr:nvPicPr>
        <xdr:cNvPr id="110007" name="그림 4">
          <a:extLst>
            <a:ext uri="{FF2B5EF4-FFF2-40B4-BE49-F238E27FC236}">
              <a16:creationId xmlns:a16="http://schemas.microsoft.com/office/drawing/2014/main" id="{A725C01F-98DE-42E1-A5CB-5B6C716E1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10153650"/>
          <a:ext cx="2962275" cy="25050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48</xdr:row>
      <xdr:rowOff>28575</xdr:rowOff>
    </xdr:from>
    <xdr:to>
      <xdr:col>19</xdr:col>
      <xdr:colOff>0</xdr:colOff>
      <xdr:row>57</xdr:row>
      <xdr:rowOff>219075</xdr:rowOff>
    </xdr:to>
    <xdr:pic>
      <xdr:nvPicPr>
        <xdr:cNvPr id="110008" name="그림 6">
          <a:extLst>
            <a:ext uri="{FF2B5EF4-FFF2-40B4-BE49-F238E27FC236}">
              <a16:creationId xmlns:a16="http://schemas.microsoft.com/office/drawing/2014/main" id="{8D4B419A-EB73-4D31-83C3-6FDF0FD0D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78" t="41599" r="35231" b="45262"/>
        <a:stretch>
          <a:fillRect/>
        </a:stretch>
      </xdr:blipFill>
      <xdr:spPr bwMode="auto">
        <a:xfrm>
          <a:off x="200025" y="13449300"/>
          <a:ext cx="3057525" cy="26765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47625</xdr:colOff>
      <xdr:row>48</xdr:row>
      <xdr:rowOff>28575</xdr:rowOff>
    </xdr:from>
    <xdr:to>
      <xdr:col>38</xdr:col>
      <xdr:colOff>76200</xdr:colOff>
      <xdr:row>57</xdr:row>
      <xdr:rowOff>200025</xdr:rowOff>
    </xdr:to>
    <xdr:pic>
      <xdr:nvPicPr>
        <xdr:cNvPr id="110009" name="그림 8">
          <a:extLst>
            <a:ext uri="{FF2B5EF4-FFF2-40B4-BE49-F238E27FC236}">
              <a16:creationId xmlns:a16="http://schemas.microsoft.com/office/drawing/2014/main" id="{E693E7B6-2EB0-4E00-B073-2A0F314C5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354" t="41035" r="35342" b="45923"/>
        <a:stretch>
          <a:fillRect/>
        </a:stretch>
      </xdr:blipFill>
      <xdr:spPr bwMode="auto">
        <a:xfrm>
          <a:off x="3476625" y="13449300"/>
          <a:ext cx="3114675" cy="26574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123265</xdr:colOff>
      <xdr:row>53</xdr:row>
      <xdr:rowOff>11208</xdr:rowOff>
    </xdr:from>
    <xdr:to>
      <xdr:col>29</xdr:col>
      <xdr:colOff>44824</xdr:colOff>
      <xdr:row>55</xdr:row>
      <xdr:rowOff>212914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28AACF26-3469-439D-B61F-BD38290A9744}"/>
            </a:ext>
          </a:extLst>
        </xdr:cNvPr>
        <xdr:cNvSpPr/>
      </xdr:nvSpPr>
      <xdr:spPr>
        <a:xfrm>
          <a:off x="4157383" y="15004679"/>
          <a:ext cx="762000" cy="76200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90</xdr:row>
      <xdr:rowOff>123825</xdr:rowOff>
    </xdr:from>
    <xdr:to>
      <xdr:col>39</xdr:col>
      <xdr:colOff>95250</xdr:colOff>
      <xdr:row>96</xdr:row>
      <xdr:rowOff>209550</xdr:rowOff>
    </xdr:to>
    <xdr:pic>
      <xdr:nvPicPr>
        <xdr:cNvPr id="164175" name="그림 8" descr="파고전달율.wmf">
          <a:extLst>
            <a:ext uri="{FF2B5EF4-FFF2-40B4-BE49-F238E27FC236}">
              <a16:creationId xmlns:a16="http://schemas.microsoft.com/office/drawing/2014/main" id="{FC4CCE96-EA05-4A19-A971-789C00A91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7498675"/>
          <a:ext cx="5876925" cy="19145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108</xdr:row>
          <xdr:rowOff>9525</xdr:rowOff>
        </xdr:from>
        <xdr:to>
          <xdr:col>18</xdr:col>
          <xdr:colOff>28575</xdr:colOff>
          <xdr:row>109</xdr:row>
          <xdr:rowOff>209550</xdr:rowOff>
        </xdr:to>
        <xdr:sp macro="" textlink="">
          <xdr:nvSpPr>
            <xdr:cNvPr id="51819" name="Object 2667" hidden="1">
              <a:extLst>
                <a:ext uri="{63B3BB69-23CF-44E3-9099-C40C66FF867C}">
                  <a14:compatExt spid="_x0000_s51819"/>
                </a:ext>
                <a:ext uri="{FF2B5EF4-FFF2-40B4-BE49-F238E27FC236}">
                  <a16:creationId xmlns:a16="http://schemas.microsoft.com/office/drawing/2014/main" id="{356EFFC2-F825-494B-BFFB-52A937FD00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69</xdr:col>
      <xdr:colOff>352425</xdr:colOff>
      <xdr:row>77</xdr:row>
      <xdr:rowOff>66675</xdr:rowOff>
    </xdr:from>
    <xdr:to>
      <xdr:col>86</xdr:col>
      <xdr:colOff>85725</xdr:colOff>
      <xdr:row>86</xdr:row>
      <xdr:rowOff>200025</xdr:rowOff>
    </xdr:to>
    <xdr:pic>
      <xdr:nvPicPr>
        <xdr:cNvPr id="164176" name="그림 1035">
          <a:extLst>
            <a:ext uri="{FF2B5EF4-FFF2-40B4-BE49-F238E27FC236}">
              <a16:creationId xmlns:a16="http://schemas.microsoft.com/office/drawing/2014/main" id="{7724D436-0CA4-495A-8BBE-E0D761E4D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0" y="23479125"/>
          <a:ext cx="5753100" cy="287655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333375</xdr:colOff>
      <xdr:row>82</xdr:row>
      <xdr:rowOff>0</xdr:rowOff>
    </xdr:from>
    <xdr:to>
      <xdr:col>86</xdr:col>
      <xdr:colOff>57150</xdr:colOff>
      <xdr:row>91</xdr:row>
      <xdr:rowOff>104775</xdr:rowOff>
    </xdr:to>
    <xdr:pic>
      <xdr:nvPicPr>
        <xdr:cNvPr id="164177" name="그림 1036">
          <a:extLst>
            <a:ext uri="{FF2B5EF4-FFF2-40B4-BE49-F238E27FC236}">
              <a16:creationId xmlns:a16="http://schemas.microsoft.com/office/drawing/2014/main" id="{7CB395EB-4570-4C68-97A6-6934E1ED9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8450" y="24936450"/>
          <a:ext cx="5743575" cy="28479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76200</xdr:colOff>
      <xdr:row>40</xdr:row>
      <xdr:rowOff>0</xdr:rowOff>
    </xdr:from>
    <xdr:to>
      <xdr:col>9</xdr:col>
      <xdr:colOff>66676</xdr:colOff>
      <xdr:row>40</xdr:row>
      <xdr:rowOff>260537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Object 6035">
              <a:extLst>
                <a:ext uri="{FF2B5EF4-FFF2-40B4-BE49-F238E27FC236}">
                  <a16:creationId xmlns:a16="http://schemas.microsoft.com/office/drawing/2014/main" id="{B40274FD-1471-4FB6-AFEE-4B24D31B15AE}"/>
                </a:ext>
              </a:extLst>
            </xdr:cNvPr>
            <xdr:cNvSpPr txBox="1"/>
          </xdr:nvSpPr>
          <xdr:spPr>
            <a:xfrm>
              <a:off x="323850" y="12287250"/>
              <a:ext cx="105727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𝐻</m:t>
                  </m:r>
                  <m:r>
                    <a:rPr lang="en-US" altLang="ko-KR" b="0" i="1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0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𝐴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×</m:t>
                  </m:r>
                </m:oMath>
              </a14:m>
              <a:r>
                <a:rPr lang="en-US" altLang="ko-KR"/>
                <a:t>ξ</a:t>
              </a:r>
              <a:r>
                <a:rPr lang="en-US" altLang="ko-KR" baseline="30000"/>
                <a:t>B</a:t>
              </a:r>
              <a:endParaRPr lang="ko-KR" altLang="en-US" baseline="30000"/>
            </a:p>
          </xdr:txBody>
        </xdr:sp>
      </mc:Choice>
      <mc:Fallback xmlns="">
        <xdr:sp macro="" textlink="">
          <xdr:nvSpPr>
            <xdr:cNvPr id="2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B40274FD-1471-4FB6-AFEE-4B24D31B15AE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2287250"/>
              <a:ext cx="1057275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𝑅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/𝐻</a:t>
              </a:r>
              <a:r>
                <a:rPr lang="en-US" altLang="ko-KR" b="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=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𝐴×</a:t>
              </a:r>
              <a:r>
                <a:rPr lang="en-US" altLang="ko-KR"/>
                <a:t>ξ</a:t>
              </a:r>
              <a:r>
                <a:rPr lang="en-US" altLang="ko-KR" baseline="30000"/>
                <a:t>B</a:t>
              </a:r>
              <a:endParaRPr lang="ko-KR" altLang="en-US" baseline="30000"/>
            </a:p>
          </xdr:txBody>
        </xdr:sp>
      </mc:Fallback>
    </mc:AlternateContent>
    <xdr:clientData/>
  </xdr:twoCellAnchor>
  <xdr:twoCellAnchor editAs="oneCell">
    <xdr:from>
      <xdr:col>3</xdr:col>
      <xdr:colOff>76200</xdr:colOff>
      <xdr:row>84</xdr:row>
      <xdr:rowOff>19050</xdr:rowOff>
    </xdr:from>
    <xdr:to>
      <xdr:col>17</xdr:col>
      <xdr:colOff>54957</xdr:colOff>
      <xdr:row>90</xdr:row>
      <xdr:rowOff>16334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Object 6035">
              <a:extLst>
                <a:ext uri="{FF2B5EF4-FFF2-40B4-BE49-F238E27FC236}">
                  <a16:creationId xmlns:a16="http://schemas.microsoft.com/office/drawing/2014/main" id="{D929B13A-4AFE-48A9-982B-48C05E10B58A}"/>
                </a:ext>
              </a:extLst>
            </xdr:cNvPr>
            <xdr:cNvSpPr txBox="1"/>
          </xdr:nvSpPr>
          <xdr:spPr>
            <a:xfrm>
              <a:off x="476250" y="54197250"/>
              <a:ext cx="1871090" cy="28078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𝐾𝑡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ko-KR" altLang="en-US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√</m:t>
                  </m:r>
                </m:oMath>
              </a14:m>
              <a:r>
                <a:rPr lang="en-US" altLang="ko-KR"/>
                <a:t>(K</a:t>
              </a:r>
              <a:r>
                <a:rPr lang="en-US" altLang="ko-KR" baseline="-25000"/>
                <a:t>TO</a:t>
              </a:r>
              <a:r>
                <a:rPr lang="en-US" altLang="ko-KR" baseline="0"/>
                <a:t>)</a:t>
              </a:r>
              <a:r>
                <a:rPr lang="en-US" altLang="ko-KR" baseline="30000"/>
                <a:t>2</a:t>
              </a:r>
              <a:r>
                <a:rPr lang="en-US" altLang="ko-KR" baseline="0"/>
                <a:t>+</a:t>
              </a:r>
              <a:r>
                <a:rPr lang="en-US" altLang="ko-KR" sz="1100">
                  <a:effectLst/>
                  <a:latin typeface="+mn-lt"/>
                  <a:ea typeface="+mn-ea"/>
                  <a:cs typeface="+mn-cs"/>
                </a:rPr>
                <a:t>(K</a:t>
              </a:r>
              <a:r>
                <a:rPr lang="en-US" altLang="ko-KR" sz="1100" baseline="-25000">
                  <a:effectLst/>
                  <a:latin typeface="+mn-lt"/>
                  <a:ea typeface="+mn-ea"/>
                  <a:cs typeface="+mn-cs"/>
                </a:rPr>
                <a:t>Tt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2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= Ht / HI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 </a:t>
              </a:r>
              <a:endParaRPr lang="ko-KR" altLang="en-US" baseline="0"/>
            </a:p>
          </xdr:txBody>
        </xdr:sp>
      </mc:Choice>
      <mc:Fallback>
        <xdr:sp macro="" textlink="">
          <xdr:nvSpPr>
            <xdr:cNvPr id="14" name="Object 6035">
              <a:extLst>
                <a:ext uri="{FF2B5EF4-FFF2-40B4-BE49-F238E27FC236}">
                  <a16:creationId xmlns:a16="http://schemas.microsoft.com/office/drawing/2014/main" id="{D929B13A-4AFE-48A9-982B-48C05E10B58A}"/>
                </a:ext>
              </a:extLst>
            </xdr:cNvPr>
            <xdr:cNvSpPr txBox="1"/>
          </xdr:nvSpPr>
          <xdr:spPr>
            <a:xfrm>
              <a:off x="476250" y="54197250"/>
              <a:ext cx="1871090" cy="28078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𝐾𝑡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=</a:t>
              </a:r>
              <a:r>
                <a:rPr lang="ko-KR" alt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√</a:t>
              </a:r>
              <a:r>
                <a:rPr lang="en-US" altLang="ko-KR"/>
                <a:t>(K</a:t>
              </a:r>
              <a:r>
                <a:rPr lang="en-US" altLang="ko-KR" baseline="-25000"/>
                <a:t>TO</a:t>
              </a:r>
              <a:r>
                <a:rPr lang="en-US" altLang="ko-KR" baseline="0"/>
                <a:t>)</a:t>
              </a:r>
              <a:r>
                <a:rPr lang="en-US" altLang="ko-KR" baseline="30000"/>
                <a:t>2</a:t>
              </a:r>
              <a:r>
                <a:rPr lang="en-US" altLang="ko-KR" baseline="0"/>
                <a:t>+</a:t>
              </a:r>
              <a:r>
                <a:rPr lang="en-US" altLang="ko-KR" sz="1100">
                  <a:effectLst/>
                  <a:latin typeface="+mn-lt"/>
                  <a:ea typeface="+mn-ea"/>
                  <a:cs typeface="+mn-cs"/>
                </a:rPr>
                <a:t>(K</a:t>
              </a:r>
              <a:r>
                <a:rPr lang="en-US" altLang="ko-KR" sz="1100" baseline="-25000">
                  <a:effectLst/>
                  <a:latin typeface="+mn-lt"/>
                  <a:ea typeface="+mn-ea"/>
                  <a:cs typeface="+mn-cs"/>
                </a:rPr>
                <a:t>Tt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2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= Ht / HI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 </a:t>
              </a:r>
              <a:endParaRPr lang="ko-KR" altLang="en-US" baseline="0"/>
            </a:p>
          </xdr:txBody>
        </xdr:sp>
      </mc:Fallback>
    </mc:AlternateContent>
    <xdr:clientData/>
  </xdr:twoCellAnchor>
  <xdr:twoCellAnchor editAs="oneCell">
    <xdr:from>
      <xdr:col>7</xdr:col>
      <xdr:colOff>0</xdr:colOff>
      <xdr:row>101</xdr:row>
      <xdr:rowOff>28575</xdr:rowOff>
    </xdr:from>
    <xdr:to>
      <xdr:col>23</xdr:col>
      <xdr:colOff>133350</xdr:colOff>
      <xdr:row>102</xdr:row>
      <xdr:rowOff>46606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Object 6035">
              <a:extLst>
                <a:ext uri="{FF2B5EF4-FFF2-40B4-BE49-F238E27FC236}">
                  <a16:creationId xmlns:a16="http://schemas.microsoft.com/office/drawing/2014/main" id="{7574AEEE-8079-46A4-9B38-FF3F58F73DA4}"/>
                </a:ext>
              </a:extLst>
            </xdr:cNvPr>
            <xdr:cNvSpPr txBox="1"/>
          </xdr:nvSpPr>
          <xdr:spPr>
            <a:xfrm>
              <a:off x="1009650" y="67970400"/>
              <a:ext cx="2571750" cy="26456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𝐾</m:t>
                  </m:r>
                  <m:r>
                    <a:rPr lang="en-US" altLang="ko-KR" i="1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𝑇𝑂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 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𝑐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( 1 − 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𝐹𝑏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/ 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)</m:t>
                  </m:r>
                </m:oMath>
              </a14:m>
              <a:r>
                <a:rPr lang="ko-KR" altLang="en-US"/>
                <a:t>    </a:t>
              </a:r>
              <a:r>
                <a:rPr lang="en-US" altLang="ko-KR"/>
                <a:t>0 &lt; </a:t>
              </a:r>
              <a:r>
                <a:rPr lang="en-US" altLang="ko-KR" baseline="0"/>
                <a:t> K</a:t>
              </a:r>
              <a:r>
                <a:rPr lang="en-US" altLang="ko-KR" baseline="-25000"/>
                <a:t>TO </a:t>
              </a:r>
              <a:r>
                <a:rPr lang="en-US" altLang="ko-KR" baseline="0"/>
                <a:t>&lt; 1</a:t>
              </a:r>
              <a:endParaRPr lang="ko-KR" altLang="en-US" baseline="0"/>
            </a:p>
          </xdr:txBody>
        </xdr:sp>
      </mc:Choice>
      <mc:Fallback>
        <xdr:sp macro="" textlink="">
          <xdr:nvSpPr>
            <xdr:cNvPr id="15" name="Object 6035">
              <a:extLst>
                <a:ext uri="{FF2B5EF4-FFF2-40B4-BE49-F238E27FC236}">
                  <a16:creationId xmlns:a16="http://schemas.microsoft.com/office/drawing/2014/main" id="{7574AEEE-8079-46A4-9B38-FF3F58F73DA4}"/>
                </a:ext>
              </a:extLst>
            </xdr:cNvPr>
            <xdr:cNvSpPr txBox="1"/>
          </xdr:nvSpPr>
          <xdr:spPr>
            <a:xfrm>
              <a:off x="1009650" y="67970400"/>
              <a:ext cx="2571750" cy="26456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𝐾</a:t>
              </a:r>
              <a:r>
                <a:rPr lang="en-US" altLang="ko-KR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𝑇𝑂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= 𝑐 ( 1 − 𝐹𝑏 / 𝑅 )</a:t>
              </a:r>
              <a:r>
                <a:rPr lang="ko-KR" altLang="en-US"/>
                <a:t>    </a:t>
              </a:r>
              <a:r>
                <a:rPr lang="en-US" altLang="ko-KR"/>
                <a:t>0 &lt; </a:t>
              </a:r>
              <a:r>
                <a:rPr lang="en-US" altLang="ko-KR" baseline="0"/>
                <a:t> K</a:t>
              </a:r>
              <a:r>
                <a:rPr lang="en-US" altLang="ko-KR" baseline="-25000"/>
                <a:t>TO </a:t>
              </a:r>
              <a:r>
                <a:rPr lang="en-US" altLang="ko-KR" baseline="0"/>
                <a:t>&lt; 1</a:t>
              </a:r>
              <a:endParaRPr lang="ko-KR" altLang="en-US" baseline="0"/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40</xdr:row>
      <xdr:rowOff>238125</xdr:rowOff>
    </xdr:from>
    <xdr:to>
      <xdr:col>10</xdr:col>
      <xdr:colOff>123826</xdr:colOff>
      <xdr:row>41</xdr:row>
      <xdr:rowOff>199172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Object 6035">
              <a:extLst>
                <a:ext uri="{FF2B5EF4-FFF2-40B4-BE49-F238E27FC236}">
                  <a16:creationId xmlns:a16="http://schemas.microsoft.com/office/drawing/2014/main" id="{E90CA5F1-1901-4B4B-A9E8-8D2BE8851F08}"/>
                </a:ext>
              </a:extLst>
            </xdr:cNvPr>
            <xdr:cNvSpPr txBox="1"/>
          </xdr:nvSpPr>
          <xdr:spPr>
            <a:xfrm>
              <a:off x="323850" y="12525375"/>
              <a:ext cx="126682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1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/30</m:t>
                  </m:r>
                  <m:r>
                    <a:rPr lang="ko-KR" altLang="en-US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altLang="ko-KR" baseline="0"/>
                <a:t> tanβ </a:t>
              </a:r>
              <a:r>
                <a:rPr lang="ko-KR" altLang="en-US" baseline="0"/>
                <a:t>≤ </a:t>
              </a:r>
              <a:r>
                <a:rPr lang="en-US" altLang="ko-KR" baseline="0"/>
                <a:t>1/5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16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E90CA5F1-1901-4B4B-A9E8-8D2BE8851F08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2525375"/>
              <a:ext cx="1266825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/30</a:t>
              </a:r>
              <a:r>
                <a:rPr lang="ko-KR" alt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≤</a:t>
              </a:r>
              <a:r>
                <a:rPr lang="en-US" altLang="ko-KR" baseline="0"/>
                <a:t> tanβ </a:t>
              </a:r>
              <a:r>
                <a:rPr lang="ko-KR" altLang="en-US" baseline="0"/>
                <a:t>≤ </a:t>
              </a:r>
              <a:r>
                <a:rPr lang="en-US" altLang="ko-KR" baseline="0"/>
                <a:t>1/5</a:t>
              </a:r>
              <a:endParaRPr lang="ko-KR" altLang="en-US" baseline="0"/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41</xdr:row>
      <xdr:rowOff>238125</xdr:rowOff>
    </xdr:from>
    <xdr:to>
      <xdr:col>9</xdr:col>
      <xdr:colOff>66676</xdr:colOff>
      <xdr:row>42</xdr:row>
      <xdr:rowOff>199171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Object 6035">
              <a:extLst>
                <a:ext uri="{FF2B5EF4-FFF2-40B4-BE49-F238E27FC236}">
                  <a16:creationId xmlns:a16="http://schemas.microsoft.com/office/drawing/2014/main" id="{8D52C904-A5E4-4248-B288-7B433A88736D}"/>
                </a:ext>
              </a:extLst>
            </xdr:cNvPr>
            <xdr:cNvSpPr txBox="1"/>
          </xdr:nvSpPr>
          <xdr:spPr>
            <a:xfrm>
              <a:off x="323850" y="12773025"/>
              <a:ext cx="105727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0</m:t>
                    </m:r>
                    <m:r>
                      <a:rPr lang="en-US" altLang="ko-KR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.007</m:t>
                    </m:r>
                    <m:r>
                      <a:rPr lang="ko-KR" altLang="en-US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＜</m:t>
                    </m:r>
                    <m:r>
                      <m:rPr>
                        <m:sty m:val="p"/>
                      </m:rPr>
                      <a:rPr lang="en-US" altLang="ko-KR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altLang="ko-KR" b="0" i="0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0</m:t>
                    </m:r>
                    <m:r>
                      <a:rPr lang="en-US" altLang="ko-KR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/</m:t>
                    </m:r>
                    <m:r>
                      <m:rPr>
                        <m:sty m:val="p"/>
                      </m:rPr>
                      <a:rPr lang="en-US" altLang="ko-KR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L</m:t>
                    </m:r>
                    <m:r>
                      <a:rPr lang="en-US" altLang="ko-KR" b="0" i="0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0</m:t>
                    </m:r>
                  </m:oMath>
                </m:oMathPara>
              </a14:m>
              <a:endParaRPr lang="ko-KR" altLang="en-US" baseline="-25000"/>
            </a:p>
          </xdr:txBody>
        </xdr:sp>
      </mc:Choice>
      <mc:Fallback xmlns="">
        <xdr:sp macro="" textlink="">
          <xdr:nvSpPr>
            <xdr:cNvPr id="17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8D52C904-A5E4-4248-B288-7B433A88736D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2773025"/>
              <a:ext cx="1057275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pPr/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.007</a:t>
              </a:r>
              <a:r>
                <a:rPr lang="ko-KR" alt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＜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H</a:t>
              </a:r>
              <a:r>
                <a:rPr lang="en-US" altLang="ko-KR" b="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/L</a:t>
              </a:r>
              <a:r>
                <a:rPr lang="en-US" altLang="ko-KR" b="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0</a:t>
              </a:r>
              <a:endParaRPr lang="ko-KR" altLang="en-US" baseline="-25000"/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46</xdr:row>
      <xdr:rowOff>0</xdr:rowOff>
    </xdr:from>
    <xdr:to>
      <xdr:col>12</xdr:col>
      <xdr:colOff>38101</xdr:colOff>
      <xdr:row>46</xdr:row>
      <xdr:rowOff>261656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Object 6035">
              <a:extLst>
                <a:ext uri="{FF2B5EF4-FFF2-40B4-BE49-F238E27FC236}">
                  <a16:creationId xmlns:a16="http://schemas.microsoft.com/office/drawing/2014/main" id="{8C5F4808-FE4D-4544-84B5-B6D39C70BDB4}"/>
                </a:ext>
              </a:extLst>
            </xdr:cNvPr>
            <xdr:cNvSpPr txBox="1"/>
          </xdr:nvSpPr>
          <xdr:spPr>
            <a:xfrm>
              <a:off x="409575" y="13963650"/>
              <a:ext cx="1581151" cy="261656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ξ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𝑡𝑎𝑛</m:t>
                  </m:r>
                  <m:r>
                    <m:rPr>
                      <m:sty m:val="p"/>
                    </m:rP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β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/√</m:t>
                  </m:r>
                </m:oMath>
              </a14:m>
              <a:r>
                <a:rPr lang="en-US" altLang="ko-KR" baseline="0"/>
                <a:t>(H0/L0)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18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8C5F4808-FE4D-4544-84B5-B6D39C70BDB4}"/>
                </a:ext>
              </a:extLst>
            </xdr:cNvPr>
            <xdr:cNvSpPr txBox="1"/>
          </xdr:nvSpPr>
          <xdr:spPr>
            <a:xfrm xmlns:a="http://schemas.openxmlformats.org/drawingml/2006/main">
              <a:off x="409575" y="13963650"/>
              <a:ext cx="1581151" cy="261656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ξ =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𝑡𝑎𝑛β/√</a:t>
              </a:r>
              <a:r>
                <a:rPr lang="en-US" altLang="ko-KR" baseline="0"/>
                <a:t>(H0/L0)</a:t>
              </a:r>
              <a:endParaRPr lang="ko-KR" altLang="en-US" baseline="0"/>
            </a:p>
          </xdr:txBody>
        </xdr:sp>
      </mc:Fallback>
    </mc:AlternateContent>
    <xdr:clientData/>
  </xdr:twoCellAnchor>
  <xdr:twoCellAnchor editAs="oneCell">
    <xdr:from>
      <xdr:col>2</xdr:col>
      <xdr:colOff>76199</xdr:colOff>
      <xdr:row>61</xdr:row>
      <xdr:rowOff>38100</xdr:rowOff>
    </xdr:from>
    <xdr:to>
      <xdr:col>15</xdr:col>
      <xdr:colOff>133351</xdr:colOff>
      <xdr:row>62</xdr:row>
      <xdr:rowOff>558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Object 6035">
              <a:extLst>
                <a:ext uri="{FF2B5EF4-FFF2-40B4-BE49-F238E27FC236}">
                  <a16:creationId xmlns:a16="http://schemas.microsoft.com/office/drawing/2014/main" id="{2DAB30C9-1EB5-4C03-9AEF-FD37A6C2A642}"/>
                </a:ext>
              </a:extLst>
            </xdr:cNvPr>
            <xdr:cNvSpPr txBox="1"/>
          </xdr:nvSpPr>
          <xdr:spPr>
            <a:xfrm>
              <a:off x="409574" y="18573750"/>
              <a:ext cx="2162177" cy="265017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</m:oMath>
              </a14:m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Aξ</a:t>
              </a:r>
              <a:r>
                <a:rPr lang="en-US" altLang="ko-KR" baseline="-25000"/>
                <a:t>m</a:t>
              </a:r>
              <a:r>
                <a:rPr lang="en-US" altLang="ko-KR" baseline="0"/>
                <a:t> (1.0 &lt; ξ </a:t>
              </a:r>
              <a:r>
                <a:rPr lang="ko-KR" altLang="en-US" baseline="0"/>
                <a:t>≤</a:t>
              </a:r>
              <a:r>
                <a:rPr lang="en-US" altLang="ko-KR" baseline="0"/>
                <a:t> 1.5)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19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2DAB30C9-1EB5-4C03-9AEF-FD37A6C2A642}"/>
                </a:ext>
              </a:extLst>
            </xdr:cNvPr>
            <xdr:cNvSpPr txBox="1"/>
          </xdr:nvSpPr>
          <xdr:spPr>
            <a:xfrm xmlns:a="http://schemas.openxmlformats.org/drawingml/2006/main">
              <a:off x="409574" y="18573750"/>
              <a:ext cx="2162177" cy="265017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𝑅</a:t>
              </a:r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Aξ</a:t>
              </a:r>
              <a:r>
                <a:rPr lang="en-US" altLang="ko-KR" baseline="-25000"/>
                <a:t>m</a:t>
              </a:r>
              <a:r>
                <a:rPr lang="en-US" altLang="ko-KR" baseline="0"/>
                <a:t> (1.0 &lt; ξ </a:t>
              </a:r>
              <a:r>
                <a:rPr lang="ko-KR" altLang="en-US" baseline="0"/>
                <a:t>≤</a:t>
              </a:r>
              <a:r>
                <a:rPr lang="en-US" altLang="ko-KR" baseline="0"/>
                <a:t> 1.5)</a:t>
              </a:r>
              <a:endParaRPr lang="ko-KR" altLang="en-US" baseline="0"/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49</xdr:row>
      <xdr:rowOff>19050</xdr:rowOff>
    </xdr:from>
    <xdr:to>
      <xdr:col>16</xdr:col>
      <xdr:colOff>133350</xdr:colOff>
      <xdr:row>49</xdr:row>
      <xdr:rowOff>279586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Object 6035">
              <a:extLst>
                <a:ext uri="{FF2B5EF4-FFF2-40B4-BE49-F238E27FC236}">
                  <a16:creationId xmlns:a16="http://schemas.microsoft.com/office/drawing/2014/main" id="{2B2FC961-0D5B-4106-9521-AD9C0A311842}"/>
                </a:ext>
              </a:extLst>
            </xdr:cNvPr>
            <xdr:cNvSpPr txBox="1"/>
          </xdr:nvSpPr>
          <xdr:spPr>
            <a:xfrm>
              <a:off x="323850" y="14535150"/>
              <a:ext cx="219075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sz="110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𝑅</m:t>
                  </m:r>
                  <m:r>
                    <a:rPr lang="en-US" altLang="ko-KR" sz="1100" b="0" i="1" baseline="-2500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1/3</m:t>
                  </m:r>
                </m:oMath>
              </a14:m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3.0 - 0.15ξ (2.2 &lt; ξ </a:t>
              </a:r>
              <a:r>
                <a:rPr lang="ko-KR" altLang="ko-KR" sz="1100" baseline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 9.0)</a:t>
              </a:r>
              <a:endParaRPr lang="ko-KR" altLang="ko-KR">
                <a:effectLst/>
              </a:endParaRPr>
            </a:p>
          </xdr:txBody>
        </xdr:sp>
      </mc:Choice>
      <mc:Fallback xmlns="">
        <xdr:sp macro="" textlink="">
          <xdr:nvSpPr>
            <xdr:cNvPr id="20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2B2FC961-0D5B-4106-9521-AD9C0A311842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4535150"/>
              <a:ext cx="2190750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sz="110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lang="en-US" altLang="ko-KR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1/3</a:t>
              </a:r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3.0 - 0.15ξ (2.2 &lt; ξ </a:t>
              </a:r>
              <a:r>
                <a:rPr lang="ko-KR" altLang="ko-KR" sz="1100" baseline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 9.0)</a:t>
              </a:r>
              <a:endParaRPr lang="ko-KR" altLang="ko-KR">
                <a:effectLst/>
              </a:endParaRPr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50</xdr:row>
      <xdr:rowOff>9525</xdr:rowOff>
    </xdr:from>
    <xdr:to>
      <xdr:col>16</xdr:col>
      <xdr:colOff>133350</xdr:colOff>
      <xdr:row>50</xdr:row>
      <xdr:rowOff>270062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Object 6035">
              <a:extLst>
                <a:ext uri="{FF2B5EF4-FFF2-40B4-BE49-F238E27FC236}">
                  <a16:creationId xmlns:a16="http://schemas.microsoft.com/office/drawing/2014/main" id="{90C9D3F5-F5D8-493B-A628-C1FB33153177}"/>
                </a:ext>
              </a:extLst>
            </xdr:cNvPr>
            <xdr:cNvSpPr txBox="1"/>
          </xdr:nvSpPr>
          <xdr:spPr>
            <a:xfrm>
              <a:off x="323850" y="14773275"/>
              <a:ext cx="219075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sz="110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𝑅</m:t>
                  </m:r>
                  <m:r>
                    <a:rPr lang="en-US" altLang="ko-KR" sz="1100" b="0" i="1" baseline="-2500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1/3</m:t>
                  </m:r>
                </m:oMath>
              </a14:m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1.65 (9.0 &lt; ξ )</a:t>
              </a:r>
              <a:endParaRPr lang="ko-KR" altLang="ko-KR">
                <a:effectLst/>
              </a:endParaRPr>
            </a:p>
          </xdr:txBody>
        </xdr:sp>
      </mc:Choice>
      <mc:Fallback xmlns="">
        <xdr:sp macro="" textlink="">
          <xdr:nvSpPr>
            <xdr:cNvPr id="21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90C9D3F5-F5D8-493B-A628-C1FB33153177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4773275"/>
              <a:ext cx="2190750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sz="110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lang="en-US" altLang="ko-KR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1/3</a:t>
              </a:r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1.65 (9.0 &lt; ξ )</a:t>
              </a:r>
              <a:endParaRPr lang="ko-KR" altLang="ko-KR">
                <a:effectLst/>
              </a:endParaRPr>
            </a:p>
          </xdr:txBody>
        </xdr:sp>
      </mc:Fallback>
    </mc:AlternateContent>
    <xdr:clientData/>
  </xdr:twoCellAnchor>
  <xdr:twoCellAnchor editAs="oneCell">
    <xdr:from>
      <xdr:col>2</xdr:col>
      <xdr:colOff>76199</xdr:colOff>
      <xdr:row>62</xdr:row>
      <xdr:rowOff>47625</xdr:rowOff>
    </xdr:from>
    <xdr:to>
      <xdr:col>15</xdr:col>
      <xdr:colOff>133351</xdr:colOff>
      <xdr:row>63</xdr:row>
      <xdr:rowOff>6725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Object 6035">
              <a:extLst>
                <a:ext uri="{FF2B5EF4-FFF2-40B4-BE49-F238E27FC236}">
                  <a16:creationId xmlns:a16="http://schemas.microsoft.com/office/drawing/2014/main" id="{BFBE6DBC-BF13-4931-B89A-1E05EC8C1E24}"/>
                </a:ext>
              </a:extLst>
            </xdr:cNvPr>
            <xdr:cNvSpPr txBox="1"/>
          </xdr:nvSpPr>
          <xdr:spPr>
            <a:xfrm>
              <a:off x="409574" y="18888075"/>
              <a:ext cx="2162177" cy="26390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</m:oMath>
              </a14:m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Bξ</a:t>
              </a:r>
              <a:r>
                <a:rPr lang="en-US" altLang="ko-KR" baseline="-25000"/>
                <a:t>m</a:t>
              </a:r>
              <a:r>
                <a:rPr lang="en-US" altLang="ko-KR" baseline="30000"/>
                <a:t>C</a:t>
              </a:r>
              <a:r>
                <a:rPr lang="en-US" altLang="ko-KR" baseline="0"/>
                <a:t> (1.5 &lt; ξ </a:t>
              </a:r>
              <a:r>
                <a:rPr lang="ko-KR" altLang="en-US" baseline="0"/>
                <a:t>≤</a:t>
              </a:r>
              <a:r>
                <a:rPr lang="en-US" altLang="ko-KR" baseline="0"/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(D/B)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1/C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23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BFBE6DBC-BF13-4931-B89A-1E05EC8C1E24}"/>
                </a:ext>
              </a:extLst>
            </xdr:cNvPr>
            <xdr:cNvSpPr txBox="1"/>
          </xdr:nvSpPr>
          <xdr:spPr>
            <a:xfrm xmlns:a="http://schemas.openxmlformats.org/drawingml/2006/main">
              <a:off x="409574" y="18888075"/>
              <a:ext cx="2162177" cy="263900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𝑅</a:t>
              </a:r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Bξ</a:t>
              </a:r>
              <a:r>
                <a:rPr lang="en-US" altLang="ko-KR" baseline="-25000"/>
                <a:t>m</a:t>
              </a:r>
              <a:r>
                <a:rPr lang="en-US" altLang="ko-KR" baseline="30000"/>
                <a:t>C</a:t>
              </a:r>
              <a:r>
                <a:rPr lang="en-US" altLang="ko-KR" baseline="0"/>
                <a:t> (1.5 &lt; ξ </a:t>
              </a:r>
              <a:r>
                <a:rPr lang="ko-KR" altLang="en-US" baseline="0"/>
                <a:t>≤</a:t>
              </a:r>
              <a:r>
                <a:rPr lang="en-US" altLang="ko-KR" baseline="0"/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(D/B)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1/C</a:t>
              </a:r>
              <a:endParaRPr lang="ko-KR" altLang="en-US" baseline="0"/>
            </a:p>
          </xdr:txBody>
        </xdr:sp>
      </mc:Fallback>
    </mc:AlternateContent>
    <xdr:clientData/>
  </xdr:twoCellAnchor>
  <xdr:twoCellAnchor editAs="oneCell">
    <xdr:from>
      <xdr:col>2</xdr:col>
      <xdr:colOff>76199</xdr:colOff>
      <xdr:row>63</xdr:row>
      <xdr:rowOff>28575</xdr:rowOff>
    </xdr:from>
    <xdr:to>
      <xdr:col>15</xdr:col>
      <xdr:colOff>133351</xdr:colOff>
      <xdr:row>63</xdr:row>
      <xdr:rowOff>293594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Object 6035">
              <a:extLst>
                <a:ext uri="{FF2B5EF4-FFF2-40B4-BE49-F238E27FC236}">
                  <a16:creationId xmlns:a16="http://schemas.microsoft.com/office/drawing/2014/main" id="{39703AC1-91EB-4308-B81D-8E699CEACD96}"/>
                </a:ext>
              </a:extLst>
            </xdr:cNvPr>
            <xdr:cNvSpPr txBox="1"/>
          </xdr:nvSpPr>
          <xdr:spPr>
            <a:xfrm>
              <a:off x="409574" y="19173825"/>
              <a:ext cx="2162177" cy="265019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</m:oMath>
              </a14:m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D (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(D/B)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1/C</a:t>
              </a:r>
              <a:r>
                <a:rPr lang="en-US" altLang="ko-KR" baseline="0"/>
                <a:t> </a:t>
              </a:r>
              <a:r>
                <a:rPr lang="ko-KR" altLang="en-US" baseline="0"/>
                <a:t>≤</a:t>
              </a:r>
              <a:r>
                <a:rPr lang="en-US" altLang="ko-KR" baseline="0"/>
                <a:t> ξ &lt; 7.0)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24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39703AC1-91EB-4308-B81D-8E699CEACD96}"/>
                </a:ext>
              </a:extLst>
            </xdr:cNvPr>
            <xdr:cNvSpPr txBox="1"/>
          </xdr:nvSpPr>
          <xdr:spPr>
            <a:xfrm xmlns:a="http://schemas.openxmlformats.org/drawingml/2006/main">
              <a:off x="409574" y="19173825"/>
              <a:ext cx="2162177" cy="265019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𝑅</a:t>
              </a:r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D (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(D/B)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1/C</a:t>
              </a:r>
              <a:r>
                <a:rPr lang="en-US" altLang="ko-KR" baseline="0"/>
                <a:t> </a:t>
              </a:r>
              <a:r>
                <a:rPr lang="ko-KR" altLang="en-US" baseline="0"/>
                <a:t>≤</a:t>
              </a:r>
              <a:r>
                <a:rPr lang="en-US" altLang="ko-KR" baseline="0"/>
                <a:t> ξ &lt; 7.0)</a:t>
              </a:r>
              <a:endParaRPr lang="ko-KR" altLang="en-US" baseline="0"/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64</xdr:row>
      <xdr:rowOff>9525</xdr:rowOff>
    </xdr:from>
    <xdr:to>
      <xdr:col>14</xdr:col>
      <xdr:colOff>47626</xdr:colOff>
      <xdr:row>64</xdr:row>
      <xdr:rowOff>274544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Object 6035">
              <a:extLst>
                <a:ext uri="{FF2B5EF4-FFF2-40B4-BE49-F238E27FC236}">
                  <a16:creationId xmlns:a16="http://schemas.microsoft.com/office/drawing/2014/main" id="{27992F47-B808-4336-A177-A6C907B135E3}"/>
                </a:ext>
              </a:extLst>
            </xdr:cNvPr>
            <xdr:cNvSpPr txBox="1"/>
          </xdr:nvSpPr>
          <xdr:spPr>
            <a:xfrm>
              <a:off x="409575" y="19459575"/>
              <a:ext cx="1914526" cy="265019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ξ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𝑡𝑎𝑛</m:t>
                  </m:r>
                  <m:r>
                    <m:rPr>
                      <m:sty m:val="p"/>
                    </m:rP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β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/√</m:t>
                  </m:r>
                </m:oMath>
              </a14:m>
              <a:r>
                <a:rPr lang="en-US" altLang="ko-KR" baseline="0"/>
                <a:t>(2πHs,t/(gT</a:t>
              </a:r>
              <a:r>
                <a:rPr lang="en-US" altLang="ko-KR" baseline="-25000"/>
                <a:t>m</a:t>
              </a:r>
              <a:r>
                <a:rPr lang="en-US" altLang="ko-KR" baseline="30000"/>
                <a:t>2</a:t>
              </a:r>
              <a:r>
                <a:rPr lang="en-US" altLang="ko-KR" baseline="0"/>
                <a:t>)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25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27992F47-B808-4336-A177-A6C907B135E3}"/>
                </a:ext>
              </a:extLst>
            </xdr:cNvPr>
            <xdr:cNvSpPr txBox="1"/>
          </xdr:nvSpPr>
          <xdr:spPr>
            <a:xfrm xmlns:a="http://schemas.openxmlformats.org/drawingml/2006/main">
              <a:off x="409575" y="19459575"/>
              <a:ext cx="1914526" cy="265019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ξ =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𝑡𝑎𝑛β/√</a:t>
              </a:r>
              <a:r>
                <a:rPr lang="en-US" altLang="ko-KR" baseline="0"/>
                <a:t>(2πHs,t/(gT</a:t>
              </a:r>
              <a:r>
                <a:rPr lang="en-US" altLang="ko-KR" baseline="-25000"/>
                <a:t>m</a:t>
              </a:r>
              <a:r>
                <a:rPr lang="en-US" altLang="ko-KR" baseline="30000"/>
                <a:t>2</a:t>
              </a:r>
              <a:r>
                <a:rPr lang="en-US" altLang="ko-KR" baseline="0"/>
                <a:t>)</a:t>
              </a:r>
              <a:endParaRPr lang="ko-KR" altLang="en-US" baseline="0"/>
            </a:p>
          </xdr:txBody>
        </xdr:sp>
      </mc:Fallback>
    </mc:AlternateContent>
    <xdr:clientData/>
  </xdr:twoCellAnchor>
  <xdr:twoCellAnchor editAs="oneCell">
    <xdr:from>
      <xdr:col>2</xdr:col>
      <xdr:colOff>76201</xdr:colOff>
      <xdr:row>65</xdr:row>
      <xdr:rowOff>0</xdr:rowOff>
    </xdr:from>
    <xdr:to>
      <xdr:col>7</xdr:col>
      <xdr:colOff>2</xdr:colOff>
      <xdr:row>65</xdr:row>
      <xdr:rowOff>257176</xdr:rowOff>
    </xdr:to>
    <xdr:sp macro="" textlink="">
      <xdr:nvSpPr>
        <xdr:cNvPr id="26" name="Object 6035">
          <a:extLst>
            <a:ext uri="{FF2B5EF4-FFF2-40B4-BE49-F238E27FC236}">
              <a16:creationId xmlns:a16="http://schemas.microsoft.com/office/drawing/2014/main" id="{DC00C7FC-6C0D-4961-8C66-437CFBEDB5F8}"/>
            </a:ext>
          </a:extLst>
        </xdr:cNvPr>
        <xdr:cNvSpPr txBox="1"/>
      </xdr:nvSpPr>
      <xdr:spPr>
        <a:xfrm>
          <a:off x="323851" y="18973800"/>
          <a:ext cx="685800" cy="257175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r>
            <a:rPr lang="en-US" altLang="ko-KR" sz="1100" baseline="0">
              <a:effectLst/>
              <a:latin typeface="+mn-lt"/>
              <a:ea typeface="+mn-ea"/>
              <a:cs typeface="+mn-cs"/>
            </a:rPr>
            <a:t>(D/B)</a:t>
          </a:r>
          <a:r>
            <a:rPr lang="en-US" altLang="ko-KR" sz="1100" baseline="30000">
              <a:effectLst/>
              <a:latin typeface="+mn-lt"/>
              <a:ea typeface="+mn-ea"/>
              <a:cs typeface="+mn-cs"/>
            </a:rPr>
            <a:t>1/C </a:t>
          </a:r>
          <a:r>
            <a:rPr lang="en-US" altLang="ko-KR" sz="1100" baseline="0">
              <a:effectLst/>
              <a:latin typeface="+mn-lt"/>
              <a:ea typeface="+mn-ea"/>
              <a:cs typeface="+mn-cs"/>
            </a:rPr>
            <a:t> = </a:t>
          </a:r>
        </a:p>
      </xdr:txBody>
    </xdr:sp>
    <xdr:clientData/>
  </xdr:twoCellAnchor>
  <xdr:twoCellAnchor editAs="oneCell">
    <xdr:from>
      <xdr:col>2</xdr:col>
      <xdr:colOff>76200</xdr:colOff>
      <xdr:row>48</xdr:row>
      <xdr:rowOff>0</xdr:rowOff>
    </xdr:from>
    <xdr:to>
      <xdr:col>16</xdr:col>
      <xdr:colOff>133350</xdr:colOff>
      <xdr:row>48</xdr:row>
      <xdr:rowOff>260537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Object 6035">
              <a:extLst>
                <a:ext uri="{FF2B5EF4-FFF2-40B4-BE49-F238E27FC236}">
                  <a16:creationId xmlns:a16="http://schemas.microsoft.com/office/drawing/2014/main" id="{69B3778A-9DF3-4167-A6C3-44C0C9A84AF0}"/>
                </a:ext>
              </a:extLst>
            </xdr:cNvPr>
            <xdr:cNvSpPr txBox="1"/>
          </xdr:nvSpPr>
          <xdr:spPr>
            <a:xfrm>
              <a:off x="323850" y="14268450"/>
              <a:ext cx="219075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sz="110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𝑅</m:t>
                  </m:r>
                  <m:r>
                    <a:rPr lang="en-US" altLang="ko-KR" sz="1100" b="0" i="1" baseline="-2500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1/3</m:t>
                  </m:r>
                </m:oMath>
              </a14:m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0.25 + 1.1ξ (2.2 &lt; ξ </a:t>
              </a:r>
              <a:r>
                <a:rPr lang="ko-KR" altLang="ko-KR" sz="1100" baseline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 9.0)</a:t>
              </a:r>
              <a:endParaRPr lang="ko-KR" altLang="ko-KR">
                <a:effectLst/>
              </a:endParaRPr>
            </a:p>
          </xdr:txBody>
        </xdr:sp>
      </mc:Choice>
      <mc:Fallback>
        <xdr:sp macro="" textlink="">
          <xdr:nvSpPr>
            <xdr:cNvPr id="22" name="Object 6035">
              <a:extLst>
                <a:ext uri="{FF2B5EF4-FFF2-40B4-BE49-F238E27FC236}">
                  <a16:creationId xmlns:a16="http://schemas.microsoft.com/office/drawing/2014/main" id="{69B3778A-9DF3-4167-A6C3-44C0C9A84AF0}"/>
                </a:ext>
              </a:extLst>
            </xdr:cNvPr>
            <xdr:cNvSpPr txBox="1"/>
          </xdr:nvSpPr>
          <xdr:spPr>
            <a:xfrm>
              <a:off x="323850" y="14268450"/>
              <a:ext cx="219075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n-US" altLang="ko-KR" sz="110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lang="en-US" altLang="ko-KR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1/3</a:t>
              </a:r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0.25 + 1.1ξ (2.2 &lt; ξ </a:t>
              </a:r>
              <a:r>
                <a:rPr lang="ko-KR" altLang="ko-KR" sz="1100" baseline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 9.0)</a:t>
              </a:r>
              <a:endParaRPr lang="ko-KR" altLang="ko-KR">
                <a:effectLst/>
              </a:endParaRP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16</xdr:row>
      <xdr:rowOff>142875</xdr:rowOff>
    </xdr:from>
    <xdr:to>
      <xdr:col>39</xdr:col>
      <xdr:colOff>114300</xdr:colOff>
      <xdr:row>32</xdr:row>
      <xdr:rowOff>161925</xdr:rowOff>
    </xdr:to>
    <xdr:pic>
      <xdr:nvPicPr>
        <xdr:cNvPr id="162031" name="그림 1" descr="그림1.png">
          <a:extLst>
            <a:ext uri="{FF2B5EF4-FFF2-40B4-BE49-F238E27FC236}">
              <a16:creationId xmlns:a16="http://schemas.microsoft.com/office/drawing/2014/main" id="{084355DD-6528-43B0-8EB0-1E8F49C8B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4448175"/>
          <a:ext cx="5600700" cy="398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57150</xdr:colOff>
      <xdr:row>54</xdr:row>
      <xdr:rowOff>114300</xdr:rowOff>
    </xdr:from>
    <xdr:to>
      <xdr:col>41</xdr:col>
      <xdr:colOff>85725</xdr:colOff>
      <xdr:row>67</xdr:row>
      <xdr:rowOff>209550</xdr:rowOff>
    </xdr:to>
    <xdr:pic>
      <xdr:nvPicPr>
        <xdr:cNvPr id="162032" name="그림 20" descr="그림2.png">
          <a:extLst>
            <a:ext uri="{FF2B5EF4-FFF2-40B4-BE49-F238E27FC236}">
              <a16:creationId xmlns:a16="http://schemas.microsoft.com/office/drawing/2014/main" id="{5BC4B3CF-AA5C-4910-8F48-32084DBCA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73"/>
        <a:stretch>
          <a:fillRect/>
        </a:stretch>
      </xdr:blipFill>
      <xdr:spPr bwMode="auto">
        <a:xfrm>
          <a:off x="219075" y="13906500"/>
          <a:ext cx="6124575" cy="3314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85725</xdr:colOff>
      <xdr:row>40</xdr:row>
      <xdr:rowOff>0</xdr:rowOff>
    </xdr:from>
    <xdr:to>
      <xdr:col>41</xdr:col>
      <xdr:colOff>114300</xdr:colOff>
      <xdr:row>54</xdr:row>
      <xdr:rowOff>28575</xdr:rowOff>
    </xdr:to>
    <xdr:pic>
      <xdr:nvPicPr>
        <xdr:cNvPr id="162033" name="Picture 1695">
          <a:extLst>
            <a:ext uri="{FF2B5EF4-FFF2-40B4-BE49-F238E27FC236}">
              <a16:creationId xmlns:a16="http://schemas.microsoft.com/office/drawing/2014/main" id="{9E7BB60E-AEC4-4E04-9DC8-1A0B0E1A2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0325100"/>
          <a:ext cx="6124575" cy="3495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76200</xdr:colOff>
      <xdr:row>62</xdr:row>
      <xdr:rowOff>114300</xdr:rowOff>
    </xdr:from>
    <xdr:to>
      <xdr:col>73</xdr:col>
      <xdr:colOff>19050</xdr:colOff>
      <xdr:row>81</xdr:row>
      <xdr:rowOff>95250</xdr:rowOff>
    </xdr:to>
    <xdr:pic>
      <xdr:nvPicPr>
        <xdr:cNvPr id="162034" name="그림 1">
          <a:extLst>
            <a:ext uri="{FF2B5EF4-FFF2-40B4-BE49-F238E27FC236}">
              <a16:creationId xmlns:a16="http://schemas.microsoft.com/office/drawing/2014/main" id="{1B861A70-3FC4-4D5D-A6CD-AF6C03912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15887700"/>
          <a:ext cx="5372100" cy="513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57</xdr:col>
      <xdr:colOff>38100</xdr:colOff>
      <xdr:row>74</xdr:row>
      <xdr:rowOff>66676</xdr:rowOff>
    </xdr:from>
    <xdr:to>
      <xdr:col>57</xdr:col>
      <xdr:colOff>47625</xdr:colOff>
      <xdr:row>83</xdr:row>
      <xdr:rowOff>114300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7D28475C-C6AF-4EAD-8E2B-8D104408F29F}"/>
            </a:ext>
          </a:extLst>
        </xdr:cNvPr>
        <xdr:cNvCxnSpPr/>
      </xdr:nvCxnSpPr>
      <xdr:spPr>
        <a:xfrm flipV="1">
          <a:off x="9018814" y="18681247"/>
          <a:ext cx="9525" cy="2728232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53</xdr:col>
      <xdr:colOff>85725</xdr:colOff>
      <xdr:row>74</xdr:row>
      <xdr:rowOff>66677</xdr:rowOff>
    </xdr:from>
    <xdr:to>
      <xdr:col>57</xdr:col>
      <xdr:colOff>38100</xdr:colOff>
      <xdr:row>74</xdr:row>
      <xdr:rowOff>76200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CF5188AD-D13F-4B9F-9CE3-0A4664B51F9F}"/>
            </a:ext>
          </a:extLst>
        </xdr:cNvPr>
        <xdr:cNvCxnSpPr/>
      </xdr:nvCxnSpPr>
      <xdr:spPr>
        <a:xfrm flipV="1">
          <a:off x="8162925" y="18611852"/>
          <a:ext cx="1000125" cy="952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58</xdr:col>
      <xdr:colOff>514350</xdr:colOff>
      <xdr:row>78</xdr:row>
      <xdr:rowOff>57150</xdr:rowOff>
    </xdr:from>
    <xdr:to>
      <xdr:col>58</xdr:col>
      <xdr:colOff>523875</xdr:colOff>
      <xdr:row>83</xdr:row>
      <xdr:rowOff>104775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4995E975-C85C-44CA-B402-8E4A81AA2762}"/>
            </a:ext>
          </a:extLst>
        </xdr:cNvPr>
        <xdr:cNvCxnSpPr/>
      </xdr:nvCxnSpPr>
      <xdr:spPr>
        <a:xfrm flipV="1">
          <a:off x="10487585" y="20407032"/>
          <a:ext cx="9525" cy="169489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19050</xdr:colOff>
      <xdr:row>78</xdr:row>
      <xdr:rowOff>161925</xdr:rowOff>
    </xdr:from>
    <xdr:to>
      <xdr:col>59</xdr:col>
      <xdr:colOff>28575</xdr:colOff>
      <xdr:row>83</xdr:row>
      <xdr:rowOff>123826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C5A2A5F4-4801-499A-9696-60D9C40B3735}"/>
            </a:ext>
          </a:extLst>
        </xdr:cNvPr>
        <xdr:cNvCxnSpPr/>
      </xdr:nvCxnSpPr>
      <xdr:spPr>
        <a:xfrm flipV="1">
          <a:off x="10325100" y="19659600"/>
          <a:ext cx="9525" cy="1390651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379880</xdr:colOff>
      <xdr:row>74</xdr:row>
      <xdr:rowOff>0</xdr:rowOff>
    </xdr:from>
    <xdr:to>
      <xdr:col>58</xdr:col>
      <xdr:colOff>395205</xdr:colOff>
      <xdr:row>83</xdr:row>
      <xdr:rowOff>104775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BA41F7D8-DFC5-47A0-9825-0459C28458CF}"/>
            </a:ext>
          </a:extLst>
        </xdr:cNvPr>
        <xdr:cNvCxnSpPr/>
      </xdr:nvCxnSpPr>
      <xdr:spPr>
        <a:xfrm flipV="1">
          <a:off x="10353115" y="19374971"/>
          <a:ext cx="15325" cy="2726951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84</xdr:row>
      <xdr:rowOff>47625</xdr:rowOff>
    </xdr:from>
    <xdr:to>
      <xdr:col>38</xdr:col>
      <xdr:colOff>28575</xdr:colOff>
      <xdr:row>106</xdr:row>
      <xdr:rowOff>190500</xdr:rowOff>
    </xdr:to>
    <xdr:pic>
      <xdr:nvPicPr>
        <xdr:cNvPr id="162040" name="그림 1">
          <a:extLst>
            <a:ext uri="{FF2B5EF4-FFF2-40B4-BE49-F238E27FC236}">
              <a16:creationId xmlns:a16="http://schemas.microsoft.com/office/drawing/2014/main" id="{6729ACB8-D8D5-42DB-9029-090A821C6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21659850"/>
          <a:ext cx="5314950" cy="517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103176</xdr:colOff>
      <xdr:row>92</xdr:row>
      <xdr:rowOff>66676</xdr:rowOff>
    </xdr:from>
    <xdr:to>
      <xdr:col>30</xdr:col>
      <xdr:colOff>112701</xdr:colOff>
      <xdr:row>104</xdr:row>
      <xdr:rowOff>19051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D4E8CC00-A904-4E38-A4BF-80F57BB560BE}"/>
            </a:ext>
          </a:extLst>
        </xdr:cNvPr>
        <xdr:cNvCxnSpPr/>
      </xdr:nvCxnSpPr>
      <xdr:spPr>
        <a:xfrm flipV="1">
          <a:off x="4592350" y="23597567"/>
          <a:ext cx="9525" cy="2735332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16565</xdr:colOff>
      <xdr:row>96</xdr:row>
      <xdr:rowOff>165653</xdr:rowOff>
    </xdr:from>
    <xdr:to>
      <xdr:col>31</xdr:col>
      <xdr:colOff>41414</xdr:colOff>
      <xdr:row>96</xdr:row>
      <xdr:rowOff>165653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7E6E44A6-863B-4CFC-A971-C4882E0E8633}"/>
            </a:ext>
          </a:extLst>
        </xdr:cNvPr>
        <xdr:cNvCxnSpPr/>
      </xdr:nvCxnSpPr>
      <xdr:spPr>
        <a:xfrm flipH="1">
          <a:off x="1524000" y="24624196"/>
          <a:ext cx="315567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16565</xdr:colOff>
      <xdr:row>100</xdr:row>
      <xdr:rowOff>41413</xdr:rowOff>
    </xdr:from>
    <xdr:to>
      <xdr:col>31</xdr:col>
      <xdr:colOff>41414</xdr:colOff>
      <xdr:row>100</xdr:row>
      <xdr:rowOff>41413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FE911641-7BA2-457B-AA23-5D4224B2D829}"/>
            </a:ext>
          </a:extLst>
        </xdr:cNvPr>
        <xdr:cNvCxnSpPr/>
      </xdr:nvCxnSpPr>
      <xdr:spPr>
        <a:xfrm flipH="1">
          <a:off x="1524000" y="25427609"/>
          <a:ext cx="315567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70045</xdr:colOff>
      <xdr:row>92</xdr:row>
      <xdr:rowOff>124654</xdr:rowOff>
    </xdr:from>
    <xdr:to>
      <xdr:col>33</xdr:col>
      <xdr:colOff>79570</xdr:colOff>
      <xdr:row>104</xdr:row>
      <xdr:rowOff>77029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3079CCCC-F313-47D8-B2C0-C0C0DCCA6F65}"/>
            </a:ext>
          </a:extLst>
        </xdr:cNvPr>
        <xdr:cNvCxnSpPr/>
      </xdr:nvCxnSpPr>
      <xdr:spPr>
        <a:xfrm flipV="1">
          <a:off x="5006480" y="23655545"/>
          <a:ext cx="9525" cy="2735332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41413</xdr:colOff>
      <xdr:row>94</xdr:row>
      <xdr:rowOff>24849</xdr:rowOff>
    </xdr:from>
    <xdr:to>
      <xdr:col>33</xdr:col>
      <xdr:colOff>140807</xdr:colOff>
      <xdr:row>94</xdr:row>
      <xdr:rowOff>24849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249DD48C-C5F0-479E-ABAD-0F29AF90CC00}"/>
            </a:ext>
          </a:extLst>
        </xdr:cNvPr>
        <xdr:cNvCxnSpPr/>
      </xdr:nvCxnSpPr>
      <xdr:spPr>
        <a:xfrm flipH="1">
          <a:off x="1548848" y="24019566"/>
          <a:ext cx="3528394" cy="0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33130</xdr:colOff>
      <xdr:row>98</xdr:row>
      <xdr:rowOff>132523</xdr:rowOff>
    </xdr:from>
    <xdr:to>
      <xdr:col>34</xdr:col>
      <xdr:colOff>82828</xdr:colOff>
      <xdr:row>98</xdr:row>
      <xdr:rowOff>132523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95A54DC2-2074-44CA-8016-42EFAAC19CA6}"/>
            </a:ext>
          </a:extLst>
        </xdr:cNvPr>
        <xdr:cNvCxnSpPr/>
      </xdr:nvCxnSpPr>
      <xdr:spPr>
        <a:xfrm flipH="1">
          <a:off x="1540565" y="25054893"/>
          <a:ext cx="3627785" cy="0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104775</xdr:colOff>
      <xdr:row>21</xdr:row>
      <xdr:rowOff>66675</xdr:rowOff>
    </xdr:from>
    <xdr:to>
      <xdr:col>36</xdr:col>
      <xdr:colOff>19050</xdr:colOff>
      <xdr:row>29</xdr:row>
      <xdr:rowOff>190500</xdr:rowOff>
    </xdr:to>
    <xdr:pic>
      <xdr:nvPicPr>
        <xdr:cNvPr id="143923" name="Picture 2" descr="C:\DOCUME~1\ADMINI~1\LOCALS~1\Temp\Hnc\BinData\EMB00001ef40eee.jpg">
          <a:extLst>
            <a:ext uri="{FF2B5EF4-FFF2-40B4-BE49-F238E27FC236}">
              <a16:creationId xmlns:a16="http://schemas.microsoft.com/office/drawing/2014/main" id="{C26DB29C-D6BB-412C-B5FB-E03DC1808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78" t="3969" r="9956" b="1530"/>
        <a:stretch>
          <a:fillRect/>
        </a:stretch>
      </xdr:blipFill>
      <xdr:spPr bwMode="auto">
        <a:xfrm>
          <a:off x="1323975" y="5067300"/>
          <a:ext cx="4181475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104775</xdr:colOff>
      <xdr:row>3</xdr:row>
      <xdr:rowOff>76200</xdr:rowOff>
    </xdr:from>
    <xdr:to>
      <xdr:col>35</xdr:col>
      <xdr:colOff>142875</xdr:colOff>
      <xdr:row>11</xdr:row>
      <xdr:rowOff>219075</xdr:rowOff>
    </xdr:to>
    <xdr:pic>
      <xdr:nvPicPr>
        <xdr:cNvPr id="143924" name="Picture 1" descr="C:\DOCUME~1\ADMINI~1\LOCALS~1\Temp\Hnc\BinData\EMB00001ef40ef4.jpg">
          <a:extLst>
            <a:ext uri="{FF2B5EF4-FFF2-40B4-BE49-F238E27FC236}">
              <a16:creationId xmlns:a16="http://schemas.microsoft.com/office/drawing/2014/main" id="{1E344D39-C503-4246-8B4B-1C8F7D9D3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49" t="4050" r="10204" b="887"/>
        <a:stretch>
          <a:fillRect/>
        </a:stretch>
      </xdr:blipFill>
      <xdr:spPr bwMode="auto">
        <a:xfrm>
          <a:off x="1323975" y="790575"/>
          <a:ext cx="4152900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144097</xdr:colOff>
      <xdr:row>5</xdr:row>
      <xdr:rowOff>225463</xdr:rowOff>
    </xdr:from>
    <xdr:to>
      <xdr:col>34</xdr:col>
      <xdr:colOff>144097</xdr:colOff>
      <xdr:row>5</xdr:row>
      <xdr:rowOff>225463</xdr:rowOff>
    </xdr:to>
    <xdr:cxnSp macro="">
      <xdr:nvCxnSpPr>
        <xdr:cNvPr id="25" name="직선 연결선 24">
          <a:extLst>
            <a:ext uri="{FF2B5EF4-FFF2-40B4-BE49-F238E27FC236}">
              <a16:creationId xmlns:a16="http://schemas.microsoft.com/office/drawing/2014/main" id="{EBBFD477-993B-4F1A-AFB3-D3A60DAE2989}"/>
            </a:ext>
          </a:extLst>
        </xdr:cNvPr>
        <xdr:cNvCxnSpPr/>
      </xdr:nvCxnSpPr>
      <xdr:spPr bwMode="auto">
        <a:xfrm rot="10800000" flipH="1">
          <a:off x="1287097" y="12900857"/>
          <a:ext cx="432435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66675</xdr:colOff>
      <xdr:row>3</xdr:row>
      <xdr:rowOff>133350</xdr:rowOff>
    </xdr:from>
    <xdr:to>
      <xdr:col>29</xdr:col>
      <xdr:colOff>66675</xdr:colOff>
      <xdr:row>10</xdr:row>
      <xdr:rowOff>123825</xdr:rowOff>
    </xdr:to>
    <xdr:cxnSp macro="">
      <xdr:nvCxnSpPr>
        <xdr:cNvPr id="143926" name="직선 연결선 27">
          <a:extLst>
            <a:ext uri="{FF2B5EF4-FFF2-40B4-BE49-F238E27FC236}">
              <a16:creationId xmlns:a16="http://schemas.microsoft.com/office/drawing/2014/main" id="{0E8A8956-5FD0-411B-9BE0-1D68D311AC19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3657600" y="1676400"/>
          <a:ext cx="1657350" cy="0"/>
        </a:xfrm>
        <a:prstGeom prst="line">
          <a:avLst/>
        </a:prstGeom>
        <a:noFill/>
        <a:ln w="952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1222</xdr:colOff>
      <xdr:row>23</xdr:row>
      <xdr:rowOff>215938</xdr:rowOff>
    </xdr:from>
    <xdr:to>
      <xdr:col>35</xdr:col>
      <xdr:colOff>1222</xdr:colOff>
      <xdr:row>23</xdr:row>
      <xdr:rowOff>215938</xdr:rowOff>
    </xdr:to>
    <xdr:cxnSp macro="">
      <xdr:nvCxnSpPr>
        <xdr:cNvPr id="2" name="직선 연결선 24">
          <a:extLst>
            <a:ext uri="{FF2B5EF4-FFF2-40B4-BE49-F238E27FC236}">
              <a16:creationId xmlns:a16="http://schemas.microsoft.com/office/drawing/2014/main" id="{4270209D-D120-44D9-8DC9-EC77084893F5}"/>
            </a:ext>
          </a:extLst>
        </xdr:cNvPr>
        <xdr:cNvCxnSpPr/>
      </xdr:nvCxnSpPr>
      <xdr:spPr bwMode="auto">
        <a:xfrm rot="10800000" flipH="1">
          <a:off x="1287097" y="12900857"/>
          <a:ext cx="432435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21</xdr:row>
      <xdr:rowOff>123825</xdr:rowOff>
    </xdr:from>
    <xdr:to>
      <xdr:col>23</xdr:col>
      <xdr:colOff>9525</xdr:colOff>
      <xdr:row>28</xdr:row>
      <xdr:rowOff>114300</xdr:rowOff>
    </xdr:to>
    <xdr:cxnSp macro="">
      <xdr:nvCxnSpPr>
        <xdr:cNvPr id="143928" name="직선 연결선 27">
          <a:extLst>
            <a:ext uri="{FF2B5EF4-FFF2-40B4-BE49-F238E27FC236}">
              <a16:creationId xmlns:a16="http://schemas.microsoft.com/office/drawing/2014/main" id="{52003012-5900-41E8-A50A-628C32325FFE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686050" y="5953125"/>
          <a:ext cx="1657350" cy="0"/>
        </a:xfrm>
        <a:prstGeom prst="line">
          <a:avLst/>
        </a:prstGeom>
        <a:noFill/>
        <a:ln w="952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41</xdr:row>
          <xdr:rowOff>38100</xdr:rowOff>
        </xdr:from>
        <xdr:to>
          <xdr:col>22</xdr:col>
          <xdr:colOff>47625</xdr:colOff>
          <xdr:row>43</xdr:row>
          <xdr:rowOff>190500</xdr:rowOff>
        </xdr:to>
        <xdr:sp macro="" textlink="">
          <xdr:nvSpPr>
            <xdr:cNvPr id="12299" name="Object 11" hidden="1">
              <a:extLst>
                <a:ext uri="{63B3BB69-23CF-44E3-9099-C40C66FF867C}">
                  <a14:compatExt spid="_x0000_s12299"/>
                </a:ext>
                <a:ext uri="{FF2B5EF4-FFF2-40B4-BE49-F238E27FC236}">
                  <a16:creationId xmlns:a16="http://schemas.microsoft.com/office/drawing/2014/main" id="{200605B9-5E42-40F5-8093-4C1C70DE0D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54</xdr:row>
          <xdr:rowOff>38100</xdr:rowOff>
        </xdr:from>
        <xdr:to>
          <xdr:col>23</xdr:col>
          <xdr:colOff>0</xdr:colOff>
          <xdr:row>56</xdr:row>
          <xdr:rowOff>219075</xdr:rowOff>
        </xdr:to>
        <xdr:sp macro="" textlink="">
          <xdr:nvSpPr>
            <xdr:cNvPr id="12357" name="Object 69" hidden="1">
              <a:extLst>
                <a:ext uri="{63B3BB69-23CF-44E3-9099-C40C66FF867C}">
                  <a14:compatExt spid="_x0000_s12357"/>
                </a:ext>
                <a:ext uri="{FF2B5EF4-FFF2-40B4-BE49-F238E27FC236}">
                  <a16:creationId xmlns:a16="http://schemas.microsoft.com/office/drawing/2014/main" id="{BF48A237-D8CC-43D0-9F38-8BF3D96B88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19050</xdr:colOff>
      <xdr:row>21</xdr:row>
      <xdr:rowOff>57150</xdr:rowOff>
    </xdr:from>
    <xdr:to>
      <xdr:col>37</xdr:col>
      <xdr:colOff>76200</xdr:colOff>
      <xdr:row>36</xdr:row>
      <xdr:rowOff>180975</xdr:rowOff>
    </xdr:to>
    <xdr:pic>
      <xdr:nvPicPr>
        <xdr:cNvPr id="142669" name="그림 1" descr="그림1.png">
          <a:extLst>
            <a:ext uri="{FF2B5EF4-FFF2-40B4-BE49-F238E27FC236}">
              <a16:creationId xmlns:a16="http://schemas.microsoft.com/office/drawing/2014/main" id="{25C2DAE0-45F0-4651-B9CF-DEFC2056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5095875"/>
          <a:ext cx="5086350" cy="3838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28575</xdr:colOff>
      <xdr:row>59</xdr:row>
      <xdr:rowOff>95250</xdr:rowOff>
    </xdr:from>
    <xdr:to>
      <xdr:col>39</xdr:col>
      <xdr:colOff>114300</xdr:colOff>
      <xdr:row>71</xdr:row>
      <xdr:rowOff>142875</xdr:rowOff>
    </xdr:to>
    <xdr:pic>
      <xdr:nvPicPr>
        <xdr:cNvPr id="142670" name="그림 20" descr="그림2.png">
          <a:extLst>
            <a:ext uri="{FF2B5EF4-FFF2-40B4-BE49-F238E27FC236}">
              <a16:creationId xmlns:a16="http://schemas.microsoft.com/office/drawing/2014/main" id="{1331267C-F33D-4B6B-A8D4-10F358D2C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73"/>
        <a:stretch>
          <a:fillRect/>
        </a:stretch>
      </xdr:blipFill>
      <xdr:spPr bwMode="auto">
        <a:xfrm>
          <a:off x="485775" y="14354175"/>
          <a:ext cx="5572125" cy="30194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57150</xdr:colOff>
      <xdr:row>46</xdr:row>
      <xdr:rowOff>38100</xdr:rowOff>
    </xdr:from>
    <xdr:to>
      <xdr:col>39</xdr:col>
      <xdr:colOff>142875</xdr:colOff>
      <xdr:row>59</xdr:row>
      <xdr:rowOff>0</xdr:rowOff>
    </xdr:to>
    <xdr:pic>
      <xdr:nvPicPr>
        <xdr:cNvPr id="142671" name="Picture 1695">
          <a:extLst>
            <a:ext uri="{FF2B5EF4-FFF2-40B4-BE49-F238E27FC236}">
              <a16:creationId xmlns:a16="http://schemas.microsoft.com/office/drawing/2014/main" id="{999E51F8-3075-4119-B918-85113CBDB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1077575"/>
          <a:ext cx="5572125" cy="3181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304800</xdr:rowOff>
    </xdr:from>
    <xdr:to>
      <xdr:col>35</xdr:col>
      <xdr:colOff>28575</xdr:colOff>
      <xdr:row>25</xdr:row>
      <xdr:rowOff>304800</xdr:rowOff>
    </xdr:to>
    <xdr:sp macro="" textlink="">
      <xdr:nvSpPr>
        <xdr:cNvPr id="168018" name="Rectangle 5">
          <a:extLst>
            <a:ext uri="{FF2B5EF4-FFF2-40B4-BE49-F238E27FC236}">
              <a16:creationId xmlns:a16="http://schemas.microsoft.com/office/drawing/2014/main" id="{0D4BD273-76FB-4211-8DF6-B69FC33222D2}"/>
            </a:ext>
          </a:extLst>
        </xdr:cNvPr>
        <xdr:cNvSpPr>
          <a:spLocks noChangeArrowheads="1"/>
        </xdr:cNvSpPr>
      </xdr:nvSpPr>
      <xdr:spPr bwMode="auto">
        <a:xfrm>
          <a:off x="171450" y="7334250"/>
          <a:ext cx="6181725" cy="6096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0</xdr:rowOff>
    </xdr:from>
    <xdr:to>
      <xdr:col>35</xdr:col>
      <xdr:colOff>19050</xdr:colOff>
      <xdr:row>81</xdr:row>
      <xdr:rowOff>0</xdr:rowOff>
    </xdr:to>
    <xdr:sp macro="" textlink="">
      <xdr:nvSpPr>
        <xdr:cNvPr id="168019" name="Rectangle 7">
          <a:extLst>
            <a:ext uri="{FF2B5EF4-FFF2-40B4-BE49-F238E27FC236}">
              <a16:creationId xmlns:a16="http://schemas.microsoft.com/office/drawing/2014/main" id="{A6A59B71-3707-42EE-BF9B-1232D9AB58FF}"/>
            </a:ext>
          </a:extLst>
        </xdr:cNvPr>
        <xdr:cNvSpPr>
          <a:spLocks noChangeArrowheads="1"/>
        </xdr:cNvSpPr>
      </xdr:nvSpPr>
      <xdr:spPr bwMode="auto">
        <a:xfrm>
          <a:off x="171450" y="19526250"/>
          <a:ext cx="6172200" cy="51816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133350</xdr:colOff>
      <xdr:row>101</xdr:row>
      <xdr:rowOff>85725</xdr:rowOff>
    </xdr:from>
    <xdr:to>
      <xdr:col>32</xdr:col>
      <xdr:colOff>0</xdr:colOff>
      <xdr:row>117</xdr:row>
      <xdr:rowOff>180975</xdr:rowOff>
    </xdr:to>
    <xdr:grpSp>
      <xdr:nvGrpSpPr>
        <xdr:cNvPr id="168020" name="Group 9">
          <a:extLst>
            <a:ext uri="{FF2B5EF4-FFF2-40B4-BE49-F238E27FC236}">
              <a16:creationId xmlns:a16="http://schemas.microsoft.com/office/drawing/2014/main" id="{695C1E41-3713-4C21-AC90-9B6A0E545CFF}"/>
            </a:ext>
          </a:extLst>
        </xdr:cNvPr>
        <xdr:cNvGrpSpPr>
          <a:grpSpLocks/>
        </xdr:cNvGrpSpPr>
      </xdr:nvGrpSpPr>
      <xdr:grpSpPr bwMode="auto">
        <a:xfrm>
          <a:off x="485775" y="30889575"/>
          <a:ext cx="5295900" cy="4972050"/>
          <a:chOff x="65" y="3679"/>
          <a:chExt cx="554" cy="457"/>
        </a:xfrm>
      </xdr:grpSpPr>
      <xdr:pic>
        <xdr:nvPicPr>
          <xdr:cNvPr id="168042" name="Picture 10" descr="항설도참5-10">
            <a:extLst>
              <a:ext uri="{FF2B5EF4-FFF2-40B4-BE49-F238E27FC236}">
                <a16:creationId xmlns:a16="http://schemas.microsoft.com/office/drawing/2014/main" id="{6232BCE1-BDC9-4544-9D9F-29DF38744FB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5" y="3679"/>
            <a:ext cx="248" cy="45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68043" name="Picture 11" descr="항설도참5-11">
            <a:extLst>
              <a:ext uri="{FF2B5EF4-FFF2-40B4-BE49-F238E27FC236}">
                <a16:creationId xmlns:a16="http://schemas.microsoft.com/office/drawing/2014/main" id="{4E8C9A75-AD91-4BC2-A5B6-479B605BBE6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" y="3700"/>
            <a:ext cx="259" cy="2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68044" name="Picture 12" descr="항설도참5-12">
            <a:extLst>
              <a:ext uri="{FF2B5EF4-FFF2-40B4-BE49-F238E27FC236}">
                <a16:creationId xmlns:a16="http://schemas.microsoft.com/office/drawing/2014/main" id="{3C36F201-AAA1-4B79-ABC7-92CF92BACA2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6" y="3973"/>
            <a:ext cx="245" cy="14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161925</xdr:colOff>
      <xdr:row>100</xdr:row>
      <xdr:rowOff>114300</xdr:rowOff>
    </xdr:from>
    <xdr:to>
      <xdr:col>35</xdr:col>
      <xdr:colOff>28575</xdr:colOff>
      <xdr:row>119</xdr:row>
      <xdr:rowOff>0</xdr:rowOff>
    </xdr:to>
    <xdr:sp macro="" textlink="">
      <xdr:nvSpPr>
        <xdr:cNvPr id="168021" name="Rectangle 13">
          <a:extLst>
            <a:ext uri="{FF2B5EF4-FFF2-40B4-BE49-F238E27FC236}">
              <a16:creationId xmlns:a16="http://schemas.microsoft.com/office/drawing/2014/main" id="{8EC1AE29-FA25-4D04-AF93-38A0711F9880}"/>
            </a:ext>
          </a:extLst>
        </xdr:cNvPr>
        <xdr:cNvSpPr>
          <a:spLocks noChangeArrowheads="1"/>
        </xdr:cNvSpPr>
      </xdr:nvSpPr>
      <xdr:spPr bwMode="auto">
        <a:xfrm>
          <a:off x="161925" y="30613350"/>
          <a:ext cx="6191250" cy="56769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122</xdr:row>
      <xdr:rowOff>0</xdr:rowOff>
    </xdr:from>
    <xdr:to>
      <xdr:col>35</xdr:col>
      <xdr:colOff>19050</xdr:colOff>
      <xdr:row>131</xdr:row>
      <xdr:rowOff>0</xdr:rowOff>
    </xdr:to>
    <xdr:sp macro="" textlink="">
      <xdr:nvSpPr>
        <xdr:cNvPr id="168022" name="Rectangle 14">
          <a:extLst>
            <a:ext uri="{FF2B5EF4-FFF2-40B4-BE49-F238E27FC236}">
              <a16:creationId xmlns:a16="http://schemas.microsoft.com/office/drawing/2014/main" id="{1C8BCE11-CA29-4681-AA17-522778C6DC57}"/>
            </a:ext>
          </a:extLst>
        </xdr:cNvPr>
        <xdr:cNvSpPr>
          <a:spLocks noChangeArrowheads="1"/>
        </xdr:cNvSpPr>
      </xdr:nvSpPr>
      <xdr:spPr bwMode="auto">
        <a:xfrm>
          <a:off x="171450" y="37204650"/>
          <a:ext cx="6172200" cy="27432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160</xdr:row>
      <xdr:rowOff>0</xdr:rowOff>
    </xdr:from>
    <xdr:to>
      <xdr:col>35</xdr:col>
      <xdr:colOff>19050</xdr:colOff>
      <xdr:row>171</xdr:row>
      <xdr:rowOff>0</xdr:rowOff>
    </xdr:to>
    <xdr:sp macro="" textlink="">
      <xdr:nvSpPr>
        <xdr:cNvPr id="168023" name="Rectangle 15">
          <a:extLst>
            <a:ext uri="{FF2B5EF4-FFF2-40B4-BE49-F238E27FC236}">
              <a16:creationId xmlns:a16="http://schemas.microsoft.com/office/drawing/2014/main" id="{7ABF4DEB-7382-40FD-AA2B-436EB5AA6225}"/>
            </a:ext>
          </a:extLst>
        </xdr:cNvPr>
        <xdr:cNvSpPr>
          <a:spLocks noChangeArrowheads="1"/>
        </xdr:cNvSpPr>
      </xdr:nvSpPr>
      <xdr:spPr bwMode="auto">
        <a:xfrm>
          <a:off x="352425" y="48263175"/>
          <a:ext cx="5991225" cy="27241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191</xdr:row>
      <xdr:rowOff>85725</xdr:rowOff>
    </xdr:from>
    <xdr:to>
      <xdr:col>35</xdr:col>
      <xdr:colOff>28575</xdr:colOff>
      <xdr:row>200</xdr:row>
      <xdr:rowOff>190500</xdr:rowOff>
    </xdr:to>
    <xdr:sp macro="" textlink="">
      <xdr:nvSpPr>
        <xdr:cNvPr id="168024" name="Rectangle 16">
          <a:extLst>
            <a:ext uri="{FF2B5EF4-FFF2-40B4-BE49-F238E27FC236}">
              <a16:creationId xmlns:a16="http://schemas.microsoft.com/office/drawing/2014/main" id="{85FBA0CC-BCFB-473D-BBD8-CBE756FB0526}"/>
            </a:ext>
          </a:extLst>
        </xdr:cNvPr>
        <xdr:cNvSpPr>
          <a:spLocks noChangeArrowheads="1"/>
        </xdr:cNvSpPr>
      </xdr:nvSpPr>
      <xdr:spPr bwMode="auto">
        <a:xfrm>
          <a:off x="171450" y="56416575"/>
          <a:ext cx="6181725" cy="2209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57150</xdr:colOff>
      <xdr:row>176</xdr:row>
      <xdr:rowOff>19050</xdr:rowOff>
    </xdr:from>
    <xdr:to>
      <xdr:col>27</xdr:col>
      <xdr:colOff>104775</xdr:colOff>
      <xdr:row>183</xdr:row>
      <xdr:rowOff>9525</xdr:rowOff>
    </xdr:to>
    <xdr:pic>
      <xdr:nvPicPr>
        <xdr:cNvPr id="168025" name="Picture 19" descr="항설도참5-14">
          <a:extLst>
            <a:ext uri="{FF2B5EF4-FFF2-40B4-BE49-F238E27FC236}">
              <a16:creationId xmlns:a16="http://schemas.microsoft.com/office/drawing/2014/main" id="{469E1747-2DC3-4824-AFF0-92280DFD0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52235100"/>
          <a:ext cx="3667125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274</xdr:row>
      <xdr:rowOff>0</xdr:rowOff>
    </xdr:from>
    <xdr:to>
      <xdr:col>16</xdr:col>
      <xdr:colOff>95250</xdr:colOff>
      <xdr:row>274</xdr:row>
      <xdr:rowOff>180975</xdr:rowOff>
    </xdr:to>
    <xdr:sp macro="" textlink="">
      <xdr:nvSpPr>
        <xdr:cNvPr id="168026" name="AutoShape 22" descr="PIC79">
          <a:extLst>
            <a:ext uri="{FF2B5EF4-FFF2-40B4-BE49-F238E27FC236}">
              <a16:creationId xmlns:a16="http://schemas.microsoft.com/office/drawing/2014/main" id="{90019A9D-BC3A-4039-8D5B-BC7BFE0AD9A7}"/>
            </a:ext>
          </a:extLst>
        </xdr:cNvPr>
        <xdr:cNvSpPr>
          <a:spLocks noChangeAspect="1" noChangeArrowheads="1"/>
        </xdr:cNvSpPr>
      </xdr:nvSpPr>
      <xdr:spPr bwMode="auto">
        <a:xfrm>
          <a:off x="2705100" y="76180950"/>
          <a:ext cx="2762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11</xdr:row>
      <xdr:rowOff>0</xdr:rowOff>
    </xdr:from>
    <xdr:to>
      <xdr:col>41</xdr:col>
      <xdr:colOff>133350</xdr:colOff>
      <xdr:row>12</xdr:row>
      <xdr:rowOff>9525</xdr:rowOff>
    </xdr:to>
    <xdr:sp macro="" textlink="">
      <xdr:nvSpPr>
        <xdr:cNvPr id="168027" name="AutoShape 23" descr="PIC7B">
          <a:extLst>
            <a:ext uri="{FF2B5EF4-FFF2-40B4-BE49-F238E27FC236}">
              <a16:creationId xmlns:a16="http://schemas.microsoft.com/office/drawing/2014/main" id="{F48FFF24-FF04-4764-87A3-32DBD7093EB7}"/>
            </a:ext>
          </a:extLst>
        </xdr:cNvPr>
        <xdr:cNvSpPr>
          <a:spLocks noChangeAspect="1" noChangeArrowheads="1"/>
        </xdr:cNvSpPr>
      </xdr:nvSpPr>
      <xdr:spPr bwMode="auto">
        <a:xfrm>
          <a:off x="6858000" y="3371850"/>
          <a:ext cx="590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</xdr:colOff>
      <xdr:row>192</xdr:row>
      <xdr:rowOff>57150</xdr:rowOff>
    </xdr:from>
    <xdr:to>
      <xdr:col>29</xdr:col>
      <xdr:colOff>114300</xdr:colOff>
      <xdr:row>200</xdr:row>
      <xdr:rowOff>123825</xdr:rowOff>
    </xdr:to>
    <xdr:pic>
      <xdr:nvPicPr>
        <xdr:cNvPr id="168028" name="Picture 33" descr="다마모또 복사">
          <a:extLst>
            <a:ext uri="{FF2B5EF4-FFF2-40B4-BE49-F238E27FC236}">
              <a16:creationId xmlns:a16="http://schemas.microsoft.com/office/drawing/2014/main" id="{3246223D-B67D-4F74-9790-D7760F531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6" t="3239" r="1033" b="4454"/>
        <a:stretch>
          <a:fillRect/>
        </a:stretch>
      </xdr:blipFill>
      <xdr:spPr bwMode="auto">
        <a:xfrm>
          <a:off x="180975" y="56511825"/>
          <a:ext cx="5172075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66675</xdr:colOff>
      <xdr:row>246</xdr:row>
      <xdr:rowOff>295275</xdr:rowOff>
    </xdr:from>
    <xdr:to>
      <xdr:col>30</xdr:col>
      <xdr:colOff>171450</xdr:colOff>
      <xdr:row>257</xdr:row>
      <xdr:rowOff>104775</xdr:rowOff>
    </xdr:to>
    <xdr:pic>
      <xdr:nvPicPr>
        <xdr:cNvPr id="168029" name="Picture 34" descr="무제-1 복사">
          <a:extLst>
            <a:ext uri="{FF2B5EF4-FFF2-40B4-BE49-F238E27FC236}">
              <a16:creationId xmlns:a16="http://schemas.microsoft.com/office/drawing/2014/main" id="{87D0943E-2C3F-4C43-92F5-12521D2BB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68656200"/>
          <a:ext cx="4991100" cy="3267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246</xdr:row>
      <xdr:rowOff>304800</xdr:rowOff>
    </xdr:from>
    <xdr:to>
      <xdr:col>35</xdr:col>
      <xdr:colOff>19050</xdr:colOff>
      <xdr:row>257</xdr:row>
      <xdr:rowOff>104775</xdr:rowOff>
    </xdr:to>
    <xdr:sp macro="" textlink="">
      <xdr:nvSpPr>
        <xdr:cNvPr id="168030" name="Rectangle 35">
          <a:extLst>
            <a:ext uri="{FF2B5EF4-FFF2-40B4-BE49-F238E27FC236}">
              <a16:creationId xmlns:a16="http://schemas.microsoft.com/office/drawing/2014/main" id="{15434FD2-DA9E-48D9-B4D3-73582F7D786C}"/>
            </a:ext>
          </a:extLst>
        </xdr:cNvPr>
        <xdr:cNvSpPr>
          <a:spLocks noChangeArrowheads="1"/>
        </xdr:cNvSpPr>
      </xdr:nvSpPr>
      <xdr:spPr bwMode="auto">
        <a:xfrm>
          <a:off x="171450" y="68665725"/>
          <a:ext cx="6172200" cy="3257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142875</xdr:colOff>
      <xdr:row>251</xdr:row>
      <xdr:rowOff>28575</xdr:rowOff>
    </xdr:from>
    <xdr:to>
      <xdr:col>13</xdr:col>
      <xdr:colOff>142875</xdr:colOff>
      <xdr:row>255</xdr:row>
      <xdr:rowOff>304800</xdr:rowOff>
    </xdr:to>
    <xdr:sp macro="" textlink="">
      <xdr:nvSpPr>
        <xdr:cNvPr id="168031" name="Line 38">
          <a:extLst>
            <a:ext uri="{FF2B5EF4-FFF2-40B4-BE49-F238E27FC236}">
              <a16:creationId xmlns:a16="http://schemas.microsoft.com/office/drawing/2014/main" id="{16DB1C58-172B-4609-ACBC-269D33266F60}"/>
            </a:ext>
          </a:extLst>
        </xdr:cNvPr>
        <xdr:cNvSpPr>
          <a:spLocks noChangeShapeType="1"/>
        </xdr:cNvSpPr>
      </xdr:nvSpPr>
      <xdr:spPr bwMode="auto">
        <a:xfrm flipV="1">
          <a:off x="2486025" y="69961125"/>
          <a:ext cx="0" cy="15335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66675</xdr:colOff>
      <xdr:row>254</xdr:row>
      <xdr:rowOff>171450</xdr:rowOff>
    </xdr:from>
    <xdr:to>
      <xdr:col>20</xdr:col>
      <xdr:colOff>47625</xdr:colOff>
      <xdr:row>254</xdr:row>
      <xdr:rowOff>171450</xdr:rowOff>
    </xdr:to>
    <xdr:sp macro="" textlink="">
      <xdr:nvSpPr>
        <xdr:cNvPr id="168032" name="Line 39">
          <a:extLst>
            <a:ext uri="{FF2B5EF4-FFF2-40B4-BE49-F238E27FC236}">
              <a16:creationId xmlns:a16="http://schemas.microsoft.com/office/drawing/2014/main" id="{3A8A083B-F3E9-4B0F-B476-2D391B0149E5}"/>
            </a:ext>
          </a:extLst>
        </xdr:cNvPr>
        <xdr:cNvSpPr>
          <a:spLocks noChangeShapeType="1"/>
        </xdr:cNvSpPr>
      </xdr:nvSpPr>
      <xdr:spPr bwMode="auto">
        <a:xfrm flipH="1">
          <a:off x="1504950" y="71046975"/>
          <a:ext cx="215265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19049</xdr:colOff>
      <xdr:row>192</xdr:row>
      <xdr:rowOff>114300</xdr:rowOff>
    </xdr:from>
    <xdr:to>
      <xdr:col>13</xdr:col>
      <xdr:colOff>104774</xdr:colOff>
      <xdr:row>193</xdr:row>
      <xdr:rowOff>28576</xdr:rowOff>
    </xdr:to>
    <xdr:sp macro="" textlink="">
      <xdr:nvSpPr>
        <xdr:cNvPr id="28" name="Rectangle 50">
          <a:extLst>
            <a:ext uri="{FF2B5EF4-FFF2-40B4-BE49-F238E27FC236}">
              <a16:creationId xmlns:a16="http://schemas.microsoft.com/office/drawing/2014/main" id="{BE071504-08C2-4C50-BC11-CE47FBD8EBB8}"/>
            </a:ext>
          </a:extLst>
        </xdr:cNvPr>
        <xdr:cNvSpPr>
          <a:spLocks noChangeArrowheads="1"/>
        </xdr:cNvSpPr>
      </xdr:nvSpPr>
      <xdr:spPr bwMode="auto">
        <a:xfrm>
          <a:off x="1219199" y="53092350"/>
          <a:ext cx="1114425" cy="16192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APROX. H.H.W</a:t>
          </a:r>
        </a:p>
      </xdr:txBody>
    </xdr:sp>
    <xdr:clientData/>
  </xdr:twoCellAnchor>
  <xdr:twoCellAnchor editAs="oneCell">
    <xdr:from>
      <xdr:col>15</xdr:col>
      <xdr:colOff>0</xdr:colOff>
      <xdr:row>274</xdr:row>
      <xdr:rowOff>0</xdr:rowOff>
    </xdr:from>
    <xdr:to>
      <xdr:col>16</xdr:col>
      <xdr:colOff>95250</xdr:colOff>
      <xdr:row>275</xdr:row>
      <xdr:rowOff>47625</xdr:rowOff>
    </xdr:to>
    <xdr:sp macro="" textlink="">
      <xdr:nvSpPr>
        <xdr:cNvPr id="168034" name="AutoShape 60" descr="PIC79">
          <a:extLst>
            <a:ext uri="{FF2B5EF4-FFF2-40B4-BE49-F238E27FC236}">
              <a16:creationId xmlns:a16="http://schemas.microsoft.com/office/drawing/2014/main" id="{6595A41E-1AA4-41D9-A021-BC31CF45918D}"/>
            </a:ext>
          </a:extLst>
        </xdr:cNvPr>
        <xdr:cNvSpPr>
          <a:spLocks noChangeAspect="1" noChangeArrowheads="1"/>
        </xdr:cNvSpPr>
      </xdr:nvSpPr>
      <xdr:spPr bwMode="auto">
        <a:xfrm>
          <a:off x="2705100" y="76180950"/>
          <a:ext cx="2762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265</xdr:row>
      <xdr:rowOff>76200</xdr:rowOff>
    </xdr:from>
    <xdr:to>
      <xdr:col>34</xdr:col>
      <xdr:colOff>142875</xdr:colOff>
      <xdr:row>266</xdr:row>
      <xdr:rowOff>247650</xdr:rowOff>
    </xdr:to>
    <xdr:sp macro="" textlink="">
      <xdr:nvSpPr>
        <xdr:cNvPr id="168035" name="Rectangle 83">
          <a:extLst>
            <a:ext uri="{FF2B5EF4-FFF2-40B4-BE49-F238E27FC236}">
              <a16:creationId xmlns:a16="http://schemas.microsoft.com/office/drawing/2014/main" id="{B8192434-9E2A-46E6-9D21-0D32537BF5FF}"/>
            </a:ext>
          </a:extLst>
        </xdr:cNvPr>
        <xdr:cNvSpPr>
          <a:spLocks noChangeArrowheads="1"/>
        </xdr:cNvSpPr>
      </xdr:nvSpPr>
      <xdr:spPr bwMode="auto">
        <a:xfrm>
          <a:off x="171450" y="73952100"/>
          <a:ext cx="6115050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123825</xdr:colOff>
          <xdr:row>159</xdr:row>
          <xdr:rowOff>0</xdr:rowOff>
        </xdr:from>
        <xdr:to>
          <xdr:col>44</xdr:col>
          <xdr:colOff>133350</xdr:colOff>
          <xdr:row>161</xdr:row>
          <xdr:rowOff>57150</xdr:rowOff>
        </xdr:to>
        <xdr:sp macro="" textlink="">
          <xdr:nvSpPr>
            <xdr:cNvPr id="141315" name="Object 3" hidden="1">
              <a:extLst>
                <a:ext uri="{63B3BB69-23CF-44E3-9099-C40C66FF867C}">
                  <a14:compatExt spid="_x0000_s141315"/>
                </a:ext>
                <a:ext uri="{FF2B5EF4-FFF2-40B4-BE49-F238E27FC236}">
                  <a16:creationId xmlns:a16="http://schemas.microsoft.com/office/drawing/2014/main" id="{B20DEAA7-C80C-48BF-A306-A2A891E535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173</xdr:row>
      <xdr:rowOff>152400</xdr:rowOff>
    </xdr:from>
    <xdr:to>
      <xdr:col>8</xdr:col>
      <xdr:colOff>114268</xdr:colOff>
      <xdr:row>174</xdr:row>
      <xdr:rowOff>266700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Object 677">
              <a:extLst>
                <a:ext uri="{FF2B5EF4-FFF2-40B4-BE49-F238E27FC236}">
                  <a16:creationId xmlns:a16="http://schemas.microsoft.com/office/drawing/2014/main" id="{B0AD2CAE-1AF1-46F4-BF44-8E689AEFBD83}"/>
                </a:ext>
              </a:extLst>
            </xdr:cNvPr>
            <xdr:cNvSpPr txBox="1"/>
          </xdr:nvSpPr>
          <xdr:spPr>
            <a:xfrm>
              <a:off x="0" y="58026300"/>
              <a:ext cx="1552543" cy="39052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</m:t>
                    </m:r>
                    <m:r>
                      <a:rPr lang="ko-KR" alt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ko-KR" alt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l-GR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l-GR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𝜋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′ / 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′</m:t>
                        </m:r>
                      </m:num>
                      <m:den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𝑠𝑖𝑛h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(4</m:t>
                        </m:r>
                        <m:r>
                          <a:rPr lang="el-GR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𝜋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′ / 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′)</m:t>
                        </m:r>
                      </m:den>
                    </m:f>
                  </m:oMath>
                </m:oMathPara>
              </a14:m>
              <a:endParaRPr lang="ko-KR" altLang="en-US"/>
            </a:p>
          </xdr:txBody>
        </xdr:sp>
      </mc:Choice>
      <mc:Fallback xmlns="">
        <xdr:sp macro="" textlink="">
          <xdr:nvSpPr>
            <xdr:cNvPr id="2" name="Object 677">
              <a:extLst xmlns:a="http://schemas.openxmlformats.org/drawingml/2006/main">
                <a:ext uri="{FF2B5EF4-FFF2-40B4-BE49-F238E27FC236}">
                  <a16:creationId xmlns:a16="http://schemas.microsoft.com/office/drawing/2014/main" id="{B0AD2CAE-1AF1-46F4-BF44-8E689AEFBD83}"/>
                </a:ext>
              </a:extLst>
            </xdr:cNvPr>
            <xdr:cNvSpPr txBox="1"/>
          </xdr:nvSpPr>
          <xdr:spPr>
            <a:xfrm xmlns:a="http://schemas.openxmlformats.org/drawingml/2006/main">
              <a:off x="0" y="58026300"/>
              <a:ext cx="1552543" cy="39052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pPr/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𝐾</a:t>
              </a:r>
              <a:r>
                <a:rPr lang="en-US" altLang="ko-KR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1</a:t>
              </a:r>
              <a:r>
                <a:rPr lang="ko-KR" alt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=(</a:t>
              </a:r>
              <a:r>
                <a:rPr lang="el-GR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4𝜋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ℎ′ / 𝐿′</a:t>
              </a:r>
              <a:r>
                <a:rPr lang="ko-KR" alt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)/(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𝑠𝑖𝑛ℎ(4</a:t>
              </a:r>
              <a:r>
                <a:rPr lang="el-GR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𝜋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ℎ′ / 𝐿′)</a:t>
              </a:r>
              <a:r>
                <a:rPr lang="ko-KR" alt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)</a:t>
              </a:r>
              <a:endParaRPr lang="ko-KR" altLang="en-US"/>
            </a:p>
          </xdr:txBody>
        </xdr:sp>
      </mc:Fallback>
    </mc:AlternateContent>
    <xdr:clientData/>
  </xdr:twoCellAnchor>
  <xdr:twoCellAnchor editAs="oneCell">
    <xdr:from>
      <xdr:col>0</xdr:col>
      <xdr:colOff>1</xdr:colOff>
      <xdr:row>172</xdr:row>
      <xdr:rowOff>0</xdr:rowOff>
    </xdr:from>
    <xdr:to>
      <xdr:col>33</xdr:col>
      <xdr:colOff>85725</xdr:colOff>
      <xdr:row>173</xdr:row>
      <xdr:rowOff>119258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Object 677">
              <a:extLst>
                <a:ext uri="{FF2B5EF4-FFF2-40B4-BE49-F238E27FC236}">
                  <a16:creationId xmlns:a16="http://schemas.microsoft.com/office/drawing/2014/main" id="{D864352F-143D-4E8C-B4CE-D74D66749407}"/>
                </a:ext>
              </a:extLst>
            </xdr:cNvPr>
            <xdr:cNvSpPr txBox="1"/>
          </xdr:nvSpPr>
          <xdr:spPr>
            <a:xfrm>
              <a:off x="1" y="50179941"/>
              <a:ext cx="5991224" cy="399405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𝑁𝑠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𝑚𝑎𝑥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(1.8,(1.3·(1−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)/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0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1/3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′/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𝐻</m:t>
                    </m:r>
                    <m:r>
                      <a:rPr lang="en-US" altLang="ko-KR" sz="100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1/3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+ 1.8·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𝑒𝑥𝑝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[−1.5·(1−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)2/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0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1/3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·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′/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𝐻</m:t>
                    </m:r>
                    <m:r>
                      <a:rPr lang="en-US" altLang="ko-KR" sz="100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1/3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])) ; 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𝐵𝑀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′ &lt; 0.25 </m:t>
                    </m:r>
                  </m:oMath>
                </m:oMathPara>
              </a14:m>
              <a:endParaRPr lang="ko-KR" altLang="en-US" sz="1000"/>
            </a:p>
          </xdr:txBody>
        </xdr:sp>
      </mc:Choice>
      <mc:Fallback xmlns="">
        <xdr:sp macro="" textlink="">
          <xdr:nvSpPr>
            <xdr:cNvPr id="26" name="Object 677">
              <a:extLst xmlns:a="http://schemas.openxmlformats.org/drawingml/2006/main">
                <a:ext uri="{FF2B5EF4-FFF2-40B4-BE49-F238E27FC236}">
                  <a16:creationId xmlns:a16="http://schemas.microsoft.com/office/drawing/2014/main" id="{D864352F-143D-4E8C-B4CE-D74D66749407}"/>
                </a:ext>
              </a:extLst>
            </xdr:cNvPr>
            <xdr:cNvSpPr txBox="1"/>
          </xdr:nvSpPr>
          <xdr:spPr>
            <a:xfrm xmlns:a="http://schemas.openxmlformats.org/drawingml/2006/main">
              <a:off x="1" y="50179941"/>
              <a:ext cx="5991224" cy="39940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square">
              <a:spAutoFit/>
            </a:bodyPr>
            <a:lstStyle xmlns:a="http://schemas.openxmlformats.org/drawingml/2006/main"/>
            <a:p xmlns:a="http://schemas.openxmlformats.org/drawingml/2006/main">
              <a:pPr/>
              <a:r>
                <a:rPr lang="en-US" altLang="ko-KR" sz="1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 𝑁𝑠=𝑚𝑎𝑥(1.8,(1.3·(1−𝐾)/𝐾</a:t>
              </a:r>
              <a:r>
                <a:rPr lang="en-US" altLang="ko-KR" sz="100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1/3</a:t>
              </a:r>
              <a:r>
                <a:rPr lang="en-US" altLang="ko-KR" sz="1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·ℎ′/𝐻</a:t>
              </a:r>
              <a:r>
                <a:rPr lang="en-US" altLang="ko-KR" sz="100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1/3</a:t>
              </a:r>
              <a:r>
                <a:rPr lang="en-US" altLang="ko-KR" sz="1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 + 1.8·𝑒𝑥𝑝[−1.5·(1−𝐾)2/𝐾</a:t>
              </a:r>
              <a:r>
                <a:rPr lang="en-US" altLang="ko-KR" sz="100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1/3</a:t>
              </a:r>
              <a:r>
                <a:rPr lang="en-US" altLang="ko-KR" sz="1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 ·ℎ′/𝐻</a:t>
              </a:r>
              <a:r>
                <a:rPr lang="en-US" altLang="ko-KR" sz="100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1/3</a:t>
              </a:r>
              <a:r>
                <a:rPr lang="en-US" altLang="ko-KR" sz="1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])) ; 𝐵𝑀/𝐿′ &lt; 0.25 </a:t>
              </a:r>
              <a:endParaRPr lang="ko-KR" altLang="en-US" sz="10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172</xdr:row>
      <xdr:rowOff>238125</xdr:rowOff>
    </xdr:from>
    <xdr:to>
      <xdr:col>6</xdr:col>
      <xdr:colOff>43886</xdr:colOff>
      <xdr:row>173</xdr:row>
      <xdr:rowOff>214715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Object 677">
              <a:extLst>
                <a:ext uri="{FF2B5EF4-FFF2-40B4-BE49-F238E27FC236}">
                  <a16:creationId xmlns:a16="http://schemas.microsoft.com/office/drawing/2014/main" id="{68504312-B1D0-4B93-B437-E49A0096A574}"/>
                </a:ext>
              </a:extLst>
            </xdr:cNvPr>
            <xdr:cNvSpPr txBox="1"/>
          </xdr:nvSpPr>
          <xdr:spPr>
            <a:xfrm>
              <a:off x="0" y="51011978"/>
              <a:ext cx="1108445" cy="256737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=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1(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2)</m:t>
                    </m:r>
                    <m:r>
                      <a:rPr lang="en-US" altLang="ko-KR" sz="105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𝐵</m:t>
                    </m:r>
                  </m:oMath>
                </m:oMathPara>
              </a14:m>
              <a:endParaRPr lang="ko-KR" altLang="en-US" sz="1050" baseline="-25000"/>
            </a:p>
          </xdr:txBody>
        </xdr:sp>
      </mc:Choice>
      <mc:Fallback xmlns="">
        <xdr:sp macro="" textlink="">
          <xdr:nvSpPr>
            <xdr:cNvPr id="27" name="Object 677">
              <a:extLst xmlns:a="http://schemas.openxmlformats.org/drawingml/2006/main">
                <a:ext uri="{FF2B5EF4-FFF2-40B4-BE49-F238E27FC236}">
                  <a16:creationId xmlns:a16="http://schemas.microsoft.com/office/drawing/2014/main" id="{68504312-B1D0-4B93-B437-E49A0096A574}"/>
                </a:ext>
              </a:extLst>
            </xdr:cNvPr>
            <xdr:cNvSpPr txBox="1"/>
          </xdr:nvSpPr>
          <xdr:spPr>
            <a:xfrm xmlns:a="http://schemas.openxmlformats.org/drawingml/2006/main">
              <a:off x="0" y="51011978"/>
              <a:ext cx="1108445" cy="256737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spAutoFit/>
            </a:bodyPr>
            <a:lstStyle xmlns:a="http://schemas.openxmlformats.org/drawingml/2006/main"/>
            <a:p xmlns:a="http://schemas.openxmlformats.org/drawingml/2006/main">
              <a:pPr/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  𝐾 = 𝐾1(𝐾2)</a:t>
              </a:r>
              <a:r>
                <a:rPr lang="en-US" altLang="ko-KR" sz="105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𝐵</a:t>
              </a:r>
              <a:endParaRPr lang="ko-KR" altLang="en-US" sz="1050" baseline="-250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175</xdr:row>
      <xdr:rowOff>19050</xdr:rowOff>
    </xdr:from>
    <xdr:to>
      <xdr:col>23</xdr:col>
      <xdr:colOff>95250</xdr:colOff>
      <xdr:row>176</xdr:row>
      <xdr:rowOff>5913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Object 677">
              <a:extLst>
                <a:ext uri="{FF2B5EF4-FFF2-40B4-BE49-F238E27FC236}">
                  <a16:creationId xmlns:a16="http://schemas.microsoft.com/office/drawing/2014/main" id="{0CFC2E58-CE54-4A2D-A1B5-26F77FE8AD04}"/>
                </a:ext>
              </a:extLst>
            </xdr:cNvPr>
            <xdr:cNvSpPr txBox="1"/>
          </xdr:nvSpPr>
          <xdr:spPr>
            <a:xfrm>
              <a:off x="0" y="58445400"/>
              <a:ext cx="4248150" cy="256737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2)</m:t>
                    </m:r>
                    <m:r>
                      <a:rPr lang="en-US" altLang="ko-KR" sz="105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𝐵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𝑚𝑎𝑥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{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𝛼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𝑠𝑖𝑛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𝛽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𝑐𝑜𝑠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2(2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𝑙𝑐𝑜𝑠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𝛽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′),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𝑐𝑜𝑠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𝛽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𝑠𝑖𝑛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2(2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𝑙𝑐𝑜𝑠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𝛽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′)}   </m:t>
                    </m:r>
                  </m:oMath>
                </m:oMathPara>
              </a14:m>
              <a:endParaRPr lang="ko-KR" altLang="en-US" sz="1050"/>
            </a:p>
          </xdr:txBody>
        </xdr:sp>
      </mc:Choice>
      <mc:Fallback>
        <xdr:sp macro="" textlink="">
          <xdr:nvSpPr>
            <xdr:cNvPr id="29" name="Object 677">
              <a:extLst>
                <a:ext uri="{FF2B5EF4-FFF2-40B4-BE49-F238E27FC236}">
                  <a16:creationId xmlns:a16="http://schemas.microsoft.com/office/drawing/2014/main" id="{0CFC2E58-CE54-4A2D-A1B5-26F77FE8AD04}"/>
                </a:ext>
              </a:extLst>
            </xdr:cNvPr>
            <xdr:cNvSpPr txBox="1"/>
          </xdr:nvSpPr>
          <xdr:spPr>
            <a:xfrm>
              <a:off x="0" y="58445400"/>
              <a:ext cx="4248150" cy="256737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 (𝐾2)</a:t>
              </a:r>
              <a:r>
                <a:rPr lang="en-US" altLang="ko-KR" sz="105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𝐵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=𝑚𝑎𝑥{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𝛼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𝑠 𝑠𝑖𝑛2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𝛽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𝑐𝑜𝑠2(2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𝜋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𝑙𝑐𝑜𝑠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𝛽/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𝐿′), 𝑐𝑜𝑠2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𝛽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𝑠𝑖𝑛2(2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𝜋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𝑙𝑐𝑜𝑠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𝛽/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𝐿′)}   </a:t>
              </a:r>
              <a:endParaRPr lang="ko-KR" altLang="en-US" sz="1050"/>
            </a:p>
          </xdr:txBody>
        </xdr:sp>
      </mc:Fallback>
    </mc:AlternateContent>
    <xdr:clientData/>
  </xdr:twoCellAnchor>
  <xdr:twoCellAnchor editAs="oneCell">
    <xdr:from>
      <xdr:col>1</xdr:col>
      <xdr:colOff>152400</xdr:colOff>
      <xdr:row>265</xdr:row>
      <xdr:rowOff>133350</xdr:rowOff>
    </xdr:from>
    <xdr:to>
      <xdr:col>19</xdr:col>
      <xdr:colOff>692</xdr:colOff>
      <xdr:row>266</xdr:row>
      <xdr:rowOff>155832</xdr:rowOff>
    </xdr:to>
    <xdr:sp macro="" textlink="">
      <xdr:nvSpPr>
        <xdr:cNvPr id="3" name="Object 778">
          <a:extLst>
            <a:ext uri="{FF2B5EF4-FFF2-40B4-BE49-F238E27FC236}">
              <a16:creationId xmlns:a16="http://schemas.microsoft.com/office/drawing/2014/main" id="{C5B3832F-F050-4488-9A46-6184B7FCC14E}"/>
            </a:ext>
          </a:extLst>
        </xdr:cNvPr>
        <xdr:cNvSpPr txBox="1"/>
      </xdr:nvSpPr>
      <xdr:spPr>
        <a:xfrm>
          <a:off x="320488" y="73711174"/>
          <a:ext cx="3075586" cy="336246"/>
        </a:xfrm>
        <a:prstGeom prst="rect">
          <a:avLst/>
        </a:prstGeom>
      </xdr:spPr>
      <xdr:txBody>
        <a:bodyPr vertOverflow="clip" horzOverflow="clip" wrap="none">
          <a:spAutoFit/>
        </a:bodyPr>
        <a:lstStyle/>
        <a:p>
          <a:r>
            <a:rPr lang="en-US" altLang="ko-KR" sz="1100"/>
            <a:t>N</a:t>
          </a:r>
          <a:r>
            <a:rPr lang="en-US" altLang="ko-KR" sz="1100" baseline="-25000"/>
            <a:t>s </a:t>
          </a:r>
          <a:r>
            <a:rPr lang="en-US" altLang="ko-KR" sz="1100" baseline="0"/>
            <a:t>= (-4.861 × (h</a:t>
          </a:r>
          <a:r>
            <a:rPr lang="en-US" altLang="ko-KR" sz="1100" baseline="-25000"/>
            <a:t>b</a:t>
          </a:r>
          <a:r>
            <a:rPr lang="en-US" altLang="ko-KR" sz="1100" baseline="0"/>
            <a:t> / h</a:t>
          </a:r>
          <a:r>
            <a:rPr lang="en-US" altLang="ko-KR" sz="1100" baseline="-25000"/>
            <a:t>s</a:t>
          </a:r>
          <a:r>
            <a:rPr lang="en-US" altLang="ko-KR" sz="1100" baseline="0"/>
            <a:t>)</a:t>
          </a:r>
          <a:r>
            <a:rPr lang="en-US" altLang="ko-KR" sz="1100" baseline="30000"/>
            <a:t>2</a:t>
          </a:r>
          <a:r>
            <a:rPr lang="en-US" altLang="ko-KR" sz="1100" baseline="0"/>
            <a:t> + 28.665 × (h</a:t>
          </a:r>
          <a:r>
            <a:rPr lang="en-US" altLang="ko-KR" sz="1100" baseline="-25000"/>
            <a:t>b</a:t>
          </a:r>
          <a:r>
            <a:rPr lang="en-US" altLang="ko-KR" sz="1100" baseline="0"/>
            <a:t> / h</a:t>
          </a:r>
          <a:r>
            <a:rPr lang="en-US" altLang="ko-KR" sz="1100" baseline="-25000"/>
            <a:t>s</a:t>
          </a:r>
          <a:r>
            <a:rPr lang="en-US" altLang="ko-KR" sz="1100" baseline="0"/>
            <a:t>) + 4.498</a:t>
          </a:r>
          <a:endParaRPr lang="ko-KR" altLang="en-US" sz="1100" baseline="0"/>
        </a:p>
      </xdr:txBody>
    </xdr:sp>
    <xdr:clientData/>
  </xdr:twoCellAnchor>
  <xdr:twoCellAnchor>
    <xdr:from>
      <xdr:col>0</xdr:col>
      <xdr:colOff>133350</xdr:colOff>
      <xdr:row>176</xdr:row>
      <xdr:rowOff>0</xdr:rowOff>
    </xdr:from>
    <xdr:to>
      <xdr:col>34</xdr:col>
      <xdr:colOff>152400</xdr:colOff>
      <xdr:row>183</xdr:row>
      <xdr:rowOff>9525</xdr:rowOff>
    </xdr:to>
    <xdr:sp macro="" textlink="">
      <xdr:nvSpPr>
        <xdr:cNvPr id="168041" name="Rectangle 16">
          <a:extLst>
            <a:ext uri="{FF2B5EF4-FFF2-40B4-BE49-F238E27FC236}">
              <a16:creationId xmlns:a16="http://schemas.microsoft.com/office/drawing/2014/main" id="{F2CDEED8-0A96-46C5-8A0F-BCAA747DB2C5}"/>
            </a:ext>
          </a:extLst>
        </xdr:cNvPr>
        <xdr:cNvSpPr>
          <a:spLocks noChangeArrowheads="1"/>
        </xdr:cNvSpPr>
      </xdr:nvSpPr>
      <xdr:spPr bwMode="auto">
        <a:xfrm>
          <a:off x="133350" y="52216050"/>
          <a:ext cx="6162675" cy="1943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104775</xdr:colOff>
      <xdr:row>30</xdr:row>
      <xdr:rowOff>66675</xdr:rowOff>
    </xdr:from>
    <xdr:to>
      <xdr:col>36</xdr:col>
      <xdr:colOff>19050</xdr:colOff>
      <xdr:row>38</xdr:row>
      <xdr:rowOff>190500</xdr:rowOff>
    </xdr:to>
    <xdr:pic>
      <xdr:nvPicPr>
        <xdr:cNvPr id="135770" name="Picture 2" descr="C:\DOCUME~1\ADMINI~1\LOCALS~1\Temp\Hnc\BinData\EMB00001ef40eee.jpg">
          <a:extLst>
            <a:ext uri="{FF2B5EF4-FFF2-40B4-BE49-F238E27FC236}">
              <a16:creationId xmlns:a16="http://schemas.microsoft.com/office/drawing/2014/main" id="{EA072632-0C87-449E-924D-9B294537E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78" t="3969" r="9956" b="1530"/>
        <a:stretch>
          <a:fillRect/>
        </a:stretch>
      </xdr:blipFill>
      <xdr:spPr bwMode="auto">
        <a:xfrm>
          <a:off x="1323975" y="7019925"/>
          <a:ext cx="4181475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104775</xdr:colOff>
      <xdr:row>3</xdr:row>
      <xdr:rowOff>76200</xdr:rowOff>
    </xdr:from>
    <xdr:to>
      <xdr:col>35</xdr:col>
      <xdr:colOff>142875</xdr:colOff>
      <xdr:row>11</xdr:row>
      <xdr:rowOff>219075</xdr:rowOff>
    </xdr:to>
    <xdr:pic>
      <xdr:nvPicPr>
        <xdr:cNvPr id="135771" name="Picture 1" descr="C:\DOCUME~1\ADMINI~1\LOCALS~1\Temp\Hnc\BinData\EMB00001ef40ef4.jpg">
          <a:extLst>
            <a:ext uri="{FF2B5EF4-FFF2-40B4-BE49-F238E27FC236}">
              <a16:creationId xmlns:a16="http://schemas.microsoft.com/office/drawing/2014/main" id="{19DB29E6-17F7-4163-BD7D-DECF27E50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49" t="4050" r="10204" b="887"/>
        <a:stretch>
          <a:fillRect/>
        </a:stretch>
      </xdr:blipFill>
      <xdr:spPr bwMode="auto">
        <a:xfrm>
          <a:off x="1323975" y="790575"/>
          <a:ext cx="4152900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45494" name="Line 1">
          <a:extLst>
            <a:ext uri="{FF2B5EF4-FFF2-40B4-BE49-F238E27FC236}">
              <a16:creationId xmlns:a16="http://schemas.microsoft.com/office/drawing/2014/main" id="{F2EBF382-6116-4CB2-BFE4-BC1F6F600A67}"/>
            </a:ext>
          </a:extLst>
        </xdr:cNvPr>
        <xdr:cNvSpPr>
          <a:spLocks noChangeShapeType="1"/>
        </xdr:cNvSpPr>
      </xdr:nvSpPr>
      <xdr:spPr bwMode="auto">
        <a:xfrm>
          <a:off x="11553825" y="209550"/>
          <a:ext cx="762000" cy="36195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66675</xdr:colOff>
      <xdr:row>25</xdr:row>
      <xdr:rowOff>9525</xdr:rowOff>
    </xdr:from>
    <xdr:to>
      <xdr:col>39</xdr:col>
      <xdr:colOff>19050</xdr:colOff>
      <xdr:row>33</xdr:row>
      <xdr:rowOff>171450</xdr:rowOff>
    </xdr:to>
    <xdr:pic>
      <xdr:nvPicPr>
        <xdr:cNvPr id="148540" name="그림 2">
          <a:extLst>
            <a:ext uri="{FF2B5EF4-FFF2-40B4-BE49-F238E27FC236}">
              <a16:creationId xmlns:a16="http://schemas.microsoft.com/office/drawing/2014/main" id="{13400D8A-144F-4E73-8377-314DFE338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19" t="5894" r="17615" b="6087"/>
        <a:stretch>
          <a:fillRect/>
        </a:stretch>
      </xdr:blipFill>
      <xdr:spPr bwMode="auto">
        <a:xfrm>
          <a:off x="3724275" y="5886450"/>
          <a:ext cx="2238375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38</xdr:row>
      <xdr:rowOff>0</xdr:rowOff>
    </xdr:from>
    <xdr:to>
      <xdr:col>10</xdr:col>
      <xdr:colOff>66675</xdr:colOff>
      <xdr:row>39</xdr:row>
      <xdr:rowOff>9525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Object 6035">
              <a:extLst>
                <a:ext uri="{FF2B5EF4-FFF2-40B4-BE49-F238E27FC236}">
                  <a16:creationId xmlns:a16="http://schemas.microsoft.com/office/drawing/2014/main" id="{B14DE7BC-9077-4CA1-98C4-11B7CE8F39D0}"/>
                </a:ext>
              </a:extLst>
            </xdr:cNvPr>
            <xdr:cNvSpPr txBox="1"/>
          </xdr:nvSpPr>
          <xdr:spPr>
            <a:xfrm>
              <a:off x="323850" y="12287250"/>
              <a:ext cx="105727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𝐻</m:t>
                  </m:r>
                  <m:r>
                    <a:rPr lang="en-US" altLang="ko-KR" b="0" i="1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0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𝐴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×</m:t>
                  </m:r>
                </m:oMath>
              </a14:m>
              <a:r>
                <a:rPr lang="en-US" altLang="ko-KR"/>
                <a:t>ξ</a:t>
              </a:r>
              <a:r>
                <a:rPr lang="en-US" altLang="ko-KR" baseline="30000"/>
                <a:t>B</a:t>
              </a:r>
              <a:endParaRPr lang="ko-KR" altLang="en-US" baseline="30000"/>
            </a:p>
          </xdr:txBody>
        </xdr:sp>
      </mc:Choice>
      <mc:Fallback>
        <xdr:sp macro="" textlink="">
          <xdr:nvSpPr>
            <xdr:cNvPr id="7" name="Object 6035">
              <a:extLst>
                <a:ext uri="{FF2B5EF4-FFF2-40B4-BE49-F238E27FC236}">
                  <a16:creationId xmlns:a16="http://schemas.microsoft.com/office/drawing/2014/main" id="{B14DE7BC-9077-4CA1-98C4-11B7CE8F39D0}"/>
                </a:ext>
              </a:extLst>
            </xdr:cNvPr>
            <xdr:cNvSpPr txBox="1"/>
          </xdr:nvSpPr>
          <xdr:spPr>
            <a:xfrm>
              <a:off x="323850" y="12287250"/>
              <a:ext cx="105727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𝑅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/𝐻</a:t>
              </a:r>
              <a:r>
                <a:rPr lang="en-US" altLang="ko-KR" b="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=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𝐴×</a:t>
              </a:r>
              <a:r>
                <a:rPr lang="en-US" altLang="ko-KR"/>
                <a:t>ξ</a:t>
              </a:r>
              <a:r>
                <a:rPr lang="en-US" altLang="ko-KR" baseline="30000"/>
                <a:t>B</a:t>
              </a:r>
              <a:endParaRPr lang="ko-KR" altLang="en-US" baseline="30000"/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38</xdr:row>
      <xdr:rowOff>238125</xdr:rowOff>
    </xdr:from>
    <xdr:to>
      <xdr:col>12</xdr:col>
      <xdr:colOff>76200</xdr:colOff>
      <xdr:row>40</xdr:row>
      <xdr:rowOff>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Object 6035">
              <a:extLst>
                <a:ext uri="{FF2B5EF4-FFF2-40B4-BE49-F238E27FC236}">
                  <a16:creationId xmlns:a16="http://schemas.microsoft.com/office/drawing/2014/main" id="{BEE28021-8FFE-41C4-8886-6C07669CB405}"/>
                </a:ext>
              </a:extLst>
            </xdr:cNvPr>
            <xdr:cNvSpPr txBox="1"/>
          </xdr:nvSpPr>
          <xdr:spPr>
            <a:xfrm>
              <a:off x="323850" y="12525375"/>
              <a:ext cx="126682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1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/30</m:t>
                  </m:r>
                  <m:r>
                    <a:rPr lang="ko-KR" altLang="en-US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altLang="ko-KR" baseline="0"/>
                <a:t> tanβ </a:t>
              </a:r>
              <a:r>
                <a:rPr lang="ko-KR" altLang="en-US" baseline="0"/>
                <a:t>≤ </a:t>
              </a:r>
              <a:r>
                <a:rPr lang="en-US" altLang="ko-KR" baseline="0"/>
                <a:t>1/5</a:t>
              </a:r>
              <a:endParaRPr lang="ko-KR" altLang="en-US" baseline="0"/>
            </a:p>
          </xdr:txBody>
        </xdr:sp>
      </mc:Choice>
      <mc:Fallback>
        <xdr:sp macro="" textlink="">
          <xdr:nvSpPr>
            <xdr:cNvPr id="11" name="Object 6035">
              <a:extLst>
                <a:ext uri="{FF2B5EF4-FFF2-40B4-BE49-F238E27FC236}">
                  <a16:creationId xmlns:a16="http://schemas.microsoft.com/office/drawing/2014/main" id="{BEE28021-8FFE-41C4-8886-6C07669CB405}"/>
                </a:ext>
              </a:extLst>
            </xdr:cNvPr>
            <xdr:cNvSpPr txBox="1"/>
          </xdr:nvSpPr>
          <xdr:spPr>
            <a:xfrm>
              <a:off x="323850" y="12525375"/>
              <a:ext cx="126682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/30</a:t>
              </a:r>
              <a:r>
                <a:rPr lang="ko-KR" alt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≤</a:t>
              </a:r>
              <a:r>
                <a:rPr lang="en-US" altLang="ko-KR" baseline="0"/>
                <a:t> tanβ </a:t>
              </a:r>
              <a:r>
                <a:rPr lang="ko-KR" altLang="en-US" baseline="0"/>
                <a:t>≤ </a:t>
              </a:r>
              <a:r>
                <a:rPr lang="en-US" altLang="ko-KR" baseline="0"/>
                <a:t>1/5</a:t>
              </a:r>
              <a:endParaRPr lang="ko-KR" altLang="en-US" baseline="0"/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39</xdr:row>
      <xdr:rowOff>238125</xdr:rowOff>
    </xdr:from>
    <xdr:to>
      <xdr:col>10</xdr:col>
      <xdr:colOff>66675</xdr:colOff>
      <xdr:row>41</xdr:row>
      <xdr:rowOff>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Object 6035">
              <a:extLst>
                <a:ext uri="{FF2B5EF4-FFF2-40B4-BE49-F238E27FC236}">
                  <a16:creationId xmlns:a16="http://schemas.microsoft.com/office/drawing/2014/main" id="{9A0A6AD2-2948-428A-83AB-8612C426DF87}"/>
                </a:ext>
              </a:extLst>
            </xdr:cNvPr>
            <xdr:cNvSpPr txBox="1"/>
          </xdr:nvSpPr>
          <xdr:spPr>
            <a:xfrm>
              <a:off x="323850" y="12773025"/>
              <a:ext cx="105727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0</m:t>
                    </m:r>
                    <m:r>
                      <a:rPr lang="en-US" altLang="ko-KR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.007</m:t>
                    </m:r>
                    <m:r>
                      <a:rPr lang="ko-KR" altLang="en-US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＜</m:t>
                    </m:r>
                    <m:r>
                      <m:rPr>
                        <m:sty m:val="p"/>
                      </m:rPr>
                      <a:rPr lang="en-US" altLang="ko-KR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altLang="ko-KR" b="0" i="0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0</m:t>
                    </m:r>
                    <m:r>
                      <a:rPr lang="en-US" altLang="ko-KR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/</m:t>
                    </m:r>
                    <m:r>
                      <m:rPr>
                        <m:sty m:val="p"/>
                      </m:rPr>
                      <a:rPr lang="en-US" altLang="ko-KR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L</m:t>
                    </m:r>
                    <m:r>
                      <a:rPr lang="en-US" altLang="ko-KR" b="0" i="0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0</m:t>
                    </m:r>
                  </m:oMath>
                </m:oMathPara>
              </a14:m>
              <a:endParaRPr lang="ko-KR" altLang="en-US" baseline="-25000"/>
            </a:p>
          </xdr:txBody>
        </xdr:sp>
      </mc:Choice>
      <mc:Fallback>
        <xdr:sp macro="" textlink="">
          <xdr:nvSpPr>
            <xdr:cNvPr id="12" name="Object 6035">
              <a:extLst>
                <a:ext uri="{FF2B5EF4-FFF2-40B4-BE49-F238E27FC236}">
                  <a16:creationId xmlns:a16="http://schemas.microsoft.com/office/drawing/2014/main" id="{9A0A6AD2-2948-428A-83AB-8612C426DF87}"/>
                </a:ext>
              </a:extLst>
            </xdr:cNvPr>
            <xdr:cNvSpPr txBox="1"/>
          </xdr:nvSpPr>
          <xdr:spPr>
            <a:xfrm>
              <a:off x="323850" y="12773025"/>
              <a:ext cx="105727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.007</a:t>
              </a:r>
              <a:r>
                <a:rPr lang="ko-KR" alt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＜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H</a:t>
              </a:r>
              <a:r>
                <a:rPr lang="en-US" altLang="ko-KR" b="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/L</a:t>
              </a:r>
              <a:r>
                <a:rPr lang="en-US" altLang="ko-KR" b="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0</a:t>
              </a:r>
              <a:endParaRPr lang="ko-KR" altLang="en-US" baseline="-25000"/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46</xdr:row>
      <xdr:rowOff>19050</xdr:rowOff>
    </xdr:from>
    <xdr:to>
      <xdr:col>18</xdr:col>
      <xdr:colOff>85725</xdr:colOff>
      <xdr:row>47</xdr:row>
      <xdr:rowOff>28575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Object 6035">
              <a:extLst>
                <a:ext uri="{FF2B5EF4-FFF2-40B4-BE49-F238E27FC236}">
                  <a16:creationId xmlns:a16="http://schemas.microsoft.com/office/drawing/2014/main" id="{37564959-E310-43E5-8B78-8AD32A15FBB1}"/>
                </a:ext>
              </a:extLst>
            </xdr:cNvPr>
            <xdr:cNvSpPr txBox="1"/>
          </xdr:nvSpPr>
          <xdr:spPr>
            <a:xfrm>
              <a:off x="323850" y="14535150"/>
              <a:ext cx="219075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sz="110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𝑅</m:t>
                  </m:r>
                  <m:r>
                    <a:rPr lang="en-US" altLang="ko-KR" sz="1100" b="0" i="1" baseline="-2500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1/3</m:t>
                  </m:r>
                </m:oMath>
              </a14:m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3.0 - 0.15ξ (2.2 &lt; ξ </a:t>
              </a:r>
              <a:r>
                <a:rPr lang="ko-KR" altLang="ko-KR" sz="1100" baseline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 9.0)</a:t>
              </a:r>
              <a:endParaRPr lang="ko-KR" altLang="ko-KR">
                <a:effectLst/>
              </a:endParaRPr>
            </a:p>
          </xdr:txBody>
        </xdr:sp>
      </mc:Choice>
      <mc:Fallback>
        <xdr:sp macro="" textlink="">
          <xdr:nvSpPr>
            <xdr:cNvPr id="15" name="Object 6035">
              <a:extLst>
                <a:ext uri="{FF2B5EF4-FFF2-40B4-BE49-F238E27FC236}">
                  <a16:creationId xmlns:a16="http://schemas.microsoft.com/office/drawing/2014/main" id="{37564959-E310-43E5-8B78-8AD32A15FBB1}"/>
                </a:ext>
              </a:extLst>
            </xdr:cNvPr>
            <xdr:cNvSpPr txBox="1"/>
          </xdr:nvSpPr>
          <xdr:spPr>
            <a:xfrm>
              <a:off x="323850" y="14535150"/>
              <a:ext cx="219075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n-US" altLang="ko-KR" sz="110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lang="en-US" altLang="ko-KR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1/3</a:t>
              </a:r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3.0 - 0.15ξ (2.2 &lt; ξ </a:t>
              </a:r>
              <a:r>
                <a:rPr lang="ko-KR" altLang="ko-KR" sz="1100" baseline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 9.0)</a:t>
              </a:r>
              <a:endParaRPr lang="ko-KR" altLang="ko-KR">
                <a:effectLst/>
              </a:endParaRPr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47</xdr:row>
      <xdr:rowOff>9525</xdr:rowOff>
    </xdr:from>
    <xdr:to>
      <xdr:col>18</xdr:col>
      <xdr:colOff>85725</xdr:colOff>
      <xdr:row>48</xdr:row>
      <xdr:rowOff>19050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Object 6035">
              <a:extLst>
                <a:ext uri="{FF2B5EF4-FFF2-40B4-BE49-F238E27FC236}">
                  <a16:creationId xmlns:a16="http://schemas.microsoft.com/office/drawing/2014/main" id="{E07E3AE2-B637-4CDA-B484-7ED6707DFFF3}"/>
                </a:ext>
              </a:extLst>
            </xdr:cNvPr>
            <xdr:cNvSpPr txBox="1"/>
          </xdr:nvSpPr>
          <xdr:spPr>
            <a:xfrm>
              <a:off x="323850" y="14773275"/>
              <a:ext cx="219075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sz="110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𝑅</m:t>
                  </m:r>
                  <m:r>
                    <a:rPr lang="en-US" altLang="ko-KR" sz="1100" b="0" i="1" baseline="-2500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1/3</m:t>
                  </m:r>
                </m:oMath>
              </a14:m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1.65 (9.0 &lt; ξ )</a:t>
              </a:r>
              <a:endParaRPr lang="ko-KR" altLang="ko-KR">
                <a:effectLst/>
              </a:endParaRPr>
            </a:p>
          </xdr:txBody>
        </xdr:sp>
      </mc:Choice>
      <mc:Fallback>
        <xdr:sp macro="" textlink="">
          <xdr:nvSpPr>
            <xdr:cNvPr id="16" name="Object 6035">
              <a:extLst>
                <a:ext uri="{FF2B5EF4-FFF2-40B4-BE49-F238E27FC236}">
                  <a16:creationId xmlns:a16="http://schemas.microsoft.com/office/drawing/2014/main" id="{E07E3AE2-B637-4CDA-B484-7ED6707DFFF3}"/>
                </a:ext>
              </a:extLst>
            </xdr:cNvPr>
            <xdr:cNvSpPr txBox="1"/>
          </xdr:nvSpPr>
          <xdr:spPr>
            <a:xfrm>
              <a:off x="323850" y="14773275"/>
              <a:ext cx="219075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n-US" altLang="ko-KR" sz="110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lang="en-US" altLang="ko-KR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1/3</a:t>
              </a:r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1.65 (9.0 &lt; ξ )</a:t>
              </a:r>
              <a:endParaRPr lang="ko-KR" altLang="ko-KR">
                <a:effectLst/>
              </a:endParaRPr>
            </a:p>
          </xdr:txBody>
        </xdr:sp>
      </mc:Fallback>
    </mc:AlternateContent>
    <xdr:clientData/>
  </xdr:twoCellAnchor>
  <xdr:twoCellAnchor editAs="oneCell">
    <xdr:from>
      <xdr:col>3</xdr:col>
      <xdr:colOff>66675</xdr:colOff>
      <xdr:row>159</xdr:row>
      <xdr:rowOff>104775</xdr:rowOff>
    </xdr:from>
    <xdr:to>
      <xdr:col>40</xdr:col>
      <xdr:colOff>47625</xdr:colOff>
      <xdr:row>167</xdr:row>
      <xdr:rowOff>161925</xdr:rowOff>
    </xdr:to>
    <xdr:pic>
      <xdr:nvPicPr>
        <xdr:cNvPr id="167212" name="그림 8" descr="파고전달율.wmf">
          <a:extLst>
            <a:ext uri="{FF2B5EF4-FFF2-40B4-BE49-F238E27FC236}">
              <a16:creationId xmlns:a16="http://schemas.microsoft.com/office/drawing/2014/main" id="{96EC5903-D455-45CD-8D36-A8C761089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40881300"/>
          <a:ext cx="5886450" cy="20383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180</xdr:row>
          <xdr:rowOff>9525</xdr:rowOff>
        </xdr:from>
        <xdr:to>
          <xdr:col>19</xdr:col>
          <xdr:colOff>47625</xdr:colOff>
          <xdr:row>181</xdr:row>
          <xdr:rowOff>209550</xdr:rowOff>
        </xdr:to>
        <xdr:sp macro="" textlink="">
          <xdr:nvSpPr>
            <xdr:cNvPr id="149509" name="Object 5" hidden="1">
              <a:extLst>
                <a:ext uri="{63B3BB69-23CF-44E3-9099-C40C66FF867C}">
                  <a14:compatExt spid="_x0000_s149509"/>
                </a:ext>
                <a:ext uri="{FF2B5EF4-FFF2-40B4-BE49-F238E27FC236}">
                  <a16:creationId xmlns:a16="http://schemas.microsoft.com/office/drawing/2014/main" id="{9A7EDD10-5C6D-4690-B0BD-843C9A0D1F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</xdr:col>
      <xdr:colOff>19050</xdr:colOff>
      <xdr:row>97</xdr:row>
      <xdr:rowOff>28575</xdr:rowOff>
    </xdr:from>
    <xdr:to>
      <xdr:col>38</xdr:col>
      <xdr:colOff>66675</xdr:colOff>
      <xdr:row>108</xdr:row>
      <xdr:rowOff>190500</xdr:rowOff>
    </xdr:to>
    <xdr:pic>
      <xdr:nvPicPr>
        <xdr:cNvPr id="167213" name="그림 1035">
          <a:extLst>
            <a:ext uri="{FF2B5EF4-FFF2-40B4-BE49-F238E27FC236}">
              <a16:creationId xmlns:a16="http://schemas.microsoft.com/office/drawing/2014/main" id="{2AEAFF25-0C88-4E67-8D4D-C09A62CDA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4145875"/>
          <a:ext cx="5648325" cy="288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109</xdr:row>
      <xdr:rowOff>228600</xdr:rowOff>
    </xdr:from>
    <xdr:to>
      <xdr:col>38</xdr:col>
      <xdr:colOff>47625</xdr:colOff>
      <xdr:row>121</xdr:row>
      <xdr:rowOff>123825</xdr:rowOff>
    </xdr:to>
    <xdr:pic>
      <xdr:nvPicPr>
        <xdr:cNvPr id="167214" name="그림 1036">
          <a:extLst>
            <a:ext uri="{FF2B5EF4-FFF2-40B4-BE49-F238E27FC236}">
              <a16:creationId xmlns:a16="http://schemas.microsoft.com/office/drawing/2014/main" id="{016B336E-10BD-4535-BF93-378575D8B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7317700"/>
          <a:ext cx="5638800" cy="2867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76200</xdr:colOff>
      <xdr:row>38</xdr:row>
      <xdr:rowOff>0</xdr:rowOff>
    </xdr:from>
    <xdr:ext cx="1057275" cy="25717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Object 6035">
              <a:extLst>
                <a:ext uri="{FF2B5EF4-FFF2-40B4-BE49-F238E27FC236}">
                  <a16:creationId xmlns:a16="http://schemas.microsoft.com/office/drawing/2014/main" id="{6E85776C-C62B-4948-BBDF-4C6FD5698DD1}"/>
                </a:ext>
              </a:extLst>
            </xdr:cNvPr>
            <xdr:cNvSpPr txBox="1"/>
          </xdr:nvSpPr>
          <xdr:spPr>
            <a:xfrm>
              <a:off x="323850" y="12287250"/>
              <a:ext cx="105727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𝐻</m:t>
                  </m:r>
                  <m:r>
                    <a:rPr lang="en-US" altLang="ko-KR" b="0" i="1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0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𝐴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×</m:t>
                  </m:r>
                </m:oMath>
              </a14:m>
              <a:r>
                <a:rPr lang="en-US" altLang="ko-KR"/>
                <a:t>ξ</a:t>
              </a:r>
              <a:r>
                <a:rPr lang="en-US" altLang="ko-KR" baseline="30000"/>
                <a:t>B</a:t>
              </a:r>
              <a:endParaRPr lang="ko-KR" altLang="en-US" baseline="30000"/>
            </a:p>
          </xdr:txBody>
        </xdr:sp>
      </mc:Choice>
      <mc:Fallback>
        <xdr:sp macro="" textlink="">
          <xdr:nvSpPr>
            <xdr:cNvPr id="25" name="Object 6035">
              <a:extLst>
                <a:ext uri="{FF2B5EF4-FFF2-40B4-BE49-F238E27FC236}">
                  <a16:creationId xmlns:a16="http://schemas.microsoft.com/office/drawing/2014/main" id="{6E85776C-C62B-4948-BBDF-4C6FD5698DD1}"/>
                </a:ext>
              </a:extLst>
            </xdr:cNvPr>
            <xdr:cNvSpPr txBox="1"/>
          </xdr:nvSpPr>
          <xdr:spPr>
            <a:xfrm>
              <a:off x="323850" y="12287250"/>
              <a:ext cx="105727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𝑅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/𝐻</a:t>
              </a:r>
              <a:r>
                <a:rPr lang="en-US" altLang="ko-KR" b="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=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𝐴×</a:t>
              </a:r>
              <a:r>
                <a:rPr lang="en-US" altLang="ko-KR"/>
                <a:t>ξ</a:t>
              </a:r>
              <a:r>
                <a:rPr lang="en-US" altLang="ko-KR" baseline="30000"/>
                <a:t>B</a:t>
              </a:r>
              <a:endParaRPr lang="ko-KR" altLang="en-US" baseline="30000"/>
            </a:p>
          </xdr:txBody>
        </xdr:sp>
      </mc:Fallback>
    </mc:AlternateContent>
    <xdr:clientData/>
  </xdr:oneCellAnchor>
  <xdr:oneCellAnchor>
    <xdr:from>
      <xdr:col>3</xdr:col>
      <xdr:colOff>76200</xdr:colOff>
      <xdr:row>153</xdr:row>
      <xdr:rowOff>19050</xdr:rowOff>
    </xdr:from>
    <xdr:ext cx="2300716" cy="181081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Object 6035">
              <a:extLst>
                <a:ext uri="{FF2B5EF4-FFF2-40B4-BE49-F238E27FC236}">
                  <a16:creationId xmlns:a16="http://schemas.microsoft.com/office/drawing/2014/main" id="{31437E30-7F11-41E0-828B-808482919B5B}"/>
                </a:ext>
              </a:extLst>
            </xdr:cNvPr>
            <xdr:cNvSpPr txBox="1"/>
          </xdr:nvSpPr>
          <xdr:spPr>
            <a:xfrm>
              <a:off x="476250" y="44881800"/>
              <a:ext cx="2300716" cy="1811011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𝐾𝑡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ko-KR" altLang="en-US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√</m:t>
                  </m:r>
                </m:oMath>
              </a14:m>
              <a:r>
                <a:rPr lang="en-US" altLang="ko-KR"/>
                <a:t>(K</a:t>
              </a:r>
              <a:r>
                <a:rPr lang="en-US" altLang="ko-KR" baseline="-25000"/>
                <a:t>TO</a:t>
              </a:r>
              <a:r>
                <a:rPr lang="en-US" altLang="ko-KR" baseline="0"/>
                <a:t>)</a:t>
              </a:r>
              <a:r>
                <a:rPr lang="en-US" altLang="ko-KR" baseline="30000"/>
                <a:t>2</a:t>
              </a:r>
              <a:r>
                <a:rPr lang="en-US" altLang="ko-KR" baseline="0"/>
                <a:t>+</a:t>
              </a:r>
              <a:r>
                <a:rPr lang="en-US" altLang="ko-KR" sz="1100">
                  <a:effectLst/>
                  <a:latin typeface="+mn-lt"/>
                  <a:ea typeface="+mn-ea"/>
                  <a:cs typeface="+mn-cs"/>
                </a:rPr>
                <a:t>(K</a:t>
              </a:r>
              <a:r>
                <a:rPr lang="en-US" altLang="ko-KR" sz="1100" baseline="-25000">
                  <a:effectLst/>
                  <a:latin typeface="+mn-lt"/>
                  <a:ea typeface="+mn-ea"/>
                  <a:cs typeface="+mn-cs"/>
                </a:rPr>
                <a:t>Tt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2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= Ht / HI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 </a:t>
              </a:r>
              <a:endParaRPr lang="ko-KR" altLang="en-US" baseline="0"/>
            </a:p>
          </xdr:txBody>
        </xdr:sp>
      </mc:Choice>
      <mc:Fallback>
        <xdr:sp macro="" textlink="">
          <xdr:nvSpPr>
            <xdr:cNvPr id="26" name="Object 6035">
              <a:extLst>
                <a:ext uri="{FF2B5EF4-FFF2-40B4-BE49-F238E27FC236}">
                  <a16:creationId xmlns:a16="http://schemas.microsoft.com/office/drawing/2014/main" id="{31437E30-7F11-41E0-828B-808482919B5B}"/>
                </a:ext>
              </a:extLst>
            </xdr:cNvPr>
            <xdr:cNvSpPr txBox="1"/>
          </xdr:nvSpPr>
          <xdr:spPr>
            <a:xfrm>
              <a:off x="476250" y="44881800"/>
              <a:ext cx="2300716" cy="1811011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𝐾𝑡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=</a:t>
              </a:r>
              <a:r>
                <a:rPr lang="ko-KR" alt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√</a:t>
              </a:r>
              <a:r>
                <a:rPr lang="en-US" altLang="ko-KR"/>
                <a:t>(K</a:t>
              </a:r>
              <a:r>
                <a:rPr lang="en-US" altLang="ko-KR" baseline="-25000"/>
                <a:t>TO</a:t>
              </a:r>
              <a:r>
                <a:rPr lang="en-US" altLang="ko-KR" baseline="0"/>
                <a:t>)</a:t>
              </a:r>
              <a:r>
                <a:rPr lang="en-US" altLang="ko-KR" baseline="30000"/>
                <a:t>2</a:t>
              </a:r>
              <a:r>
                <a:rPr lang="en-US" altLang="ko-KR" baseline="0"/>
                <a:t>+</a:t>
              </a:r>
              <a:r>
                <a:rPr lang="en-US" altLang="ko-KR" sz="1100">
                  <a:effectLst/>
                  <a:latin typeface="+mn-lt"/>
                  <a:ea typeface="+mn-ea"/>
                  <a:cs typeface="+mn-cs"/>
                </a:rPr>
                <a:t>(K</a:t>
              </a:r>
              <a:r>
                <a:rPr lang="en-US" altLang="ko-KR" sz="1100" baseline="-25000">
                  <a:effectLst/>
                  <a:latin typeface="+mn-lt"/>
                  <a:ea typeface="+mn-ea"/>
                  <a:cs typeface="+mn-cs"/>
                </a:rPr>
                <a:t>Tt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2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= Ht / HI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 </a:t>
              </a:r>
              <a:endParaRPr lang="ko-KR" altLang="en-US" baseline="0"/>
            </a:p>
          </xdr:txBody>
        </xdr:sp>
      </mc:Fallback>
    </mc:AlternateContent>
    <xdr:clientData/>
  </xdr:oneCellAnchor>
  <xdr:oneCellAnchor>
    <xdr:from>
      <xdr:col>7</xdr:col>
      <xdr:colOff>0</xdr:colOff>
      <xdr:row>173</xdr:row>
      <xdr:rowOff>28575</xdr:rowOff>
    </xdr:from>
    <xdr:ext cx="2571750" cy="32171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Object 6035">
              <a:extLst>
                <a:ext uri="{FF2B5EF4-FFF2-40B4-BE49-F238E27FC236}">
                  <a16:creationId xmlns:a16="http://schemas.microsoft.com/office/drawing/2014/main" id="{3EBB206A-26E9-47B2-8246-853E0CD0CCBF}"/>
                </a:ext>
              </a:extLst>
            </xdr:cNvPr>
            <xdr:cNvSpPr txBox="1"/>
          </xdr:nvSpPr>
          <xdr:spPr>
            <a:xfrm>
              <a:off x="1009650" y="50444400"/>
              <a:ext cx="2571750" cy="26456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𝐾</m:t>
                  </m:r>
                  <m:r>
                    <a:rPr lang="en-US" altLang="ko-KR" i="1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𝑇𝑂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 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𝑐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( 1 − 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𝐹𝑏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/ 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)</m:t>
                  </m:r>
                </m:oMath>
              </a14:m>
              <a:r>
                <a:rPr lang="ko-KR" altLang="en-US"/>
                <a:t>    </a:t>
              </a:r>
              <a:r>
                <a:rPr lang="en-US" altLang="ko-KR"/>
                <a:t>0 &lt; </a:t>
              </a:r>
              <a:r>
                <a:rPr lang="en-US" altLang="ko-KR" baseline="0"/>
                <a:t> K</a:t>
              </a:r>
              <a:r>
                <a:rPr lang="en-US" altLang="ko-KR" baseline="-25000"/>
                <a:t>TO </a:t>
              </a:r>
              <a:r>
                <a:rPr lang="en-US" altLang="ko-KR" baseline="0"/>
                <a:t>&lt; 1</a:t>
              </a:r>
              <a:endParaRPr lang="ko-KR" altLang="en-US" baseline="0"/>
            </a:p>
          </xdr:txBody>
        </xdr:sp>
      </mc:Choice>
      <mc:Fallback>
        <xdr:sp macro="" textlink="">
          <xdr:nvSpPr>
            <xdr:cNvPr id="27" name="Object 6035">
              <a:extLst>
                <a:ext uri="{FF2B5EF4-FFF2-40B4-BE49-F238E27FC236}">
                  <a16:creationId xmlns:a16="http://schemas.microsoft.com/office/drawing/2014/main" id="{3EBB206A-26E9-47B2-8246-853E0CD0CCBF}"/>
                </a:ext>
              </a:extLst>
            </xdr:cNvPr>
            <xdr:cNvSpPr txBox="1"/>
          </xdr:nvSpPr>
          <xdr:spPr>
            <a:xfrm>
              <a:off x="1009650" y="50444400"/>
              <a:ext cx="2571750" cy="26456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𝐾</a:t>
              </a:r>
              <a:r>
                <a:rPr lang="en-US" altLang="ko-KR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𝑇𝑂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= 𝑐 ( 1 − 𝐹𝑏 / 𝑅 )</a:t>
              </a:r>
              <a:r>
                <a:rPr lang="ko-KR" altLang="en-US"/>
                <a:t>    </a:t>
              </a:r>
              <a:r>
                <a:rPr lang="en-US" altLang="ko-KR"/>
                <a:t>0 &lt; </a:t>
              </a:r>
              <a:r>
                <a:rPr lang="en-US" altLang="ko-KR" baseline="0"/>
                <a:t> K</a:t>
              </a:r>
              <a:r>
                <a:rPr lang="en-US" altLang="ko-KR" baseline="-25000"/>
                <a:t>TO </a:t>
              </a:r>
              <a:r>
                <a:rPr lang="en-US" altLang="ko-KR" baseline="0"/>
                <a:t>&lt; 1</a:t>
              </a:r>
              <a:endParaRPr lang="ko-KR" altLang="en-US" baseline="0"/>
            </a:p>
          </xdr:txBody>
        </xdr:sp>
      </mc:Fallback>
    </mc:AlternateContent>
    <xdr:clientData/>
  </xdr:oneCellAnchor>
  <xdr:oneCellAnchor>
    <xdr:from>
      <xdr:col>2</xdr:col>
      <xdr:colOff>76200</xdr:colOff>
      <xdr:row>38</xdr:row>
      <xdr:rowOff>238125</xdr:rowOff>
    </xdr:from>
    <xdr:ext cx="1266825" cy="25717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Object 6035">
              <a:extLst>
                <a:ext uri="{FF2B5EF4-FFF2-40B4-BE49-F238E27FC236}">
                  <a16:creationId xmlns:a16="http://schemas.microsoft.com/office/drawing/2014/main" id="{21F88851-018C-4220-A7F3-249689B2F66B}"/>
                </a:ext>
              </a:extLst>
            </xdr:cNvPr>
            <xdr:cNvSpPr txBox="1"/>
          </xdr:nvSpPr>
          <xdr:spPr>
            <a:xfrm>
              <a:off x="323850" y="12525375"/>
              <a:ext cx="126682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1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/30</m:t>
                  </m:r>
                  <m:r>
                    <a:rPr lang="ko-KR" altLang="en-US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altLang="ko-KR" baseline="0"/>
                <a:t> tanβ </a:t>
              </a:r>
              <a:r>
                <a:rPr lang="ko-KR" altLang="en-US" baseline="0"/>
                <a:t>≤ </a:t>
              </a:r>
              <a:r>
                <a:rPr lang="en-US" altLang="ko-KR" baseline="0"/>
                <a:t>1/5</a:t>
              </a:r>
              <a:endParaRPr lang="ko-KR" altLang="en-US" baseline="0"/>
            </a:p>
          </xdr:txBody>
        </xdr:sp>
      </mc:Choice>
      <mc:Fallback>
        <xdr:sp macro="" textlink="">
          <xdr:nvSpPr>
            <xdr:cNvPr id="28" name="Object 6035">
              <a:extLst>
                <a:ext uri="{FF2B5EF4-FFF2-40B4-BE49-F238E27FC236}">
                  <a16:creationId xmlns:a16="http://schemas.microsoft.com/office/drawing/2014/main" id="{21F88851-018C-4220-A7F3-249689B2F66B}"/>
                </a:ext>
              </a:extLst>
            </xdr:cNvPr>
            <xdr:cNvSpPr txBox="1"/>
          </xdr:nvSpPr>
          <xdr:spPr>
            <a:xfrm>
              <a:off x="323850" y="12525375"/>
              <a:ext cx="126682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/30</a:t>
              </a:r>
              <a:r>
                <a:rPr lang="ko-KR" alt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≤</a:t>
              </a:r>
              <a:r>
                <a:rPr lang="en-US" altLang="ko-KR" baseline="0"/>
                <a:t> tanβ </a:t>
              </a:r>
              <a:r>
                <a:rPr lang="ko-KR" altLang="en-US" baseline="0"/>
                <a:t>≤ </a:t>
              </a:r>
              <a:r>
                <a:rPr lang="en-US" altLang="ko-KR" baseline="0"/>
                <a:t>1/5</a:t>
              </a:r>
              <a:endParaRPr lang="ko-KR" altLang="en-US" baseline="0"/>
            </a:p>
          </xdr:txBody>
        </xdr:sp>
      </mc:Fallback>
    </mc:AlternateContent>
    <xdr:clientData/>
  </xdr:oneCellAnchor>
  <xdr:oneCellAnchor>
    <xdr:from>
      <xdr:col>2</xdr:col>
      <xdr:colOff>76200</xdr:colOff>
      <xdr:row>39</xdr:row>
      <xdr:rowOff>238125</xdr:rowOff>
    </xdr:from>
    <xdr:ext cx="1057275" cy="25717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Object 6035">
              <a:extLst>
                <a:ext uri="{FF2B5EF4-FFF2-40B4-BE49-F238E27FC236}">
                  <a16:creationId xmlns:a16="http://schemas.microsoft.com/office/drawing/2014/main" id="{6945EAB7-3D6E-459D-9A24-B5621F92350D}"/>
                </a:ext>
              </a:extLst>
            </xdr:cNvPr>
            <xdr:cNvSpPr txBox="1"/>
          </xdr:nvSpPr>
          <xdr:spPr>
            <a:xfrm>
              <a:off x="323850" y="12773025"/>
              <a:ext cx="105727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0</m:t>
                    </m:r>
                    <m:r>
                      <a:rPr lang="en-US" altLang="ko-KR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.007</m:t>
                    </m:r>
                    <m:r>
                      <a:rPr lang="ko-KR" altLang="en-US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＜</m:t>
                    </m:r>
                    <m:r>
                      <m:rPr>
                        <m:sty m:val="p"/>
                      </m:rPr>
                      <a:rPr lang="en-US" altLang="ko-KR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altLang="ko-KR" b="0" i="0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0</m:t>
                    </m:r>
                    <m:r>
                      <a:rPr lang="en-US" altLang="ko-KR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/</m:t>
                    </m:r>
                    <m:r>
                      <m:rPr>
                        <m:sty m:val="p"/>
                      </m:rPr>
                      <a:rPr lang="en-US" altLang="ko-KR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L</m:t>
                    </m:r>
                    <m:r>
                      <a:rPr lang="en-US" altLang="ko-KR" b="0" i="0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0</m:t>
                    </m:r>
                  </m:oMath>
                </m:oMathPara>
              </a14:m>
              <a:endParaRPr lang="ko-KR" altLang="en-US" baseline="-25000"/>
            </a:p>
          </xdr:txBody>
        </xdr:sp>
      </mc:Choice>
      <mc:Fallback>
        <xdr:sp macro="" textlink="">
          <xdr:nvSpPr>
            <xdr:cNvPr id="29" name="Object 6035">
              <a:extLst>
                <a:ext uri="{FF2B5EF4-FFF2-40B4-BE49-F238E27FC236}">
                  <a16:creationId xmlns:a16="http://schemas.microsoft.com/office/drawing/2014/main" id="{6945EAB7-3D6E-459D-9A24-B5621F92350D}"/>
                </a:ext>
              </a:extLst>
            </xdr:cNvPr>
            <xdr:cNvSpPr txBox="1"/>
          </xdr:nvSpPr>
          <xdr:spPr>
            <a:xfrm>
              <a:off x="323850" y="12773025"/>
              <a:ext cx="105727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.007</a:t>
              </a:r>
              <a:r>
                <a:rPr lang="ko-KR" alt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＜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H</a:t>
              </a:r>
              <a:r>
                <a:rPr lang="en-US" altLang="ko-KR" b="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/L</a:t>
              </a:r>
              <a:r>
                <a:rPr lang="en-US" altLang="ko-KR" b="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0</a:t>
              </a:r>
              <a:endParaRPr lang="ko-KR" altLang="en-US" baseline="-25000"/>
            </a:p>
          </xdr:txBody>
        </xdr:sp>
      </mc:Fallback>
    </mc:AlternateContent>
    <xdr:clientData/>
  </xdr:oneCellAnchor>
  <xdr:oneCellAnchor>
    <xdr:from>
      <xdr:col>2</xdr:col>
      <xdr:colOff>76200</xdr:colOff>
      <xdr:row>43</xdr:row>
      <xdr:rowOff>228600</xdr:rowOff>
    </xdr:from>
    <xdr:ext cx="1485900" cy="25717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Object 6035">
              <a:extLst>
                <a:ext uri="{FF2B5EF4-FFF2-40B4-BE49-F238E27FC236}">
                  <a16:creationId xmlns:a16="http://schemas.microsoft.com/office/drawing/2014/main" id="{D76548A8-D856-4ED2-99A3-2A35ABD6F0A2}"/>
                </a:ext>
              </a:extLst>
            </xdr:cNvPr>
            <xdr:cNvSpPr txBox="1"/>
          </xdr:nvSpPr>
          <xdr:spPr>
            <a:xfrm>
              <a:off x="323850" y="13754100"/>
              <a:ext cx="148590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ξ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𝑡𝑎𝑛</m:t>
                  </m:r>
                  <m:r>
                    <m:rPr>
                      <m:sty m:val="p"/>
                    </m:rP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β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/√</m:t>
                  </m:r>
                </m:oMath>
              </a14:m>
              <a:r>
                <a:rPr lang="en-US" altLang="ko-KR" baseline="0"/>
                <a:t>(H0/L0)</a:t>
              </a:r>
              <a:endParaRPr lang="ko-KR" altLang="en-US" baseline="0"/>
            </a:p>
          </xdr:txBody>
        </xdr:sp>
      </mc:Choice>
      <mc:Fallback>
        <xdr:sp macro="" textlink="">
          <xdr:nvSpPr>
            <xdr:cNvPr id="30" name="Object 6035">
              <a:extLst>
                <a:ext uri="{FF2B5EF4-FFF2-40B4-BE49-F238E27FC236}">
                  <a16:creationId xmlns:a16="http://schemas.microsoft.com/office/drawing/2014/main" id="{D76548A8-D856-4ED2-99A3-2A35ABD6F0A2}"/>
                </a:ext>
              </a:extLst>
            </xdr:cNvPr>
            <xdr:cNvSpPr txBox="1"/>
          </xdr:nvSpPr>
          <xdr:spPr>
            <a:xfrm>
              <a:off x="323850" y="13754100"/>
              <a:ext cx="148590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ξ =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𝑡𝑎𝑛β/√</a:t>
              </a:r>
              <a:r>
                <a:rPr lang="en-US" altLang="ko-KR" baseline="0"/>
                <a:t>(H0/L0)</a:t>
              </a:r>
              <a:endParaRPr lang="ko-KR" altLang="en-US" baseline="0"/>
            </a:p>
          </xdr:txBody>
        </xdr:sp>
      </mc:Fallback>
    </mc:AlternateContent>
    <xdr:clientData/>
  </xdr:oneCellAnchor>
  <xdr:oneCellAnchor>
    <xdr:from>
      <xdr:col>2</xdr:col>
      <xdr:colOff>76199</xdr:colOff>
      <xdr:row>62</xdr:row>
      <xdr:rowOff>228600</xdr:rowOff>
    </xdr:from>
    <xdr:ext cx="2038351" cy="25717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Object 6035">
              <a:extLst>
                <a:ext uri="{FF2B5EF4-FFF2-40B4-BE49-F238E27FC236}">
                  <a16:creationId xmlns:a16="http://schemas.microsoft.com/office/drawing/2014/main" id="{47497568-ADC0-4DC2-AFC2-48B9F58E9F62}"/>
                </a:ext>
              </a:extLst>
            </xdr:cNvPr>
            <xdr:cNvSpPr txBox="1"/>
          </xdr:nvSpPr>
          <xdr:spPr>
            <a:xfrm>
              <a:off x="323849" y="19450050"/>
              <a:ext cx="2038351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</m:oMath>
              </a14:m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Aξ</a:t>
              </a:r>
              <a:r>
                <a:rPr lang="en-US" altLang="ko-KR" baseline="-25000"/>
                <a:t>m</a:t>
              </a:r>
              <a:r>
                <a:rPr lang="en-US" altLang="ko-KR" baseline="0"/>
                <a:t> (1.0 &lt; ξ </a:t>
              </a:r>
              <a:r>
                <a:rPr lang="ko-KR" altLang="en-US" baseline="0"/>
                <a:t>≤</a:t>
              </a:r>
              <a:r>
                <a:rPr lang="en-US" altLang="ko-KR" baseline="0"/>
                <a:t> 1.5)</a:t>
              </a:r>
              <a:endParaRPr lang="ko-KR" altLang="en-US" baseline="0"/>
            </a:p>
          </xdr:txBody>
        </xdr:sp>
      </mc:Choice>
      <mc:Fallback>
        <xdr:sp macro="" textlink="">
          <xdr:nvSpPr>
            <xdr:cNvPr id="31" name="Object 6035">
              <a:extLst>
                <a:ext uri="{FF2B5EF4-FFF2-40B4-BE49-F238E27FC236}">
                  <a16:creationId xmlns:a16="http://schemas.microsoft.com/office/drawing/2014/main" id="{47497568-ADC0-4DC2-AFC2-48B9F58E9F62}"/>
                </a:ext>
              </a:extLst>
            </xdr:cNvPr>
            <xdr:cNvSpPr txBox="1"/>
          </xdr:nvSpPr>
          <xdr:spPr>
            <a:xfrm>
              <a:off x="323849" y="19450050"/>
              <a:ext cx="2038351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𝑅</a:t>
              </a:r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Aξ</a:t>
              </a:r>
              <a:r>
                <a:rPr lang="en-US" altLang="ko-KR" baseline="-25000"/>
                <a:t>m</a:t>
              </a:r>
              <a:r>
                <a:rPr lang="en-US" altLang="ko-KR" baseline="0"/>
                <a:t> (1.0 &lt; ξ </a:t>
              </a:r>
              <a:r>
                <a:rPr lang="ko-KR" altLang="en-US" baseline="0"/>
                <a:t>≤</a:t>
              </a:r>
              <a:r>
                <a:rPr lang="en-US" altLang="ko-KR" baseline="0"/>
                <a:t> 1.5)</a:t>
              </a:r>
              <a:endParaRPr lang="ko-KR" altLang="en-US" baseline="0"/>
            </a:p>
          </xdr:txBody>
        </xdr:sp>
      </mc:Fallback>
    </mc:AlternateContent>
    <xdr:clientData/>
  </xdr:oneCellAnchor>
  <xdr:oneCellAnchor>
    <xdr:from>
      <xdr:col>2</xdr:col>
      <xdr:colOff>76200</xdr:colOff>
      <xdr:row>46</xdr:row>
      <xdr:rowOff>19050</xdr:rowOff>
    </xdr:from>
    <xdr:ext cx="2190750" cy="25717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Object 6035">
              <a:extLst>
                <a:ext uri="{FF2B5EF4-FFF2-40B4-BE49-F238E27FC236}">
                  <a16:creationId xmlns:a16="http://schemas.microsoft.com/office/drawing/2014/main" id="{E5C6B416-AB1A-4338-A051-54BBC7D14827}"/>
                </a:ext>
              </a:extLst>
            </xdr:cNvPr>
            <xdr:cNvSpPr txBox="1"/>
          </xdr:nvSpPr>
          <xdr:spPr>
            <a:xfrm>
              <a:off x="323850" y="14535150"/>
              <a:ext cx="219075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sz="110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𝑅</m:t>
                  </m:r>
                  <m:r>
                    <a:rPr lang="en-US" altLang="ko-KR" sz="1100" b="0" i="1" baseline="-2500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1/3</m:t>
                  </m:r>
                </m:oMath>
              </a14:m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3.0 - 0.15ξ (2.2 &lt; ξ </a:t>
              </a:r>
              <a:r>
                <a:rPr lang="ko-KR" altLang="ko-KR" sz="1100" baseline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 9.0)</a:t>
              </a:r>
              <a:endParaRPr lang="ko-KR" altLang="ko-KR">
                <a:effectLst/>
              </a:endParaRPr>
            </a:p>
          </xdr:txBody>
        </xdr:sp>
      </mc:Choice>
      <mc:Fallback>
        <xdr:sp macro="" textlink="">
          <xdr:nvSpPr>
            <xdr:cNvPr id="32" name="Object 6035">
              <a:extLst>
                <a:ext uri="{FF2B5EF4-FFF2-40B4-BE49-F238E27FC236}">
                  <a16:creationId xmlns:a16="http://schemas.microsoft.com/office/drawing/2014/main" id="{E5C6B416-AB1A-4338-A051-54BBC7D14827}"/>
                </a:ext>
              </a:extLst>
            </xdr:cNvPr>
            <xdr:cNvSpPr txBox="1"/>
          </xdr:nvSpPr>
          <xdr:spPr>
            <a:xfrm>
              <a:off x="323850" y="14535150"/>
              <a:ext cx="219075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n-US" altLang="ko-KR" sz="110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lang="en-US" altLang="ko-KR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1/3</a:t>
              </a:r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3.0 - 0.15ξ (2.2 &lt; ξ </a:t>
              </a:r>
              <a:r>
                <a:rPr lang="ko-KR" altLang="ko-KR" sz="1100" baseline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 9.0)</a:t>
              </a:r>
              <a:endParaRPr lang="ko-KR" altLang="ko-KR">
                <a:effectLst/>
              </a:endParaRPr>
            </a:p>
          </xdr:txBody>
        </xdr:sp>
      </mc:Fallback>
    </mc:AlternateContent>
    <xdr:clientData/>
  </xdr:oneCellAnchor>
  <xdr:oneCellAnchor>
    <xdr:from>
      <xdr:col>2</xdr:col>
      <xdr:colOff>76200</xdr:colOff>
      <xdr:row>47</xdr:row>
      <xdr:rowOff>9525</xdr:rowOff>
    </xdr:from>
    <xdr:ext cx="2190750" cy="25717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Object 6035">
              <a:extLst>
                <a:ext uri="{FF2B5EF4-FFF2-40B4-BE49-F238E27FC236}">
                  <a16:creationId xmlns:a16="http://schemas.microsoft.com/office/drawing/2014/main" id="{A97FEE99-3863-42A2-868C-258FA7DCF22B}"/>
                </a:ext>
              </a:extLst>
            </xdr:cNvPr>
            <xdr:cNvSpPr txBox="1"/>
          </xdr:nvSpPr>
          <xdr:spPr>
            <a:xfrm>
              <a:off x="323850" y="14773275"/>
              <a:ext cx="219075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sz="110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𝑅</m:t>
                  </m:r>
                  <m:r>
                    <a:rPr lang="en-US" altLang="ko-KR" sz="1100" b="0" i="1" baseline="-2500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1/3</m:t>
                  </m:r>
                </m:oMath>
              </a14:m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1.65 (9.0 &lt; ξ )</a:t>
              </a:r>
              <a:endParaRPr lang="ko-KR" altLang="ko-KR">
                <a:effectLst/>
              </a:endParaRPr>
            </a:p>
          </xdr:txBody>
        </xdr:sp>
      </mc:Choice>
      <mc:Fallback>
        <xdr:sp macro="" textlink="">
          <xdr:nvSpPr>
            <xdr:cNvPr id="33" name="Object 6035">
              <a:extLst>
                <a:ext uri="{FF2B5EF4-FFF2-40B4-BE49-F238E27FC236}">
                  <a16:creationId xmlns:a16="http://schemas.microsoft.com/office/drawing/2014/main" id="{A97FEE99-3863-42A2-868C-258FA7DCF22B}"/>
                </a:ext>
              </a:extLst>
            </xdr:cNvPr>
            <xdr:cNvSpPr txBox="1"/>
          </xdr:nvSpPr>
          <xdr:spPr>
            <a:xfrm>
              <a:off x="323850" y="14773275"/>
              <a:ext cx="219075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n-US" altLang="ko-KR" sz="110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lang="en-US" altLang="ko-KR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1/3</a:t>
              </a:r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1.65 (9.0 &lt; ξ )</a:t>
              </a:r>
              <a:endParaRPr lang="ko-KR" altLang="ko-KR">
                <a:effectLst/>
              </a:endParaRPr>
            </a:p>
          </xdr:txBody>
        </xdr:sp>
      </mc:Fallback>
    </mc:AlternateContent>
    <xdr:clientData/>
  </xdr:oneCellAnchor>
  <xdr:oneCellAnchor>
    <xdr:from>
      <xdr:col>2</xdr:col>
      <xdr:colOff>76199</xdr:colOff>
      <xdr:row>63</xdr:row>
      <xdr:rowOff>238125</xdr:rowOff>
    </xdr:from>
    <xdr:ext cx="2038351" cy="25717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Object 6035">
              <a:extLst>
                <a:ext uri="{FF2B5EF4-FFF2-40B4-BE49-F238E27FC236}">
                  <a16:creationId xmlns:a16="http://schemas.microsoft.com/office/drawing/2014/main" id="{1070683E-A0A1-44BA-BC7D-9B27B7AB329A}"/>
                </a:ext>
              </a:extLst>
            </xdr:cNvPr>
            <xdr:cNvSpPr txBox="1"/>
          </xdr:nvSpPr>
          <xdr:spPr>
            <a:xfrm>
              <a:off x="323849" y="19707225"/>
              <a:ext cx="2038351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</m:oMath>
              </a14:m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Bξ</a:t>
              </a:r>
              <a:r>
                <a:rPr lang="en-US" altLang="ko-KR" baseline="-25000"/>
                <a:t>m</a:t>
              </a:r>
              <a:r>
                <a:rPr lang="en-US" altLang="ko-KR" baseline="30000"/>
                <a:t>C</a:t>
              </a:r>
              <a:r>
                <a:rPr lang="en-US" altLang="ko-KR" baseline="0"/>
                <a:t> (1.5 &lt; ξ </a:t>
              </a:r>
              <a:r>
                <a:rPr lang="ko-KR" altLang="en-US" baseline="0"/>
                <a:t>≤</a:t>
              </a:r>
              <a:r>
                <a:rPr lang="en-US" altLang="ko-KR" baseline="0"/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(D/B)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1/C</a:t>
              </a:r>
              <a:endParaRPr lang="ko-KR" altLang="en-US" baseline="0"/>
            </a:p>
          </xdr:txBody>
        </xdr:sp>
      </mc:Choice>
      <mc:Fallback>
        <xdr:sp macro="" textlink="">
          <xdr:nvSpPr>
            <xdr:cNvPr id="34" name="Object 6035">
              <a:extLst>
                <a:ext uri="{FF2B5EF4-FFF2-40B4-BE49-F238E27FC236}">
                  <a16:creationId xmlns:a16="http://schemas.microsoft.com/office/drawing/2014/main" id="{1070683E-A0A1-44BA-BC7D-9B27B7AB329A}"/>
                </a:ext>
              </a:extLst>
            </xdr:cNvPr>
            <xdr:cNvSpPr txBox="1"/>
          </xdr:nvSpPr>
          <xdr:spPr>
            <a:xfrm>
              <a:off x="323849" y="19707225"/>
              <a:ext cx="2038351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𝑅</a:t>
              </a:r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Bξ</a:t>
              </a:r>
              <a:r>
                <a:rPr lang="en-US" altLang="ko-KR" baseline="-25000"/>
                <a:t>m</a:t>
              </a:r>
              <a:r>
                <a:rPr lang="en-US" altLang="ko-KR" baseline="30000"/>
                <a:t>C</a:t>
              </a:r>
              <a:r>
                <a:rPr lang="en-US" altLang="ko-KR" baseline="0"/>
                <a:t> (1.5 &lt; ξ </a:t>
              </a:r>
              <a:r>
                <a:rPr lang="ko-KR" altLang="en-US" baseline="0"/>
                <a:t>≤</a:t>
              </a:r>
              <a:r>
                <a:rPr lang="en-US" altLang="ko-KR" baseline="0"/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(D/B)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1/C</a:t>
              </a:r>
              <a:endParaRPr lang="ko-KR" altLang="en-US" baseline="0"/>
            </a:p>
          </xdr:txBody>
        </xdr:sp>
      </mc:Fallback>
    </mc:AlternateContent>
    <xdr:clientData/>
  </xdr:oneCellAnchor>
  <xdr:oneCellAnchor>
    <xdr:from>
      <xdr:col>2</xdr:col>
      <xdr:colOff>76199</xdr:colOff>
      <xdr:row>64</xdr:row>
      <xdr:rowOff>219075</xdr:rowOff>
    </xdr:from>
    <xdr:ext cx="2038351" cy="25717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Object 6035">
              <a:extLst>
                <a:ext uri="{FF2B5EF4-FFF2-40B4-BE49-F238E27FC236}">
                  <a16:creationId xmlns:a16="http://schemas.microsoft.com/office/drawing/2014/main" id="{93670023-1D8C-4006-BE43-114B1A3A7F1C}"/>
                </a:ext>
              </a:extLst>
            </xdr:cNvPr>
            <xdr:cNvSpPr txBox="1"/>
          </xdr:nvSpPr>
          <xdr:spPr>
            <a:xfrm>
              <a:off x="323849" y="19935825"/>
              <a:ext cx="2038351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</m:oMath>
              </a14:m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D (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(D/B)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1/C</a:t>
              </a:r>
              <a:r>
                <a:rPr lang="en-US" altLang="ko-KR" baseline="0"/>
                <a:t> </a:t>
              </a:r>
              <a:r>
                <a:rPr lang="ko-KR" altLang="en-US" baseline="0"/>
                <a:t>≤</a:t>
              </a:r>
              <a:r>
                <a:rPr lang="en-US" altLang="ko-KR" baseline="0"/>
                <a:t> ξ &lt; 7.0)</a:t>
              </a:r>
              <a:endParaRPr lang="ko-KR" altLang="en-US" baseline="0"/>
            </a:p>
          </xdr:txBody>
        </xdr:sp>
      </mc:Choice>
      <mc:Fallback>
        <xdr:sp macro="" textlink="">
          <xdr:nvSpPr>
            <xdr:cNvPr id="35" name="Object 6035">
              <a:extLst>
                <a:ext uri="{FF2B5EF4-FFF2-40B4-BE49-F238E27FC236}">
                  <a16:creationId xmlns:a16="http://schemas.microsoft.com/office/drawing/2014/main" id="{93670023-1D8C-4006-BE43-114B1A3A7F1C}"/>
                </a:ext>
              </a:extLst>
            </xdr:cNvPr>
            <xdr:cNvSpPr txBox="1"/>
          </xdr:nvSpPr>
          <xdr:spPr>
            <a:xfrm>
              <a:off x="323849" y="19935825"/>
              <a:ext cx="2038351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𝑅</a:t>
              </a:r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D (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(D/B)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1/C</a:t>
              </a:r>
              <a:r>
                <a:rPr lang="en-US" altLang="ko-KR" baseline="0"/>
                <a:t> </a:t>
              </a:r>
              <a:r>
                <a:rPr lang="ko-KR" altLang="en-US" baseline="0"/>
                <a:t>≤</a:t>
              </a:r>
              <a:r>
                <a:rPr lang="en-US" altLang="ko-KR" baseline="0"/>
                <a:t> ξ &lt; 7.0)</a:t>
              </a:r>
              <a:endParaRPr lang="ko-KR" altLang="en-US" baseline="0"/>
            </a:p>
          </xdr:txBody>
        </xdr:sp>
      </mc:Fallback>
    </mc:AlternateContent>
    <xdr:clientData/>
  </xdr:oneCellAnchor>
  <xdr:oneCellAnchor>
    <xdr:from>
      <xdr:col>2</xdr:col>
      <xdr:colOff>76200</xdr:colOff>
      <xdr:row>65</xdr:row>
      <xdr:rowOff>200025</xdr:rowOff>
    </xdr:from>
    <xdr:ext cx="1800225" cy="25717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6" name="Object 6035">
              <a:extLst>
                <a:ext uri="{FF2B5EF4-FFF2-40B4-BE49-F238E27FC236}">
                  <a16:creationId xmlns:a16="http://schemas.microsoft.com/office/drawing/2014/main" id="{068577AF-651C-4CA7-BDC6-87614F7F4890}"/>
                </a:ext>
              </a:extLst>
            </xdr:cNvPr>
            <xdr:cNvSpPr txBox="1"/>
          </xdr:nvSpPr>
          <xdr:spPr>
            <a:xfrm>
              <a:off x="323850" y="20164425"/>
              <a:ext cx="180022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ξ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𝑡𝑎𝑛</m:t>
                  </m:r>
                  <m:r>
                    <m:rPr>
                      <m:sty m:val="p"/>
                    </m:rP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β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/√</m:t>
                  </m:r>
                </m:oMath>
              </a14:m>
              <a:r>
                <a:rPr lang="en-US" altLang="ko-KR" baseline="0"/>
                <a:t>(2πHs,t/(gT</a:t>
              </a:r>
              <a:r>
                <a:rPr lang="en-US" altLang="ko-KR" baseline="-25000"/>
                <a:t>m</a:t>
              </a:r>
              <a:r>
                <a:rPr lang="en-US" altLang="ko-KR" baseline="30000"/>
                <a:t>2</a:t>
              </a:r>
              <a:r>
                <a:rPr lang="en-US" altLang="ko-KR" baseline="0"/>
                <a:t>)</a:t>
              </a:r>
              <a:endParaRPr lang="ko-KR" altLang="en-US" baseline="0"/>
            </a:p>
          </xdr:txBody>
        </xdr:sp>
      </mc:Choice>
      <mc:Fallback>
        <xdr:sp macro="" textlink="">
          <xdr:nvSpPr>
            <xdr:cNvPr id="36" name="Object 6035">
              <a:extLst>
                <a:ext uri="{FF2B5EF4-FFF2-40B4-BE49-F238E27FC236}">
                  <a16:creationId xmlns:a16="http://schemas.microsoft.com/office/drawing/2014/main" id="{068577AF-651C-4CA7-BDC6-87614F7F4890}"/>
                </a:ext>
              </a:extLst>
            </xdr:cNvPr>
            <xdr:cNvSpPr txBox="1"/>
          </xdr:nvSpPr>
          <xdr:spPr>
            <a:xfrm>
              <a:off x="323850" y="20164425"/>
              <a:ext cx="180022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ξ =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𝑡𝑎𝑛β/√</a:t>
              </a:r>
              <a:r>
                <a:rPr lang="en-US" altLang="ko-KR" baseline="0"/>
                <a:t>(2πHs,t/(gT</a:t>
              </a:r>
              <a:r>
                <a:rPr lang="en-US" altLang="ko-KR" baseline="-25000"/>
                <a:t>m</a:t>
              </a:r>
              <a:r>
                <a:rPr lang="en-US" altLang="ko-KR" baseline="30000"/>
                <a:t>2</a:t>
              </a:r>
              <a:r>
                <a:rPr lang="en-US" altLang="ko-KR" baseline="0"/>
                <a:t>)</a:t>
              </a:r>
              <a:endParaRPr lang="ko-KR" altLang="en-US" baseline="0"/>
            </a:p>
          </xdr:txBody>
        </xdr:sp>
      </mc:Fallback>
    </mc:AlternateContent>
    <xdr:clientData/>
  </xdr:oneCellAnchor>
  <xdr:oneCellAnchor>
    <xdr:from>
      <xdr:col>2</xdr:col>
      <xdr:colOff>76201</xdr:colOff>
      <xdr:row>67</xdr:row>
      <xdr:rowOff>0</xdr:rowOff>
    </xdr:from>
    <xdr:ext cx="685800" cy="257175"/>
    <xdr:sp macro="" textlink="">
      <xdr:nvSpPr>
        <xdr:cNvPr id="37" name="Object 6035">
          <a:extLst>
            <a:ext uri="{FF2B5EF4-FFF2-40B4-BE49-F238E27FC236}">
              <a16:creationId xmlns:a16="http://schemas.microsoft.com/office/drawing/2014/main" id="{D9554FB5-AE8A-425C-A678-23EA38D5FB69}"/>
            </a:ext>
          </a:extLst>
        </xdr:cNvPr>
        <xdr:cNvSpPr txBox="1"/>
      </xdr:nvSpPr>
      <xdr:spPr>
        <a:xfrm>
          <a:off x="323851" y="20459700"/>
          <a:ext cx="685800" cy="257175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r>
            <a:rPr lang="en-US" altLang="ko-KR" sz="1100" baseline="0">
              <a:effectLst/>
              <a:latin typeface="+mn-lt"/>
              <a:ea typeface="+mn-ea"/>
              <a:cs typeface="+mn-cs"/>
            </a:rPr>
            <a:t>(D/B)</a:t>
          </a:r>
          <a:r>
            <a:rPr lang="en-US" altLang="ko-KR" sz="1100" baseline="30000">
              <a:effectLst/>
              <a:latin typeface="+mn-lt"/>
              <a:ea typeface="+mn-ea"/>
              <a:cs typeface="+mn-cs"/>
            </a:rPr>
            <a:t>1/C </a:t>
          </a:r>
          <a:r>
            <a:rPr lang="en-US" altLang="ko-KR" sz="1100" baseline="0">
              <a:effectLst/>
              <a:latin typeface="+mn-lt"/>
              <a:ea typeface="+mn-ea"/>
              <a:cs typeface="+mn-cs"/>
            </a:rPr>
            <a:t> = </a:t>
          </a:r>
        </a:p>
      </xdr:txBody>
    </xdr:sp>
    <xdr:clientData/>
  </xdr:oneCellAnchor>
  <xdr:oneCellAnchor>
    <xdr:from>
      <xdr:col>2</xdr:col>
      <xdr:colOff>76200</xdr:colOff>
      <xdr:row>45</xdr:row>
      <xdr:rowOff>0</xdr:rowOff>
    </xdr:from>
    <xdr:ext cx="2190750" cy="25717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8" name="Object 6035">
              <a:extLst>
                <a:ext uri="{FF2B5EF4-FFF2-40B4-BE49-F238E27FC236}">
                  <a16:creationId xmlns:a16="http://schemas.microsoft.com/office/drawing/2014/main" id="{58470C55-5F62-4F14-88AB-1D960F5C48F0}"/>
                </a:ext>
              </a:extLst>
            </xdr:cNvPr>
            <xdr:cNvSpPr txBox="1"/>
          </xdr:nvSpPr>
          <xdr:spPr>
            <a:xfrm>
              <a:off x="323850" y="14268450"/>
              <a:ext cx="219075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sz="110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𝑅</m:t>
                  </m:r>
                  <m:r>
                    <a:rPr lang="en-US" altLang="ko-KR" sz="1100" b="0" i="1" baseline="-2500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1/3</m:t>
                  </m:r>
                </m:oMath>
              </a14:m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0.25 + 1.1ξ (0 &lt; ξ </a:t>
              </a:r>
              <a:r>
                <a:rPr lang="ko-KR" altLang="ko-KR" sz="1100" baseline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 2.2)</a:t>
              </a:r>
              <a:endParaRPr lang="ko-KR" altLang="ko-KR">
                <a:effectLst/>
              </a:endParaRPr>
            </a:p>
          </xdr:txBody>
        </xdr:sp>
      </mc:Choice>
      <mc:Fallback>
        <xdr:sp macro="" textlink="">
          <xdr:nvSpPr>
            <xdr:cNvPr id="38" name="Object 6035">
              <a:extLst>
                <a:ext uri="{FF2B5EF4-FFF2-40B4-BE49-F238E27FC236}">
                  <a16:creationId xmlns:a16="http://schemas.microsoft.com/office/drawing/2014/main" id="{58470C55-5F62-4F14-88AB-1D960F5C48F0}"/>
                </a:ext>
              </a:extLst>
            </xdr:cNvPr>
            <xdr:cNvSpPr txBox="1"/>
          </xdr:nvSpPr>
          <xdr:spPr>
            <a:xfrm>
              <a:off x="323850" y="14268450"/>
              <a:ext cx="219075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n-US" altLang="ko-KR" sz="110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lang="en-US" altLang="ko-KR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1/3</a:t>
              </a:r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0.25 + 1.1ξ (0 &lt; ξ </a:t>
              </a:r>
              <a:r>
                <a:rPr lang="ko-KR" altLang="ko-KR" sz="1100" baseline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 2.2)</a:t>
              </a:r>
              <a:endParaRPr lang="ko-KR" altLang="ko-KR">
                <a:effectLst/>
              </a:endParaRPr>
            </a:p>
          </xdr:txBody>
        </xdr:sp>
      </mc:Fallback>
    </mc:AlternateContent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57150</xdr:colOff>
      <xdr:row>21</xdr:row>
      <xdr:rowOff>9525</xdr:rowOff>
    </xdr:from>
    <xdr:to>
      <xdr:col>36</xdr:col>
      <xdr:colOff>114300</xdr:colOff>
      <xdr:row>35</xdr:row>
      <xdr:rowOff>161925</xdr:rowOff>
    </xdr:to>
    <xdr:pic>
      <xdr:nvPicPr>
        <xdr:cNvPr id="151006" name="그림 1" descr="그림1.png">
          <a:extLst>
            <a:ext uri="{FF2B5EF4-FFF2-40B4-BE49-F238E27FC236}">
              <a16:creationId xmlns:a16="http://schemas.microsoft.com/office/drawing/2014/main" id="{9C9F42DE-A834-404C-B6D0-D409B7CCD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895850"/>
          <a:ext cx="5086350" cy="3619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66675</xdr:colOff>
      <xdr:row>55</xdr:row>
      <xdr:rowOff>209550</xdr:rowOff>
    </xdr:from>
    <xdr:to>
      <xdr:col>40</xdr:col>
      <xdr:colOff>0</xdr:colOff>
      <xdr:row>68</xdr:row>
      <xdr:rowOff>9525</xdr:rowOff>
    </xdr:to>
    <xdr:pic>
      <xdr:nvPicPr>
        <xdr:cNvPr id="151007" name="그림 20" descr="그림2.png">
          <a:extLst>
            <a:ext uri="{FF2B5EF4-FFF2-40B4-BE49-F238E27FC236}">
              <a16:creationId xmlns:a16="http://schemas.microsoft.com/office/drawing/2014/main" id="{8A732942-D2B5-43AC-8996-ED0076070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73"/>
        <a:stretch>
          <a:fillRect/>
        </a:stretch>
      </xdr:blipFill>
      <xdr:spPr bwMode="auto">
        <a:xfrm>
          <a:off x="523875" y="13325475"/>
          <a:ext cx="5572125" cy="30194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95250</xdr:colOff>
      <xdr:row>42</xdr:row>
      <xdr:rowOff>219075</xdr:rowOff>
    </xdr:from>
    <xdr:to>
      <xdr:col>40</xdr:col>
      <xdr:colOff>28575</xdr:colOff>
      <xdr:row>55</xdr:row>
      <xdr:rowOff>180975</xdr:rowOff>
    </xdr:to>
    <xdr:pic>
      <xdr:nvPicPr>
        <xdr:cNvPr id="151008" name="Picture 1695">
          <a:extLst>
            <a:ext uri="{FF2B5EF4-FFF2-40B4-BE49-F238E27FC236}">
              <a16:creationId xmlns:a16="http://schemas.microsoft.com/office/drawing/2014/main" id="{51271DFF-BE63-4BB8-82B0-4CA60C520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0115550"/>
          <a:ext cx="5572125" cy="3181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76200</xdr:colOff>
      <xdr:row>66</xdr:row>
      <xdr:rowOff>114300</xdr:rowOff>
    </xdr:from>
    <xdr:to>
      <xdr:col>73</xdr:col>
      <xdr:colOff>19050</xdr:colOff>
      <xdr:row>90</xdr:row>
      <xdr:rowOff>152400</xdr:rowOff>
    </xdr:to>
    <xdr:pic>
      <xdr:nvPicPr>
        <xdr:cNvPr id="151009" name="그림 1">
          <a:extLst>
            <a:ext uri="{FF2B5EF4-FFF2-40B4-BE49-F238E27FC236}">
              <a16:creationId xmlns:a16="http://schemas.microsoft.com/office/drawing/2014/main" id="{E076D741-98F0-40EC-A50F-A305989B2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5954375"/>
          <a:ext cx="5372100" cy="519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57</xdr:col>
      <xdr:colOff>38100</xdr:colOff>
      <xdr:row>77</xdr:row>
      <xdr:rowOff>0</xdr:rowOff>
    </xdr:from>
    <xdr:to>
      <xdr:col>57</xdr:col>
      <xdr:colOff>47625</xdr:colOff>
      <xdr:row>86</xdr:row>
      <xdr:rowOff>114300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C6B8F893-E9B3-4B7F-AB60-1D4AB1779E73}"/>
            </a:ext>
          </a:extLst>
        </xdr:cNvPr>
        <xdr:cNvCxnSpPr/>
      </xdr:nvCxnSpPr>
      <xdr:spPr>
        <a:xfrm flipV="1">
          <a:off x="9163050" y="18335626"/>
          <a:ext cx="9525" cy="2562224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58</xdr:col>
      <xdr:colOff>514350</xdr:colOff>
      <xdr:row>80</xdr:row>
      <xdr:rowOff>57150</xdr:rowOff>
    </xdr:from>
    <xdr:to>
      <xdr:col>58</xdr:col>
      <xdr:colOff>523875</xdr:colOff>
      <xdr:row>86</xdr:row>
      <xdr:rowOff>104775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3D54B1E8-6D9A-4811-BDA8-7D3782D12BF6}"/>
            </a:ext>
          </a:extLst>
        </xdr:cNvPr>
        <xdr:cNvCxnSpPr/>
      </xdr:nvCxnSpPr>
      <xdr:spPr>
        <a:xfrm flipV="1">
          <a:off x="10229850" y="19240500"/>
          <a:ext cx="9525" cy="16478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19050</xdr:colOff>
      <xdr:row>80</xdr:row>
      <xdr:rowOff>161925</xdr:rowOff>
    </xdr:from>
    <xdr:to>
      <xdr:col>59</xdr:col>
      <xdr:colOff>28575</xdr:colOff>
      <xdr:row>86</xdr:row>
      <xdr:rowOff>123826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F75AD002-7305-472A-B8C2-8FD83A9E0A46}"/>
            </a:ext>
          </a:extLst>
        </xdr:cNvPr>
        <xdr:cNvCxnSpPr/>
      </xdr:nvCxnSpPr>
      <xdr:spPr>
        <a:xfrm flipV="1">
          <a:off x="10325100" y="19345275"/>
          <a:ext cx="9525" cy="1562101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379880</xdr:colOff>
      <xdr:row>76</xdr:row>
      <xdr:rowOff>201706</xdr:rowOff>
    </xdr:from>
    <xdr:to>
      <xdr:col>58</xdr:col>
      <xdr:colOff>395205</xdr:colOff>
      <xdr:row>86</xdr:row>
      <xdr:rowOff>104775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B381E11B-5C8B-4C52-A222-AD4342C3B12E}"/>
            </a:ext>
          </a:extLst>
        </xdr:cNvPr>
        <xdr:cNvCxnSpPr/>
      </xdr:nvCxnSpPr>
      <xdr:spPr>
        <a:xfrm flipV="1">
          <a:off x="10095380" y="18242056"/>
          <a:ext cx="15325" cy="2646269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30</xdr:row>
      <xdr:rowOff>0</xdr:rowOff>
    </xdr:from>
    <xdr:to>
      <xdr:col>35</xdr:col>
      <xdr:colOff>28575</xdr:colOff>
      <xdr:row>32</xdr:row>
      <xdr:rowOff>0</xdr:rowOff>
    </xdr:to>
    <xdr:sp macro="" textlink="">
      <xdr:nvSpPr>
        <xdr:cNvPr id="163395" name="Rectangle 5">
          <a:extLst>
            <a:ext uri="{FF2B5EF4-FFF2-40B4-BE49-F238E27FC236}">
              <a16:creationId xmlns:a16="http://schemas.microsoft.com/office/drawing/2014/main" id="{62F7893C-5288-415E-AC6D-AC1CF913BBAE}"/>
            </a:ext>
          </a:extLst>
        </xdr:cNvPr>
        <xdr:cNvSpPr>
          <a:spLocks noChangeArrowheads="1"/>
        </xdr:cNvSpPr>
      </xdr:nvSpPr>
      <xdr:spPr bwMode="auto">
        <a:xfrm>
          <a:off x="171450" y="9677400"/>
          <a:ext cx="5857875" cy="628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69</xdr:row>
      <xdr:rowOff>0</xdr:rowOff>
    </xdr:from>
    <xdr:to>
      <xdr:col>35</xdr:col>
      <xdr:colOff>19050</xdr:colOff>
      <xdr:row>86</xdr:row>
      <xdr:rowOff>9525</xdr:rowOff>
    </xdr:to>
    <xdr:sp macro="" textlink="">
      <xdr:nvSpPr>
        <xdr:cNvPr id="163396" name="Rectangle 7">
          <a:extLst>
            <a:ext uri="{FF2B5EF4-FFF2-40B4-BE49-F238E27FC236}">
              <a16:creationId xmlns:a16="http://schemas.microsoft.com/office/drawing/2014/main" id="{5D87DD35-F101-4F76-944A-E3B562AE2484}"/>
            </a:ext>
          </a:extLst>
        </xdr:cNvPr>
        <xdr:cNvSpPr>
          <a:spLocks noChangeArrowheads="1"/>
        </xdr:cNvSpPr>
      </xdr:nvSpPr>
      <xdr:spPr bwMode="auto">
        <a:xfrm>
          <a:off x="171450" y="20926425"/>
          <a:ext cx="5848350" cy="45529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133350</xdr:colOff>
      <xdr:row>116</xdr:row>
      <xdr:rowOff>85725</xdr:rowOff>
    </xdr:from>
    <xdr:to>
      <xdr:col>32</xdr:col>
      <xdr:colOff>0</xdr:colOff>
      <xdr:row>132</xdr:row>
      <xdr:rowOff>180975</xdr:rowOff>
    </xdr:to>
    <xdr:grpSp>
      <xdr:nvGrpSpPr>
        <xdr:cNvPr id="163397" name="Group 9">
          <a:extLst>
            <a:ext uri="{FF2B5EF4-FFF2-40B4-BE49-F238E27FC236}">
              <a16:creationId xmlns:a16="http://schemas.microsoft.com/office/drawing/2014/main" id="{66D20B31-6462-4E41-8AE6-F473A01F2BC4}"/>
            </a:ext>
          </a:extLst>
        </xdr:cNvPr>
        <xdr:cNvGrpSpPr>
          <a:grpSpLocks/>
        </xdr:cNvGrpSpPr>
      </xdr:nvGrpSpPr>
      <xdr:grpSpPr bwMode="auto">
        <a:xfrm>
          <a:off x="476250" y="32966025"/>
          <a:ext cx="5010150" cy="4057650"/>
          <a:chOff x="65" y="3679"/>
          <a:chExt cx="554" cy="457"/>
        </a:xfrm>
      </xdr:grpSpPr>
      <xdr:pic>
        <xdr:nvPicPr>
          <xdr:cNvPr id="163419" name="Picture 10" descr="항설도참5-10">
            <a:extLst>
              <a:ext uri="{FF2B5EF4-FFF2-40B4-BE49-F238E27FC236}">
                <a16:creationId xmlns:a16="http://schemas.microsoft.com/office/drawing/2014/main" id="{9F505516-8EE7-4AE6-B66D-72471C2262B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5" y="3679"/>
            <a:ext cx="248" cy="45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63420" name="Picture 11" descr="항설도참5-11">
            <a:extLst>
              <a:ext uri="{FF2B5EF4-FFF2-40B4-BE49-F238E27FC236}">
                <a16:creationId xmlns:a16="http://schemas.microsoft.com/office/drawing/2014/main" id="{F5BB5205-A7A2-4239-B356-D0000E32AAB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" y="3700"/>
            <a:ext cx="259" cy="2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63421" name="Picture 12" descr="항설도참5-12">
            <a:extLst>
              <a:ext uri="{FF2B5EF4-FFF2-40B4-BE49-F238E27FC236}">
                <a16:creationId xmlns:a16="http://schemas.microsoft.com/office/drawing/2014/main" id="{CAE71225-CB28-4B44-AC2D-ADDB1791645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6" y="3973"/>
            <a:ext cx="245" cy="14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161925</xdr:colOff>
      <xdr:row>115</xdr:row>
      <xdr:rowOff>114300</xdr:rowOff>
    </xdr:from>
    <xdr:to>
      <xdr:col>35</xdr:col>
      <xdr:colOff>28575</xdr:colOff>
      <xdr:row>134</xdr:row>
      <xdr:rowOff>0</xdr:rowOff>
    </xdr:to>
    <xdr:sp macro="" textlink="">
      <xdr:nvSpPr>
        <xdr:cNvPr id="163398" name="Rectangle 13">
          <a:extLst>
            <a:ext uri="{FF2B5EF4-FFF2-40B4-BE49-F238E27FC236}">
              <a16:creationId xmlns:a16="http://schemas.microsoft.com/office/drawing/2014/main" id="{9E33DDFE-8662-4BE3-BE8B-70B8DBFF1BE8}"/>
            </a:ext>
          </a:extLst>
        </xdr:cNvPr>
        <xdr:cNvSpPr>
          <a:spLocks noChangeArrowheads="1"/>
        </xdr:cNvSpPr>
      </xdr:nvSpPr>
      <xdr:spPr bwMode="auto">
        <a:xfrm>
          <a:off x="161925" y="32870775"/>
          <a:ext cx="5867400" cy="44672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137</xdr:row>
      <xdr:rowOff>0</xdr:rowOff>
    </xdr:from>
    <xdr:to>
      <xdr:col>35</xdr:col>
      <xdr:colOff>19050</xdr:colOff>
      <xdr:row>146</xdr:row>
      <xdr:rowOff>0</xdr:rowOff>
    </xdr:to>
    <xdr:sp macro="" textlink="">
      <xdr:nvSpPr>
        <xdr:cNvPr id="163399" name="Rectangle 14">
          <a:extLst>
            <a:ext uri="{FF2B5EF4-FFF2-40B4-BE49-F238E27FC236}">
              <a16:creationId xmlns:a16="http://schemas.microsoft.com/office/drawing/2014/main" id="{2E08DC23-549D-4A94-B920-E1388F6C87F1}"/>
            </a:ext>
          </a:extLst>
        </xdr:cNvPr>
        <xdr:cNvSpPr>
          <a:spLocks noChangeArrowheads="1"/>
        </xdr:cNvSpPr>
      </xdr:nvSpPr>
      <xdr:spPr bwMode="auto">
        <a:xfrm>
          <a:off x="171450" y="38014275"/>
          <a:ext cx="5848350" cy="2486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182</xdr:row>
      <xdr:rowOff>0</xdr:rowOff>
    </xdr:from>
    <xdr:to>
      <xdr:col>35</xdr:col>
      <xdr:colOff>19050</xdr:colOff>
      <xdr:row>193</xdr:row>
      <xdr:rowOff>0</xdr:rowOff>
    </xdr:to>
    <xdr:sp macro="" textlink="">
      <xdr:nvSpPr>
        <xdr:cNvPr id="163400" name="Rectangle 15">
          <a:extLst>
            <a:ext uri="{FF2B5EF4-FFF2-40B4-BE49-F238E27FC236}">
              <a16:creationId xmlns:a16="http://schemas.microsoft.com/office/drawing/2014/main" id="{18EC924B-A7B5-440D-BD5E-F594B320C66A}"/>
            </a:ext>
          </a:extLst>
        </xdr:cNvPr>
        <xdr:cNvSpPr>
          <a:spLocks noChangeArrowheads="1"/>
        </xdr:cNvSpPr>
      </xdr:nvSpPr>
      <xdr:spPr bwMode="auto">
        <a:xfrm>
          <a:off x="342900" y="49977675"/>
          <a:ext cx="5676900" cy="27241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213</xdr:row>
      <xdr:rowOff>85725</xdr:rowOff>
    </xdr:from>
    <xdr:to>
      <xdr:col>35</xdr:col>
      <xdr:colOff>28575</xdr:colOff>
      <xdr:row>222</xdr:row>
      <xdr:rowOff>190500</xdr:rowOff>
    </xdr:to>
    <xdr:sp macro="" textlink="">
      <xdr:nvSpPr>
        <xdr:cNvPr id="163401" name="Rectangle 16">
          <a:extLst>
            <a:ext uri="{FF2B5EF4-FFF2-40B4-BE49-F238E27FC236}">
              <a16:creationId xmlns:a16="http://schemas.microsoft.com/office/drawing/2014/main" id="{1087E6EA-C438-4962-8046-8C8AD7756F4F}"/>
            </a:ext>
          </a:extLst>
        </xdr:cNvPr>
        <xdr:cNvSpPr>
          <a:spLocks noChangeArrowheads="1"/>
        </xdr:cNvSpPr>
      </xdr:nvSpPr>
      <xdr:spPr bwMode="auto">
        <a:xfrm>
          <a:off x="171450" y="58131075"/>
          <a:ext cx="5857875" cy="2209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57150</xdr:colOff>
      <xdr:row>198</xdr:row>
      <xdr:rowOff>19050</xdr:rowOff>
    </xdr:from>
    <xdr:to>
      <xdr:col>28</xdr:col>
      <xdr:colOff>123825</xdr:colOff>
      <xdr:row>205</xdr:row>
      <xdr:rowOff>9525</xdr:rowOff>
    </xdr:to>
    <xdr:pic>
      <xdr:nvPicPr>
        <xdr:cNvPr id="163402" name="Picture 19" descr="항설도참5-14">
          <a:extLst>
            <a:ext uri="{FF2B5EF4-FFF2-40B4-BE49-F238E27FC236}">
              <a16:creationId xmlns:a16="http://schemas.microsoft.com/office/drawing/2014/main" id="{F30B1535-564F-4884-A5AC-028A9967E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53949600"/>
          <a:ext cx="3667125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296</xdr:row>
      <xdr:rowOff>0</xdr:rowOff>
    </xdr:from>
    <xdr:to>
      <xdr:col>16</xdr:col>
      <xdr:colOff>104775</xdr:colOff>
      <xdr:row>296</xdr:row>
      <xdr:rowOff>180975</xdr:rowOff>
    </xdr:to>
    <xdr:sp macro="" textlink="">
      <xdr:nvSpPr>
        <xdr:cNvPr id="163403" name="AutoShape 22" descr="PIC79">
          <a:extLst>
            <a:ext uri="{FF2B5EF4-FFF2-40B4-BE49-F238E27FC236}">
              <a16:creationId xmlns:a16="http://schemas.microsoft.com/office/drawing/2014/main" id="{17C187B2-77FB-40CF-A971-43574F24A6D3}"/>
            </a:ext>
          </a:extLst>
        </xdr:cNvPr>
        <xdr:cNvSpPr>
          <a:spLocks noChangeAspect="1" noChangeArrowheads="1"/>
        </xdr:cNvSpPr>
      </xdr:nvSpPr>
      <xdr:spPr bwMode="auto">
        <a:xfrm>
          <a:off x="2571750" y="77895450"/>
          <a:ext cx="2762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15</xdr:row>
      <xdr:rowOff>0</xdr:rowOff>
    </xdr:from>
    <xdr:to>
      <xdr:col>39</xdr:col>
      <xdr:colOff>114300</xdr:colOff>
      <xdr:row>15</xdr:row>
      <xdr:rowOff>314325</xdr:rowOff>
    </xdr:to>
    <xdr:sp macro="" textlink="">
      <xdr:nvSpPr>
        <xdr:cNvPr id="163404" name="AutoShape 23" descr="PIC7B">
          <a:extLst>
            <a:ext uri="{FF2B5EF4-FFF2-40B4-BE49-F238E27FC236}">
              <a16:creationId xmlns:a16="http://schemas.microsoft.com/office/drawing/2014/main" id="{0458D640-46A9-4141-803F-CE2420A5754E}"/>
            </a:ext>
          </a:extLst>
        </xdr:cNvPr>
        <xdr:cNvSpPr>
          <a:spLocks noChangeAspect="1" noChangeArrowheads="1"/>
        </xdr:cNvSpPr>
      </xdr:nvSpPr>
      <xdr:spPr bwMode="auto">
        <a:xfrm>
          <a:off x="6515100" y="4857750"/>
          <a:ext cx="590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</xdr:colOff>
      <xdr:row>214</xdr:row>
      <xdr:rowOff>57150</xdr:rowOff>
    </xdr:from>
    <xdr:to>
      <xdr:col>31</xdr:col>
      <xdr:colOff>38100</xdr:colOff>
      <xdr:row>222</xdr:row>
      <xdr:rowOff>123825</xdr:rowOff>
    </xdr:to>
    <xdr:pic>
      <xdr:nvPicPr>
        <xdr:cNvPr id="163405" name="Picture 33" descr="다마모또 복사">
          <a:extLst>
            <a:ext uri="{FF2B5EF4-FFF2-40B4-BE49-F238E27FC236}">
              <a16:creationId xmlns:a16="http://schemas.microsoft.com/office/drawing/2014/main" id="{5DBAB493-C40A-4B3A-B89E-CF0EF8A06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6" t="3239" r="1033" b="4454"/>
        <a:stretch>
          <a:fillRect/>
        </a:stretch>
      </xdr:blipFill>
      <xdr:spPr bwMode="auto">
        <a:xfrm>
          <a:off x="180975" y="58226325"/>
          <a:ext cx="5172075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66675</xdr:colOff>
      <xdr:row>268</xdr:row>
      <xdr:rowOff>295275</xdr:rowOff>
    </xdr:from>
    <xdr:to>
      <xdr:col>32</xdr:col>
      <xdr:colOff>85725</xdr:colOff>
      <xdr:row>279</xdr:row>
      <xdr:rowOff>104775</xdr:rowOff>
    </xdr:to>
    <xdr:pic>
      <xdr:nvPicPr>
        <xdr:cNvPr id="163406" name="Picture 34" descr="무제-1 복사">
          <a:extLst>
            <a:ext uri="{FF2B5EF4-FFF2-40B4-BE49-F238E27FC236}">
              <a16:creationId xmlns:a16="http://schemas.microsoft.com/office/drawing/2014/main" id="{89D8027F-F408-484C-8149-CBC7B2B28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70370700"/>
          <a:ext cx="4991100" cy="3267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268</xdr:row>
      <xdr:rowOff>304800</xdr:rowOff>
    </xdr:from>
    <xdr:to>
      <xdr:col>35</xdr:col>
      <xdr:colOff>19050</xdr:colOff>
      <xdr:row>279</xdr:row>
      <xdr:rowOff>104775</xdr:rowOff>
    </xdr:to>
    <xdr:sp macro="" textlink="">
      <xdr:nvSpPr>
        <xdr:cNvPr id="163407" name="Rectangle 35">
          <a:extLst>
            <a:ext uri="{FF2B5EF4-FFF2-40B4-BE49-F238E27FC236}">
              <a16:creationId xmlns:a16="http://schemas.microsoft.com/office/drawing/2014/main" id="{6A0BE1E2-830B-46BA-BEEF-9A4A59254EA3}"/>
            </a:ext>
          </a:extLst>
        </xdr:cNvPr>
        <xdr:cNvSpPr>
          <a:spLocks noChangeArrowheads="1"/>
        </xdr:cNvSpPr>
      </xdr:nvSpPr>
      <xdr:spPr bwMode="auto">
        <a:xfrm>
          <a:off x="171450" y="70380225"/>
          <a:ext cx="5848350" cy="3257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142875</xdr:colOff>
      <xdr:row>273</xdr:row>
      <xdr:rowOff>28575</xdr:rowOff>
    </xdr:from>
    <xdr:to>
      <xdr:col>13</xdr:col>
      <xdr:colOff>142875</xdr:colOff>
      <xdr:row>277</xdr:row>
      <xdr:rowOff>304800</xdr:rowOff>
    </xdr:to>
    <xdr:sp macro="" textlink="">
      <xdr:nvSpPr>
        <xdr:cNvPr id="163408" name="Line 38">
          <a:extLst>
            <a:ext uri="{FF2B5EF4-FFF2-40B4-BE49-F238E27FC236}">
              <a16:creationId xmlns:a16="http://schemas.microsoft.com/office/drawing/2014/main" id="{2151D4B5-C2FF-4AFD-8B9D-310AB835E8E4}"/>
            </a:ext>
          </a:extLst>
        </xdr:cNvPr>
        <xdr:cNvSpPr>
          <a:spLocks noChangeShapeType="1"/>
        </xdr:cNvSpPr>
      </xdr:nvSpPr>
      <xdr:spPr bwMode="auto">
        <a:xfrm flipV="1">
          <a:off x="2371725" y="71675625"/>
          <a:ext cx="0" cy="15335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66675</xdr:colOff>
      <xdr:row>276</xdr:row>
      <xdr:rowOff>171450</xdr:rowOff>
    </xdr:from>
    <xdr:to>
      <xdr:col>20</xdr:col>
      <xdr:colOff>47625</xdr:colOff>
      <xdr:row>276</xdr:row>
      <xdr:rowOff>171450</xdr:rowOff>
    </xdr:to>
    <xdr:sp macro="" textlink="">
      <xdr:nvSpPr>
        <xdr:cNvPr id="163409" name="Line 39">
          <a:extLst>
            <a:ext uri="{FF2B5EF4-FFF2-40B4-BE49-F238E27FC236}">
              <a16:creationId xmlns:a16="http://schemas.microsoft.com/office/drawing/2014/main" id="{1C4D155F-FD6E-4960-B2CB-74120C990F30}"/>
            </a:ext>
          </a:extLst>
        </xdr:cNvPr>
        <xdr:cNvSpPr>
          <a:spLocks noChangeShapeType="1"/>
        </xdr:cNvSpPr>
      </xdr:nvSpPr>
      <xdr:spPr bwMode="auto">
        <a:xfrm flipH="1">
          <a:off x="1438275" y="72761475"/>
          <a:ext cx="203835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19049</xdr:colOff>
      <xdr:row>214</xdr:row>
      <xdr:rowOff>114300</xdr:rowOff>
    </xdr:from>
    <xdr:to>
      <xdr:col>13</xdr:col>
      <xdr:colOff>104774</xdr:colOff>
      <xdr:row>215</xdr:row>
      <xdr:rowOff>28576</xdr:rowOff>
    </xdr:to>
    <xdr:sp macro="" textlink="">
      <xdr:nvSpPr>
        <xdr:cNvPr id="20" name="Rectangle 50">
          <a:extLst>
            <a:ext uri="{FF2B5EF4-FFF2-40B4-BE49-F238E27FC236}">
              <a16:creationId xmlns:a16="http://schemas.microsoft.com/office/drawing/2014/main" id="{3A52D5C2-B24D-4ACF-ADCF-742CDF92C035}"/>
            </a:ext>
          </a:extLst>
        </xdr:cNvPr>
        <xdr:cNvSpPr>
          <a:spLocks noChangeArrowheads="1"/>
        </xdr:cNvSpPr>
      </xdr:nvSpPr>
      <xdr:spPr bwMode="auto">
        <a:xfrm>
          <a:off x="1219199" y="58283475"/>
          <a:ext cx="1114425" cy="16192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APROX. H.H.W</a:t>
          </a:r>
        </a:p>
      </xdr:txBody>
    </xdr:sp>
    <xdr:clientData/>
  </xdr:twoCellAnchor>
  <xdr:twoCellAnchor editAs="oneCell">
    <xdr:from>
      <xdr:col>15</xdr:col>
      <xdr:colOff>0</xdr:colOff>
      <xdr:row>296</xdr:row>
      <xdr:rowOff>0</xdr:rowOff>
    </xdr:from>
    <xdr:to>
      <xdr:col>16</xdr:col>
      <xdr:colOff>104775</xdr:colOff>
      <xdr:row>297</xdr:row>
      <xdr:rowOff>47625</xdr:rowOff>
    </xdr:to>
    <xdr:sp macro="" textlink="">
      <xdr:nvSpPr>
        <xdr:cNvPr id="163411" name="AutoShape 60" descr="PIC79">
          <a:extLst>
            <a:ext uri="{FF2B5EF4-FFF2-40B4-BE49-F238E27FC236}">
              <a16:creationId xmlns:a16="http://schemas.microsoft.com/office/drawing/2014/main" id="{CF09C6E7-5665-4A91-90B3-F60EF28F1D78}"/>
            </a:ext>
          </a:extLst>
        </xdr:cNvPr>
        <xdr:cNvSpPr>
          <a:spLocks noChangeAspect="1" noChangeArrowheads="1"/>
        </xdr:cNvSpPr>
      </xdr:nvSpPr>
      <xdr:spPr bwMode="auto">
        <a:xfrm>
          <a:off x="2571750" y="77895450"/>
          <a:ext cx="2762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287</xdr:row>
      <xdr:rowOff>76200</xdr:rowOff>
    </xdr:from>
    <xdr:to>
      <xdr:col>34</xdr:col>
      <xdr:colOff>142875</xdr:colOff>
      <xdr:row>288</xdr:row>
      <xdr:rowOff>247650</xdr:rowOff>
    </xdr:to>
    <xdr:sp macro="" textlink="">
      <xdr:nvSpPr>
        <xdr:cNvPr id="163412" name="Rectangle 83">
          <a:extLst>
            <a:ext uri="{FF2B5EF4-FFF2-40B4-BE49-F238E27FC236}">
              <a16:creationId xmlns:a16="http://schemas.microsoft.com/office/drawing/2014/main" id="{B4593858-6686-4A39-9464-41433E481E98}"/>
            </a:ext>
          </a:extLst>
        </xdr:cNvPr>
        <xdr:cNvSpPr>
          <a:spLocks noChangeArrowheads="1"/>
        </xdr:cNvSpPr>
      </xdr:nvSpPr>
      <xdr:spPr bwMode="auto">
        <a:xfrm>
          <a:off x="171450" y="75666600"/>
          <a:ext cx="5800725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123825</xdr:colOff>
          <xdr:row>181</xdr:row>
          <xdr:rowOff>0</xdr:rowOff>
        </xdr:from>
        <xdr:to>
          <xdr:col>40</xdr:col>
          <xdr:colOff>409575</xdr:colOff>
          <xdr:row>183</xdr:row>
          <xdr:rowOff>57150</xdr:rowOff>
        </xdr:to>
        <xdr:sp macro="" textlink="">
          <xdr:nvSpPr>
            <xdr:cNvPr id="151553" name="Object 1" hidden="1">
              <a:extLst>
                <a:ext uri="{63B3BB69-23CF-44E3-9099-C40C66FF867C}">
                  <a14:compatExt spid="_x0000_s151553"/>
                </a:ext>
                <a:ext uri="{FF2B5EF4-FFF2-40B4-BE49-F238E27FC236}">
                  <a16:creationId xmlns:a16="http://schemas.microsoft.com/office/drawing/2014/main" id="{6E0FCBA3-2C00-4169-AF4F-46E65CD035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195</xdr:row>
      <xdr:rowOff>152400</xdr:rowOff>
    </xdr:from>
    <xdr:to>
      <xdr:col>9</xdr:col>
      <xdr:colOff>9493</xdr:colOff>
      <xdr:row>196</xdr:row>
      <xdr:rowOff>266700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Object 677">
              <a:extLst>
                <a:ext uri="{FF2B5EF4-FFF2-40B4-BE49-F238E27FC236}">
                  <a16:creationId xmlns:a16="http://schemas.microsoft.com/office/drawing/2014/main" id="{45B9CA76-8DC6-4793-A9FD-C693CA89A621}"/>
                </a:ext>
              </a:extLst>
            </xdr:cNvPr>
            <xdr:cNvSpPr txBox="1"/>
          </xdr:nvSpPr>
          <xdr:spPr>
            <a:xfrm>
              <a:off x="0" y="53254275"/>
              <a:ext cx="1552543" cy="39052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</m:t>
                    </m:r>
                    <m:r>
                      <a:rPr lang="ko-KR" alt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ko-KR" alt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l-GR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l-GR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𝜋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′ / 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′</m:t>
                        </m:r>
                      </m:num>
                      <m:den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𝑠𝑖𝑛h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(4</m:t>
                        </m:r>
                        <m:r>
                          <a:rPr lang="el-GR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𝜋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′ / 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′)</m:t>
                        </m:r>
                      </m:den>
                    </m:f>
                  </m:oMath>
                </m:oMathPara>
              </a14:m>
              <a:endParaRPr lang="ko-KR" altLang="en-US"/>
            </a:p>
          </xdr:txBody>
        </xdr:sp>
      </mc:Choice>
      <mc:Fallback>
        <xdr:sp macro="" textlink="">
          <xdr:nvSpPr>
            <xdr:cNvPr id="24" name="Object 677">
              <a:extLst>
                <a:ext uri="{FF2B5EF4-FFF2-40B4-BE49-F238E27FC236}">
                  <a16:creationId xmlns:a16="http://schemas.microsoft.com/office/drawing/2014/main" id="{45B9CA76-8DC6-4793-A9FD-C693CA89A621}"/>
                </a:ext>
              </a:extLst>
            </xdr:cNvPr>
            <xdr:cNvSpPr txBox="1"/>
          </xdr:nvSpPr>
          <xdr:spPr>
            <a:xfrm>
              <a:off x="0" y="53254275"/>
              <a:ext cx="1552543" cy="39052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𝐾</a:t>
              </a:r>
              <a:r>
                <a:rPr lang="en-US" altLang="ko-KR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1</a:t>
              </a:r>
              <a:r>
                <a:rPr lang="ko-KR" alt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=(</a:t>
              </a:r>
              <a:r>
                <a:rPr lang="el-GR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4𝜋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ℎ′ / 𝐿′</a:t>
              </a:r>
              <a:r>
                <a:rPr lang="ko-KR" alt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)/(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𝑠𝑖𝑛ℎ(4</a:t>
              </a:r>
              <a:r>
                <a:rPr lang="el-GR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𝜋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ℎ′ / 𝐿′)</a:t>
              </a:r>
              <a:r>
                <a:rPr lang="ko-KR" alt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)</a:t>
              </a:r>
              <a:endParaRPr lang="ko-KR" altLang="en-US"/>
            </a:p>
          </xdr:txBody>
        </xdr:sp>
      </mc:Fallback>
    </mc:AlternateContent>
    <xdr:clientData/>
  </xdr:twoCellAnchor>
  <xdr:twoCellAnchor editAs="oneCell">
    <xdr:from>
      <xdr:col>0</xdr:col>
      <xdr:colOff>1</xdr:colOff>
      <xdr:row>194</xdr:row>
      <xdr:rowOff>0</xdr:rowOff>
    </xdr:from>
    <xdr:to>
      <xdr:col>35</xdr:col>
      <xdr:colOff>47625</xdr:colOff>
      <xdr:row>194</xdr:row>
      <xdr:rowOff>256737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Object 677">
              <a:extLst>
                <a:ext uri="{FF2B5EF4-FFF2-40B4-BE49-F238E27FC236}">
                  <a16:creationId xmlns:a16="http://schemas.microsoft.com/office/drawing/2014/main" id="{A56380D7-D4E9-4048-9D1C-8B44BB926257}"/>
                </a:ext>
              </a:extLst>
            </xdr:cNvPr>
            <xdr:cNvSpPr txBox="1"/>
          </xdr:nvSpPr>
          <xdr:spPr>
            <a:xfrm>
              <a:off x="1" y="52825650"/>
              <a:ext cx="6048374" cy="256737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𝑁𝑠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𝑚𝑎𝑥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(1.8,(1.3·(1−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)/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0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1/3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′/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𝐻</m:t>
                    </m:r>
                    <m:r>
                      <a:rPr lang="en-US" altLang="ko-KR" sz="100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1/3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+ 1.8·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𝑒𝑥𝑝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[−1.5·(1−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)2/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0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1/3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·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′/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𝐻</m:t>
                    </m:r>
                    <m:r>
                      <a:rPr lang="en-US" altLang="ko-KR" sz="100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1/3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])) ; 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𝐵𝑀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′ &lt; 0.25 </m:t>
                    </m:r>
                  </m:oMath>
                </m:oMathPara>
              </a14:m>
              <a:endParaRPr lang="ko-KR" altLang="en-US" sz="1000"/>
            </a:p>
          </xdr:txBody>
        </xdr:sp>
      </mc:Choice>
      <mc:Fallback>
        <xdr:sp macro="" textlink="">
          <xdr:nvSpPr>
            <xdr:cNvPr id="25" name="Object 677">
              <a:extLst>
                <a:ext uri="{FF2B5EF4-FFF2-40B4-BE49-F238E27FC236}">
                  <a16:creationId xmlns:a16="http://schemas.microsoft.com/office/drawing/2014/main" id="{A56380D7-D4E9-4048-9D1C-8B44BB926257}"/>
                </a:ext>
              </a:extLst>
            </xdr:cNvPr>
            <xdr:cNvSpPr txBox="1"/>
          </xdr:nvSpPr>
          <xdr:spPr>
            <a:xfrm>
              <a:off x="1" y="52825650"/>
              <a:ext cx="6048374" cy="256737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:r>
                <a:rPr lang="en-US" altLang="ko-KR" sz="1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 𝑁𝑠=𝑚𝑎𝑥(1.8,(1.3·(1−𝐾)/𝐾</a:t>
              </a:r>
              <a:r>
                <a:rPr lang="en-US" altLang="ko-KR" sz="100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1/3</a:t>
              </a:r>
              <a:r>
                <a:rPr lang="en-US" altLang="ko-KR" sz="1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·ℎ′/𝐻</a:t>
              </a:r>
              <a:r>
                <a:rPr lang="en-US" altLang="ko-KR" sz="100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1/3</a:t>
              </a:r>
              <a:r>
                <a:rPr lang="en-US" altLang="ko-KR" sz="1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 + 1.8·𝑒𝑥𝑝[−1.5·(1−𝐾)2/𝐾</a:t>
              </a:r>
              <a:r>
                <a:rPr lang="en-US" altLang="ko-KR" sz="100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1/3</a:t>
              </a:r>
              <a:r>
                <a:rPr lang="en-US" altLang="ko-KR" sz="1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 ·ℎ′/𝐻</a:t>
              </a:r>
              <a:r>
                <a:rPr lang="en-US" altLang="ko-KR" sz="100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1/3</a:t>
              </a:r>
              <a:r>
                <a:rPr lang="en-US" altLang="ko-KR" sz="1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])) ; 𝐵𝑀/𝐿′ &lt; 0.25 </a:t>
              </a:r>
              <a:endParaRPr lang="ko-KR" altLang="en-US" sz="10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194</xdr:row>
      <xdr:rowOff>238125</xdr:rowOff>
    </xdr:from>
    <xdr:to>
      <xdr:col>6</xdr:col>
      <xdr:colOff>79745</xdr:colOff>
      <xdr:row>195</xdr:row>
      <xdr:rowOff>218637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Object 677">
              <a:extLst>
                <a:ext uri="{FF2B5EF4-FFF2-40B4-BE49-F238E27FC236}">
                  <a16:creationId xmlns:a16="http://schemas.microsoft.com/office/drawing/2014/main" id="{0FCBB339-671E-4E60-8C1C-9F3C4C1CB64D}"/>
                </a:ext>
              </a:extLst>
            </xdr:cNvPr>
            <xdr:cNvSpPr txBox="1"/>
          </xdr:nvSpPr>
          <xdr:spPr>
            <a:xfrm>
              <a:off x="0" y="53063775"/>
              <a:ext cx="1108445" cy="256737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=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1(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2)</m:t>
                    </m:r>
                    <m:r>
                      <a:rPr lang="en-US" altLang="ko-KR" sz="105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𝐵</m:t>
                    </m:r>
                  </m:oMath>
                </m:oMathPara>
              </a14:m>
              <a:endParaRPr lang="ko-KR" altLang="en-US" sz="1050" baseline="-25000"/>
            </a:p>
          </xdr:txBody>
        </xdr:sp>
      </mc:Choice>
      <mc:Fallback>
        <xdr:sp macro="" textlink="">
          <xdr:nvSpPr>
            <xdr:cNvPr id="26" name="Object 677">
              <a:extLst>
                <a:ext uri="{FF2B5EF4-FFF2-40B4-BE49-F238E27FC236}">
                  <a16:creationId xmlns:a16="http://schemas.microsoft.com/office/drawing/2014/main" id="{0FCBB339-671E-4E60-8C1C-9F3C4C1CB64D}"/>
                </a:ext>
              </a:extLst>
            </xdr:cNvPr>
            <xdr:cNvSpPr txBox="1"/>
          </xdr:nvSpPr>
          <xdr:spPr>
            <a:xfrm>
              <a:off x="0" y="53063775"/>
              <a:ext cx="1108445" cy="256737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  𝐾 = 𝐾1(𝐾2)</a:t>
              </a:r>
              <a:r>
                <a:rPr lang="en-US" altLang="ko-KR" sz="105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𝐵</a:t>
              </a:r>
              <a:endParaRPr lang="ko-KR" altLang="en-US" sz="1050" baseline="-250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197</xdr:row>
      <xdr:rowOff>19050</xdr:rowOff>
    </xdr:from>
    <xdr:to>
      <xdr:col>24</xdr:col>
      <xdr:colOff>133350</xdr:colOff>
      <xdr:row>198</xdr:row>
      <xdr:rowOff>5912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Object 677">
              <a:extLst>
                <a:ext uri="{FF2B5EF4-FFF2-40B4-BE49-F238E27FC236}">
                  <a16:creationId xmlns:a16="http://schemas.microsoft.com/office/drawing/2014/main" id="{CAC54F98-1BDD-4542-8D8F-D08C7CD42BC1}"/>
                </a:ext>
              </a:extLst>
            </xdr:cNvPr>
            <xdr:cNvSpPr txBox="1"/>
          </xdr:nvSpPr>
          <xdr:spPr>
            <a:xfrm>
              <a:off x="0" y="53673375"/>
              <a:ext cx="4248150" cy="263087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2)</m:t>
                    </m:r>
                    <m:r>
                      <a:rPr lang="en-US" altLang="ko-KR" sz="105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𝐵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𝑚𝑎𝑥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{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𝛼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𝑠𝑖𝑛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𝛽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𝑐𝑜𝑠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2(2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𝑙𝑐𝑜𝑠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𝛽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′),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𝑐𝑜𝑠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𝛽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𝑠𝑖𝑛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2(2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𝑙𝑐𝑜𝑠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𝛽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′)}   </m:t>
                    </m:r>
                  </m:oMath>
                </m:oMathPara>
              </a14:m>
              <a:endParaRPr lang="ko-KR" altLang="en-US" sz="1050"/>
            </a:p>
          </xdr:txBody>
        </xdr:sp>
      </mc:Choice>
      <mc:Fallback>
        <xdr:sp macro="" textlink="">
          <xdr:nvSpPr>
            <xdr:cNvPr id="27" name="Object 677">
              <a:extLst>
                <a:ext uri="{FF2B5EF4-FFF2-40B4-BE49-F238E27FC236}">
                  <a16:creationId xmlns:a16="http://schemas.microsoft.com/office/drawing/2014/main" id="{CAC54F98-1BDD-4542-8D8F-D08C7CD42BC1}"/>
                </a:ext>
              </a:extLst>
            </xdr:cNvPr>
            <xdr:cNvSpPr txBox="1"/>
          </xdr:nvSpPr>
          <xdr:spPr>
            <a:xfrm>
              <a:off x="0" y="53673375"/>
              <a:ext cx="4248150" cy="263087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 (𝐾2)</a:t>
              </a:r>
              <a:r>
                <a:rPr lang="en-US" altLang="ko-KR" sz="105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𝐵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=𝑚𝑎𝑥{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𝛼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𝑠 𝑠𝑖𝑛2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𝛽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𝑐𝑜𝑠2(2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𝜋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𝑙𝑐𝑜𝑠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𝛽/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𝐿′), 𝑐𝑜𝑠2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𝛽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𝑠𝑖𝑛2(2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𝜋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𝑙𝑐𝑜𝑠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𝛽/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𝐿′)}   </a:t>
              </a:r>
              <a:endParaRPr lang="ko-KR" altLang="en-US" sz="1050"/>
            </a:p>
          </xdr:txBody>
        </xdr:sp>
      </mc:Fallback>
    </mc:AlternateContent>
    <xdr:clientData/>
  </xdr:twoCellAnchor>
  <xdr:twoCellAnchor editAs="oneCell">
    <xdr:from>
      <xdr:col>1</xdr:col>
      <xdr:colOff>161925</xdr:colOff>
      <xdr:row>287</xdr:row>
      <xdr:rowOff>133350</xdr:rowOff>
    </xdr:from>
    <xdr:to>
      <xdr:col>19</xdr:col>
      <xdr:colOff>151411</xdr:colOff>
      <xdr:row>288</xdr:row>
      <xdr:rowOff>155271</xdr:rowOff>
    </xdr:to>
    <xdr:sp macro="" textlink="">
      <xdr:nvSpPr>
        <xdr:cNvPr id="28" name="Object 778">
          <a:extLst>
            <a:ext uri="{FF2B5EF4-FFF2-40B4-BE49-F238E27FC236}">
              <a16:creationId xmlns:a16="http://schemas.microsoft.com/office/drawing/2014/main" id="{435EB405-6A24-4980-9BB4-85BCA0549994}"/>
            </a:ext>
          </a:extLst>
        </xdr:cNvPr>
        <xdr:cNvSpPr txBox="1"/>
      </xdr:nvSpPr>
      <xdr:spPr>
        <a:xfrm>
          <a:off x="333375" y="75723750"/>
          <a:ext cx="3075586" cy="336246"/>
        </a:xfrm>
        <a:prstGeom prst="rect">
          <a:avLst/>
        </a:prstGeom>
      </xdr:spPr>
      <xdr:txBody>
        <a:bodyPr vertOverflow="clip" horzOverflow="clip" wrap="none">
          <a:spAutoFit/>
        </a:bodyPr>
        <a:lstStyle/>
        <a:p>
          <a:r>
            <a:rPr lang="en-US" altLang="ko-KR" sz="1100"/>
            <a:t>N</a:t>
          </a:r>
          <a:r>
            <a:rPr lang="en-US" altLang="ko-KR" sz="1100" baseline="-25000"/>
            <a:t>s </a:t>
          </a:r>
          <a:r>
            <a:rPr lang="en-US" altLang="ko-KR" sz="1100" baseline="0"/>
            <a:t>= (-4.861 × (h</a:t>
          </a:r>
          <a:r>
            <a:rPr lang="en-US" altLang="ko-KR" sz="1100" baseline="-25000"/>
            <a:t>b</a:t>
          </a:r>
          <a:r>
            <a:rPr lang="en-US" altLang="ko-KR" sz="1100" baseline="0"/>
            <a:t> / h</a:t>
          </a:r>
          <a:r>
            <a:rPr lang="en-US" altLang="ko-KR" sz="1100" baseline="-25000"/>
            <a:t>s</a:t>
          </a:r>
          <a:r>
            <a:rPr lang="en-US" altLang="ko-KR" sz="1100" baseline="0"/>
            <a:t>)</a:t>
          </a:r>
          <a:r>
            <a:rPr lang="en-US" altLang="ko-KR" sz="1100" baseline="30000"/>
            <a:t>2</a:t>
          </a:r>
          <a:r>
            <a:rPr lang="en-US" altLang="ko-KR" sz="1100" baseline="0"/>
            <a:t> + 28.665 × (h</a:t>
          </a:r>
          <a:r>
            <a:rPr lang="en-US" altLang="ko-KR" sz="1100" baseline="-25000"/>
            <a:t>b</a:t>
          </a:r>
          <a:r>
            <a:rPr lang="en-US" altLang="ko-KR" sz="1100" baseline="0"/>
            <a:t> / h</a:t>
          </a:r>
          <a:r>
            <a:rPr lang="en-US" altLang="ko-KR" sz="1100" baseline="-25000"/>
            <a:t>s</a:t>
          </a:r>
          <a:r>
            <a:rPr lang="en-US" altLang="ko-KR" sz="1100" baseline="0"/>
            <a:t>) + 4.498</a:t>
          </a:r>
          <a:endParaRPr lang="ko-KR" altLang="en-US" sz="1100" baseline="0"/>
        </a:p>
      </xdr:txBody>
    </xdr:sp>
    <xdr:clientData/>
  </xdr:twoCellAnchor>
  <xdr:twoCellAnchor>
    <xdr:from>
      <xdr:col>0</xdr:col>
      <xdr:colOff>133350</xdr:colOff>
      <xdr:row>198</xdr:row>
      <xdr:rowOff>0</xdr:rowOff>
    </xdr:from>
    <xdr:to>
      <xdr:col>34</xdr:col>
      <xdr:colOff>152400</xdr:colOff>
      <xdr:row>205</xdr:row>
      <xdr:rowOff>9525</xdr:rowOff>
    </xdr:to>
    <xdr:sp macro="" textlink="">
      <xdr:nvSpPr>
        <xdr:cNvPr id="163418" name="Rectangle 16">
          <a:extLst>
            <a:ext uri="{FF2B5EF4-FFF2-40B4-BE49-F238E27FC236}">
              <a16:creationId xmlns:a16="http://schemas.microsoft.com/office/drawing/2014/main" id="{5FFCE92F-4498-4509-BFA9-5CF871B56775}"/>
            </a:ext>
          </a:extLst>
        </xdr:cNvPr>
        <xdr:cNvSpPr>
          <a:spLocks noChangeArrowheads="1"/>
        </xdr:cNvSpPr>
      </xdr:nvSpPr>
      <xdr:spPr bwMode="auto">
        <a:xfrm>
          <a:off x="133350" y="53930550"/>
          <a:ext cx="5848350" cy="1943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52636" name="Line 1">
          <a:extLst>
            <a:ext uri="{FF2B5EF4-FFF2-40B4-BE49-F238E27FC236}">
              <a16:creationId xmlns:a16="http://schemas.microsoft.com/office/drawing/2014/main" id="{163ADE1C-604C-41F4-A596-53E0AAC19FF2}"/>
            </a:ext>
          </a:extLst>
        </xdr:cNvPr>
        <xdr:cNvSpPr>
          <a:spLocks noChangeShapeType="1"/>
        </xdr:cNvSpPr>
      </xdr:nvSpPr>
      <xdr:spPr bwMode="auto">
        <a:xfrm>
          <a:off x="11553825" y="209550"/>
          <a:ext cx="762000" cy="36195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66675</xdr:colOff>
      <xdr:row>25</xdr:row>
      <xdr:rowOff>9525</xdr:rowOff>
    </xdr:from>
    <xdr:to>
      <xdr:col>38</xdr:col>
      <xdr:colOff>19050</xdr:colOff>
      <xdr:row>33</xdr:row>
      <xdr:rowOff>171450</xdr:rowOff>
    </xdr:to>
    <xdr:pic>
      <xdr:nvPicPr>
        <xdr:cNvPr id="154679" name="그림 2">
          <a:extLst>
            <a:ext uri="{FF2B5EF4-FFF2-40B4-BE49-F238E27FC236}">
              <a16:creationId xmlns:a16="http://schemas.microsoft.com/office/drawing/2014/main" id="{5BD10169-6AD9-46AA-916B-0A1ED3FC2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19" t="5894" r="17615" b="6087"/>
        <a:stretch>
          <a:fillRect/>
        </a:stretch>
      </xdr:blipFill>
      <xdr:spPr bwMode="auto">
        <a:xfrm>
          <a:off x="4181475" y="5886450"/>
          <a:ext cx="2352675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971550</xdr:colOff>
      <xdr:row>37</xdr:row>
      <xdr:rowOff>85725</xdr:rowOff>
    </xdr:from>
    <xdr:to>
      <xdr:col>56</xdr:col>
      <xdr:colOff>200025</xdr:colOff>
      <xdr:row>43</xdr:row>
      <xdr:rowOff>142875</xdr:rowOff>
    </xdr:to>
    <xdr:pic>
      <xdr:nvPicPr>
        <xdr:cNvPr id="165353" name="Picture 10" descr="처오름">
          <a:extLst>
            <a:ext uri="{FF2B5EF4-FFF2-40B4-BE49-F238E27FC236}">
              <a16:creationId xmlns:a16="http://schemas.microsoft.com/office/drawing/2014/main" id="{BB43AAFB-4931-42B6-BEED-2F2066D6F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76" r="34167" b="58760"/>
        <a:stretch>
          <a:fillRect/>
        </a:stretch>
      </xdr:blipFill>
      <xdr:spPr bwMode="auto">
        <a:xfrm>
          <a:off x="12077700" y="9353550"/>
          <a:ext cx="37623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41</xdr:row>
      <xdr:rowOff>0</xdr:rowOff>
    </xdr:from>
    <xdr:to>
      <xdr:col>9</xdr:col>
      <xdr:colOff>0</xdr:colOff>
      <xdr:row>42</xdr:row>
      <xdr:rowOff>9525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Object 6035">
              <a:extLst>
                <a:ext uri="{FF2B5EF4-FFF2-40B4-BE49-F238E27FC236}">
                  <a16:creationId xmlns:a16="http://schemas.microsoft.com/office/drawing/2014/main" id="{236A7B20-613D-4C26-9C30-C7451A28B293}"/>
                </a:ext>
              </a:extLst>
            </xdr:cNvPr>
            <xdr:cNvSpPr txBox="1"/>
          </xdr:nvSpPr>
          <xdr:spPr>
            <a:xfrm>
              <a:off x="323850" y="12287250"/>
              <a:ext cx="105727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𝐻</m:t>
                  </m:r>
                  <m:r>
                    <a:rPr lang="en-US" altLang="ko-KR" b="0" i="1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0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𝐴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×</m:t>
                  </m:r>
                </m:oMath>
              </a14:m>
              <a:r>
                <a:rPr lang="en-US" altLang="ko-KR"/>
                <a:t>ξ</a:t>
              </a:r>
              <a:r>
                <a:rPr lang="en-US" altLang="ko-KR" baseline="30000"/>
                <a:t>B</a:t>
              </a:r>
              <a:endParaRPr lang="ko-KR" altLang="en-US" baseline="30000"/>
            </a:p>
          </xdr:txBody>
        </xdr:sp>
      </mc:Choice>
      <mc:Fallback xmlns="">
        <xdr:sp macro="" textlink="">
          <xdr:nvSpPr>
            <xdr:cNvPr id="7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236A7B20-613D-4C26-9C30-C7451A28B293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2287250"/>
              <a:ext cx="1057275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𝑅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/𝐻</a:t>
              </a:r>
              <a:r>
                <a:rPr lang="en-US" altLang="ko-KR" b="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=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𝐴×</a:t>
              </a:r>
              <a:r>
                <a:rPr lang="en-US" altLang="ko-KR"/>
                <a:t>ξ</a:t>
              </a:r>
              <a:r>
                <a:rPr lang="en-US" altLang="ko-KR" baseline="30000"/>
                <a:t>B</a:t>
              </a:r>
              <a:endParaRPr lang="ko-KR" altLang="en-US" baseline="30000"/>
            </a:p>
          </xdr:txBody>
        </xdr:sp>
      </mc:Fallback>
    </mc:AlternateContent>
    <xdr:clientData/>
  </xdr:twoCellAnchor>
  <xdr:twoCellAnchor editAs="oneCell">
    <xdr:from>
      <xdr:col>2</xdr:col>
      <xdr:colOff>76199</xdr:colOff>
      <xdr:row>62</xdr:row>
      <xdr:rowOff>228600</xdr:rowOff>
    </xdr:from>
    <xdr:to>
      <xdr:col>15</xdr:col>
      <xdr:colOff>9525</xdr:colOff>
      <xdr:row>63</xdr:row>
      <xdr:rowOff>238125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Object 6035">
              <a:extLst>
                <a:ext uri="{FF2B5EF4-FFF2-40B4-BE49-F238E27FC236}">
                  <a16:creationId xmlns:a16="http://schemas.microsoft.com/office/drawing/2014/main" id="{B8C78EEA-25E5-47C8-85AC-2B3E4A8FD90F}"/>
                </a:ext>
              </a:extLst>
            </xdr:cNvPr>
            <xdr:cNvSpPr txBox="1"/>
          </xdr:nvSpPr>
          <xdr:spPr>
            <a:xfrm>
              <a:off x="323849" y="17964150"/>
              <a:ext cx="2038351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</m:oMath>
              </a14:m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Aξ</a:t>
              </a:r>
              <a:r>
                <a:rPr lang="en-US" altLang="ko-KR" baseline="-25000"/>
                <a:t>m</a:t>
              </a:r>
              <a:r>
                <a:rPr lang="en-US" altLang="ko-KR" baseline="0"/>
                <a:t> (1.0 &lt; ξ </a:t>
              </a:r>
              <a:r>
                <a:rPr lang="ko-KR" altLang="en-US" baseline="0"/>
                <a:t>≤</a:t>
              </a:r>
              <a:r>
                <a:rPr lang="en-US" altLang="ko-KR" baseline="0"/>
                <a:t> 1.5)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14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B8C78EEA-25E5-47C8-85AC-2B3E4A8FD90F}"/>
                </a:ext>
              </a:extLst>
            </xdr:cNvPr>
            <xdr:cNvSpPr txBox="1"/>
          </xdr:nvSpPr>
          <xdr:spPr>
            <a:xfrm xmlns:a="http://schemas.openxmlformats.org/drawingml/2006/main">
              <a:off x="323849" y="17964150"/>
              <a:ext cx="2038351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𝑅</a:t>
              </a:r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Aξ</a:t>
              </a:r>
              <a:r>
                <a:rPr lang="en-US" altLang="ko-KR" baseline="-25000"/>
                <a:t>m</a:t>
              </a:r>
              <a:r>
                <a:rPr lang="en-US" altLang="ko-KR" baseline="0"/>
                <a:t> (1.0 &lt; ξ </a:t>
              </a:r>
              <a:r>
                <a:rPr lang="ko-KR" altLang="en-US" baseline="0"/>
                <a:t>≤</a:t>
              </a:r>
              <a:r>
                <a:rPr lang="en-US" altLang="ko-KR" baseline="0"/>
                <a:t> 1.5)</a:t>
              </a:r>
              <a:endParaRPr lang="ko-KR" altLang="en-US" baseline="0"/>
            </a:p>
          </xdr:txBody>
        </xdr:sp>
      </mc:Fallback>
    </mc:AlternateContent>
    <xdr:clientData/>
  </xdr:twoCellAnchor>
  <xdr:twoCellAnchor editAs="oneCell">
    <xdr:from>
      <xdr:col>2</xdr:col>
      <xdr:colOff>76199</xdr:colOff>
      <xdr:row>63</xdr:row>
      <xdr:rowOff>238125</xdr:rowOff>
    </xdr:from>
    <xdr:to>
      <xdr:col>15</xdr:col>
      <xdr:colOff>9525</xdr:colOff>
      <xdr:row>65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Object 6035">
              <a:extLst>
                <a:ext uri="{FF2B5EF4-FFF2-40B4-BE49-F238E27FC236}">
                  <a16:creationId xmlns:a16="http://schemas.microsoft.com/office/drawing/2014/main" id="{E68FBF02-A3C3-47B0-9022-5AB8C49F514C}"/>
                </a:ext>
              </a:extLst>
            </xdr:cNvPr>
            <xdr:cNvSpPr txBox="1"/>
          </xdr:nvSpPr>
          <xdr:spPr>
            <a:xfrm>
              <a:off x="323849" y="18221325"/>
              <a:ext cx="2038351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</m:oMath>
              </a14:m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Bξ</a:t>
              </a:r>
              <a:r>
                <a:rPr lang="en-US" altLang="ko-KR" baseline="-25000"/>
                <a:t>m</a:t>
              </a:r>
              <a:r>
                <a:rPr lang="en-US" altLang="ko-KR" baseline="30000"/>
                <a:t>C</a:t>
              </a:r>
              <a:r>
                <a:rPr lang="en-US" altLang="ko-KR" baseline="0"/>
                <a:t> (1.5 &lt; ξ </a:t>
              </a:r>
              <a:r>
                <a:rPr lang="ko-KR" altLang="en-US" baseline="0"/>
                <a:t>≤</a:t>
              </a:r>
              <a:r>
                <a:rPr lang="en-US" altLang="ko-KR" baseline="0"/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(D/B)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1/C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17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E68FBF02-A3C3-47B0-9022-5AB8C49F514C}"/>
                </a:ext>
              </a:extLst>
            </xdr:cNvPr>
            <xdr:cNvSpPr txBox="1"/>
          </xdr:nvSpPr>
          <xdr:spPr>
            <a:xfrm xmlns:a="http://schemas.openxmlformats.org/drawingml/2006/main">
              <a:off x="323849" y="18221325"/>
              <a:ext cx="2038351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𝑅</a:t>
              </a:r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Bξ</a:t>
              </a:r>
              <a:r>
                <a:rPr lang="en-US" altLang="ko-KR" baseline="-25000"/>
                <a:t>m</a:t>
              </a:r>
              <a:r>
                <a:rPr lang="en-US" altLang="ko-KR" baseline="30000"/>
                <a:t>C</a:t>
              </a:r>
              <a:r>
                <a:rPr lang="en-US" altLang="ko-KR" baseline="0"/>
                <a:t> (1.5 &lt; ξ </a:t>
              </a:r>
              <a:r>
                <a:rPr lang="ko-KR" altLang="en-US" baseline="0"/>
                <a:t>≤</a:t>
              </a:r>
              <a:r>
                <a:rPr lang="en-US" altLang="ko-KR" baseline="0"/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(D/B)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1/C</a:t>
              </a:r>
              <a:endParaRPr lang="ko-KR" altLang="en-US" baseline="0"/>
            </a:p>
          </xdr:txBody>
        </xdr:sp>
      </mc:Fallback>
    </mc:AlternateContent>
    <xdr:clientData/>
  </xdr:twoCellAnchor>
  <xdr:twoCellAnchor editAs="oneCell">
    <xdr:from>
      <xdr:col>2</xdr:col>
      <xdr:colOff>76199</xdr:colOff>
      <xdr:row>64</xdr:row>
      <xdr:rowOff>219075</xdr:rowOff>
    </xdr:from>
    <xdr:to>
      <xdr:col>15</xdr:col>
      <xdr:colOff>9525</xdr:colOff>
      <xdr:row>65</xdr:row>
      <xdr:rowOff>228600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Object 6035">
              <a:extLst>
                <a:ext uri="{FF2B5EF4-FFF2-40B4-BE49-F238E27FC236}">
                  <a16:creationId xmlns:a16="http://schemas.microsoft.com/office/drawing/2014/main" id="{FF6507BA-CB09-4EC2-90CA-497CBC5805A5}"/>
                </a:ext>
              </a:extLst>
            </xdr:cNvPr>
            <xdr:cNvSpPr txBox="1"/>
          </xdr:nvSpPr>
          <xdr:spPr>
            <a:xfrm>
              <a:off x="323849" y="18449925"/>
              <a:ext cx="2038351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</m:oMath>
              </a14:m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D (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(D/B)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1/C</a:t>
              </a:r>
              <a:r>
                <a:rPr lang="en-US" altLang="ko-KR" baseline="0"/>
                <a:t> </a:t>
              </a:r>
              <a:r>
                <a:rPr lang="ko-KR" altLang="en-US" baseline="0"/>
                <a:t>≤</a:t>
              </a:r>
              <a:r>
                <a:rPr lang="en-US" altLang="ko-KR" baseline="0"/>
                <a:t> ξ &lt; 7.0)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18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FF6507BA-CB09-4EC2-90CA-497CBC5805A5}"/>
                </a:ext>
              </a:extLst>
            </xdr:cNvPr>
            <xdr:cNvSpPr txBox="1"/>
          </xdr:nvSpPr>
          <xdr:spPr>
            <a:xfrm xmlns:a="http://schemas.openxmlformats.org/drawingml/2006/main">
              <a:off x="323849" y="18449925"/>
              <a:ext cx="2038351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𝑅</a:t>
              </a:r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D (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(D/B)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1/C</a:t>
              </a:r>
              <a:r>
                <a:rPr lang="en-US" altLang="ko-KR" baseline="0"/>
                <a:t> </a:t>
              </a:r>
              <a:r>
                <a:rPr lang="ko-KR" altLang="en-US" baseline="0"/>
                <a:t>≤</a:t>
              </a:r>
              <a:r>
                <a:rPr lang="en-US" altLang="ko-KR" baseline="0"/>
                <a:t> ξ &lt; 7.0)</a:t>
              </a:r>
              <a:endParaRPr lang="ko-KR" altLang="en-US" baseline="0"/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65</xdr:row>
      <xdr:rowOff>200025</xdr:rowOff>
    </xdr:from>
    <xdr:to>
      <xdr:col>13</xdr:col>
      <xdr:colOff>95250</xdr:colOff>
      <xdr:row>66</xdr:row>
      <xdr:rowOff>209550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Object 6035">
              <a:extLst>
                <a:ext uri="{FF2B5EF4-FFF2-40B4-BE49-F238E27FC236}">
                  <a16:creationId xmlns:a16="http://schemas.microsoft.com/office/drawing/2014/main" id="{E844FA64-C4C6-4464-A3D1-64D8A4D2264F}"/>
                </a:ext>
              </a:extLst>
            </xdr:cNvPr>
            <xdr:cNvSpPr txBox="1"/>
          </xdr:nvSpPr>
          <xdr:spPr>
            <a:xfrm>
              <a:off x="323850" y="18678525"/>
              <a:ext cx="180022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ξ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𝑡𝑎𝑛</m:t>
                  </m:r>
                  <m:r>
                    <m:rPr>
                      <m:sty m:val="p"/>
                    </m:rP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β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/√</m:t>
                  </m:r>
                </m:oMath>
              </a14:m>
              <a:r>
                <a:rPr lang="en-US" altLang="ko-KR" baseline="0"/>
                <a:t>(2πHs,t/(gT</a:t>
              </a:r>
              <a:r>
                <a:rPr lang="en-US" altLang="ko-KR" baseline="-25000"/>
                <a:t>m</a:t>
              </a:r>
              <a:r>
                <a:rPr lang="en-US" altLang="ko-KR" baseline="30000"/>
                <a:t>2</a:t>
              </a:r>
              <a:r>
                <a:rPr lang="en-US" altLang="ko-KR" baseline="0"/>
                <a:t>)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19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E844FA64-C4C6-4464-A3D1-64D8A4D2264F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8678525"/>
              <a:ext cx="1800225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ξ =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𝑡𝑎𝑛β/√</a:t>
              </a:r>
              <a:r>
                <a:rPr lang="en-US" altLang="ko-KR" baseline="0"/>
                <a:t>(2πHs,t/(gT</a:t>
              </a:r>
              <a:r>
                <a:rPr lang="en-US" altLang="ko-KR" baseline="-25000"/>
                <a:t>m</a:t>
              </a:r>
              <a:r>
                <a:rPr lang="en-US" altLang="ko-KR" baseline="30000"/>
                <a:t>2</a:t>
              </a:r>
              <a:r>
                <a:rPr lang="en-US" altLang="ko-KR" baseline="0"/>
                <a:t>)</a:t>
              </a:r>
              <a:endParaRPr lang="ko-KR" altLang="en-US" baseline="0"/>
            </a:p>
          </xdr:txBody>
        </xdr:sp>
      </mc:Fallback>
    </mc:AlternateContent>
    <xdr:clientData/>
  </xdr:twoCellAnchor>
  <xdr:twoCellAnchor editAs="oneCell">
    <xdr:from>
      <xdr:col>2</xdr:col>
      <xdr:colOff>76201</xdr:colOff>
      <xdr:row>67</xdr:row>
      <xdr:rowOff>0</xdr:rowOff>
    </xdr:from>
    <xdr:to>
      <xdr:col>6</xdr:col>
      <xdr:colOff>114301</xdr:colOff>
      <xdr:row>68</xdr:row>
      <xdr:rowOff>9525</xdr:rowOff>
    </xdr:to>
    <xdr:sp macro="" textlink="">
      <xdr:nvSpPr>
        <xdr:cNvPr id="20" name="Object 6035">
          <a:extLst>
            <a:ext uri="{FF2B5EF4-FFF2-40B4-BE49-F238E27FC236}">
              <a16:creationId xmlns:a16="http://schemas.microsoft.com/office/drawing/2014/main" id="{DAD4E548-C777-4DD9-9B2C-66484EA6866E}"/>
            </a:ext>
          </a:extLst>
        </xdr:cNvPr>
        <xdr:cNvSpPr txBox="1"/>
      </xdr:nvSpPr>
      <xdr:spPr>
        <a:xfrm>
          <a:off x="323851" y="18973800"/>
          <a:ext cx="685800" cy="257175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r>
            <a:rPr lang="en-US" altLang="ko-KR" sz="1100" baseline="0">
              <a:effectLst/>
              <a:latin typeface="+mn-lt"/>
              <a:ea typeface="+mn-ea"/>
              <a:cs typeface="+mn-cs"/>
            </a:rPr>
            <a:t>(D/B)</a:t>
          </a:r>
          <a:r>
            <a:rPr lang="en-US" altLang="ko-KR" sz="1100" baseline="30000">
              <a:effectLst/>
              <a:latin typeface="+mn-lt"/>
              <a:ea typeface="+mn-ea"/>
              <a:cs typeface="+mn-cs"/>
            </a:rPr>
            <a:t>1/C </a:t>
          </a:r>
          <a:r>
            <a:rPr lang="en-US" altLang="ko-KR" sz="1100" baseline="0">
              <a:effectLst/>
              <a:latin typeface="+mn-lt"/>
              <a:ea typeface="+mn-ea"/>
              <a:cs typeface="+mn-cs"/>
            </a:rPr>
            <a:t> = </a:t>
          </a:r>
        </a:p>
      </xdr:txBody>
    </xdr:sp>
    <xdr:clientData/>
  </xdr:twoCellAnchor>
  <xdr:twoCellAnchor editAs="oneCell">
    <xdr:from>
      <xdr:col>2</xdr:col>
      <xdr:colOff>76200</xdr:colOff>
      <xdr:row>41</xdr:row>
      <xdr:rowOff>0</xdr:rowOff>
    </xdr:from>
    <xdr:to>
      <xdr:col>9</xdr:col>
      <xdr:colOff>0</xdr:colOff>
      <xdr:row>42</xdr:row>
      <xdr:rowOff>9525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Object 6035">
              <a:extLst>
                <a:ext uri="{FF2B5EF4-FFF2-40B4-BE49-F238E27FC236}">
                  <a16:creationId xmlns:a16="http://schemas.microsoft.com/office/drawing/2014/main" id="{5AC6EF60-A4D6-4E9D-B3DC-DFB717B79E28}"/>
                </a:ext>
              </a:extLst>
            </xdr:cNvPr>
            <xdr:cNvSpPr txBox="1"/>
          </xdr:nvSpPr>
          <xdr:spPr>
            <a:xfrm>
              <a:off x="323850" y="12306300"/>
              <a:ext cx="105727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𝐻</m:t>
                  </m:r>
                  <m:r>
                    <a:rPr lang="en-US" altLang="ko-KR" b="0" i="1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0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𝐴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×</m:t>
                  </m:r>
                </m:oMath>
              </a14:m>
              <a:r>
                <a:rPr lang="en-US" altLang="ko-KR"/>
                <a:t>ξ</a:t>
              </a:r>
              <a:r>
                <a:rPr lang="en-US" altLang="ko-KR" baseline="30000"/>
                <a:t>B</a:t>
              </a:r>
              <a:endParaRPr lang="ko-KR" altLang="en-US" baseline="30000"/>
            </a:p>
          </xdr:txBody>
        </xdr:sp>
      </mc:Choice>
      <mc:Fallback xmlns="">
        <xdr:sp macro="" textlink="">
          <xdr:nvSpPr>
            <xdr:cNvPr id="25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5AC6EF60-A4D6-4E9D-B3DC-DFB717B79E28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2306300"/>
              <a:ext cx="1057275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𝑅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/𝐻</a:t>
              </a:r>
              <a:r>
                <a:rPr lang="en-US" altLang="ko-KR" b="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=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𝐴×</a:t>
              </a:r>
              <a:r>
                <a:rPr lang="en-US" altLang="ko-KR"/>
                <a:t>ξ</a:t>
              </a:r>
              <a:r>
                <a:rPr lang="en-US" altLang="ko-KR" baseline="30000"/>
                <a:t>B</a:t>
              </a:r>
              <a:endParaRPr lang="ko-KR" altLang="en-US" baseline="30000"/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46</xdr:row>
      <xdr:rowOff>228600</xdr:rowOff>
    </xdr:from>
    <xdr:to>
      <xdr:col>11</xdr:col>
      <xdr:colOff>104775</xdr:colOff>
      <xdr:row>47</xdr:row>
      <xdr:rowOff>238124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Object 6035">
              <a:extLst>
                <a:ext uri="{FF2B5EF4-FFF2-40B4-BE49-F238E27FC236}">
                  <a16:creationId xmlns:a16="http://schemas.microsoft.com/office/drawing/2014/main" id="{2A00B65C-4D47-4B1D-8F77-F6BBFC8782E5}"/>
                </a:ext>
              </a:extLst>
            </xdr:cNvPr>
            <xdr:cNvSpPr txBox="1"/>
          </xdr:nvSpPr>
          <xdr:spPr>
            <a:xfrm>
              <a:off x="323850" y="13773150"/>
              <a:ext cx="1485900" cy="257174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ξ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𝑡𝑎𝑛</m:t>
                  </m:r>
                  <m:r>
                    <m:rPr>
                      <m:sty m:val="p"/>
                    </m:rP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β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/√</m:t>
                  </m:r>
                </m:oMath>
              </a14:m>
              <a:r>
                <a:rPr lang="en-US" altLang="ko-KR" baseline="0"/>
                <a:t>(H0/L0)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30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2A00B65C-4D47-4B1D-8F77-F6BBFC8782E5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3773150"/>
              <a:ext cx="1485900" cy="257174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ξ =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𝑡𝑎𝑛β/√</a:t>
              </a:r>
              <a:r>
                <a:rPr lang="en-US" altLang="ko-KR" baseline="0"/>
                <a:t>(H0/L0)</a:t>
              </a:r>
              <a:endParaRPr lang="ko-KR" altLang="en-US" baseline="0"/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49</xdr:row>
      <xdr:rowOff>0</xdr:rowOff>
    </xdr:from>
    <xdr:to>
      <xdr:col>16</xdr:col>
      <xdr:colOff>0</xdr:colOff>
      <xdr:row>50</xdr:row>
      <xdr:rowOff>9525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Object 6035">
              <a:extLst>
                <a:ext uri="{FF2B5EF4-FFF2-40B4-BE49-F238E27FC236}">
                  <a16:creationId xmlns:a16="http://schemas.microsoft.com/office/drawing/2014/main" id="{DB67DE22-FCB3-4FC3-94F4-8A918F0187BB}"/>
                </a:ext>
              </a:extLst>
            </xdr:cNvPr>
            <xdr:cNvSpPr txBox="1"/>
          </xdr:nvSpPr>
          <xdr:spPr>
            <a:xfrm>
              <a:off x="323850" y="14287500"/>
              <a:ext cx="219075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sz="110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𝑅</m:t>
                  </m:r>
                  <m:r>
                    <a:rPr lang="en-US" altLang="ko-KR" sz="1100" b="0" i="1" baseline="-2500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1/3</m:t>
                  </m:r>
                </m:oMath>
              </a14:m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0.25 + 1.1ξ (2.2 &lt; ξ </a:t>
              </a:r>
              <a:r>
                <a:rPr lang="ko-KR" altLang="ko-KR" sz="1100" baseline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 9.0)</a:t>
              </a:r>
              <a:endParaRPr lang="ko-KR" altLang="ko-KR">
                <a:effectLst/>
              </a:endParaRPr>
            </a:p>
          </xdr:txBody>
        </xdr:sp>
      </mc:Choice>
      <mc:Fallback xmlns="">
        <xdr:sp macro="" textlink="">
          <xdr:nvSpPr>
            <xdr:cNvPr id="38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DB67DE22-FCB3-4FC3-94F4-8A918F0187BB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4287500"/>
              <a:ext cx="2190750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sz="110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lang="en-US" altLang="ko-KR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1/3</a:t>
              </a:r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0.25 + 1.1ξ (2.2 &lt; ξ </a:t>
              </a:r>
              <a:r>
                <a:rPr lang="ko-KR" altLang="ko-KR" sz="1100" baseline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 9.0)</a:t>
              </a:r>
              <a:endParaRPr lang="ko-KR" altLang="ko-KR">
                <a:effectLst/>
              </a:endParaRPr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39</xdr:row>
      <xdr:rowOff>0</xdr:rowOff>
    </xdr:from>
    <xdr:to>
      <xdr:col>9</xdr:col>
      <xdr:colOff>0</xdr:colOff>
      <xdr:row>40</xdr:row>
      <xdr:rowOff>9525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Object 6035">
              <a:extLst>
                <a:ext uri="{FF2B5EF4-FFF2-40B4-BE49-F238E27FC236}">
                  <a16:creationId xmlns:a16="http://schemas.microsoft.com/office/drawing/2014/main" id="{84340884-5DFB-418B-B3D3-670AD1DF4028}"/>
                </a:ext>
              </a:extLst>
            </xdr:cNvPr>
            <xdr:cNvSpPr txBox="1"/>
          </xdr:nvSpPr>
          <xdr:spPr>
            <a:xfrm>
              <a:off x="323850" y="11791950"/>
              <a:ext cx="105727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𝐻</m:t>
                  </m:r>
                  <m:r>
                    <a:rPr lang="en-US" altLang="ko-KR" b="0" i="1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0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𝐴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×</m:t>
                  </m:r>
                </m:oMath>
              </a14:m>
              <a:r>
                <a:rPr lang="en-US" altLang="ko-KR"/>
                <a:t>ξ</a:t>
              </a:r>
              <a:r>
                <a:rPr lang="en-US" altLang="ko-KR" baseline="30000"/>
                <a:t>B</a:t>
              </a:r>
              <a:endParaRPr lang="ko-KR" altLang="en-US" baseline="30000"/>
            </a:p>
          </xdr:txBody>
        </xdr:sp>
      </mc:Choice>
      <mc:Fallback xmlns="">
        <xdr:sp macro="" textlink="">
          <xdr:nvSpPr>
            <xdr:cNvPr id="39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84340884-5DFB-418B-B3D3-670AD1DF4028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1791950"/>
              <a:ext cx="1057275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𝑅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/𝐻</a:t>
              </a:r>
              <a:r>
                <a:rPr lang="en-US" altLang="ko-KR" b="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=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𝐴×</a:t>
              </a:r>
              <a:r>
                <a:rPr lang="en-US" altLang="ko-KR"/>
                <a:t>ξ</a:t>
              </a:r>
              <a:r>
                <a:rPr lang="en-US" altLang="ko-KR" baseline="30000"/>
                <a:t>B</a:t>
              </a:r>
              <a:endParaRPr lang="ko-KR" altLang="en-US" baseline="30000"/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39</xdr:row>
      <xdr:rowOff>238125</xdr:rowOff>
    </xdr:from>
    <xdr:to>
      <xdr:col>10</xdr:col>
      <xdr:colOff>47625</xdr:colOff>
      <xdr:row>41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Object 6035">
              <a:extLst>
                <a:ext uri="{FF2B5EF4-FFF2-40B4-BE49-F238E27FC236}">
                  <a16:creationId xmlns:a16="http://schemas.microsoft.com/office/drawing/2014/main" id="{B6B179EC-7D3D-4023-8478-7F5DA4E3CB8C}"/>
                </a:ext>
              </a:extLst>
            </xdr:cNvPr>
            <xdr:cNvSpPr txBox="1"/>
          </xdr:nvSpPr>
          <xdr:spPr>
            <a:xfrm>
              <a:off x="323850" y="12030075"/>
              <a:ext cx="126682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1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/30</m:t>
                  </m:r>
                  <m:r>
                    <a:rPr lang="ko-KR" altLang="en-US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altLang="ko-KR" baseline="0"/>
                <a:t> tanβ </a:t>
              </a:r>
              <a:r>
                <a:rPr lang="ko-KR" altLang="en-US" baseline="0"/>
                <a:t>≤ </a:t>
              </a:r>
              <a:r>
                <a:rPr lang="en-US" altLang="ko-KR" baseline="0"/>
                <a:t>1/5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40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B6B179EC-7D3D-4023-8478-7F5DA4E3CB8C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2030075"/>
              <a:ext cx="1266825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/30</a:t>
              </a:r>
              <a:r>
                <a:rPr lang="ko-KR" alt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≤</a:t>
              </a:r>
              <a:r>
                <a:rPr lang="en-US" altLang="ko-KR" baseline="0"/>
                <a:t> tanβ </a:t>
              </a:r>
              <a:r>
                <a:rPr lang="ko-KR" altLang="en-US" baseline="0"/>
                <a:t>≤ </a:t>
              </a:r>
              <a:r>
                <a:rPr lang="en-US" altLang="ko-KR" baseline="0"/>
                <a:t>1/5</a:t>
              </a:r>
              <a:endParaRPr lang="ko-KR" altLang="en-US" baseline="0"/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48</xdr:row>
      <xdr:rowOff>9525</xdr:rowOff>
    </xdr:from>
    <xdr:to>
      <xdr:col>16</xdr:col>
      <xdr:colOff>0</xdr:colOff>
      <xdr:row>49</xdr:row>
      <xdr:rowOff>19050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Object 6035">
              <a:extLst>
                <a:ext uri="{FF2B5EF4-FFF2-40B4-BE49-F238E27FC236}">
                  <a16:creationId xmlns:a16="http://schemas.microsoft.com/office/drawing/2014/main" id="{B7223B7A-BC2B-46E1-B66F-B88190A21B61}"/>
                </a:ext>
              </a:extLst>
            </xdr:cNvPr>
            <xdr:cNvSpPr txBox="1"/>
          </xdr:nvSpPr>
          <xdr:spPr>
            <a:xfrm>
              <a:off x="323850" y="14030325"/>
              <a:ext cx="219075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sz="110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𝑅</m:t>
                  </m:r>
                  <m:r>
                    <a:rPr lang="en-US" altLang="ko-KR" sz="1100" b="0" i="1" baseline="-2500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1/3</m:t>
                  </m:r>
                </m:oMath>
              </a14:m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1.65 (9.0 &lt; ξ )</a:t>
              </a:r>
              <a:endParaRPr lang="ko-KR" altLang="ko-KR">
                <a:effectLst/>
              </a:endParaRPr>
            </a:p>
          </xdr:txBody>
        </xdr:sp>
      </mc:Choice>
      <mc:Fallback xmlns="">
        <xdr:sp macro="" textlink="">
          <xdr:nvSpPr>
            <xdr:cNvPr id="43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B7223B7A-BC2B-46E1-B66F-B88190A21B61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4030325"/>
              <a:ext cx="2190750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sz="110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lang="en-US" altLang="ko-KR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1/3</a:t>
              </a:r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1.65 (9.0 &lt; ξ )</a:t>
              </a:r>
              <a:endParaRPr lang="ko-KR" altLang="ko-KR">
                <a:effectLst/>
              </a:endParaRPr>
            </a:p>
          </xdr:txBody>
        </xdr:sp>
      </mc:Fallback>
    </mc:AlternateContent>
    <xdr:clientData/>
  </xdr:twoCellAnchor>
  <xdr:twoCellAnchor editAs="oneCell">
    <xdr:from>
      <xdr:col>3</xdr:col>
      <xdr:colOff>47625</xdr:colOff>
      <xdr:row>155</xdr:row>
      <xdr:rowOff>38100</xdr:rowOff>
    </xdr:from>
    <xdr:to>
      <xdr:col>39</xdr:col>
      <xdr:colOff>85725</xdr:colOff>
      <xdr:row>163</xdr:row>
      <xdr:rowOff>171450</xdr:rowOff>
    </xdr:to>
    <xdr:pic>
      <xdr:nvPicPr>
        <xdr:cNvPr id="165366" name="그림 8" descr="파고전달율.wmf">
          <a:extLst>
            <a:ext uri="{FF2B5EF4-FFF2-40B4-BE49-F238E27FC236}">
              <a16:creationId xmlns:a16="http://schemas.microsoft.com/office/drawing/2014/main" id="{7CDB9FBB-6905-4125-B841-D44666634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9500175"/>
          <a:ext cx="5886450" cy="16573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176</xdr:row>
          <xdr:rowOff>9525</xdr:rowOff>
        </xdr:from>
        <xdr:to>
          <xdr:col>18</xdr:col>
          <xdr:colOff>28575</xdr:colOff>
          <xdr:row>178</xdr:row>
          <xdr:rowOff>19050</xdr:rowOff>
        </xdr:to>
        <xdr:sp macro="" textlink="">
          <xdr:nvSpPr>
            <xdr:cNvPr id="155657" name="Object 9" hidden="1">
              <a:extLst>
                <a:ext uri="{63B3BB69-23CF-44E3-9099-C40C66FF867C}">
                  <a14:compatExt spid="_x0000_s155657"/>
                </a:ext>
                <a:ext uri="{FF2B5EF4-FFF2-40B4-BE49-F238E27FC236}">
                  <a16:creationId xmlns:a16="http://schemas.microsoft.com/office/drawing/2014/main" id="{9371C49C-4001-4407-9DC5-CDAEDF7857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76200</xdr:colOff>
      <xdr:row>95</xdr:row>
      <xdr:rowOff>152400</xdr:rowOff>
    </xdr:from>
    <xdr:to>
      <xdr:col>37</xdr:col>
      <xdr:colOff>57150</xdr:colOff>
      <xdr:row>106</xdr:row>
      <xdr:rowOff>161925</xdr:rowOff>
    </xdr:to>
    <xdr:pic>
      <xdr:nvPicPr>
        <xdr:cNvPr id="165367" name="그림 1035">
          <a:extLst>
            <a:ext uri="{FF2B5EF4-FFF2-40B4-BE49-F238E27FC236}">
              <a16:creationId xmlns:a16="http://schemas.microsoft.com/office/drawing/2014/main" id="{534A4405-ACAD-4553-BDA9-686539043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23783925"/>
          <a:ext cx="5343525" cy="27336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109</xdr:row>
      <xdr:rowOff>28575</xdr:rowOff>
    </xdr:from>
    <xdr:to>
      <xdr:col>37</xdr:col>
      <xdr:colOff>66675</xdr:colOff>
      <xdr:row>120</xdr:row>
      <xdr:rowOff>19050</xdr:rowOff>
    </xdr:to>
    <xdr:pic>
      <xdr:nvPicPr>
        <xdr:cNvPr id="165368" name="그림 1036">
          <a:extLst>
            <a:ext uri="{FF2B5EF4-FFF2-40B4-BE49-F238E27FC236}">
              <a16:creationId xmlns:a16="http://schemas.microsoft.com/office/drawing/2014/main" id="{D266CA20-ED21-4595-962F-83343053C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27127200"/>
          <a:ext cx="5334000" cy="271462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76200</xdr:colOff>
      <xdr:row>39</xdr:row>
      <xdr:rowOff>0</xdr:rowOff>
    </xdr:from>
    <xdr:ext cx="1057275" cy="2571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Object 6035">
              <a:extLst>
                <a:ext uri="{FF2B5EF4-FFF2-40B4-BE49-F238E27FC236}">
                  <a16:creationId xmlns:a16="http://schemas.microsoft.com/office/drawing/2014/main" id="{F045272D-39F1-4EFA-9F7C-C7FE87735DAC}"/>
                </a:ext>
              </a:extLst>
            </xdr:cNvPr>
            <xdr:cNvSpPr txBox="1"/>
          </xdr:nvSpPr>
          <xdr:spPr>
            <a:xfrm>
              <a:off x="323850" y="11791950"/>
              <a:ext cx="105727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𝐻</m:t>
                  </m:r>
                  <m:r>
                    <a:rPr lang="en-US" altLang="ko-KR" b="0" i="1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0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𝐴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×</m:t>
                  </m:r>
                </m:oMath>
              </a14:m>
              <a:r>
                <a:rPr lang="en-US" altLang="ko-KR"/>
                <a:t>ξ</a:t>
              </a:r>
              <a:r>
                <a:rPr lang="en-US" altLang="ko-KR" baseline="30000"/>
                <a:t>B</a:t>
              </a:r>
              <a:endParaRPr lang="ko-KR" altLang="en-US" baseline="30000"/>
            </a:p>
          </xdr:txBody>
        </xdr:sp>
      </mc:Choice>
      <mc:Fallback xmlns="">
        <xdr:sp macro="" textlink="">
          <xdr:nvSpPr>
            <xdr:cNvPr id="48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F045272D-39F1-4EFA-9F7C-C7FE87735DAC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1791950"/>
              <a:ext cx="1057275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𝑅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/𝐻</a:t>
              </a:r>
              <a:r>
                <a:rPr lang="en-US" altLang="ko-KR" b="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=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𝐴×</a:t>
              </a:r>
              <a:r>
                <a:rPr lang="en-US" altLang="ko-KR"/>
                <a:t>ξ</a:t>
              </a:r>
              <a:r>
                <a:rPr lang="en-US" altLang="ko-KR" baseline="30000"/>
                <a:t>B</a:t>
              </a:r>
              <a:endParaRPr lang="ko-KR" altLang="en-US" baseline="30000"/>
            </a:p>
          </xdr:txBody>
        </xdr:sp>
      </mc:Fallback>
    </mc:AlternateContent>
    <xdr:clientData/>
  </xdr:oneCellAnchor>
  <xdr:oneCellAnchor>
    <xdr:from>
      <xdr:col>3</xdr:col>
      <xdr:colOff>76200</xdr:colOff>
      <xdr:row>149</xdr:row>
      <xdr:rowOff>19050</xdr:rowOff>
    </xdr:from>
    <xdr:ext cx="2300716" cy="18108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Object 6035">
              <a:extLst>
                <a:ext uri="{FF2B5EF4-FFF2-40B4-BE49-F238E27FC236}">
                  <a16:creationId xmlns:a16="http://schemas.microsoft.com/office/drawing/2014/main" id="{95919464-B850-46E5-9EE1-591147D94A33}"/>
                </a:ext>
              </a:extLst>
            </xdr:cNvPr>
            <xdr:cNvSpPr txBox="1"/>
          </xdr:nvSpPr>
          <xdr:spPr>
            <a:xfrm>
              <a:off x="476250" y="41262300"/>
              <a:ext cx="2300716" cy="181081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𝐾𝑡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ko-KR" altLang="en-US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√</m:t>
                  </m:r>
                </m:oMath>
              </a14:m>
              <a:r>
                <a:rPr lang="en-US" altLang="ko-KR"/>
                <a:t>(K</a:t>
              </a:r>
              <a:r>
                <a:rPr lang="en-US" altLang="ko-KR" baseline="-25000"/>
                <a:t>TO</a:t>
              </a:r>
              <a:r>
                <a:rPr lang="en-US" altLang="ko-KR" baseline="0"/>
                <a:t>)</a:t>
              </a:r>
              <a:r>
                <a:rPr lang="en-US" altLang="ko-KR" baseline="30000"/>
                <a:t>2</a:t>
              </a:r>
              <a:r>
                <a:rPr lang="en-US" altLang="ko-KR" baseline="0"/>
                <a:t>+</a:t>
              </a:r>
              <a:r>
                <a:rPr lang="en-US" altLang="ko-KR" sz="1100">
                  <a:effectLst/>
                  <a:latin typeface="+mn-lt"/>
                  <a:ea typeface="+mn-ea"/>
                  <a:cs typeface="+mn-cs"/>
                </a:rPr>
                <a:t>(K</a:t>
              </a:r>
              <a:r>
                <a:rPr lang="en-US" altLang="ko-KR" sz="1100" baseline="-25000">
                  <a:effectLst/>
                  <a:latin typeface="+mn-lt"/>
                  <a:ea typeface="+mn-ea"/>
                  <a:cs typeface="+mn-cs"/>
                </a:rPr>
                <a:t>Tt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2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= Ht / HI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 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49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95919464-B850-46E5-9EE1-591147D94A33}"/>
                </a:ext>
              </a:extLst>
            </xdr:cNvPr>
            <xdr:cNvSpPr txBox="1"/>
          </xdr:nvSpPr>
          <xdr:spPr>
            <a:xfrm xmlns:a="http://schemas.openxmlformats.org/drawingml/2006/main">
              <a:off x="476250" y="41262300"/>
              <a:ext cx="2300716" cy="181081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sp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𝐾𝑡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=</a:t>
              </a:r>
              <a:r>
                <a:rPr lang="ko-KR" alt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√</a:t>
              </a:r>
              <a:r>
                <a:rPr lang="en-US" altLang="ko-KR"/>
                <a:t>(K</a:t>
              </a:r>
              <a:r>
                <a:rPr lang="en-US" altLang="ko-KR" baseline="-25000"/>
                <a:t>TO</a:t>
              </a:r>
              <a:r>
                <a:rPr lang="en-US" altLang="ko-KR" baseline="0"/>
                <a:t>)</a:t>
              </a:r>
              <a:r>
                <a:rPr lang="en-US" altLang="ko-KR" baseline="30000"/>
                <a:t>2</a:t>
              </a:r>
              <a:r>
                <a:rPr lang="en-US" altLang="ko-KR" baseline="0"/>
                <a:t>+</a:t>
              </a:r>
              <a:r>
                <a:rPr lang="en-US" altLang="ko-KR" sz="1100">
                  <a:effectLst/>
                  <a:latin typeface="+mn-lt"/>
                  <a:ea typeface="+mn-ea"/>
                  <a:cs typeface="+mn-cs"/>
                </a:rPr>
                <a:t>(K</a:t>
              </a:r>
              <a:r>
                <a:rPr lang="en-US" altLang="ko-KR" sz="1100" baseline="-25000">
                  <a:effectLst/>
                  <a:latin typeface="+mn-lt"/>
                  <a:ea typeface="+mn-ea"/>
                  <a:cs typeface="+mn-cs"/>
                </a:rPr>
                <a:t>Tt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2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= Ht / HI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 </a:t>
              </a:r>
              <a:endParaRPr lang="ko-KR" altLang="en-US" baseline="0"/>
            </a:p>
          </xdr:txBody>
        </xdr:sp>
      </mc:Fallback>
    </mc:AlternateContent>
    <xdr:clientData/>
  </xdr:oneCellAnchor>
  <xdr:oneCellAnchor>
    <xdr:from>
      <xdr:col>7</xdr:col>
      <xdr:colOff>0</xdr:colOff>
      <xdr:row>169</xdr:row>
      <xdr:rowOff>28575</xdr:rowOff>
    </xdr:from>
    <xdr:ext cx="2571750" cy="3217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Object 6035">
              <a:extLst>
                <a:ext uri="{FF2B5EF4-FFF2-40B4-BE49-F238E27FC236}">
                  <a16:creationId xmlns:a16="http://schemas.microsoft.com/office/drawing/2014/main" id="{33CC723C-F297-4D48-B0FF-638F4AF6AE59}"/>
                </a:ext>
              </a:extLst>
            </xdr:cNvPr>
            <xdr:cNvSpPr txBox="1"/>
          </xdr:nvSpPr>
          <xdr:spPr>
            <a:xfrm>
              <a:off x="1009650" y="46824900"/>
              <a:ext cx="2571750" cy="32171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𝐾</m:t>
                  </m:r>
                  <m:r>
                    <a:rPr lang="en-US" altLang="ko-KR" i="1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𝑇𝑂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 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𝑐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( 1 − 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𝐹𝑏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/ 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)</m:t>
                  </m:r>
                </m:oMath>
              </a14:m>
              <a:r>
                <a:rPr lang="ko-KR" altLang="en-US"/>
                <a:t>    </a:t>
              </a:r>
              <a:r>
                <a:rPr lang="en-US" altLang="ko-KR"/>
                <a:t>0 &lt; </a:t>
              </a:r>
              <a:r>
                <a:rPr lang="en-US" altLang="ko-KR" baseline="0"/>
                <a:t> K</a:t>
              </a:r>
              <a:r>
                <a:rPr lang="en-US" altLang="ko-KR" baseline="-25000"/>
                <a:t>TO </a:t>
              </a:r>
              <a:r>
                <a:rPr lang="en-US" altLang="ko-KR" baseline="0"/>
                <a:t>&lt; 1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50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33CC723C-F297-4D48-B0FF-638F4AF6AE59}"/>
                </a:ext>
              </a:extLst>
            </xdr:cNvPr>
            <xdr:cNvSpPr txBox="1"/>
          </xdr:nvSpPr>
          <xdr:spPr>
            <a:xfrm xmlns:a="http://schemas.openxmlformats.org/drawingml/2006/main">
              <a:off x="1009650" y="46824900"/>
              <a:ext cx="2571750" cy="321710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square">
              <a:sp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𝐾</a:t>
              </a:r>
              <a:r>
                <a:rPr lang="en-US" altLang="ko-KR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𝑇𝑂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= 𝑐 ( 1 − 𝐹𝑏 / 𝑅 )</a:t>
              </a:r>
              <a:r>
                <a:rPr lang="ko-KR" altLang="en-US"/>
                <a:t>    </a:t>
              </a:r>
              <a:r>
                <a:rPr lang="en-US" altLang="ko-KR"/>
                <a:t>0 &lt; </a:t>
              </a:r>
              <a:r>
                <a:rPr lang="en-US" altLang="ko-KR" baseline="0"/>
                <a:t> K</a:t>
              </a:r>
              <a:r>
                <a:rPr lang="en-US" altLang="ko-KR" baseline="-25000"/>
                <a:t>TO </a:t>
              </a:r>
              <a:r>
                <a:rPr lang="en-US" altLang="ko-KR" baseline="0"/>
                <a:t>&lt; 1</a:t>
              </a:r>
              <a:endParaRPr lang="ko-KR" altLang="en-US" baseline="0"/>
            </a:p>
          </xdr:txBody>
        </xdr:sp>
      </mc:Fallback>
    </mc:AlternateContent>
    <xdr:clientData/>
  </xdr:oneCellAnchor>
  <xdr:oneCellAnchor>
    <xdr:from>
      <xdr:col>2</xdr:col>
      <xdr:colOff>76200</xdr:colOff>
      <xdr:row>39</xdr:row>
      <xdr:rowOff>238125</xdr:rowOff>
    </xdr:from>
    <xdr:ext cx="1266825" cy="2571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Object 6035">
              <a:extLst>
                <a:ext uri="{FF2B5EF4-FFF2-40B4-BE49-F238E27FC236}">
                  <a16:creationId xmlns:a16="http://schemas.microsoft.com/office/drawing/2014/main" id="{A4DC156F-2205-4435-A2A7-F0E913F9D257}"/>
                </a:ext>
              </a:extLst>
            </xdr:cNvPr>
            <xdr:cNvSpPr txBox="1"/>
          </xdr:nvSpPr>
          <xdr:spPr>
            <a:xfrm>
              <a:off x="323850" y="12030075"/>
              <a:ext cx="126682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1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/30</m:t>
                  </m:r>
                  <m:r>
                    <a:rPr lang="ko-KR" altLang="en-US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altLang="ko-KR" baseline="0"/>
                <a:t> tanβ </a:t>
              </a:r>
              <a:r>
                <a:rPr lang="ko-KR" altLang="en-US" baseline="0"/>
                <a:t>≤ </a:t>
              </a:r>
              <a:r>
                <a:rPr lang="en-US" altLang="ko-KR" baseline="0"/>
                <a:t>1/5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51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A4DC156F-2205-4435-A2A7-F0E913F9D257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2030075"/>
              <a:ext cx="1266825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/30</a:t>
              </a:r>
              <a:r>
                <a:rPr lang="ko-KR" alt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≤</a:t>
              </a:r>
              <a:r>
                <a:rPr lang="en-US" altLang="ko-KR" baseline="0"/>
                <a:t> tanβ </a:t>
              </a:r>
              <a:r>
                <a:rPr lang="ko-KR" altLang="en-US" baseline="0"/>
                <a:t>≤ </a:t>
              </a:r>
              <a:r>
                <a:rPr lang="en-US" altLang="ko-KR" baseline="0"/>
                <a:t>1/5</a:t>
              </a:r>
              <a:endParaRPr lang="ko-KR" altLang="en-US" baseline="0"/>
            </a:p>
          </xdr:txBody>
        </xdr:sp>
      </mc:Fallback>
    </mc:AlternateContent>
    <xdr:clientData/>
  </xdr:oneCellAnchor>
  <xdr:oneCellAnchor>
    <xdr:from>
      <xdr:col>2</xdr:col>
      <xdr:colOff>76200</xdr:colOff>
      <xdr:row>44</xdr:row>
      <xdr:rowOff>228600</xdr:rowOff>
    </xdr:from>
    <xdr:ext cx="1485900" cy="2571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Object 6035">
              <a:extLst>
                <a:ext uri="{FF2B5EF4-FFF2-40B4-BE49-F238E27FC236}">
                  <a16:creationId xmlns:a16="http://schemas.microsoft.com/office/drawing/2014/main" id="{9BAA2ED9-17FC-4470-9733-CC405E261B70}"/>
                </a:ext>
              </a:extLst>
            </xdr:cNvPr>
            <xdr:cNvSpPr txBox="1"/>
          </xdr:nvSpPr>
          <xdr:spPr>
            <a:xfrm>
              <a:off x="323850" y="13258800"/>
              <a:ext cx="148590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ξ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𝑡𝑎𝑛</m:t>
                  </m:r>
                  <m:r>
                    <m:rPr>
                      <m:sty m:val="p"/>
                    </m:rP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β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/√</m:t>
                  </m:r>
                </m:oMath>
              </a14:m>
              <a:r>
                <a:rPr lang="en-US" altLang="ko-KR" baseline="0"/>
                <a:t>(H0/L0)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53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9BAA2ED9-17FC-4470-9733-CC405E261B70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3258800"/>
              <a:ext cx="1485900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ξ =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𝑡𝑎𝑛β/√</a:t>
              </a:r>
              <a:r>
                <a:rPr lang="en-US" altLang="ko-KR" baseline="0"/>
                <a:t>(H0/L0)</a:t>
              </a:r>
              <a:endParaRPr lang="ko-KR" altLang="en-US" baseline="0"/>
            </a:p>
          </xdr:txBody>
        </xdr:sp>
      </mc:Fallback>
    </mc:AlternateContent>
    <xdr:clientData/>
  </xdr:oneCellAnchor>
  <xdr:oneCellAnchor>
    <xdr:from>
      <xdr:col>2</xdr:col>
      <xdr:colOff>76199</xdr:colOff>
      <xdr:row>62</xdr:row>
      <xdr:rowOff>228600</xdr:rowOff>
    </xdr:from>
    <xdr:ext cx="2038351" cy="2571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Object 6035">
              <a:extLst>
                <a:ext uri="{FF2B5EF4-FFF2-40B4-BE49-F238E27FC236}">
                  <a16:creationId xmlns:a16="http://schemas.microsoft.com/office/drawing/2014/main" id="{66AA8243-4C3F-4178-A011-E2C7FD18589A}"/>
                </a:ext>
              </a:extLst>
            </xdr:cNvPr>
            <xdr:cNvSpPr txBox="1"/>
          </xdr:nvSpPr>
          <xdr:spPr>
            <a:xfrm>
              <a:off x="323849" y="17964150"/>
              <a:ext cx="2038351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</m:oMath>
              </a14:m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Aξ</a:t>
              </a:r>
              <a:r>
                <a:rPr lang="en-US" altLang="ko-KR" baseline="-25000"/>
                <a:t>m</a:t>
              </a:r>
              <a:r>
                <a:rPr lang="en-US" altLang="ko-KR" baseline="0"/>
                <a:t> (1.0 &lt; ξ </a:t>
              </a:r>
              <a:r>
                <a:rPr lang="ko-KR" altLang="en-US" baseline="0"/>
                <a:t>≤</a:t>
              </a:r>
              <a:r>
                <a:rPr lang="en-US" altLang="ko-KR" baseline="0"/>
                <a:t> 1.5)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54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66AA8243-4C3F-4178-A011-E2C7FD18589A}"/>
                </a:ext>
              </a:extLst>
            </xdr:cNvPr>
            <xdr:cNvSpPr txBox="1"/>
          </xdr:nvSpPr>
          <xdr:spPr>
            <a:xfrm xmlns:a="http://schemas.openxmlformats.org/drawingml/2006/main">
              <a:off x="323849" y="17964150"/>
              <a:ext cx="2038351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𝑅</a:t>
              </a:r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Aξ</a:t>
              </a:r>
              <a:r>
                <a:rPr lang="en-US" altLang="ko-KR" baseline="-25000"/>
                <a:t>m</a:t>
              </a:r>
              <a:r>
                <a:rPr lang="en-US" altLang="ko-KR" baseline="0"/>
                <a:t> (1.0 &lt; ξ </a:t>
              </a:r>
              <a:r>
                <a:rPr lang="ko-KR" altLang="en-US" baseline="0"/>
                <a:t>≤</a:t>
              </a:r>
              <a:r>
                <a:rPr lang="en-US" altLang="ko-KR" baseline="0"/>
                <a:t> 1.5)</a:t>
              </a:r>
              <a:endParaRPr lang="ko-KR" altLang="en-US" baseline="0"/>
            </a:p>
          </xdr:txBody>
        </xdr:sp>
      </mc:Fallback>
    </mc:AlternateContent>
    <xdr:clientData/>
  </xdr:oneCellAnchor>
  <xdr:oneCellAnchor>
    <xdr:from>
      <xdr:col>2</xdr:col>
      <xdr:colOff>76199</xdr:colOff>
      <xdr:row>63</xdr:row>
      <xdr:rowOff>238125</xdr:rowOff>
    </xdr:from>
    <xdr:ext cx="2038351" cy="2571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Object 6035">
              <a:extLst>
                <a:ext uri="{FF2B5EF4-FFF2-40B4-BE49-F238E27FC236}">
                  <a16:creationId xmlns:a16="http://schemas.microsoft.com/office/drawing/2014/main" id="{834EE42C-B3D8-4D70-8D6A-710B07460607}"/>
                </a:ext>
              </a:extLst>
            </xdr:cNvPr>
            <xdr:cNvSpPr txBox="1"/>
          </xdr:nvSpPr>
          <xdr:spPr>
            <a:xfrm>
              <a:off x="323849" y="18221325"/>
              <a:ext cx="2038351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</m:oMath>
              </a14:m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Bξ</a:t>
              </a:r>
              <a:r>
                <a:rPr lang="en-US" altLang="ko-KR" baseline="-25000"/>
                <a:t>m</a:t>
              </a:r>
              <a:r>
                <a:rPr lang="en-US" altLang="ko-KR" baseline="30000"/>
                <a:t>C</a:t>
              </a:r>
              <a:r>
                <a:rPr lang="en-US" altLang="ko-KR" baseline="0"/>
                <a:t> (1.5 &lt; ξ </a:t>
              </a:r>
              <a:r>
                <a:rPr lang="ko-KR" altLang="en-US" baseline="0"/>
                <a:t>≤</a:t>
              </a:r>
              <a:r>
                <a:rPr lang="en-US" altLang="ko-KR" baseline="0"/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(D/B)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1/C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57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834EE42C-B3D8-4D70-8D6A-710B07460607}"/>
                </a:ext>
              </a:extLst>
            </xdr:cNvPr>
            <xdr:cNvSpPr txBox="1"/>
          </xdr:nvSpPr>
          <xdr:spPr>
            <a:xfrm xmlns:a="http://schemas.openxmlformats.org/drawingml/2006/main">
              <a:off x="323849" y="18221325"/>
              <a:ext cx="2038351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𝑅</a:t>
              </a:r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Bξ</a:t>
              </a:r>
              <a:r>
                <a:rPr lang="en-US" altLang="ko-KR" baseline="-25000"/>
                <a:t>m</a:t>
              </a:r>
              <a:r>
                <a:rPr lang="en-US" altLang="ko-KR" baseline="30000"/>
                <a:t>C</a:t>
              </a:r>
              <a:r>
                <a:rPr lang="en-US" altLang="ko-KR" baseline="0"/>
                <a:t> (1.5 &lt; ξ </a:t>
              </a:r>
              <a:r>
                <a:rPr lang="ko-KR" altLang="en-US" baseline="0"/>
                <a:t>≤</a:t>
              </a:r>
              <a:r>
                <a:rPr lang="en-US" altLang="ko-KR" baseline="0"/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(D/B)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1/C</a:t>
              </a:r>
              <a:endParaRPr lang="ko-KR" altLang="en-US" baseline="0"/>
            </a:p>
          </xdr:txBody>
        </xdr:sp>
      </mc:Fallback>
    </mc:AlternateContent>
    <xdr:clientData/>
  </xdr:oneCellAnchor>
  <xdr:oneCellAnchor>
    <xdr:from>
      <xdr:col>2</xdr:col>
      <xdr:colOff>76199</xdr:colOff>
      <xdr:row>64</xdr:row>
      <xdr:rowOff>219075</xdr:rowOff>
    </xdr:from>
    <xdr:ext cx="2038351" cy="2571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Object 6035">
              <a:extLst>
                <a:ext uri="{FF2B5EF4-FFF2-40B4-BE49-F238E27FC236}">
                  <a16:creationId xmlns:a16="http://schemas.microsoft.com/office/drawing/2014/main" id="{DCA1A66C-3FA6-4CAC-9C07-94D33687DAD9}"/>
                </a:ext>
              </a:extLst>
            </xdr:cNvPr>
            <xdr:cNvSpPr txBox="1"/>
          </xdr:nvSpPr>
          <xdr:spPr>
            <a:xfrm>
              <a:off x="323849" y="18449925"/>
              <a:ext cx="2038351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𝑅</m:t>
                  </m:r>
                </m:oMath>
              </a14:m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D (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(D/B)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1/C</a:t>
              </a:r>
              <a:r>
                <a:rPr lang="en-US" altLang="ko-KR" baseline="0"/>
                <a:t> </a:t>
              </a:r>
              <a:r>
                <a:rPr lang="ko-KR" altLang="en-US" baseline="0"/>
                <a:t>≤</a:t>
              </a:r>
              <a:r>
                <a:rPr lang="en-US" altLang="ko-KR" baseline="0"/>
                <a:t> ξ &lt; 7.0)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58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DCA1A66C-3FA6-4CAC-9C07-94D33687DAD9}"/>
                </a:ext>
              </a:extLst>
            </xdr:cNvPr>
            <xdr:cNvSpPr txBox="1"/>
          </xdr:nvSpPr>
          <xdr:spPr>
            <a:xfrm xmlns:a="http://schemas.openxmlformats.org/drawingml/2006/main">
              <a:off x="323849" y="18449925"/>
              <a:ext cx="2038351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𝑅</a:t>
              </a:r>
              <a:r>
                <a:rPr lang="en-US" altLang="ko-KR" baseline="-25000"/>
                <a:t>x</a:t>
              </a:r>
              <a:r>
                <a:rPr lang="ko-KR" altLang="en-US" baseline="-25000"/>
                <a:t> </a:t>
              </a:r>
              <a:r>
                <a:rPr lang="en-US" altLang="ko-KR" baseline="0"/>
                <a:t>/Hs,t = D (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(D/B)</a:t>
              </a:r>
              <a:r>
                <a:rPr lang="en-US" altLang="ko-KR" sz="1100" baseline="30000">
                  <a:effectLst/>
                  <a:latin typeface="+mn-lt"/>
                  <a:ea typeface="+mn-ea"/>
                  <a:cs typeface="+mn-cs"/>
                </a:rPr>
                <a:t>1/C</a:t>
              </a:r>
              <a:r>
                <a:rPr lang="en-US" altLang="ko-KR" baseline="0"/>
                <a:t> </a:t>
              </a:r>
              <a:r>
                <a:rPr lang="ko-KR" altLang="en-US" baseline="0"/>
                <a:t>≤</a:t>
              </a:r>
              <a:r>
                <a:rPr lang="en-US" altLang="ko-KR" baseline="0"/>
                <a:t> ξ &lt; 7.0)</a:t>
              </a:r>
              <a:endParaRPr lang="ko-KR" altLang="en-US" baseline="0"/>
            </a:p>
          </xdr:txBody>
        </xdr:sp>
      </mc:Fallback>
    </mc:AlternateContent>
    <xdr:clientData/>
  </xdr:oneCellAnchor>
  <xdr:oneCellAnchor>
    <xdr:from>
      <xdr:col>2</xdr:col>
      <xdr:colOff>76200</xdr:colOff>
      <xdr:row>65</xdr:row>
      <xdr:rowOff>200025</xdr:rowOff>
    </xdr:from>
    <xdr:ext cx="1800225" cy="2571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Object 6035">
              <a:extLst>
                <a:ext uri="{FF2B5EF4-FFF2-40B4-BE49-F238E27FC236}">
                  <a16:creationId xmlns:a16="http://schemas.microsoft.com/office/drawing/2014/main" id="{EF252348-D0DA-4073-8520-F32729AEFCAA}"/>
                </a:ext>
              </a:extLst>
            </xdr:cNvPr>
            <xdr:cNvSpPr txBox="1"/>
          </xdr:nvSpPr>
          <xdr:spPr>
            <a:xfrm>
              <a:off x="323850" y="18678525"/>
              <a:ext cx="1800225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ξ</m:t>
                  </m:r>
                  <m:r>
                    <a:rPr lang="en-US" altLang="ko-KR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 =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𝑡𝑎𝑛</m:t>
                  </m:r>
                  <m:r>
                    <m:rPr>
                      <m:sty m:val="p"/>
                    </m:rP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β</m:t>
                  </m:r>
                  <m:r>
                    <a:rPr lang="en-US" altLang="ko-KR" b="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/√</m:t>
                  </m:r>
                </m:oMath>
              </a14:m>
              <a:r>
                <a:rPr lang="en-US" altLang="ko-KR" baseline="0"/>
                <a:t>(2πHs,t/(gT</a:t>
              </a:r>
              <a:r>
                <a:rPr lang="en-US" altLang="ko-KR" baseline="-25000"/>
                <a:t>m</a:t>
              </a:r>
              <a:r>
                <a:rPr lang="en-US" altLang="ko-KR" baseline="30000"/>
                <a:t>2</a:t>
              </a:r>
              <a:r>
                <a:rPr lang="en-US" altLang="ko-KR" baseline="0"/>
                <a:t>)</a:t>
              </a:r>
              <a:endParaRPr lang="ko-KR" altLang="en-US" baseline="0"/>
            </a:p>
          </xdr:txBody>
        </xdr:sp>
      </mc:Choice>
      <mc:Fallback xmlns="">
        <xdr:sp macro="" textlink="">
          <xdr:nvSpPr>
            <xdr:cNvPr id="59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EF252348-D0DA-4073-8520-F32729AEFCAA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8678525"/>
              <a:ext cx="1800225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 ξ =</a:t>
              </a:r>
              <a:r>
                <a:rPr lang="en-US" altLang="ko-KR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𝑡𝑎𝑛β/√</a:t>
              </a:r>
              <a:r>
                <a:rPr lang="en-US" altLang="ko-KR" baseline="0"/>
                <a:t>(2πHs,t/(gT</a:t>
              </a:r>
              <a:r>
                <a:rPr lang="en-US" altLang="ko-KR" baseline="-25000"/>
                <a:t>m</a:t>
              </a:r>
              <a:r>
                <a:rPr lang="en-US" altLang="ko-KR" baseline="30000"/>
                <a:t>2</a:t>
              </a:r>
              <a:r>
                <a:rPr lang="en-US" altLang="ko-KR" baseline="0"/>
                <a:t>)</a:t>
              </a:r>
              <a:endParaRPr lang="ko-KR" altLang="en-US" baseline="0"/>
            </a:p>
          </xdr:txBody>
        </xdr:sp>
      </mc:Fallback>
    </mc:AlternateContent>
    <xdr:clientData/>
  </xdr:oneCellAnchor>
  <xdr:oneCellAnchor>
    <xdr:from>
      <xdr:col>2</xdr:col>
      <xdr:colOff>76201</xdr:colOff>
      <xdr:row>67</xdr:row>
      <xdr:rowOff>0</xdr:rowOff>
    </xdr:from>
    <xdr:ext cx="685800" cy="257175"/>
    <xdr:sp macro="" textlink="">
      <xdr:nvSpPr>
        <xdr:cNvPr id="60" name="Object 6035">
          <a:extLst>
            <a:ext uri="{FF2B5EF4-FFF2-40B4-BE49-F238E27FC236}">
              <a16:creationId xmlns:a16="http://schemas.microsoft.com/office/drawing/2014/main" id="{6DD888F9-DEF8-4508-9B4F-13627CD19CA2}"/>
            </a:ext>
          </a:extLst>
        </xdr:cNvPr>
        <xdr:cNvSpPr txBox="1"/>
      </xdr:nvSpPr>
      <xdr:spPr>
        <a:xfrm>
          <a:off x="323851" y="18973800"/>
          <a:ext cx="685800" cy="257175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r>
            <a:rPr lang="en-US" altLang="ko-KR" sz="1100" baseline="0">
              <a:effectLst/>
              <a:latin typeface="+mn-lt"/>
              <a:ea typeface="+mn-ea"/>
              <a:cs typeface="+mn-cs"/>
            </a:rPr>
            <a:t>(D/B)</a:t>
          </a:r>
          <a:r>
            <a:rPr lang="en-US" altLang="ko-KR" sz="1100" baseline="30000">
              <a:effectLst/>
              <a:latin typeface="+mn-lt"/>
              <a:ea typeface="+mn-ea"/>
              <a:cs typeface="+mn-cs"/>
            </a:rPr>
            <a:t>1/C </a:t>
          </a:r>
          <a:r>
            <a:rPr lang="en-US" altLang="ko-KR" sz="1100" baseline="0">
              <a:effectLst/>
              <a:latin typeface="+mn-lt"/>
              <a:ea typeface="+mn-ea"/>
              <a:cs typeface="+mn-cs"/>
            </a:rPr>
            <a:t> = </a:t>
          </a:r>
        </a:p>
      </xdr:txBody>
    </xdr:sp>
    <xdr:clientData/>
  </xdr:oneCellAnchor>
  <xdr:oneCellAnchor>
    <xdr:from>
      <xdr:col>2</xdr:col>
      <xdr:colOff>76200</xdr:colOff>
      <xdr:row>46</xdr:row>
      <xdr:rowOff>0</xdr:rowOff>
    </xdr:from>
    <xdr:ext cx="2190750" cy="2571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Object 6035">
              <a:extLst>
                <a:ext uri="{FF2B5EF4-FFF2-40B4-BE49-F238E27FC236}">
                  <a16:creationId xmlns:a16="http://schemas.microsoft.com/office/drawing/2014/main" id="{EE7B3350-EF80-4FCD-AF4A-CDCAEEBDB16F}"/>
                </a:ext>
              </a:extLst>
            </xdr:cNvPr>
            <xdr:cNvSpPr txBox="1"/>
          </xdr:nvSpPr>
          <xdr:spPr>
            <a:xfrm>
              <a:off x="323850" y="13525500"/>
              <a:ext cx="2190750" cy="25717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sz="110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𝑅</m:t>
                  </m:r>
                  <m:r>
                    <a:rPr lang="en-US" altLang="ko-KR" sz="1100" b="0" i="1" baseline="-2500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1/3</m:t>
                  </m:r>
                </m:oMath>
              </a14:m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0.25 + 1.1ξ (0 &lt; ξ </a:t>
              </a:r>
              <a:r>
                <a:rPr lang="ko-KR" altLang="ko-KR" sz="1100" baseline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 2.2)</a:t>
              </a:r>
              <a:endParaRPr lang="ko-KR" altLang="ko-KR">
                <a:effectLst/>
              </a:endParaRPr>
            </a:p>
          </xdr:txBody>
        </xdr:sp>
      </mc:Choice>
      <mc:Fallback xmlns="">
        <xdr:sp macro="" textlink="">
          <xdr:nvSpPr>
            <xdr:cNvPr id="61" name="Object 6035">
              <a:extLst xmlns:a="http://schemas.openxmlformats.org/drawingml/2006/main">
                <a:ext uri="{FF2B5EF4-FFF2-40B4-BE49-F238E27FC236}">
                  <a16:creationId xmlns:a16="http://schemas.microsoft.com/office/drawing/2014/main" id="{EE7B3350-EF80-4FCD-AF4A-CDCAEEBDB16F}"/>
                </a:ext>
              </a:extLst>
            </xdr:cNvPr>
            <xdr:cNvSpPr txBox="1"/>
          </xdr:nvSpPr>
          <xdr:spPr>
            <a:xfrm xmlns:a="http://schemas.openxmlformats.org/drawingml/2006/main">
              <a:off x="323850" y="13525500"/>
              <a:ext cx="2190750" cy="25717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r>
                <a:rPr lang="en-US" altLang="ko-KR" sz="110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lang="en-US" altLang="ko-KR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1/3</a:t>
              </a:r>
              <a:r>
                <a:rPr lang="ko-KR" altLang="ko-KR" sz="1100" baseline="-2500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/Hs = 0.25 + 1.1ξ (0 &lt; ξ </a:t>
              </a:r>
              <a:r>
                <a:rPr lang="ko-KR" altLang="ko-KR" sz="1100" baseline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altLang="ko-KR" sz="1100" baseline="0">
                  <a:effectLst/>
                  <a:latin typeface="+mn-lt"/>
                  <a:ea typeface="+mn-ea"/>
                  <a:cs typeface="+mn-cs"/>
                </a:rPr>
                <a:t> 2.2)</a:t>
              </a:r>
              <a:endParaRPr lang="ko-KR" altLang="ko-KR">
                <a:effectLst/>
              </a:endParaRPr>
            </a:p>
          </xdr:txBody>
        </xdr:sp>
      </mc:Fallback>
    </mc:AlternateContent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104775</xdr:colOff>
      <xdr:row>18</xdr:row>
      <xdr:rowOff>95250</xdr:rowOff>
    </xdr:from>
    <xdr:to>
      <xdr:col>39</xdr:col>
      <xdr:colOff>0</xdr:colOff>
      <xdr:row>33</xdr:row>
      <xdr:rowOff>9525</xdr:rowOff>
    </xdr:to>
    <xdr:pic>
      <xdr:nvPicPr>
        <xdr:cNvPr id="157109" name="그림 1" descr="그림1.png">
          <a:extLst>
            <a:ext uri="{FF2B5EF4-FFF2-40B4-BE49-F238E27FC236}">
              <a16:creationId xmlns:a16="http://schemas.microsoft.com/office/drawing/2014/main" id="{6A823C21-5ADB-462D-A249-E557C7A7D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4238625"/>
          <a:ext cx="5076825" cy="3629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114300</xdr:colOff>
      <xdr:row>56</xdr:row>
      <xdr:rowOff>85725</xdr:rowOff>
    </xdr:from>
    <xdr:to>
      <xdr:col>39</xdr:col>
      <xdr:colOff>47625</xdr:colOff>
      <xdr:row>68</xdr:row>
      <xdr:rowOff>133350</xdr:rowOff>
    </xdr:to>
    <xdr:pic>
      <xdr:nvPicPr>
        <xdr:cNvPr id="157110" name="그림 20" descr="그림2.png">
          <a:extLst>
            <a:ext uri="{FF2B5EF4-FFF2-40B4-BE49-F238E27FC236}">
              <a16:creationId xmlns:a16="http://schemas.microsoft.com/office/drawing/2014/main" id="{A635FAB7-9B89-4D37-88F4-6682D77A3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73"/>
        <a:stretch>
          <a:fillRect/>
        </a:stretch>
      </xdr:blipFill>
      <xdr:spPr bwMode="auto">
        <a:xfrm>
          <a:off x="419100" y="13449300"/>
          <a:ext cx="5572125" cy="30194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142875</xdr:colOff>
      <xdr:row>43</xdr:row>
      <xdr:rowOff>95250</xdr:rowOff>
    </xdr:from>
    <xdr:to>
      <xdr:col>39</xdr:col>
      <xdr:colOff>76200</xdr:colOff>
      <xdr:row>56</xdr:row>
      <xdr:rowOff>57150</xdr:rowOff>
    </xdr:to>
    <xdr:pic>
      <xdr:nvPicPr>
        <xdr:cNvPr id="157111" name="Picture 1695">
          <a:extLst>
            <a:ext uri="{FF2B5EF4-FFF2-40B4-BE49-F238E27FC236}">
              <a16:creationId xmlns:a16="http://schemas.microsoft.com/office/drawing/2014/main" id="{A55CC10B-9D57-4E6B-860C-92B0AA98E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0239375"/>
          <a:ext cx="5572125" cy="3181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76200</xdr:colOff>
      <xdr:row>68</xdr:row>
      <xdr:rowOff>114300</xdr:rowOff>
    </xdr:from>
    <xdr:to>
      <xdr:col>73</xdr:col>
      <xdr:colOff>19050</xdr:colOff>
      <xdr:row>89</xdr:row>
      <xdr:rowOff>47625</xdr:rowOff>
    </xdr:to>
    <xdr:pic>
      <xdr:nvPicPr>
        <xdr:cNvPr id="157112" name="그림 1">
          <a:extLst>
            <a:ext uri="{FF2B5EF4-FFF2-40B4-BE49-F238E27FC236}">
              <a16:creationId xmlns:a16="http://schemas.microsoft.com/office/drawing/2014/main" id="{38496359-71B2-403E-A5E0-57CFF5D76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6449675"/>
          <a:ext cx="5372100" cy="518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57</xdr:col>
      <xdr:colOff>38100</xdr:colOff>
      <xdr:row>77</xdr:row>
      <xdr:rowOff>0</xdr:rowOff>
    </xdr:from>
    <xdr:to>
      <xdr:col>57</xdr:col>
      <xdr:colOff>47625</xdr:colOff>
      <xdr:row>86</xdr:row>
      <xdr:rowOff>114300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F7EEF088-3942-4D8C-A113-E6EF620AC4C3}"/>
            </a:ext>
          </a:extLst>
        </xdr:cNvPr>
        <xdr:cNvCxnSpPr/>
      </xdr:nvCxnSpPr>
      <xdr:spPr>
        <a:xfrm flipV="1">
          <a:off x="9163050" y="18335626"/>
          <a:ext cx="9525" cy="2562224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58</xdr:col>
      <xdr:colOff>514350</xdr:colOff>
      <xdr:row>80</xdr:row>
      <xdr:rowOff>57150</xdr:rowOff>
    </xdr:from>
    <xdr:to>
      <xdr:col>58</xdr:col>
      <xdr:colOff>523875</xdr:colOff>
      <xdr:row>86</xdr:row>
      <xdr:rowOff>104775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45DBD65B-4252-4296-B17A-0804D6558BAE}"/>
            </a:ext>
          </a:extLst>
        </xdr:cNvPr>
        <xdr:cNvCxnSpPr/>
      </xdr:nvCxnSpPr>
      <xdr:spPr>
        <a:xfrm flipV="1">
          <a:off x="10229850" y="19240500"/>
          <a:ext cx="9525" cy="16478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19050</xdr:colOff>
      <xdr:row>80</xdr:row>
      <xdr:rowOff>161925</xdr:rowOff>
    </xdr:from>
    <xdr:to>
      <xdr:col>59</xdr:col>
      <xdr:colOff>28575</xdr:colOff>
      <xdr:row>86</xdr:row>
      <xdr:rowOff>123826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10B2F322-F386-4EEA-B010-E9F453EE71E9}"/>
            </a:ext>
          </a:extLst>
        </xdr:cNvPr>
        <xdr:cNvCxnSpPr/>
      </xdr:nvCxnSpPr>
      <xdr:spPr>
        <a:xfrm flipV="1">
          <a:off x="10325100" y="19345275"/>
          <a:ext cx="9525" cy="1562101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379880</xdr:colOff>
      <xdr:row>76</xdr:row>
      <xdr:rowOff>201706</xdr:rowOff>
    </xdr:from>
    <xdr:to>
      <xdr:col>58</xdr:col>
      <xdr:colOff>395205</xdr:colOff>
      <xdr:row>86</xdr:row>
      <xdr:rowOff>104775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A99BE411-FD01-44AA-B713-C58B85A800E0}"/>
            </a:ext>
          </a:extLst>
        </xdr:cNvPr>
        <xdr:cNvCxnSpPr/>
      </xdr:nvCxnSpPr>
      <xdr:spPr>
        <a:xfrm flipV="1">
          <a:off x="10095380" y="18242056"/>
          <a:ext cx="15325" cy="2646269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32</xdr:row>
      <xdr:rowOff>0</xdr:rowOff>
    </xdr:from>
    <xdr:to>
      <xdr:col>35</xdr:col>
      <xdr:colOff>28575</xdr:colOff>
      <xdr:row>34</xdr:row>
      <xdr:rowOff>0</xdr:rowOff>
    </xdr:to>
    <xdr:sp macro="" textlink="">
      <xdr:nvSpPr>
        <xdr:cNvPr id="166330" name="Rectangle 5">
          <a:extLst>
            <a:ext uri="{FF2B5EF4-FFF2-40B4-BE49-F238E27FC236}">
              <a16:creationId xmlns:a16="http://schemas.microsoft.com/office/drawing/2014/main" id="{851EC864-BDE4-4170-BC9A-9D10F922F5B7}"/>
            </a:ext>
          </a:extLst>
        </xdr:cNvPr>
        <xdr:cNvSpPr>
          <a:spLocks noChangeArrowheads="1"/>
        </xdr:cNvSpPr>
      </xdr:nvSpPr>
      <xdr:spPr bwMode="auto">
        <a:xfrm>
          <a:off x="190500" y="10325100"/>
          <a:ext cx="6181725" cy="628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71</xdr:row>
      <xdr:rowOff>0</xdr:rowOff>
    </xdr:from>
    <xdr:to>
      <xdr:col>35</xdr:col>
      <xdr:colOff>19050</xdr:colOff>
      <xdr:row>88</xdr:row>
      <xdr:rowOff>9525</xdr:rowOff>
    </xdr:to>
    <xdr:sp macro="" textlink="">
      <xdr:nvSpPr>
        <xdr:cNvPr id="166331" name="Rectangle 7">
          <a:extLst>
            <a:ext uri="{FF2B5EF4-FFF2-40B4-BE49-F238E27FC236}">
              <a16:creationId xmlns:a16="http://schemas.microsoft.com/office/drawing/2014/main" id="{CB9619D3-FD58-4B79-BB43-4205B8C127EC}"/>
            </a:ext>
          </a:extLst>
        </xdr:cNvPr>
        <xdr:cNvSpPr>
          <a:spLocks noChangeArrowheads="1"/>
        </xdr:cNvSpPr>
      </xdr:nvSpPr>
      <xdr:spPr bwMode="auto">
        <a:xfrm>
          <a:off x="190500" y="21212175"/>
          <a:ext cx="6172200" cy="3895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133350</xdr:colOff>
      <xdr:row>118</xdr:row>
      <xdr:rowOff>85725</xdr:rowOff>
    </xdr:from>
    <xdr:to>
      <xdr:col>32</xdr:col>
      <xdr:colOff>0</xdr:colOff>
      <xdr:row>134</xdr:row>
      <xdr:rowOff>180975</xdr:rowOff>
    </xdr:to>
    <xdr:grpSp>
      <xdr:nvGrpSpPr>
        <xdr:cNvPr id="166332" name="Group 9">
          <a:extLst>
            <a:ext uri="{FF2B5EF4-FFF2-40B4-BE49-F238E27FC236}">
              <a16:creationId xmlns:a16="http://schemas.microsoft.com/office/drawing/2014/main" id="{417063EF-6617-4574-B630-34FDF935CB7A}"/>
            </a:ext>
          </a:extLst>
        </xdr:cNvPr>
        <xdr:cNvGrpSpPr>
          <a:grpSpLocks/>
        </xdr:cNvGrpSpPr>
      </xdr:nvGrpSpPr>
      <xdr:grpSpPr bwMode="auto">
        <a:xfrm>
          <a:off x="504825" y="31975425"/>
          <a:ext cx="5295900" cy="4057650"/>
          <a:chOff x="65" y="3679"/>
          <a:chExt cx="554" cy="457"/>
        </a:xfrm>
      </xdr:grpSpPr>
      <xdr:pic>
        <xdr:nvPicPr>
          <xdr:cNvPr id="166354" name="Picture 10" descr="항설도참5-10">
            <a:extLst>
              <a:ext uri="{FF2B5EF4-FFF2-40B4-BE49-F238E27FC236}">
                <a16:creationId xmlns:a16="http://schemas.microsoft.com/office/drawing/2014/main" id="{BDC12CA1-E657-466F-8C40-5A26C9524CE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5" y="3679"/>
            <a:ext cx="248" cy="45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66355" name="Picture 11" descr="항설도참5-11">
            <a:extLst>
              <a:ext uri="{FF2B5EF4-FFF2-40B4-BE49-F238E27FC236}">
                <a16:creationId xmlns:a16="http://schemas.microsoft.com/office/drawing/2014/main" id="{CD2D07F9-C7AC-4BE9-B66A-D764EB8228F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" y="3700"/>
            <a:ext cx="259" cy="2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66356" name="Picture 12" descr="항설도참5-12">
            <a:extLst>
              <a:ext uri="{FF2B5EF4-FFF2-40B4-BE49-F238E27FC236}">
                <a16:creationId xmlns:a16="http://schemas.microsoft.com/office/drawing/2014/main" id="{B6182286-1177-47AF-8615-D9ACF40CA3B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6" y="3973"/>
            <a:ext cx="245" cy="14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161925</xdr:colOff>
      <xdr:row>117</xdr:row>
      <xdr:rowOff>114300</xdr:rowOff>
    </xdr:from>
    <xdr:to>
      <xdr:col>35</xdr:col>
      <xdr:colOff>28575</xdr:colOff>
      <xdr:row>136</xdr:row>
      <xdr:rowOff>0</xdr:rowOff>
    </xdr:to>
    <xdr:sp macro="" textlink="">
      <xdr:nvSpPr>
        <xdr:cNvPr id="166333" name="Rectangle 13">
          <a:extLst>
            <a:ext uri="{FF2B5EF4-FFF2-40B4-BE49-F238E27FC236}">
              <a16:creationId xmlns:a16="http://schemas.microsoft.com/office/drawing/2014/main" id="{732907CA-0711-44B2-B2B2-7354DF9F3A70}"/>
            </a:ext>
          </a:extLst>
        </xdr:cNvPr>
        <xdr:cNvSpPr>
          <a:spLocks noChangeArrowheads="1"/>
        </xdr:cNvSpPr>
      </xdr:nvSpPr>
      <xdr:spPr bwMode="auto">
        <a:xfrm>
          <a:off x="161925" y="31880175"/>
          <a:ext cx="6210300" cy="44672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139</xdr:row>
      <xdr:rowOff>0</xdr:rowOff>
    </xdr:from>
    <xdr:to>
      <xdr:col>35</xdr:col>
      <xdr:colOff>19050</xdr:colOff>
      <xdr:row>148</xdr:row>
      <xdr:rowOff>0</xdr:rowOff>
    </xdr:to>
    <xdr:sp macro="" textlink="">
      <xdr:nvSpPr>
        <xdr:cNvPr id="166334" name="Rectangle 14">
          <a:extLst>
            <a:ext uri="{FF2B5EF4-FFF2-40B4-BE49-F238E27FC236}">
              <a16:creationId xmlns:a16="http://schemas.microsoft.com/office/drawing/2014/main" id="{45412562-88F8-488C-9AAB-8E98A64CB55C}"/>
            </a:ext>
          </a:extLst>
        </xdr:cNvPr>
        <xdr:cNvSpPr>
          <a:spLocks noChangeArrowheads="1"/>
        </xdr:cNvSpPr>
      </xdr:nvSpPr>
      <xdr:spPr bwMode="auto">
        <a:xfrm>
          <a:off x="190500" y="37023675"/>
          <a:ext cx="6172200" cy="2486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184</xdr:row>
      <xdr:rowOff>0</xdr:rowOff>
    </xdr:from>
    <xdr:to>
      <xdr:col>35</xdr:col>
      <xdr:colOff>19050</xdr:colOff>
      <xdr:row>195</xdr:row>
      <xdr:rowOff>0</xdr:rowOff>
    </xdr:to>
    <xdr:sp macro="" textlink="">
      <xdr:nvSpPr>
        <xdr:cNvPr id="166335" name="Rectangle 15">
          <a:extLst>
            <a:ext uri="{FF2B5EF4-FFF2-40B4-BE49-F238E27FC236}">
              <a16:creationId xmlns:a16="http://schemas.microsoft.com/office/drawing/2014/main" id="{C8D887F6-21D3-4FDF-AECD-24A5A6D437C9}"/>
            </a:ext>
          </a:extLst>
        </xdr:cNvPr>
        <xdr:cNvSpPr>
          <a:spLocks noChangeArrowheads="1"/>
        </xdr:cNvSpPr>
      </xdr:nvSpPr>
      <xdr:spPr bwMode="auto">
        <a:xfrm>
          <a:off x="371475" y="48472725"/>
          <a:ext cx="5991225" cy="27241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215</xdr:row>
      <xdr:rowOff>85725</xdr:rowOff>
    </xdr:from>
    <xdr:to>
      <xdr:col>35</xdr:col>
      <xdr:colOff>28575</xdr:colOff>
      <xdr:row>224</xdr:row>
      <xdr:rowOff>190500</xdr:rowOff>
    </xdr:to>
    <xdr:sp macro="" textlink="">
      <xdr:nvSpPr>
        <xdr:cNvPr id="166336" name="Rectangle 16">
          <a:extLst>
            <a:ext uri="{FF2B5EF4-FFF2-40B4-BE49-F238E27FC236}">
              <a16:creationId xmlns:a16="http://schemas.microsoft.com/office/drawing/2014/main" id="{D3AAF3C5-9E93-4700-98D9-F9DDDB52526A}"/>
            </a:ext>
          </a:extLst>
        </xdr:cNvPr>
        <xdr:cNvSpPr>
          <a:spLocks noChangeArrowheads="1"/>
        </xdr:cNvSpPr>
      </xdr:nvSpPr>
      <xdr:spPr bwMode="auto">
        <a:xfrm>
          <a:off x="190500" y="56626125"/>
          <a:ext cx="6181725" cy="2209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57150</xdr:colOff>
      <xdr:row>200</xdr:row>
      <xdr:rowOff>19050</xdr:rowOff>
    </xdr:from>
    <xdr:to>
      <xdr:col>27</xdr:col>
      <xdr:colOff>104775</xdr:colOff>
      <xdr:row>207</xdr:row>
      <xdr:rowOff>9525</xdr:rowOff>
    </xdr:to>
    <xdr:pic>
      <xdr:nvPicPr>
        <xdr:cNvPr id="166337" name="Picture 19" descr="항설도참5-14">
          <a:extLst>
            <a:ext uri="{FF2B5EF4-FFF2-40B4-BE49-F238E27FC236}">
              <a16:creationId xmlns:a16="http://schemas.microsoft.com/office/drawing/2014/main" id="{86F27083-A074-4047-AF6F-1F10B3CF7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52444650"/>
          <a:ext cx="3667125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298</xdr:row>
      <xdr:rowOff>0</xdr:rowOff>
    </xdr:from>
    <xdr:to>
      <xdr:col>16</xdr:col>
      <xdr:colOff>95250</xdr:colOff>
      <xdr:row>298</xdr:row>
      <xdr:rowOff>180975</xdr:rowOff>
    </xdr:to>
    <xdr:sp macro="" textlink="">
      <xdr:nvSpPr>
        <xdr:cNvPr id="166338" name="AutoShape 22" descr="PIC79">
          <a:extLst>
            <a:ext uri="{FF2B5EF4-FFF2-40B4-BE49-F238E27FC236}">
              <a16:creationId xmlns:a16="http://schemas.microsoft.com/office/drawing/2014/main" id="{ABEF1925-44E3-4DBA-B79F-28E5D3DB73CA}"/>
            </a:ext>
          </a:extLst>
        </xdr:cNvPr>
        <xdr:cNvSpPr>
          <a:spLocks noChangeAspect="1" noChangeArrowheads="1"/>
        </xdr:cNvSpPr>
      </xdr:nvSpPr>
      <xdr:spPr bwMode="auto">
        <a:xfrm>
          <a:off x="2724150" y="76390500"/>
          <a:ext cx="2762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15</xdr:row>
      <xdr:rowOff>0</xdr:rowOff>
    </xdr:from>
    <xdr:to>
      <xdr:col>38</xdr:col>
      <xdr:colOff>590550</xdr:colOff>
      <xdr:row>15</xdr:row>
      <xdr:rowOff>314325</xdr:rowOff>
    </xdr:to>
    <xdr:sp macro="" textlink="">
      <xdr:nvSpPr>
        <xdr:cNvPr id="166339" name="AutoShape 23" descr="PIC7B">
          <a:extLst>
            <a:ext uri="{FF2B5EF4-FFF2-40B4-BE49-F238E27FC236}">
              <a16:creationId xmlns:a16="http://schemas.microsoft.com/office/drawing/2014/main" id="{47945B8D-6FD8-46C7-8B93-5C2244EE60BC}"/>
            </a:ext>
          </a:extLst>
        </xdr:cNvPr>
        <xdr:cNvSpPr>
          <a:spLocks noChangeAspect="1" noChangeArrowheads="1"/>
        </xdr:cNvSpPr>
      </xdr:nvSpPr>
      <xdr:spPr bwMode="auto">
        <a:xfrm>
          <a:off x="6877050" y="4857750"/>
          <a:ext cx="590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</xdr:colOff>
      <xdr:row>216</xdr:row>
      <xdr:rowOff>57150</xdr:rowOff>
    </xdr:from>
    <xdr:to>
      <xdr:col>29</xdr:col>
      <xdr:colOff>114300</xdr:colOff>
      <xdr:row>224</xdr:row>
      <xdr:rowOff>123825</xdr:rowOff>
    </xdr:to>
    <xdr:pic>
      <xdr:nvPicPr>
        <xdr:cNvPr id="166340" name="Picture 33" descr="다마모또 복사">
          <a:extLst>
            <a:ext uri="{FF2B5EF4-FFF2-40B4-BE49-F238E27FC236}">
              <a16:creationId xmlns:a16="http://schemas.microsoft.com/office/drawing/2014/main" id="{0CE80C17-BDD8-4467-AEDC-9632E5BE3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6" t="3239" r="1033" b="4454"/>
        <a:stretch>
          <a:fillRect/>
        </a:stretch>
      </xdr:blipFill>
      <xdr:spPr bwMode="auto">
        <a:xfrm>
          <a:off x="200025" y="56721375"/>
          <a:ext cx="5172075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66675</xdr:colOff>
      <xdr:row>270</xdr:row>
      <xdr:rowOff>295275</xdr:rowOff>
    </xdr:from>
    <xdr:to>
      <xdr:col>30</xdr:col>
      <xdr:colOff>171450</xdr:colOff>
      <xdr:row>281</xdr:row>
      <xdr:rowOff>104775</xdr:rowOff>
    </xdr:to>
    <xdr:pic>
      <xdr:nvPicPr>
        <xdr:cNvPr id="166341" name="Picture 34" descr="무제-1 복사">
          <a:extLst>
            <a:ext uri="{FF2B5EF4-FFF2-40B4-BE49-F238E27FC236}">
              <a16:creationId xmlns:a16="http://schemas.microsoft.com/office/drawing/2014/main" id="{8F5B6675-3DA9-465C-B15E-1BEDA92A0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68865750"/>
          <a:ext cx="4991100" cy="3267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270</xdr:row>
      <xdr:rowOff>304800</xdr:rowOff>
    </xdr:from>
    <xdr:to>
      <xdr:col>35</xdr:col>
      <xdr:colOff>19050</xdr:colOff>
      <xdr:row>281</xdr:row>
      <xdr:rowOff>104775</xdr:rowOff>
    </xdr:to>
    <xdr:sp macro="" textlink="">
      <xdr:nvSpPr>
        <xdr:cNvPr id="166342" name="Rectangle 35">
          <a:extLst>
            <a:ext uri="{FF2B5EF4-FFF2-40B4-BE49-F238E27FC236}">
              <a16:creationId xmlns:a16="http://schemas.microsoft.com/office/drawing/2014/main" id="{70CBF058-F522-4D99-8341-38FF66152CFA}"/>
            </a:ext>
          </a:extLst>
        </xdr:cNvPr>
        <xdr:cNvSpPr>
          <a:spLocks noChangeArrowheads="1"/>
        </xdr:cNvSpPr>
      </xdr:nvSpPr>
      <xdr:spPr bwMode="auto">
        <a:xfrm>
          <a:off x="190500" y="68875275"/>
          <a:ext cx="6172200" cy="3257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142875</xdr:colOff>
      <xdr:row>275</xdr:row>
      <xdr:rowOff>28575</xdr:rowOff>
    </xdr:from>
    <xdr:to>
      <xdr:col>13</xdr:col>
      <xdr:colOff>142875</xdr:colOff>
      <xdr:row>279</xdr:row>
      <xdr:rowOff>304800</xdr:rowOff>
    </xdr:to>
    <xdr:sp macro="" textlink="">
      <xdr:nvSpPr>
        <xdr:cNvPr id="166343" name="Line 38">
          <a:extLst>
            <a:ext uri="{FF2B5EF4-FFF2-40B4-BE49-F238E27FC236}">
              <a16:creationId xmlns:a16="http://schemas.microsoft.com/office/drawing/2014/main" id="{4B711D88-0C2A-4088-9664-A403665CBD66}"/>
            </a:ext>
          </a:extLst>
        </xdr:cNvPr>
        <xdr:cNvSpPr>
          <a:spLocks noChangeShapeType="1"/>
        </xdr:cNvSpPr>
      </xdr:nvSpPr>
      <xdr:spPr bwMode="auto">
        <a:xfrm flipV="1">
          <a:off x="2505075" y="70170675"/>
          <a:ext cx="0" cy="15335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66675</xdr:colOff>
      <xdr:row>278</xdr:row>
      <xdr:rowOff>171450</xdr:rowOff>
    </xdr:from>
    <xdr:to>
      <xdr:col>20</xdr:col>
      <xdr:colOff>47625</xdr:colOff>
      <xdr:row>278</xdr:row>
      <xdr:rowOff>171450</xdr:rowOff>
    </xdr:to>
    <xdr:sp macro="" textlink="">
      <xdr:nvSpPr>
        <xdr:cNvPr id="166344" name="Line 39">
          <a:extLst>
            <a:ext uri="{FF2B5EF4-FFF2-40B4-BE49-F238E27FC236}">
              <a16:creationId xmlns:a16="http://schemas.microsoft.com/office/drawing/2014/main" id="{62F52086-9CE2-4C42-A527-7D76228B883B}"/>
            </a:ext>
          </a:extLst>
        </xdr:cNvPr>
        <xdr:cNvSpPr>
          <a:spLocks noChangeShapeType="1"/>
        </xdr:cNvSpPr>
      </xdr:nvSpPr>
      <xdr:spPr bwMode="auto">
        <a:xfrm flipH="1">
          <a:off x="1524000" y="71256525"/>
          <a:ext cx="215265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19049</xdr:colOff>
      <xdr:row>216</xdr:row>
      <xdr:rowOff>114300</xdr:rowOff>
    </xdr:from>
    <xdr:to>
      <xdr:col>13</xdr:col>
      <xdr:colOff>104774</xdr:colOff>
      <xdr:row>217</xdr:row>
      <xdr:rowOff>28576</xdr:rowOff>
    </xdr:to>
    <xdr:sp macro="" textlink="">
      <xdr:nvSpPr>
        <xdr:cNvPr id="20" name="Rectangle 50">
          <a:extLst>
            <a:ext uri="{FF2B5EF4-FFF2-40B4-BE49-F238E27FC236}">
              <a16:creationId xmlns:a16="http://schemas.microsoft.com/office/drawing/2014/main" id="{1DFD2DB4-2944-4A43-ABAF-2B77CEA14849}"/>
            </a:ext>
          </a:extLst>
        </xdr:cNvPr>
        <xdr:cNvSpPr>
          <a:spLocks noChangeArrowheads="1"/>
        </xdr:cNvSpPr>
      </xdr:nvSpPr>
      <xdr:spPr bwMode="auto">
        <a:xfrm>
          <a:off x="1219199" y="58283475"/>
          <a:ext cx="1114425" cy="16192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APROX. H.H.W</a:t>
          </a:r>
        </a:p>
      </xdr:txBody>
    </xdr:sp>
    <xdr:clientData/>
  </xdr:twoCellAnchor>
  <xdr:twoCellAnchor editAs="oneCell">
    <xdr:from>
      <xdr:col>15</xdr:col>
      <xdr:colOff>0</xdr:colOff>
      <xdr:row>298</xdr:row>
      <xdr:rowOff>0</xdr:rowOff>
    </xdr:from>
    <xdr:to>
      <xdr:col>16</xdr:col>
      <xdr:colOff>95250</xdr:colOff>
      <xdr:row>299</xdr:row>
      <xdr:rowOff>47625</xdr:rowOff>
    </xdr:to>
    <xdr:sp macro="" textlink="">
      <xdr:nvSpPr>
        <xdr:cNvPr id="166346" name="AutoShape 60" descr="PIC79">
          <a:extLst>
            <a:ext uri="{FF2B5EF4-FFF2-40B4-BE49-F238E27FC236}">
              <a16:creationId xmlns:a16="http://schemas.microsoft.com/office/drawing/2014/main" id="{82D21338-BB64-459D-A52C-35E6E8B63F30}"/>
            </a:ext>
          </a:extLst>
        </xdr:cNvPr>
        <xdr:cNvSpPr>
          <a:spLocks noChangeAspect="1" noChangeArrowheads="1"/>
        </xdr:cNvSpPr>
      </xdr:nvSpPr>
      <xdr:spPr bwMode="auto">
        <a:xfrm>
          <a:off x="2724150" y="76390500"/>
          <a:ext cx="2762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289</xdr:row>
      <xdr:rowOff>76200</xdr:rowOff>
    </xdr:from>
    <xdr:to>
      <xdr:col>34</xdr:col>
      <xdr:colOff>142875</xdr:colOff>
      <xdr:row>290</xdr:row>
      <xdr:rowOff>247650</xdr:rowOff>
    </xdr:to>
    <xdr:sp macro="" textlink="">
      <xdr:nvSpPr>
        <xdr:cNvPr id="166347" name="Rectangle 83">
          <a:extLst>
            <a:ext uri="{FF2B5EF4-FFF2-40B4-BE49-F238E27FC236}">
              <a16:creationId xmlns:a16="http://schemas.microsoft.com/office/drawing/2014/main" id="{4B4A43B4-040F-44D0-9097-DF1A3F40C5F3}"/>
            </a:ext>
          </a:extLst>
        </xdr:cNvPr>
        <xdr:cNvSpPr>
          <a:spLocks noChangeArrowheads="1"/>
        </xdr:cNvSpPr>
      </xdr:nvSpPr>
      <xdr:spPr bwMode="auto">
        <a:xfrm>
          <a:off x="190500" y="74161650"/>
          <a:ext cx="6115050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123825</xdr:colOff>
          <xdr:row>183</xdr:row>
          <xdr:rowOff>0</xdr:rowOff>
        </xdr:from>
        <xdr:to>
          <xdr:col>39</xdr:col>
          <xdr:colOff>142875</xdr:colOff>
          <xdr:row>185</xdr:row>
          <xdr:rowOff>57150</xdr:rowOff>
        </xdr:to>
        <xdr:sp macro="" textlink="">
          <xdr:nvSpPr>
            <xdr:cNvPr id="157697" name="Object 1" hidden="1">
              <a:extLst>
                <a:ext uri="{63B3BB69-23CF-44E3-9099-C40C66FF867C}">
                  <a14:compatExt spid="_x0000_s157697"/>
                </a:ext>
                <a:ext uri="{FF2B5EF4-FFF2-40B4-BE49-F238E27FC236}">
                  <a16:creationId xmlns:a16="http://schemas.microsoft.com/office/drawing/2014/main" id="{CC57430B-C090-4977-96CB-9C66B70E2E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197</xdr:row>
      <xdr:rowOff>152400</xdr:rowOff>
    </xdr:from>
    <xdr:to>
      <xdr:col>8</xdr:col>
      <xdr:colOff>95218</xdr:colOff>
      <xdr:row>198</xdr:row>
      <xdr:rowOff>266700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Object 677">
              <a:extLst>
                <a:ext uri="{FF2B5EF4-FFF2-40B4-BE49-F238E27FC236}">
                  <a16:creationId xmlns:a16="http://schemas.microsoft.com/office/drawing/2014/main" id="{EEBD9D16-D1A0-4CB8-B42B-30BB5BD0FF09}"/>
                </a:ext>
              </a:extLst>
            </xdr:cNvPr>
            <xdr:cNvSpPr txBox="1"/>
          </xdr:nvSpPr>
          <xdr:spPr>
            <a:xfrm>
              <a:off x="0" y="53254275"/>
              <a:ext cx="1552543" cy="39052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</m:t>
                    </m:r>
                    <m:r>
                      <a:rPr lang="ko-KR" alt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ko-KR" alt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l-GR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l-GR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𝜋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′ / 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′</m:t>
                        </m:r>
                      </m:num>
                      <m:den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𝑠𝑖𝑛h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(4</m:t>
                        </m:r>
                        <m:r>
                          <a:rPr lang="el-GR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𝜋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′ / 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altLang="ko-KR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′)</m:t>
                        </m:r>
                      </m:den>
                    </m:f>
                  </m:oMath>
                </m:oMathPara>
              </a14:m>
              <a:endParaRPr lang="ko-KR" altLang="en-US"/>
            </a:p>
          </xdr:txBody>
        </xdr:sp>
      </mc:Choice>
      <mc:Fallback xmlns="">
        <xdr:sp macro="" textlink="">
          <xdr:nvSpPr>
            <xdr:cNvPr id="24" name="Object 677">
              <a:extLst xmlns:a="http://schemas.openxmlformats.org/drawingml/2006/main">
                <a:ext uri="{FF2B5EF4-FFF2-40B4-BE49-F238E27FC236}">
                  <a16:creationId xmlns:a16="http://schemas.microsoft.com/office/drawing/2014/main" id="{EEBD9D16-D1A0-4CB8-B42B-30BB5BD0FF09}"/>
                </a:ext>
              </a:extLst>
            </xdr:cNvPr>
            <xdr:cNvSpPr txBox="1"/>
          </xdr:nvSpPr>
          <xdr:spPr>
            <a:xfrm xmlns:a="http://schemas.openxmlformats.org/drawingml/2006/main">
              <a:off x="0" y="53254275"/>
              <a:ext cx="1552543" cy="390525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noAutofit/>
            </a:bodyPr>
            <a:lstStyle xmlns:a="http://schemas.openxmlformats.org/drawingml/2006/main"/>
            <a:p xmlns:a="http://schemas.openxmlformats.org/drawingml/2006/main">
              <a:pPr/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𝐾</a:t>
              </a:r>
              <a:r>
                <a:rPr lang="en-US" altLang="ko-KR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1</a:t>
              </a:r>
              <a:r>
                <a:rPr lang="ko-KR" alt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=(</a:t>
              </a:r>
              <a:r>
                <a:rPr lang="el-GR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4𝜋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ℎ′ / 𝐿′</a:t>
              </a:r>
              <a:r>
                <a:rPr lang="ko-KR" alt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)/(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𝑠𝑖𝑛ℎ(4</a:t>
              </a:r>
              <a:r>
                <a:rPr lang="el-GR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𝜋</a:t>
              </a:r>
              <a:r>
                <a:rPr lang="en-US" altLang="ko-KR" i="0">
                  <a:solidFill>
                    <a:srgbClr val="000000"/>
                  </a:solidFill>
                  <a:latin typeface="Cambria Math" panose="02040503050406030204" pitchFamily="18" charset="0"/>
                </a:rPr>
                <a:t>ℎ′ / 𝐿′)</a:t>
              </a:r>
              <a:r>
                <a:rPr lang="ko-KR" alt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)</a:t>
              </a:r>
              <a:endParaRPr lang="ko-KR" altLang="en-US"/>
            </a:p>
          </xdr:txBody>
        </xdr:sp>
      </mc:Fallback>
    </mc:AlternateContent>
    <xdr:clientData/>
  </xdr:twoCellAnchor>
  <xdr:twoCellAnchor editAs="oneCell">
    <xdr:from>
      <xdr:col>0</xdr:col>
      <xdr:colOff>1</xdr:colOff>
      <xdr:row>196</xdr:row>
      <xdr:rowOff>0</xdr:rowOff>
    </xdr:from>
    <xdr:to>
      <xdr:col>33</xdr:col>
      <xdr:colOff>66675</xdr:colOff>
      <xdr:row>196</xdr:row>
      <xdr:rowOff>256737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Object 677">
              <a:extLst>
                <a:ext uri="{FF2B5EF4-FFF2-40B4-BE49-F238E27FC236}">
                  <a16:creationId xmlns:a16="http://schemas.microsoft.com/office/drawing/2014/main" id="{420BC010-12D3-45D7-B5E2-EF627F6E7047}"/>
                </a:ext>
              </a:extLst>
            </xdr:cNvPr>
            <xdr:cNvSpPr txBox="1"/>
          </xdr:nvSpPr>
          <xdr:spPr>
            <a:xfrm>
              <a:off x="1" y="52825650"/>
              <a:ext cx="6048374" cy="256737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𝑁𝑠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𝑚𝑎𝑥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(1.8,(1.3·(1−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)/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0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1/3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′/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𝐻</m:t>
                    </m:r>
                    <m:r>
                      <a:rPr lang="en-US" altLang="ko-KR" sz="100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1/3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+ 1.8·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𝑒𝑥𝑝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[−1.5·(1−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)2/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0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1/3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·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′/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𝐻</m:t>
                    </m:r>
                    <m:r>
                      <a:rPr lang="en-US" altLang="ko-KR" sz="100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1/3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])) ; 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𝐵𝑀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altLang="ko-KR" sz="1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′ &lt; 0.25 </m:t>
                    </m:r>
                  </m:oMath>
                </m:oMathPara>
              </a14:m>
              <a:endParaRPr lang="ko-KR" altLang="en-US" sz="1000"/>
            </a:p>
          </xdr:txBody>
        </xdr:sp>
      </mc:Choice>
      <mc:Fallback xmlns="">
        <xdr:sp macro="" textlink="">
          <xdr:nvSpPr>
            <xdr:cNvPr id="25" name="Object 677">
              <a:extLst xmlns:a="http://schemas.openxmlformats.org/drawingml/2006/main">
                <a:ext uri="{FF2B5EF4-FFF2-40B4-BE49-F238E27FC236}">
                  <a16:creationId xmlns:a16="http://schemas.microsoft.com/office/drawing/2014/main" id="{420BC010-12D3-45D7-B5E2-EF627F6E7047}"/>
                </a:ext>
              </a:extLst>
            </xdr:cNvPr>
            <xdr:cNvSpPr txBox="1"/>
          </xdr:nvSpPr>
          <xdr:spPr>
            <a:xfrm xmlns:a="http://schemas.openxmlformats.org/drawingml/2006/main">
              <a:off x="1" y="52825650"/>
              <a:ext cx="6048374" cy="256737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square">
              <a:spAutoFit/>
            </a:bodyPr>
            <a:lstStyle xmlns:a="http://schemas.openxmlformats.org/drawingml/2006/main"/>
            <a:p xmlns:a="http://schemas.openxmlformats.org/drawingml/2006/main">
              <a:pPr/>
              <a:r>
                <a:rPr lang="en-US" altLang="ko-KR" sz="1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 𝑁𝑠=𝑚𝑎𝑥(1.8,(1.3·(1−𝐾)/𝐾</a:t>
              </a:r>
              <a:r>
                <a:rPr lang="en-US" altLang="ko-KR" sz="100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1/3</a:t>
              </a:r>
              <a:r>
                <a:rPr lang="en-US" altLang="ko-KR" sz="1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·ℎ′/𝐻</a:t>
              </a:r>
              <a:r>
                <a:rPr lang="en-US" altLang="ko-KR" sz="100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1/3</a:t>
              </a:r>
              <a:r>
                <a:rPr lang="en-US" altLang="ko-KR" sz="1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 + 1.8·𝑒𝑥𝑝[−1.5·(1−𝐾)2/𝐾</a:t>
              </a:r>
              <a:r>
                <a:rPr lang="en-US" altLang="ko-KR" sz="100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1/3</a:t>
              </a:r>
              <a:r>
                <a:rPr lang="en-US" altLang="ko-KR" sz="1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 ·ℎ′/𝐻</a:t>
              </a:r>
              <a:r>
                <a:rPr lang="en-US" altLang="ko-KR" sz="100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1/3</a:t>
              </a:r>
              <a:r>
                <a:rPr lang="en-US" altLang="ko-KR" sz="1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])) ; 𝐵𝑀/𝐿′ &lt; 0.25 </a:t>
              </a:r>
              <a:endParaRPr lang="ko-KR" altLang="en-US" sz="10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196</xdr:row>
      <xdr:rowOff>238125</xdr:rowOff>
    </xdr:from>
    <xdr:to>
      <xdr:col>6</xdr:col>
      <xdr:colOff>13070</xdr:colOff>
      <xdr:row>197</xdr:row>
      <xdr:rowOff>218637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Object 677">
              <a:extLst>
                <a:ext uri="{FF2B5EF4-FFF2-40B4-BE49-F238E27FC236}">
                  <a16:creationId xmlns:a16="http://schemas.microsoft.com/office/drawing/2014/main" id="{A514C513-35BB-445A-B825-56A323CF9C6D}"/>
                </a:ext>
              </a:extLst>
            </xdr:cNvPr>
            <xdr:cNvSpPr txBox="1"/>
          </xdr:nvSpPr>
          <xdr:spPr>
            <a:xfrm>
              <a:off x="0" y="51558825"/>
              <a:ext cx="1108445" cy="256737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=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1(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2)</m:t>
                    </m:r>
                    <m:r>
                      <a:rPr lang="en-US" altLang="ko-KR" sz="105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𝐵</m:t>
                    </m:r>
                  </m:oMath>
                </m:oMathPara>
              </a14:m>
              <a:endParaRPr lang="ko-KR" altLang="en-US" sz="1050" baseline="-25000"/>
            </a:p>
          </xdr:txBody>
        </xdr:sp>
      </mc:Choice>
      <mc:Fallback xmlns="">
        <xdr:sp macro="" textlink="">
          <xdr:nvSpPr>
            <xdr:cNvPr id="26" name="Object 677">
              <a:extLst xmlns:a="http://schemas.openxmlformats.org/drawingml/2006/main">
                <a:ext uri="{FF2B5EF4-FFF2-40B4-BE49-F238E27FC236}">
                  <a16:creationId xmlns:a16="http://schemas.microsoft.com/office/drawing/2014/main" id="{A514C513-35BB-445A-B825-56A323CF9C6D}"/>
                </a:ext>
              </a:extLst>
            </xdr:cNvPr>
            <xdr:cNvSpPr txBox="1"/>
          </xdr:nvSpPr>
          <xdr:spPr>
            <a:xfrm xmlns:a="http://schemas.openxmlformats.org/drawingml/2006/main">
              <a:off x="0" y="51558825"/>
              <a:ext cx="1108445" cy="256737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none">
              <a:spAutoFit/>
            </a:bodyPr>
            <a:lstStyle xmlns:a="http://schemas.openxmlformats.org/drawingml/2006/main"/>
            <a:p xmlns:a="http://schemas.openxmlformats.org/drawingml/2006/main">
              <a:pPr/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  𝐾 = 𝐾1(𝐾2)</a:t>
              </a:r>
              <a:r>
                <a:rPr lang="en-US" altLang="ko-KR" sz="105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𝐵</a:t>
              </a:r>
              <a:endParaRPr lang="ko-KR" altLang="en-US" sz="1050" baseline="-250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199</xdr:row>
      <xdr:rowOff>19050</xdr:rowOff>
    </xdr:from>
    <xdr:to>
      <xdr:col>23</xdr:col>
      <xdr:colOff>76200</xdr:colOff>
      <xdr:row>200</xdr:row>
      <xdr:rowOff>5912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Object 677">
              <a:extLst>
                <a:ext uri="{FF2B5EF4-FFF2-40B4-BE49-F238E27FC236}">
                  <a16:creationId xmlns:a16="http://schemas.microsoft.com/office/drawing/2014/main" id="{48D9007E-79EE-44B5-8210-C0CEB9A7B6D0}"/>
                </a:ext>
              </a:extLst>
            </xdr:cNvPr>
            <xdr:cNvSpPr txBox="1"/>
          </xdr:nvSpPr>
          <xdr:spPr>
            <a:xfrm>
              <a:off x="0" y="53673375"/>
              <a:ext cx="4248150" cy="263087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2)</m:t>
                    </m:r>
                    <m:r>
                      <a:rPr lang="en-US" altLang="ko-KR" sz="1050" i="1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𝐵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𝑚𝑎𝑥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{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𝛼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𝑠𝑖𝑛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𝛽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𝑐𝑜𝑠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2(2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𝑙𝑐𝑜𝑠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𝛽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′),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𝑐𝑜𝑠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𝛽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𝑠𝑖𝑛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2(2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𝑙𝑐𝑜𝑠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𝛽</m:t>
                    </m:r>
                    <m:r>
                      <a:rPr lang="el-GR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altLang="ko-KR" sz="105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′)}   </m:t>
                    </m:r>
                  </m:oMath>
                </m:oMathPara>
              </a14:m>
              <a:endParaRPr lang="ko-KR" altLang="en-US" sz="1050"/>
            </a:p>
          </xdr:txBody>
        </xdr:sp>
      </mc:Choice>
      <mc:Fallback xmlns="">
        <xdr:sp macro="" textlink="">
          <xdr:nvSpPr>
            <xdr:cNvPr id="27" name="Object 677">
              <a:extLst xmlns:a="http://schemas.openxmlformats.org/drawingml/2006/main">
                <a:ext uri="{FF2B5EF4-FFF2-40B4-BE49-F238E27FC236}">
                  <a16:creationId xmlns:a16="http://schemas.microsoft.com/office/drawing/2014/main" id="{48D9007E-79EE-44B5-8210-C0CEB9A7B6D0}"/>
                </a:ext>
              </a:extLst>
            </xdr:cNvPr>
            <xdr:cNvSpPr txBox="1"/>
          </xdr:nvSpPr>
          <xdr:spPr>
            <a:xfrm xmlns:a="http://schemas.openxmlformats.org/drawingml/2006/main">
              <a:off x="0" y="53673375"/>
              <a:ext cx="4248150" cy="263087"/>
            </a:xfrm>
            <a:prstGeom xmlns:a="http://schemas.openxmlformats.org/drawingml/2006/main" prst="rect">
              <a:avLst/>
            </a:prstGeom>
          </xdr:spPr>
          <xdr:txBody>
            <a:bodyPr xmlns:a="http://schemas.openxmlformats.org/drawingml/2006/main" vertOverflow="clip" horzOverflow="clip" wrap="square">
              <a:spAutoFit/>
            </a:bodyPr>
            <a:lstStyle xmlns:a="http://schemas.openxmlformats.org/drawingml/2006/main"/>
            <a:p xmlns:a="http://schemas.openxmlformats.org/drawingml/2006/main">
              <a:pPr/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 (𝐾2)</a:t>
              </a:r>
              <a:r>
                <a:rPr lang="en-US" altLang="ko-KR" sz="1050" i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𝐵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=𝑚𝑎𝑥{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𝛼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𝑠 𝑠𝑖𝑛2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𝛽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𝑐𝑜𝑠2(2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𝜋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𝑙𝑐𝑜𝑠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𝛽/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𝐿′), 𝑐𝑜𝑠2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𝛽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𝑠𝑖𝑛2(2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𝜋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𝑙𝑐𝑜𝑠</a:t>
              </a:r>
              <a:r>
                <a:rPr lang="el-GR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𝛽/</a:t>
              </a:r>
              <a:r>
                <a:rPr lang="en-US" altLang="ko-KR" sz="105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𝐿′)}   </a:t>
              </a:r>
              <a:endParaRPr lang="ko-KR" altLang="en-US" sz="1050"/>
            </a:p>
          </xdr:txBody>
        </xdr:sp>
      </mc:Fallback>
    </mc:AlternateContent>
    <xdr:clientData/>
  </xdr:twoCellAnchor>
  <xdr:twoCellAnchor editAs="oneCell">
    <xdr:from>
      <xdr:col>1</xdr:col>
      <xdr:colOff>161925</xdr:colOff>
      <xdr:row>289</xdr:row>
      <xdr:rowOff>133350</xdr:rowOff>
    </xdr:from>
    <xdr:to>
      <xdr:col>18</xdr:col>
      <xdr:colOff>160936</xdr:colOff>
      <xdr:row>290</xdr:row>
      <xdr:rowOff>155271</xdr:rowOff>
    </xdr:to>
    <xdr:sp macro="" textlink="">
      <xdr:nvSpPr>
        <xdr:cNvPr id="28" name="Object 778">
          <a:extLst>
            <a:ext uri="{FF2B5EF4-FFF2-40B4-BE49-F238E27FC236}">
              <a16:creationId xmlns:a16="http://schemas.microsoft.com/office/drawing/2014/main" id="{40A0B28D-F75A-4640-9620-14F7659524EB}"/>
            </a:ext>
          </a:extLst>
        </xdr:cNvPr>
        <xdr:cNvSpPr txBox="1"/>
      </xdr:nvSpPr>
      <xdr:spPr>
        <a:xfrm>
          <a:off x="352425" y="74218800"/>
          <a:ext cx="3075586" cy="336246"/>
        </a:xfrm>
        <a:prstGeom prst="rect">
          <a:avLst/>
        </a:prstGeom>
      </xdr:spPr>
      <xdr:txBody>
        <a:bodyPr vertOverflow="clip" horzOverflow="clip" wrap="none">
          <a:spAutoFit/>
        </a:bodyPr>
        <a:lstStyle/>
        <a:p>
          <a:r>
            <a:rPr lang="en-US" altLang="ko-KR" sz="1100"/>
            <a:t>N</a:t>
          </a:r>
          <a:r>
            <a:rPr lang="en-US" altLang="ko-KR" sz="1100" baseline="-25000"/>
            <a:t>s </a:t>
          </a:r>
          <a:r>
            <a:rPr lang="en-US" altLang="ko-KR" sz="1100" baseline="0"/>
            <a:t>= (-4.861 × (h</a:t>
          </a:r>
          <a:r>
            <a:rPr lang="en-US" altLang="ko-KR" sz="1100" baseline="-25000"/>
            <a:t>b</a:t>
          </a:r>
          <a:r>
            <a:rPr lang="en-US" altLang="ko-KR" sz="1100" baseline="0"/>
            <a:t> / h</a:t>
          </a:r>
          <a:r>
            <a:rPr lang="en-US" altLang="ko-KR" sz="1100" baseline="-25000"/>
            <a:t>s</a:t>
          </a:r>
          <a:r>
            <a:rPr lang="en-US" altLang="ko-KR" sz="1100" baseline="0"/>
            <a:t>)</a:t>
          </a:r>
          <a:r>
            <a:rPr lang="en-US" altLang="ko-KR" sz="1100" baseline="30000"/>
            <a:t>2</a:t>
          </a:r>
          <a:r>
            <a:rPr lang="en-US" altLang="ko-KR" sz="1100" baseline="0"/>
            <a:t> + 28.665 × (h</a:t>
          </a:r>
          <a:r>
            <a:rPr lang="en-US" altLang="ko-KR" sz="1100" baseline="-25000"/>
            <a:t>b</a:t>
          </a:r>
          <a:r>
            <a:rPr lang="en-US" altLang="ko-KR" sz="1100" baseline="0"/>
            <a:t> / h</a:t>
          </a:r>
          <a:r>
            <a:rPr lang="en-US" altLang="ko-KR" sz="1100" baseline="-25000"/>
            <a:t>s</a:t>
          </a:r>
          <a:r>
            <a:rPr lang="en-US" altLang="ko-KR" sz="1100" baseline="0"/>
            <a:t>) + 4.498</a:t>
          </a:r>
          <a:endParaRPr lang="ko-KR" altLang="en-US" sz="1100" baseline="0"/>
        </a:p>
      </xdr:txBody>
    </xdr:sp>
    <xdr:clientData/>
  </xdr:twoCellAnchor>
  <xdr:twoCellAnchor>
    <xdr:from>
      <xdr:col>0</xdr:col>
      <xdr:colOff>133350</xdr:colOff>
      <xdr:row>200</xdr:row>
      <xdr:rowOff>0</xdr:rowOff>
    </xdr:from>
    <xdr:to>
      <xdr:col>34</xdr:col>
      <xdr:colOff>152400</xdr:colOff>
      <xdr:row>207</xdr:row>
      <xdr:rowOff>9525</xdr:rowOff>
    </xdr:to>
    <xdr:sp macro="" textlink="">
      <xdr:nvSpPr>
        <xdr:cNvPr id="166353" name="Rectangle 16">
          <a:extLst>
            <a:ext uri="{FF2B5EF4-FFF2-40B4-BE49-F238E27FC236}">
              <a16:creationId xmlns:a16="http://schemas.microsoft.com/office/drawing/2014/main" id="{58427AEE-73BC-4620-8205-6D496DC98D82}"/>
            </a:ext>
          </a:extLst>
        </xdr:cNvPr>
        <xdr:cNvSpPr>
          <a:spLocks noChangeArrowheads="1"/>
        </xdr:cNvSpPr>
      </xdr:nvSpPr>
      <xdr:spPr bwMode="auto">
        <a:xfrm>
          <a:off x="133350" y="52425600"/>
          <a:ext cx="6181725" cy="1943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58775" name="Line 1">
          <a:extLst>
            <a:ext uri="{FF2B5EF4-FFF2-40B4-BE49-F238E27FC236}">
              <a16:creationId xmlns:a16="http://schemas.microsoft.com/office/drawing/2014/main" id="{7EFD75BF-F236-4DCD-B337-7E749081A801}"/>
            </a:ext>
          </a:extLst>
        </xdr:cNvPr>
        <xdr:cNvSpPr>
          <a:spLocks noChangeShapeType="1"/>
        </xdr:cNvSpPr>
      </xdr:nvSpPr>
      <xdr:spPr bwMode="auto">
        <a:xfrm>
          <a:off x="11553825" y="209550"/>
          <a:ext cx="762000" cy="36195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5224;&#49457;\youndo\PROJECT\&#50641;&#49472;\&#48317;&#44053;&#44288;-&#48512;&#4932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&#54532;&#47196;&#51229;&#53944;/2009&#45380;/02%20&#46041;&#48512;&#54637;&#47564;&#49884;&#49444;&#47932;&#51032;%20&#50504;&#51221;&#49457;&#54217;&#44032;/4&#52264;&#45380;&#46020;%20&#50672;&#44396;&#44284;&#51228;/&#51228;26&#51109;%20&#48512;&#49328;&#54637;/21_&#53685;&#50689;&#54637;_2&#52264;&#45380;&#460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648;&#54984;\&#44396;&#51312;&#44228;&#49328;&#49436;\Project\&#46020;&#51109;&#54637;(2005)\01.&#50629;&#47924;\01.&#45800;&#47732;&#44160;&#53664;\01.&#50504;&#51221;&#44160;&#53664;\&#47932;&#50577;&#51109;\&#47932;&#50577;&#511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49436;\04-&#44277;&#50976;\&#44053;&#44396;&#54637;\&#44396;&#51312;&#44228;&#49328;\&#49464;&#44404;&#48169;&#51648;&#44277;\4.3&#51060;&#46041;&#54620;&#44228;&#49688;&#49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49436;\04-&#44277;&#50976;\&#51089;&#50629;\2003_&#51089;&#50629;&#54260;&#45908;\&#45824;&#54252;&#54637;&#49892;&#49884;&#49444;&#44228;\&#45225;&#54408;&#50857;11_12(&#52572;&#51333;)\3.&#44396;&#51312;&#44228;&#49328;&#49436;\04_&#48169;&#54028;&#54840;&#50504;\&#46041;&#48169;&#54028;&#51228;_&#45800;&#47732;&#50504;&#51221;&#44160;&#5366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49436;\04-&#44277;&#50976;\&#51089;&#50629;\2003_&#51089;&#50629;&#54260;&#45908;\&#45824;&#54252;&#54637;&#49892;&#49884;&#49444;&#44228;\&#45225;&#54408;&#50857;11_12(&#52572;&#51333;)\3.&#44396;&#51312;&#44228;&#49328;&#49436;\04_&#48169;&#54028;&#54840;&#50504;\&#45800;&#47732;&#50504;&#51221;&#44228;&#49328;-&#44592;&#48376;&#54252;&#47719;-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49436;\04-&#44277;&#50976;\&#51089;&#50629;\SS_PROJECT\&#44396;&#51312;&#44228;&#49328;&#49436;\&#48513;&#48169;&#54028;&#54840;&#50504;\1.2&#48513;&#48169;&#54028;&#54840;&#50504;(A&#44396;&#44036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54785;\01.&#48372;&#44256;&#49436;(&#48512;&#47197;)-&#47785;&#52264;&#48324;&#51221;&#47532;\Documents%20and%20Settings\Administrator\&#48148;&#53461;%20&#54868;&#47732;\to.&#51456;&#54785;&#51060;\1.1.2%20&#51228;2&#50504;%20L&#54805;&#48660;&#47197;&#49885;%20+%20SCP&#44277;&#4827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NRP%20%235/06.%20Study/C0005-15-3.25-001-E_Rev0/Type%20III.%20SL-024~028,030,033,03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54532;&#47196;&#51229;&#53944;\2006\2-4&#45800;&#44228;%20&#48124;&#44036;&#53804;&#51088;&#49324;&#50629;\&#49457;&#44284;&#54408;\&#51228;5&#44428;%20&#49444;&#44228;&#46020;&#49436;\&#51228;5-11&#44428;%20&#44396;&#51312;%20&#48143;%20&#49688;&#47532;&#44228;&#49328;&#49436;(&#54637;&#47564;&#51068;&#48152;)\&#51228;6&#51109;%20&#49373;&#53468;&#54805;&#54840;&#50504;&#49444;&#44228;\6.1.2~4(p.8~23)\6.1.2~4%20&#47560;&#47336;&#45458;&#51060;~&#54588;&#48373;&#51116;&#49328;&#51221;(p.8~23)-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&#44053;&#44396;&#54637;/&#44396;&#51312;&#44228;&#49328;/&#49464;&#44404;&#48169;&#51648;&#44277;/4.3&#51060;&#46041;&#54620;&#44228;&#49688;&#4990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&#51089;&#50629;/2003_&#51089;&#50629;&#54260;&#45908;/&#45824;&#54252;&#54637;&#49892;&#49884;&#49444;&#44228;/&#45225;&#54408;&#50857;11_12(&#52572;&#51333;)/3.&#44396;&#51312;&#44228;&#49328;&#49436;/04_&#48169;&#54028;&#54840;&#50504;/&#46041;&#48169;&#54028;&#51228;_&#45800;&#47732;&#50504;&#51221;&#44160;&#5366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&#51089;&#50629;/2003_&#51089;&#50629;&#54260;&#45908;/&#45824;&#54252;&#54637;&#49892;&#49884;&#49444;&#44228;/&#45225;&#54408;&#50857;11_12(&#52572;&#51333;)/3.&#44396;&#51312;&#44228;&#49328;&#49436;/04_&#48169;&#54028;&#54840;&#50504;/&#45800;&#47732;&#50504;&#51221;&#44228;&#49328;-&#44592;&#48376;&#54252;&#47719;-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&#51089;&#50629;/SS_PROJECT/&#44396;&#51312;&#44228;&#49328;&#49436;/&#48513;&#48169;&#54028;&#54840;&#50504;/1.2&#48513;&#48169;&#54028;&#54840;&#50504;(A&#44396;&#44036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453;&#47548;&#4436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project\&#51473;&#48512;&#45236;&#47449;(8&#44277;&#44396;)\&#47784;&#44257;3&#44368;%205@50\&#49345;&#48512;\SHI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project\&#51473;&#48512;&#45236;&#47449;(8&#44277;&#44396;)\&#49437;&#54788;&#49688;%2042.5+3@50\sap\k2.prn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1;&#50500;\D\&#44221;&#51064;&#50868;&#54616;\&#44608;&#44305;&#49885;\&#44537;&#54620;&#44053;&#46020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1;&#50500;\D\HWANG\COL.XLS\CO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1;&#50500;\D\EXCEL\&#44552;&#47560;~&#50672;&#47924;\abut\&#50668;&#49328;&#44256;&#44032;&#44368;\a1-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1;&#50500;\D\&#54036;&#44277;&#51648;&#54616;&#52264;&#46020;\xls\&#51665;&#49688;&#51221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1;&#50500;\D\PROJECT\&#44228;&#47329;&#50977;&#44368;\GUJO\RAMP\RAM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project/&#49437;&#51109;&#51228;&#44060;&#49688;&#44277;&#49324;&#52572;&#51333;&#45225;&#54408;(2002.1.28)/&#44228;&#49328;&#49436;/Psc&#44368;/xls/WORK/&#44221;&#52632;&#49440;/P2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1;&#50500;\D\1998&#49324;&#50629;\&#45209;&#46041;&#44053;&#48320;&#46020;&#47196;\&#50516;&#44144;&#44228;&#49328;\3@35X35NEW\3@35X35(8M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1;&#50500;\D\&#54952;&#47749;&#50892;&#46300;\excel\&#49457;&#45224;&#51109;&#54840;&#50896;\&#44368;&#44033;&#44228;&#49328;\&#44221;&#50504;&#45824;&#44368;\&#51453;&#51204;4(&#44256;&#51221;-PS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HWANG/COL.XLS/CO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EXCEL/&#44552;&#47560;~&#50672;&#47924;/abut/&#50668;&#49328;&#44256;&#44032;&#44368;/a1-p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project/&#49437;&#51109;&#51228;&#44060;&#49688;&#44277;&#49324;&#52572;&#51333;&#45225;&#54408;(2002.1.28)/&#44228;&#49328;&#49436;/Psc&#44368;/xls/OSH/NAKDONG/C-BEAM&#4944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project/&#49437;&#51109;&#51228;&#44060;&#49688;&#44277;&#49324;&#52572;&#51333;&#45225;&#54408;(2002.1.28)/&#44228;&#49328;&#49436;/Psc&#44368;/xls/DATA&#51088;&#47308;/DATA/07&#49688;&#47196;&#44368;/PLATE(35250250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&#48149;&#51221;&#49453;/&#54532;&#47196;&#51229;&#53944;/&#44396;&#48120;&#54788;&#54413;/&#49345;&#50857;&#44368;/&#44228;&#49328;/&#45236;&#51652;/&#49345;&#50857;&#44368;(&#45236;&#51652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&#48149;&#51221;&#49453;/&#54532;&#47196;&#51229;&#53944;/&#44396;&#48120;&#54788;&#54413;/&#48393;&#50516;&#44368;/&#44228;&#49328;/&#45236;&#51652;/&#48393;&#50516;&#44368;(&#45236;&#51652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&#54532;&#47196;&#51229;&#53944;/2011&#45380;/&#50872;&#49328;&#48513;&#48169;%203&#44277;&#44396;/&#49444;&#44228;&#44592;&#48376;&#51228;&#50896;&#44160;&#53664;/&#54532;&#47196;&#54176;&#47084;&#50976;&#49549;&#50640;%20&#51032;&#54620;%20&#54588;&#48373;&#51116;%20&#44160;&#5366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&#51064;&#52380;&#45224;&#54637;&#50612;&#49440;&#50976;&#50612;&#49440;&#48512;&#46160;/01-&#51064;&#52380;&#45224;&#54637;&#50976;&#50612;&#49440;&#48512;&#46160;(2006.5.2)/&#44396;&#51312;&#44228;&#49328;+/&#44396;&#51312;&#44228;&#49328;&#49436;%20(&#52572;&#51333;-1)/3.4.3%20&#51456;&#49444;&#52824;&#54872;&#49885;%20(&#48512;&#51092;&#44368;&#52769;,&#48708;&#44368;2&#50504;)-&#48660;&#47197;6&#45800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project/Inchon/&#51064;&#52380;&#48513;&#54637;&#44396;&#51312;&#44160;&#53664;&#49436;/project/&#44305;&#50577;3-2&#45824;&#50504;/&#44396;&#51312;&#44228;&#49328;&#54016;/&#51088;&#46041;&#54868;&#48512;&#46160;/&#50504;&#48317;&#45800;&#47732;%201&#52264;&#49440;&#51221;/01&#51068;&#48152;&#52992;&#51060;&#49832;&#49885;/&#52992;3'22F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&#51064;&#52380;&#45224;&#54637;&#50612;&#49440;&#50976;&#50612;&#49440;&#48512;&#46160;/&#44396;&#51312;&#44228;&#49328;/&#53080;&#53356;&#47532;&#53944;&#48660;&#47197;/&#50976;&#50612;&#49440;&#48512;&#46160;(&#48660;&#47197;&#49885;)&#44396;&#51312;&#44228;&#49328;/&#48660;&#47197;&#49885;&#44396;&#51312;&#44228;&#49328;02/&#47932;&#50577;&#51109;(&#53080;&#53356;&#47532;&#53944;&#48660;&#47197;&#49885;(-4.5)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project/Inchon/&#51064;&#52380;&#48513;&#54637;&#44396;&#51312;&#44160;&#53664;&#49436;/&#47588;&#47549;&#54840;&#50504;%20&#45800;&#47732;&#50504;&#51221;&#44160;&#53664;(&#51228;1&#50504;%20CON'C%20BLOCK)%2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50864;\&#52572;&#51333;&#49457;&#44284;&#47932;\&#52636;&#51077;&#51228;&#54620;&#44396;&#50669;\03_&#50857;&#44032;&#47532;&#48169;\01_&#44396;&#51312;&#44228;&#49328;&#51088;&#47308;&#47784;&#51020;\&#48169;&#54028;&#51228;&#51088;&#47308;&#47784;&#51020;\&#49688;&#47532;&#44228;&#49328;\&#51109;&#50504;-&#44396;&#51312;&#44228;&#49328;&#49436;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&#49604;&#54028;&#45824;&#44160;&#53664;(&#48169;&#54028;&#51228;&#44396;&#44036;-3&#52264;(3,4&#44396;&#44036;&#48276;&#50948;%20&#49688;&#51221;&amp;1,2&#44396;&#44036;%20&#54028;&#44256;&#48320;&#44221;)-&#48120;&#51221;DR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&#54616;&#47532;&#54637;/&#44592;&#48376;&#51228;&#50896;&#44160;&#53664;-&#51649;&#47549;&#49885;&#48169;&#54028;&#5122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9345;&#50672;\&#50857;&#54840;&#48512;&#46160;%20&#51088;&#47928;%20&#49457;&#44284;&#54408;\&#54532;&#47196;&#51229;&#53944;\2009&#45380;\02%20&#46041;&#48512;&#54637;&#47564;&#49884;&#49444;&#47932;&#51032;%20&#50504;&#51221;&#49457;&#54217;&#44032;\4&#52264;&#45380;&#46020;%20&#50672;&#44396;&#44284;&#51228;\&#51228;26&#51109;%20&#48512;&#49328;&#54637;\21_&#53685;&#50689;&#54637;_2&#52264;&#45380;&#46020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9345;&#50672;\&#50857;&#54840;&#48512;&#46160;%20&#51088;&#47928;%20&#49457;&#44284;&#54408;\&#48177;&#50629;&#51088;&#47308;\1.%20&#50504;&#51221;&#44160;&#53664;\2.%20&#48169;&#54028;&#51228;\&#48169;&#54028;&#51228;%20&#44592;&#48376;&#51228;&#50896;&#44160;&#5366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9345;&#50672;\&#50857;&#54840;&#48512;&#46160;%20&#51088;&#47928;%20&#49457;&#44284;&#54408;\project\Inchon\&#51064;&#52380;&#48513;&#54637;&#44396;&#51312;&#44160;&#53664;&#49436;\&#47588;&#47549;&#54840;&#50504;%20&#45800;&#47732;&#50504;&#51221;&#44160;&#53664;(&#51228;1&#50504;%20CON'C%20BLOCK)%2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9345;&#50672;\&#50857;&#54840;&#48512;&#46160;%20&#51088;&#47928;%20&#49457;&#44284;&#54408;\EXCEL\&#44552;&#47560;~&#50672;&#47924;\abut\&#50668;&#49328;&#44256;&#44032;&#44368;\a1-p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9345;&#50672;\&#50857;&#54840;&#48512;&#46160;%20&#51088;&#47928;%20&#49457;&#44284;&#54408;\project\&#49437;&#51109;&#51228;&#44060;&#49688;&#44277;&#49324;&#52572;&#51333;&#45225;&#54408;(2002.1.28)\&#44228;&#49328;&#49436;\Psc&#44368;\xls\OSH\NAKDONG\C-BEAM&#49444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9345;&#50672;\&#50857;&#54840;&#48512;&#46160;%20&#51088;&#47928;%20&#49457;&#44284;&#54408;\project\&#49437;&#51109;&#51228;&#44060;&#49688;&#44277;&#49324;&#52572;&#51333;&#45225;&#54408;(2002.1.28)\&#44228;&#49328;&#49436;\Psc&#44368;\xls\DATA&#51088;&#47308;\DATA\07&#49688;&#47196;&#44368;\PLATE(35250250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9345;&#50672;\&#50857;&#54840;&#48512;&#46160;%20&#51088;&#47928;%20&#49457;&#44284;&#54408;\&#51064;&#52380;&#45224;&#54637;&#50612;&#49440;&#50976;&#50612;&#49440;&#48512;&#46160;\&#44396;&#51312;&#44228;&#49328;\&#53080;&#53356;&#47532;&#53944;&#48660;&#47197;\&#50976;&#50612;&#49440;&#48512;&#46160;(&#48660;&#47197;&#49885;)&#44396;&#51312;&#44228;&#49328;\&#48660;&#47197;&#49885;&#44396;&#51312;&#44228;&#49328;02\&#47932;&#50577;&#51109;(&#53080;&#53356;&#47532;&#53944;&#48660;&#47197;&#49885;(-4.5)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9345;&#50672;\&#50857;&#54840;&#48512;&#46160;%20&#51088;&#47928;%20&#49457;&#44284;&#54408;\&#44053;&#44396;&#54637;\&#44396;&#51312;&#44228;&#49328;\&#49464;&#44404;&#48169;&#51648;&#44277;\4.3&#51060;&#46041;&#54620;&#44228;&#49688;&#49900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9345;&#50672;\&#50857;&#54840;&#48512;&#46160;%20&#51088;&#47928;%20&#49457;&#44284;&#54408;\&#48149;&#51221;&#49453;\&#54532;&#47196;&#51229;&#53944;\&#44396;&#48120;&#54788;&#54413;\&#48393;&#50516;&#44368;\&#44228;&#49328;\&#45236;&#51652;\&#48393;&#50516;&#44368;(&#45236;&#51652;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9345;&#50672;\&#50857;&#54840;&#48512;&#46160;%20&#51088;&#47928;%20&#49457;&#44284;&#54408;\&#51064;&#52380;&#45224;&#54637;&#50612;&#49440;&#50976;&#50612;&#49440;&#48512;&#46160;\01-&#51064;&#52380;&#45224;&#54637;&#50976;&#50612;&#49440;&#48512;&#46160;(2006.5.2)\&#44396;&#51312;&#44228;&#49328;+\&#44396;&#51312;&#44228;&#49328;&#49436;%20(&#52572;&#51333;-1)\3.4.3%20&#51456;&#49444;&#52824;&#54872;&#49885;%20(&#48512;&#51092;&#44368;&#52769;,&#48708;&#44368;2&#50504;)-&#48660;&#47197;6&#45800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9345;&#50672;\&#50857;&#54840;&#48512;&#46160;%20&#51088;&#47928;%20&#49457;&#44284;&#54408;\&#54532;&#47196;&#51229;&#53944;\2011&#45380;\&#50872;&#49328;&#48513;&#48169;%203&#44277;&#44396;\&#49444;&#44228;&#44592;&#48376;&#51228;&#50896;&#44160;&#53664;\&#54532;&#47196;&#54176;&#47084;&#50976;&#49549;&#50640;%20&#51032;&#54620;%20&#54588;&#48373;&#51116;%20&#44160;&#53664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9345;&#50672;\&#50857;&#54840;&#48512;&#46160;%20&#51088;&#47928;%20&#49457;&#44284;&#54408;\project\&#49437;&#51109;&#51228;&#44060;&#49688;&#44277;&#49324;&#52572;&#51333;&#45225;&#54408;(2002.1.28)\&#44228;&#49328;&#49436;\Psc&#44368;\xls\WORK\&#44221;&#52632;&#49440;\P24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9345;&#50672;\&#50857;&#54840;&#48512;&#46160;%20&#51088;&#47928;%20&#49457;&#44284;&#54408;\NRP%20%235\06.%20Study\C0005-15-3.25-001-E_Rev0\Type%20III.%20SL-024~028,030,033,034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9345;&#50672;\&#50857;&#54840;&#48512;&#46160;%20&#51088;&#47928;%20&#49457;&#44284;&#54408;\&#48149;&#51221;&#49453;\&#54532;&#47196;&#51229;&#53944;\&#44396;&#48120;&#54788;&#54413;\&#49345;&#50857;&#44368;\&#44228;&#49328;\&#45236;&#51652;\&#49345;&#50857;&#44368;(&#45236;&#51652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9345;&#50672;\&#50857;&#54840;&#48512;&#46160;%20&#51088;&#47928;%20&#49457;&#44284;&#54408;\project\Inchon\&#51064;&#52380;&#48513;&#54637;&#44396;&#51312;&#44160;&#53664;&#49436;\project\&#44305;&#50577;3-2&#45824;&#50504;\&#44396;&#51312;&#44228;&#49328;&#54016;\&#51088;&#46041;&#54868;&#48512;&#46160;\&#50504;&#48317;&#45800;&#47732;%201&#52264;&#49440;&#51221;\01&#51068;&#48152;&#52992;&#51060;&#49832;&#49885;\&#52992;3'22F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9345;&#50672;\&#50857;&#54840;&#48512;&#46160;%20&#51088;&#47928;%20&#49457;&#44284;&#54408;\HWANG\COL.XLS\COL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&#52628;&#51088;&#54637;%20&#44592;&#48376;&#51228;&#50896;&#44160;&#53664;(&#44592;&#51316;&#49884;&#49444;__50&#45380;&#48712;&#46020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&#52628;&#51088;&#54637;%20&#44592;&#48376;&#51228;&#50896;&#44160;&#53664;(&#44592;&#51316;&#49884;&#49444;__100&#45380;&#48712;&#46020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15.0"/>
      <sheetName val="이재혁 (2)"/>
      <sheetName val="Sheet14"/>
      <sheetName val="Sheet15"/>
      <sheetName val="Sheet16"/>
      <sheetName val="이재혁 (3)"/>
      <sheetName val="T형보"/>
    </sheetNames>
    <sheetDataSet>
      <sheetData sheetId="0" refreshError="1">
        <row r="27">
          <cell r="T27">
            <v>1.5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_설계조건"/>
      <sheetName val="1.2_서방파제(동호항)"/>
      <sheetName val="1.2.3_서방파제(동호항)"/>
      <sheetName val="1.2_동방파제(동호항)"/>
      <sheetName val="1.3_남방파제"/>
      <sheetName val="1.3.3_남방파제"/>
      <sheetName val="1.5 동방파제"/>
      <sheetName val="1.5.3 동방파제"/>
      <sheetName val="1.6 서방파제"/>
      <sheetName val="1.6.3 서방파제 "/>
      <sheetName val="1.7 중앙방파제"/>
      <sheetName val="1.7.3 중앙방파제"/>
      <sheetName val="SPM C-1"/>
      <sheetName val="파장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.표준단면도"/>
      <sheetName val="나.설계조건"/>
      <sheetName val="다.하중계산"/>
      <sheetName val="라.외력총괄"/>
      <sheetName val="마.안정검토"/>
      <sheetName val="바.기초지반검토"/>
      <sheetName val="사.하부안정계산"/>
      <sheetName val="6.1.4 피복재중량-1)Hudson식"/>
      <sheetName val="6.1.2 마루높이검토"/>
    </sheetNames>
    <sheetDataSet>
      <sheetData sheetId="0" refreshError="1"/>
      <sheetData sheetId="1" refreshError="1">
        <row r="19">
          <cell r="O19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3.1 마루높이결정"/>
      <sheetName val="4.3.2피복재소요중량산정"/>
      <sheetName val="4.3.3"/>
      <sheetName val="4.3.3 나. 검토조건"/>
      <sheetName val="라.원호활동검토A구간상시"/>
      <sheetName val="원호활동검토A구간지진지"/>
      <sheetName val="4.3.4"/>
      <sheetName val="4.3.4 나. 검토조건"/>
      <sheetName val="라.원호활동검토B구간상시"/>
      <sheetName val="원호활동검토B구간지진시"/>
      <sheetName val="마. 표사 이동한계 수심"/>
      <sheetName val="바. TYPE-E1"/>
      <sheetName val="2) TYPE-E3"/>
      <sheetName val="3) TYPE-E4"/>
      <sheetName val="4) TYPE-E5"/>
      <sheetName val="5) TYPE-E6"/>
      <sheetName val="6) TYPE-E7"/>
      <sheetName val="4.3.5"/>
      <sheetName val="4.3.5 나.검토조건"/>
      <sheetName val="X........X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 설계조건"/>
      <sheetName val="4.2.1 마루높이 검토"/>
      <sheetName val="4.2.2 피복재 소요중량 산정"/>
      <sheetName val="4.2.3 단면안정 검토"/>
      <sheetName val="4.2.4 표준단면도"/>
      <sheetName val="4.2.4 표사 이동한계 수심"/>
      <sheetName val="4.2.5 MOUND 피복재 소요중량 산정"/>
      <sheetName val="4.2.6 단면안정 검토"/>
      <sheetName val="4.2.7 단면안정 검토"/>
      <sheetName val="4.2.8 단면안정 검토"/>
    </sheetNames>
    <sheetDataSet>
      <sheetData sheetId="0" refreshError="1"/>
      <sheetData sheetId="1" refreshError="1">
        <row r="19">
          <cell r="F19" t="str">
            <v>북방파제</v>
          </cell>
        </row>
        <row r="30">
          <cell r="N30">
            <v>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 설계조건"/>
      <sheetName val="4.2.1 마루높이 검토"/>
      <sheetName val="4.2.2 피복재 소요중량 산정"/>
      <sheetName val="4.2.3 단면안정 검토"/>
      <sheetName val="4.2.4 표준단면도"/>
      <sheetName val="4.2.4 표사 이동한계 수심"/>
      <sheetName val="4.2.5 MOUND 피복재 소요중량 산정"/>
      <sheetName val="4.2.6 단면안정 검토"/>
      <sheetName val="4.2.7 단면안정 검토"/>
      <sheetName val="4.2.8 단면안정 검토"/>
    </sheetNames>
    <sheetDataSet>
      <sheetData sheetId="0"/>
      <sheetData sheetId="1">
        <row r="23">
          <cell r="S23" t="str">
            <v>NE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설계조건"/>
      <sheetName val="1.2.1 마루높이결정"/>
      <sheetName val="1.2.2피복재소요중량산정"/>
      <sheetName val="1.2.3단면안정검토"/>
      <sheetName val="1.2.4침하량"/>
      <sheetName val="사.원호활동검토"/>
    </sheetNames>
    <sheetDataSet>
      <sheetData sheetId="0" refreshError="1"/>
      <sheetData sheetId="1">
        <row r="192">
          <cell r="Q192">
            <v>6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.표준단면도"/>
      <sheetName val="나.설계조건"/>
      <sheetName val="다.하중계산"/>
      <sheetName val="라.외력총괄"/>
      <sheetName val="마.안정검토"/>
      <sheetName val="바.기초지반검토"/>
      <sheetName val="4)원호활동검토"/>
      <sheetName val="1.2.1 마루높이결정"/>
      <sheetName val="파장계산"/>
    </sheetNames>
    <sheetDataSet>
      <sheetData sheetId="0"/>
      <sheetData sheetId="1" refreshError="1">
        <row r="33">
          <cell r="N33">
            <v>-7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Load"/>
      <sheetName val="summary"/>
      <sheetName val="Case_multi_Y"/>
      <sheetName val="Case_Cantil_Y"/>
      <sheetName val="Case_multi_X"/>
      <sheetName val="Case_Cantil_X"/>
      <sheetName val="HV_Ped"/>
      <sheetName val="VV_Ped"/>
      <sheetName val="Cantil_Ped"/>
      <sheetName val="Rebar"/>
      <sheetName val="Data_ST"/>
      <sheetName val="Data_Vert"/>
      <sheetName val="Data_Hori"/>
      <sheetName val="Result"/>
      <sheetName val="Draw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>
        <row r="5">
          <cell r="E5">
            <v>101</v>
          </cell>
          <cell r="F5">
            <v>0</v>
          </cell>
          <cell r="G5">
            <v>0.36</v>
          </cell>
          <cell r="H5">
            <v>3.8</v>
          </cell>
          <cell r="I5">
            <v>-0.5</v>
          </cell>
          <cell r="J5">
            <v>0</v>
          </cell>
          <cell r="K5">
            <v>1</v>
          </cell>
          <cell r="L5">
            <v>201</v>
          </cell>
          <cell r="M5">
            <v>0</v>
          </cell>
          <cell r="N5">
            <v>0.51</v>
          </cell>
          <cell r="O5">
            <v>5.32</v>
          </cell>
          <cell r="P5">
            <v>-0.69</v>
          </cell>
          <cell r="Q5">
            <v>0</v>
          </cell>
        </row>
        <row r="6">
          <cell r="E6">
            <v>102</v>
          </cell>
          <cell r="F6">
            <v>0</v>
          </cell>
          <cell r="G6">
            <v>0.36</v>
          </cell>
          <cell r="H6">
            <v>3.8</v>
          </cell>
          <cell r="I6">
            <v>-0.5</v>
          </cell>
          <cell r="J6">
            <v>0</v>
          </cell>
          <cell r="L6">
            <v>202</v>
          </cell>
          <cell r="M6">
            <v>0</v>
          </cell>
          <cell r="N6">
            <v>0.51</v>
          </cell>
          <cell r="O6">
            <v>5.32</v>
          </cell>
          <cell r="P6">
            <v>-0.69</v>
          </cell>
          <cell r="Q6">
            <v>0</v>
          </cell>
        </row>
        <row r="7">
          <cell r="E7">
            <v>103</v>
          </cell>
          <cell r="F7">
            <v>0</v>
          </cell>
          <cell r="G7">
            <v>0.47</v>
          </cell>
          <cell r="H7">
            <v>3.9</v>
          </cell>
          <cell r="I7">
            <v>-0.79</v>
          </cell>
          <cell r="J7">
            <v>0</v>
          </cell>
          <cell r="L7">
            <v>203</v>
          </cell>
          <cell r="M7">
            <v>0</v>
          </cell>
          <cell r="N7">
            <v>0.66</v>
          </cell>
          <cell r="O7">
            <v>5.46</v>
          </cell>
          <cell r="P7">
            <v>-1.1100000000000001</v>
          </cell>
          <cell r="Q7">
            <v>0</v>
          </cell>
        </row>
        <row r="8">
          <cell r="E8">
            <v>104</v>
          </cell>
          <cell r="F8">
            <v>0</v>
          </cell>
          <cell r="G8">
            <v>0.26</v>
          </cell>
          <cell r="H8">
            <v>3.71</v>
          </cell>
          <cell r="I8">
            <v>-0.2</v>
          </cell>
          <cell r="J8">
            <v>0</v>
          </cell>
          <cell r="L8">
            <v>204</v>
          </cell>
          <cell r="M8">
            <v>0</v>
          </cell>
          <cell r="N8">
            <v>0.36</v>
          </cell>
          <cell r="O8">
            <v>5.19</v>
          </cell>
          <cell r="P8">
            <v>-0.28000000000000003</v>
          </cell>
          <cell r="Q8">
            <v>0</v>
          </cell>
        </row>
        <row r="9">
          <cell r="E9">
            <v>105</v>
          </cell>
          <cell r="F9">
            <v>0</v>
          </cell>
          <cell r="G9">
            <v>0.8</v>
          </cell>
          <cell r="H9">
            <v>7.89</v>
          </cell>
          <cell r="I9">
            <v>-1.06</v>
          </cell>
          <cell r="J9">
            <v>0</v>
          </cell>
          <cell r="L9">
            <v>205</v>
          </cell>
          <cell r="M9">
            <v>0</v>
          </cell>
          <cell r="N9">
            <v>1.1200000000000001</v>
          </cell>
          <cell r="O9">
            <v>11.05</v>
          </cell>
          <cell r="P9">
            <v>-1.48</v>
          </cell>
          <cell r="Q9">
            <v>0</v>
          </cell>
        </row>
        <row r="10">
          <cell r="E10">
            <v>106</v>
          </cell>
          <cell r="F10">
            <v>0</v>
          </cell>
          <cell r="G10">
            <v>0.8</v>
          </cell>
          <cell r="H10">
            <v>7.89</v>
          </cell>
          <cell r="I10">
            <v>-1.06</v>
          </cell>
          <cell r="J10">
            <v>0</v>
          </cell>
          <cell r="L10">
            <v>206</v>
          </cell>
          <cell r="M10">
            <v>0</v>
          </cell>
          <cell r="N10">
            <v>1.1200000000000001</v>
          </cell>
          <cell r="O10">
            <v>11.05</v>
          </cell>
          <cell r="P10">
            <v>-1.48</v>
          </cell>
          <cell r="Q10">
            <v>0</v>
          </cell>
        </row>
        <row r="11">
          <cell r="E11">
            <v>107</v>
          </cell>
          <cell r="F11">
            <v>0</v>
          </cell>
          <cell r="G11">
            <v>0.85</v>
          </cell>
          <cell r="H11">
            <v>7.94</v>
          </cell>
          <cell r="I11">
            <v>-1.21</v>
          </cell>
          <cell r="J11">
            <v>0</v>
          </cell>
          <cell r="L11">
            <v>207</v>
          </cell>
          <cell r="M11">
            <v>0</v>
          </cell>
          <cell r="N11">
            <v>1.19</v>
          </cell>
          <cell r="O11">
            <v>11.12</v>
          </cell>
          <cell r="P11">
            <v>-1.69</v>
          </cell>
          <cell r="Q11">
            <v>0</v>
          </cell>
        </row>
        <row r="12">
          <cell r="E12">
            <v>108</v>
          </cell>
          <cell r="F12">
            <v>0</v>
          </cell>
          <cell r="G12">
            <v>0.75</v>
          </cell>
          <cell r="H12">
            <v>7.85</v>
          </cell>
          <cell r="I12">
            <v>-0.91</v>
          </cell>
          <cell r="J12">
            <v>0</v>
          </cell>
          <cell r="L12">
            <v>208</v>
          </cell>
          <cell r="M12">
            <v>0</v>
          </cell>
          <cell r="N12">
            <v>1.04</v>
          </cell>
          <cell r="O12">
            <v>10.98</v>
          </cell>
          <cell r="P12">
            <v>-1.28</v>
          </cell>
          <cell r="Q12">
            <v>0</v>
          </cell>
        </row>
        <row r="13">
          <cell r="E13">
            <v>109</v>
          </cell>
          <cell r="F13">
            <v>0</v>
          </cell>
          <cell r="G13">
            <v>0.86</v>
          </cell>
          <cell r="H13">
            <v>7.57</v>
          </cell>
          <cell r="I13">
            <v>-1.3</v>
          </cell>
          <cell r="J13">
            <v>0</v>
          </cell>
          <cell r="L13">
            <v>209</v>
          </cell>
          <cell r="M13">
            <v>0</v>
          </cell>
          <cell r="N13">
            <v>1.21</v>
          </cell>
          <cell r="O13">
            <v>10.6</v>
          </cell>
          <cell r="P13">
            <v>-1.82</v>
          </cell>
          <cell r="Q13">
            <v>0</v>
          </cell>
        </row>
        <row r="14">
          <cell r="E14">
            <v>110</v>
          </cell>
          <cell r="F14">
            <v>0</v>
          </cell>
          <cell r="G14">
            <v>0.65</v>
          </cell>
          <cell r="H14">
            <v>7.38</v>
          </cell>
          <cell r="I14">
            <v>-0.71</v>
          </cell>
          <cell r="J14">
            <v>0</v>
          </cell>
          <cell r="L14">
            <v>210</v>
          </cell>
          <cell r="M14">
            <v>0</v>
          </cell>
          <cell r="N14">
            <v>0.91</v>
          </cell>
          <cell r="O14">
            <v>10.34</v>
          </cell>
          <cell r="P14">
            <v>-0.99</v>
          </cell>
          <cell r="Q14">
            <v>0</v>
          </cell>
        </row>
        <row r="15">
          <cell r="E15">
            <v>111</v>
          </cell>
          <cell r="F15">
            <v>0.05</v>
          </cell>
          <cell r="G15">
            <v>0.76</v>
          </cell>
          <cell r="H15">
            <v>7.48</v>
          </cell>
          <cell r="I15">
            <v>-1</v>
          </cell>
          <cell r="J15">
            <v>0.23</v>
          </cell>
          <cell r="L15">
            <v>211</v>
          </cell>
          <cell r="M15">
            <v>7.0000000000000007E-2</v>
          </cell>
          <cell r="N15">
            <v>1.06</v>
          </cell>
          <cell r="O15">
            <v>10.47</v>
          </cell>
          <cell r="P15">
            <v>-1.41</v>
          </cell>
          <cell r="Q15">
            <v>0.32</v>
          </cell>
        </row>
        <row r="16">
          <cell r="E16">
            <v>112</v>
          </cell>
          <cell r="F16">
            <v>7.0000000000000007E-2</v>
          </cell>
          <cell r="G16">
            <v>0.86</v>
          </cell>
          <cell r="H16">
            <v>7.57</v>
          </cell>
          <cell r="I16">
            <v>-1.3</v>
          </cell>
          <cell r="J16">
            <v>0.3</v>
          </cell>
          <cell r="L16">
            <v>212</v>
          </cell>
          <cell r="M16">
            <v>0.09</v>
          </cell>
          <cell r="N16">
            <v>1.21</v>
          </cell>
          <cell r="O16">
            <v>10.6</v>
          </cell>
          <cell r="P16">
            <v>-1.82</v>
          </cell>
          <cell r="Q16">
            <v>0.42</v>
          </cell>
        </row>
        <row r="17">
          <cell r="E17">
            <v>113</v>
          </cell>
          <cell r="F17">
            <v>7.0000000000000007E-2</v>
          </cell>
          <cell r="G17">
            <v>0.65</v>
          </cell>
          <cell r="H17">
            <v>7.38</v>
          </cell>
          <cell r="I17">
            <v>-0.71</v>
          </cell>
          <cell r="J17">
            <v>0.3</v>
          </cell>
          <cell r="L17">
            <v>213</v>
          </cell>
          <cell r="M17">
            <v>0.09</v>
          </cell>
          <cell r="N17">
            <v>0.91</v>
          </cell>
          <cell r="O17">
            <v>10.34</v>
          </cell>
          <cell r="P17">
            <v>-0.99</v>
          </cell>
          <cell r="Q17">
            <v>0.42</v>
          </cell>
        </row>
        <row r="18">
          <cell r="E18">
            <v>114</v>
          </cell>
          <cell r="F18">
            <v>0.44</v>
          </cell>
          <cell r="G18">
            <v>0.85</v>
          </cell>
          <cell r="H18">
            <v>7.48</v>
          </cell>
          <cell r="I18">
            <v>-1.29</v>
          </cell>
          <cell r="J18">
            <v>1.97</v>
          </cell>
          <cell r="L18">
            <v>214</v>
          </cell>
          <cell r="M18">
            <v>0.61</v>
          </cell>
          <cell r="N18">
            <v>1.18</v>
          </cell>
          <cell r="O18">
            <v>10.47</v>
          </cell>
          <cell r="P18">
            <v>-1.81</v>
          </cell>
          <cell r="Q18">
            <v>2.76</v>
          </cell>
        </row>
        <row r="19">
          <cell r="E19">
            <v>101</v>
          </cell>
          <cell r="F19">
            <v>0</v>
          </cell>
          <cell r="G19">
            <v>-0.36</v>
          </cell>
          <cell r="H19">
            <v>3.35</v>
          </cell>
          <cell r="I19">
            <v>0.55000000000000004</v>
          </cell>
          <cell r="J19">
            <v>0</v>
          </cell>
          <cell r="K19">
            <v>3</v>
          </cell>
          <cell r="L19">
            <v>201</v>
          </cell>
          <cell r="M19">
            <v>0</v>
          </cell>
          <cell r="N19">
            <v>-0.51</v>
          </cell>
          <cell r="O19">
            <v>4.6900000000000004</v>
          </cell>
          <cell r="P19">
            <v>0.77</v>
          </cell>
          <cell r="Q19">
            <v>0</v>
          </cell>
        </row>
        <row r="22">
          <cell r="E22">
            <v>104</v>
          </cell>
          <cell r="F22">
            <v>0</v>
          </cell>
          <cell r="G22">
            <v>-0.47</v>
          </cell>
          <cell r="H22">
            <v>3.44</v>
          </cell>
          <cell r="I22">
            <v>0.84</v>
          </cell>
          <cell r="J22">
            <v>0</v>
          </cell>
          <cell r="L22">
            <v>204</v>
          </cell>
          <cell r="M22">
            <v>0</v>
          </cell>
          <cell r="N22">
            <v>-0.66</v>
          </cell>
          <cell r="O22">
            <v>4.82</v>
          </cell>
          <cell r="P22">
            <v>1.18</v>
          </cell>
          <cell r="Q22">
            <v>0</v>
          </cell>
        </row>
        <row r="23">
          <cell r="E23">
            <v>105</v>
          </cell>
          <cell r="F23">
            <v>0</v>
          </cell>
          <cell r="G23">
            <v>-0.8</v>
          </cell>
          <cell r="H23">
            <v>6.26</v>
          </cell>
          <cell r="I23">
            <v>1.24</v>
          </cell>
          <cell r="J23">
            <v>0</v>
          </cell>
          <cell r="L23">
            <v>205</v>
          </cell>
          <cell r="M23">
            <v>0</v>
          </cell>
          <cell r="N23">
            <v>-1.1200000000000001</v>
          </cell>
          <cell r="O23">
            <v>8.76</v>
          </cell>
          <cell r="P23">
            <v>1.74</v>
          </cell>
          <cell r="Q23">
            <v>0</v>
          </cell>
        </row>
        <row r="24">
          <cell r="E24">
            <v>106</v>
          </cell>
          <cell r="F24">
            <v>0</v>
          </cell>
          <cell r="G24">
            <v>-0.8</v>
          </cell>
          <cell r="H24">
            <v>6.26</v>
          </cell>
          <cell r="I24">
            <v>1.24</v>
          </cell>
          <cell r="J24">
            <v>0</v>
          </cell>
          <cell r="L24">
            <v>206</v>
          </cell>
          <cell r="M24">
            <v>0</v>
          </cell>
          <cell r="N24">
            <v>-1.1200000000000001</v>
          </cell>
          <cell r="O24">
            <v>8.76</v>
          </cell>
          <cell r="P24">
            <v>1.74</v>
          </cell>
          <cell r="Q24">
            <v>0</v>
          </cell>
        </row>
        <row r="25">
          <cell r="E25">
            <v>107</v>
          </cell>
          <cell r="F25">
            <v>0</v>
          </cell>
          <cell r="G25">
            <v>-0.75</v>
          </cell>
          <cell r="H25">
            <v>6.21</v>
          </cell>
          <cell r="I25">
            <v>1.1000000000000001</v>
          </cell>
          <cell r="J25">
            <v>0</v>
          </cell>
          <cell r="L25">
            <v>207</v>
          </cell>
          <cell r="M25">
            <v>0</v>
          </cell>
          <cell r="N25">
            <v>-1.04</v>
          </cell>
          <cell r="O25">
            <v>8.6999999999999993</v>
          </cell>
          <cell r="P25">
            <v>1.54</v>
          </cell>
          <cell r="Q25">
            <v>0</v>
          </cell>
        </row>
        <row r="26">
          <cell r="E26">
            <v>108</v>
          </cell>
          <cell r="F26">
            <v>0</v>
          </cell>
          <cell r="G26">
            <v>-0.85</v>
          </cell>
          <cell r="H26">
            <v>6.31</v>
          </cell>
          <cell r="I26">
            <v>1.39</v>
          </cell>
          <cell r="J26">
            <v>0</v>
          </cell>
          <cell r="L26">
            <v>208</v>
          </cell>
          <cell r="M26">
            <v>0</v>
          </cell>
          <cell r="N26">
            <v>-1.19</v>
          </cell>
          <cell r="O26">
            <v>8.83</v>
          </cell>
          <cell r="P26">
            <v>1.95</v>
          </cell>
          <cell r="Q26">
            <v>0</v>
          </cell>
        </row>
        <row r="27">
          <cell r="E27">
            <v>109</v>
          </cell>
          <cell r="F27">
            <v>0</v>
          </cell>
          <cell r="G27">
            <v>-0.65</v>
          </cell>
          <cell r="H27">
            <v>5.85</v>
          </cell>
          <cell r="I27">
            <v>0.88</v>
          </cell>
          <cell r="J27">
            <v>0</v>
          </cell>
          <cell r="L27">
            <v>209</v>
          </cell>
          <cell r="M27">
            <v>0</v>
          </cell>
          <cell r="N27">
            <v>-0.91</v>
          </cell>
          <cell r="O27">
            <v>8.19</v>
          </cell>
          <cell r="P27">
            <v>1.24</v>
          </cell>
          <cell r="Q27">
            <v>0</v>
          </cell>
        </row>
        <row r="28">
          <cell r="E28">
            <v>110</v>
          </cell>
          <cell r="F28">
            <v>0</v>
          </cell>
          <cell r="G28">
            <v>-0.86</v>
          </cell>
          <cell r="H28">
            <v>6.04</v>
          </cell>
          <cell r="I28">
            <v>1.47</v>
          </cell>
          <cell r="J28">
            <v>0</v>
          </cell>
          <cell r="L28">
            <v>210</v>
          </cell>
          <cell r="M28">
            <v>0</v>
          </cell>
          <cell r="N28">
            <v>-1.21</v>
          </cell>
          <cell r="O28">
            <v>8.4499999999999993</v>
          </cell>
          <cell r="P28">
            <v>2.06</v>
          </cell>
          <cell r="Q28">
            <v>0</v>
          </cell>
        </row>
        <row r="29">
          <cell r="E29">
            <v>111</v>
          </cell>
          <cell r="F29">
            <v>0.04</v>
          </cell>
          <cell r="G29">
            <v>-0.76</v>
          </cell>
          <cell r="H29">
            <v>5.94</v>
          </cell>
          <cell r="I29">
            <v>1.18</v>
          </cell>
          <cell r="J29">
            <v>0.18</v>
          </cell>
          <cell r="L29">
            <v>211</v>
          </cell>
          <cell r="M29">
            <v>0.06</v>
          </cell>
          <cell r="N29">
            <v>-1.06</v>
          </cell>
          <cell r="O29">
            <v>8.32</v>
          </cell>
          <cell r="P29">
            <v>1.65</v>
          </cell>
          <cell r="Q29">
            <v>0.26</v>
          </cell>
        </row>
        <row r="30">
          <cell r="E30">
            <v>112</v>
          </cell>
          <cell r="F30">
            <v>0.06</v>
          </cell>
          <cell r="G30">
            <v>-0.65</v>
          </cell>
          <cell r="H30">
            <v>5.85</v>
          </cell>
          <cell r="I30">
            <v>0.88</v>
          </cell>
          <cell r="J30">
            <v>0.25</v>
          </cell>
          <cell r="L30">
            <v>212</v>
          </cell>
          <cell r="M30">
            <v>0.08</v>
          </cell>
          <cell r="N30">
            <v>-0.91</v>
          </cell>
          <cell r="O30">
            <v>8.19</v>
          </cell>
          <cell r="P30">
            <v>1.24</v>
          </cell>
          <cell r="Q30">
            <v>0.36</v>
          </cell>
        </row>
        <row r="31">
          <cell r="E31">
            <v>113</v>
          </cell>
          <cell r="F31">
            <v>0.06</v>
          </cell>
          <cell r="G31">
            <v>-0.86</v>
          </cell>
          <cell r="H31">
            <v>6.04</v>
          </cell>
          <cell r="I31">
            <v>1.47</v>
          </cell>
          <cell r="J31">
            <v>0.25</v>
          </cell>
          <cell r="L31">
            <v>213</v>
          </cell>
          <cell r="M31">
            <v>0.08</v>
          </cell>
          <cell r="N31">
            <v>-1.21</v>
          </cell>
          <cell r="O31">
            <v>8.4499999999999993</v>
          </cell>
          <cell r="P31">
            <v>2.06</v>
          </cell>
          <cell r="Q31">
            <v>0.36</v>
          </cell>
        </row>
        <row r="32">
          <cell r="E32">
            <v>114</v>
          </cell>
          <cell r="F32">
            <v>0.43</v>
          </cell>
          <cell r="G32">
            <v>-0.85</v>
          </cell>
          <cell r="H32">
            <v>5.94</v>
          </cell>
          <cell r="I32">
            <v>1.46</v>
          </cell>
          <cell r="J32">
            <v>1.93</v>
          </cell>
          <cell r="L32">
            <v>214</v>
          </cell>
          <cell r="M32">
            <v>0.6</v>
          </cell>
          <cell r="N32">
            <v>-1.18</v>
          </cell>
          <cell r="O32">
            <v>8.32</v>
          </cell>
          <cell r="P32">
            <v>2.0499999999999998</v>
          </cell>
          <cell r="Q32">
            <v>2.7</v>
          </cell>
        </row>
        <row r="33">
          <cell r="E33">
            <v>101</v>
          </cell>
          <cell r="F33">
            <v>0</v>
          </cell>
          <cell r="G33">
            <v>0.35</v>
          </cell>
          <cell r="H33">
            <v>3.8</v>
          </cell>
          <cell r="I33">
            <v>-0.48</v>
          </cell>
          <cell r="J33">
            <v>0</v>
          </cell>
          <cell r="K33">
            <v>7</v>
          </cell>
          <cell r="L33">
            <v>201</v>
          </cell>
          <cell r="M33">
            <v>0</v>
          </cell>
          <cell r="N33">
            <v>0.49</v>
          </cell>
          <cell r="O33">
            <v>5.32</v>
          </cell>
          <cell r="P33">
            <v>-0.67</v>
          </cell>
          <cell r="Q33">
            <v>0</v>
          </cell>
        </row>
        <row r="34">
          <cell r="E34">
            <v>102</v>
          </cell>
          <cell r="F34">
            <v>0</v>
          </cell>
          <cell r="G34">
            <v>0.35</v>
          </cell>
          <cell r="H34">
            <v>3.8</v>
          </cell>
          <cell r="I34">
            <v>-0.48</v>
          </cell>
          <cell r="J34">
            <v>0</v>
          </cell>
          <cell r="L34">
            <v>202</v>
          </cell>
          <cell r="M34">
            <v>0</v>
          </cell>
          <cell r="N34">
            <v>0.49</v>
          </cell>
          <cell r="O34">
            <v>5.32</v>
          </cell>
          <cell r="P34">
            <v>-0.67</v>
          </cell>
          <cell r="Q34">
            <v>0</v>
          </cell>
        </row>
        <row r="35">
          <cell r="E35">
            <v>103</v>
          </cell>
          <cell r="F35">
            <v>0</v>
          </cell>
          <cell r="G35">
            <v>0.54</v>
          </cell>
          <cell r="H35">
            <v>3.97</v>
          </cell>
          <cell r="I35">
            <v>-1.01</v>
          </cell>
          <cell r="J35">
            <v>0</v>
          </cell>
          <cell r="L35">
            <v>203</v>
          </cell>
          <cell r="M35">
            <v>0</v>
          </cell>
          <cell r="N35">
            <v>0.76</v>
          </cell>
          <cell r="O35">
            <v>5.56</v>
          </cell>
          <cell r="P35">
            <v>-1.42</v>
          </cell>
          <cell r="Q35">
            <v>0</v>
          </cell>
        </row>
        <row r="36">
          <cell r="E36">
            <v>104</v>
          </cell>
          <cell r="F36">
            <v>0</v>
          </cell>
          <cell r="G36">
            <v>0.15</v>
          </cell>
          <cell r="H36">
            <v>3.63</v>
          </cell>
          <cell r="I36">
            <v>0.06</v>
          </cell>
          <cell r="J36">
            <v>0</v>
          </cell>
          <cell r="L36">
            <v>204</v>
          </cell>
          <cell r="M36">
            <v>0</v>
          </cell>
          <cell r="N36">
            <v>0.21</v>
          </cell>
          <cell r="O36">
            <v>5.08</v>
          </cell>
          <cell r="P36">
            <v>0.08</v>
          </cell>
          <cell r="Q36">
            <v>0</v>
          </cell>
        </row>
        <row r="39">
          <cell r="E39">
            <v>107</v>
          </cell>
          <cell r="F39">
            <v>0</v>
          </cell>
          <cell r="G39">
            <v>0.87</v>
          </cell>
          <cell r="H39">
            <v>7.82</v>
          </cell>
          <cell r="I39">
            <v>-1.28</v>
          </cell>
          <cell r="J39">
            <v>0</v>
          </cell>
          <cell r="L39">
            <v>207</v>
          </cell>
          <cell r="M39">
            <v>0</v>
          </cell>
          <cell r="N39">
            <v>1.21</v>
          </cell>
          <cell r="O39">
            <v>10.95</v>
          </cell>
          <cell r="P39">
            <v>-1.8</v>
          </cell>
          <cell r="Q39">
            <v>0</v>
          </cell>
        </row>
        <row r="40">
          <cell r="E40">
            <v>108</v>
          </cell>
          <cell r="F40">
            <v>0</v>
          </cell>
          <cell r="G40">
            <v>0.67</v>
          </cell>
          <cell r="H40">
            <v>7.65</v>
          </cell>
          <cell r="I40">
            <v>-0.75</v>
          </cell>
          <cell r="J40">
            <v>0</v>
          </cell>
          <cell r="L40">
            <v>208</v>
          </cell>
          <cell r="M40">
            <v>0</v>
          </cell>
          <cell r="N40">
            <v>0.94</v>
          </cell>
          <cell r="O40">
            <v>10.71</v>
          </cell>
          <cell r="P40">
            <v>-1.05</v>
          </cell>
          <cell r="Q40">
            <v>0</v>
          </cell>
        </row>
        <row r="41">
          <cell r="E41">
            <v>109</v>
          </cell>
          <cell r="F41">
            <v>0</v>
          </cell>
          <cell r="G41">
            <v>0.92</v>
          </cell>
          <cell r="H41">
            <v>7.5</v>
          </cell>
          <cell r="I41">
            <v>-1.5</v>
          </cell>
          <cell r="J41">
            <v>0</v>
          </cell>
          <cell r="L41">
            <v>209</v>
          </cell>
          <cell r="M41">
            <v>0</v>
          </cell>
          <cell r="N41">
            <v>1.29</v>
          </cell>
          <cell r="O41">
            <v>10.5</v>
          </cell>
          <cell r="P41">
            <v>-2.1</v>
          </cell>
          <cell r="Q41">
            <v>0</v>
          </cell>
        </row>
        <row r="42">
          <cell r="E42">
            <v>110</v>
          </cell>
          <cell r="F42">
            <v>0</v>
          </cell>
          <cell r="G42">
            <v>0.53</v>
          </cell>
          <cell r="H42">
            <v>7.16</v>
          </cell>
          <cell r="I42">
            <v>-0.43</v>
          </cell>
          <cell r="J42">
            <v>0</v>
          </cell>
          <cell r="L42">
            <v>210</v>
          </cell>
          <cell r="M42">
            <v>0</v>
          </cell>
          <cell r="N42">
            <v>0.74</v>
          </cell>
          <cell r="O42">
            <v>10.029999999999999</v>
          </cell>
          <cell r="P42">
            <v>-0.6</v>
          </cell>
          <cell r="Q42">
            <v>0</v>
          </cell>
        </row>
        <row r="43">
          <cell r="E43">
            <v>111</v>
          </cell>
          <cell r="F43">
            <v>0.05</v>
          </cell>
          <cell r="G43">
            <v>0.73</v>
          </cell>
          <cell r="H43">
            <v>7.33</v>
          </cell>
          <cell r="I43">
            <v>-0.96</v>
          </cell>
          <cell r="J43">
            <v>0.22</v>
          </cell>
          <cell r="L43">
            <v>211</v>
          </cell>
          <cell r="M43">
            <v>7.0000000000000007E-2</v>
          </cell>
          <cell r="N43">
            <v>1.02</v>
          </cell>
          <cell r="O43">
            <v>10.26</v>
          </cell>
          <cell r="P43">
            <v>-1.35</v>
          </cell>
          <cell r="Q43">
            <v>0.31</v>
          </cell>
        </row>
        <row r="44">
          <cell r="E44">
            <v>112</v>
          </cell>
          <cell r="F44">
            <v>7.0000000000000007E-2</v>
          </cell>
          <cell r="G44">
            <v>0.92</v>
          </cell>
          <cell r="H44">
            <v>7.5</v>
          </cell>
          <cell r="I44">
            <v>-1.5</v>
          </cell>
          <cell r="J44">
            <v>0.28999999999999998</v>
          </cell>
          <cell r="L44">
            <v>212</v>
          </cell>
          <cell r="M44">
            <v>0.09</v>
          </cell>
          <cell r="N44">
            <v>1.29</v>
          </cell>
          <cell r="O44">
            <v>10.5</v>
          </cell>
          <cell r="P44">
            <v>-2.1</v>
          </cell>
          <cell r="Q44">
            <v>0.41</v>
          </cell>
        </row>
        <row r="45">
          <cell r="E45">
            <v>113</v>
          </cell>
          <cell r="F45">
            <v>7.0000000000000007E-2</v>
          </cell>
          <cell r="G45">
            <v>0.53</v>
          </cell>
          <cell r="H45">
            <v>7.16</v>
          </cell>
          <cell r="I45">
            <v>-0.43</v>
          </cell>
          <cell r="J45">
            <v>0.28999999999999998</v>
          </cell>
          <cell r="L45">
            <v>213</v>
          </cell>
          <cell r="M45">
            <v>0.09</v>
          </cell>
          <cell r="N45">
            <v>0.74</v>
          </cell>
          <cell r="O45">
            <v>10.029999999999999</v>
          </cell>
          <cell r="P45">
            <v>-0.6</v>
          </cell>
          <cell r="Q45">
            <v>0.41</v>
          </cell>
        </row>
        <row r="46">
          <cell r="E46">
            <v>114</v>
          </cell>
          <cell r="F46">
            <v>0.38</v>
          </cell>
          <cell r="G46">
            <v>0.82</v>
          </cell>
          <cell r="H46">
            <v>7.33</v>
          </cell>
          <cell r="I46">
            <v>-1.25</v>
          </cell>
          <cell r="J46">
            <v>1.7</v>
          </cell>
          <cell r="L46">
            <v>214</v>
          </cell>
          <cell r="M46">
            <v>0.53</v>
          </cell>
          <cell r="N46">
            <v>1.1399999999999999</v>
          </cell>
          <cell r="O46">
            <v>10.26</v>
          </cell>
          <cell r="P46">
            <v>-1.75</v>
          </cell>
          <cell r="Q46">
            <v>2.38</v>
          </cell>
        </row>
        <row r="47">
          <cell r="E47">
            <v>101</v>
          </cell>
          <cell r="F47">
            <v>0</v>
          </cell>
          <cell r="G47">
            <v>-0.35</v>
          </cell>
          <cell r="H47">
            <v>3.38</v>
          </cell>
          <cell r="I47">
            <v>0.53</v>
          </cell>
          <cell r="J47">
            <v>0</v>
          </cell>
          <cell r="K47">
            <v>9</v>
          </cell>
          <cell r="L47">
            <v>201</v>
          </cell>
          <cell r="M47">
            <v>0</v>
          </cell>
          <cell r="N47">
            <v>-0.49</v>
          </cell>
          <cell r="O47">
            <v>4.7300000000000004</v>
          </cell>
          <cell r="P47">
            <v>0.74</v>
          </cell>
          <cell r="Q47">
            <v>0</v>
          </cell>
        </row>
        <row r="48">
          <cell r="E48">
            <v>102</v>
          </cell>
          <cell r="F48">
            <v>0</v>
          </cell>
          <cell r="G48">
            <v>-0.35</v>
          </cell>
          <cell r="H48">
            <v>3.38</v>
          </cell>
          <cell r="I48">
            <v>0.53</v>
          </cell>
          <cell r="J48">
            <v>0</v>
          </cell>
          <cell r="L48">
            <v>202</v>
          </cell>
          <cell r="M48">
            <v>0</v>
          </cell>
          <cell r="N48">
            <v>-0.49</v>
          </cell>
          <cell r="O48">
            <v>4.7300000000000004</v>
          </cell>
          <cell r="P48">
            <v>0.74</v>
          </cell>
          <cell r="Q48">
            <v>0</v>
          </cell>
        </row>
        <row r="49">
          <cell r="E49">
            <v>103</v>
          </cell>
          <cell r="F49">
            <v>0</v>
          </cell>
          <cell r="G49">
            <v>-0.15</v>
          </cell>
          <cell r="H49">
            <v>3.21</v>
          </cell>
          <cell r="I49">
            <v>-0.01</v>
          </cell>
          <cell r="J49">
            <v>0</v>
          </cell>
          <cell r="L49">
            <v>203</v>
          </cell>
          <cell r="M49">
            <v>0</v>
          </cell>
          <cell r="N49">
            <v>-0.21</v>
          </cell>
          <cell r="O49">
            <v>4.49</v>
          </cell>
          <cell r="P49">
            <v>-0.01</v>
          </cell>
          <cell r="Q49">
            <v>0</v>
          </cell>
        </row>
        <row r="52">
          <cell r="E52">
            <v>106</v>
          </cell>
          <cell r="F52">
            <v>0</v>
          </cell>
          <cell r="G52">
            <v>-0.77</v>
          </cell>
          <cell r="H52">
            <v>6.18</v>
          </cell>
          <cell r="I52">
            <v>1.2</v>
          </cell>
          <cell r="J52">
            <v>0</v>
          </cell>
          <cell r="L52">
            <v>206</v>
          </cell>
          <cell r="M52">
            <v>0</v>
          </cell>
          <cell r="N52">
            <v>-1.07</v>
          </cell>
          <cell r="O52">
            <v>8.66</v>
          </cell>
          <cell r="P52">
            <v>1.67</v>
          </cell>
          <cell r="Q52">
            <v>0</v>
          </cell>
        </row>
        <row r="53">
          <cell r="E53">
            <v>107</v>
          </cell>
          <cell r="F53">
            <v>0</v>
          </cell>
          <cell r="G53">
            <v>-0.67</v>
          </cell>
          <cell r="H53">
            <v>6.1</v>
          </cell>
          <cell r="I53">
            <v>0.93</v>
          </cell>
          <cell r="J53">
            <v>0</v>
          </cell>
          <cell r="L53">
            <v>207</v>
          </cell>
          <cell r="M53">
            <v>0</v>
          </cell>
          <cell r="N53">
            <v>-0.94</v>
          </cell>
          <cell r="O53">
            <v>8.5399999999999991</v>
          </cell>
          <cell r="P53">
            <v>1.3</v>
          </cell>
          <cell r="Q53">
            <v>0</v>
          </cell>
        </row>
        <row r="54">
          <cell r="E54">
            <v>108</v>
          </cell>
          <cell r="F54">
            <v>0</v>
          </cell>
          <cell r="G54">
            <v>-0.87</v>
          </cell>
          <cell r="H54">
            <v>6.27</v>
          </cell>
          <cell r="I54">
            <v>1.46</v>
          </cell>
          <cell r="J54">
            <v>0</v>
          </cell>
          <cell r="L54">
            <v>208</v>
          </cell>
          <cell r="M54">
            <v>0</v>
          </cell>
          <cell r="N54">
            <v>-1.21</v>
          </cell>
          <cell r="O54">
            <v>8.7799999999999994</v>
          </cell>
          <cell r="P54">
            <v>2.0499999999999998</v>
          </cell>
          <cell r="Q54">
            <v>0</v>
          </cell>
        </row>
        <row r="55">
          <cell r="E55">
            <v>109</v>
          </cell>
          <cell r="F55">
            <v>0</v>
          </cell>
          <cell r="G55">
            <v>-0.53</v>
          </cell>
          <cell r="H55">
            <v>5.71</v>
          </cell>
          <cell r="I55">
            <v>0.6</v>
          </cell>
          <cell r="J55">
            <v>0</v>
          </cell>
          <cell r="L55">
            <v>209</v>
          </cell>
          <cell r="M55">
            <v>0</v>
          </cell>
          <cell r="N55">
            <v>-0.74</v>
          </cell>
          <cell r="O55">
            <v>7.99</v>
          </cell>
          <cell r="P55">
            <v>0.83</v>
          </cell>
          <cell r="Q55">
            <v>0</v>
          </cell>
        </row>
        <row r="56">
          <cell r="E56">
            <v>110</v>
          </cell>
          <cell r="F56">
            <v>0</v>
          </cell>
          <cell r="G56">
            <v>-0.92</v>
          </cell>
          <cell r="H56">
            <v>6.05</v>
          </cell>
          <cell r="I56">
            <v>1.67</v>
          </cell>
          <cell r="J56">
            <v>0</v>
          </cell>
          <cell r="L56">
            <v>210</v>
          </cell>
          <cell r="M56">
            <v>0</v>
          </cell>
          <cell r="N56">
            <v>-1.29</v>
          </cell>
          <cell r="O56">
            <v>8.4700000000000006</v>
          </cell>
          <cell r="P56">
            <v>2.33</v>
          </cell>
          <cell r="Q56">
            <v>0</v>
          </cell>
        </row>
        <row r="57">
          <cell r="E57">
            <v>111</v>
          </cell>
          <cell r="F57">
            <v>0.04</v>
          </cell>
          <cell r="G57">
            <v>-0.73</v>
          </cell>
          <cell r="H57">
            <v>5.88</v>
          </cell>
          <cell r="I57">
            <v>1.1299999999999999</v>
          </cell>
          <cell r="J57">
            <v>0.18</v>
          </cell>
          <cell r="L57">
            <v>211</v>
          </cell>
          <cell r="M57">
            <v>0.06</v>
          </cell>
          <cell r="N57">
            <v>-1.02</v>
          </cell>
          <cell r="O57">
            <v>8.23</v>
          </cell>
          <cell r="P57">
            <v>1.58</v>
          </cell>
          <cell r="Q57">
            <v>0.25</v>
          </cell>
        </row>
        <row r="58">
          <cell r="E58">
            <v>112</v>
          </cell>
          <cell r="F58">
            <v>0.06</v>
          </cell>
          <cell r="G58">
            <v>-0.53</v>
          </cell>
          <cell r="H58">
            <v>5.71</v>
          </cell>
          <cell r="I58">
            <v>0.6</v>
          </cell>
          <cell r="J58">
            <v>0.25</v>
          </cell>
          <cell r="L58">
            <v>212</v>
          </cell>
          <cell r="M58">
            <v>0.08</v>
          </cell>
          <cell r="N58">
            <v>-0.74</v>
          </cell>
          <cell r="O58">
            <v>7.99</v>
          </cell>
          <cell r="P58">
            <v>0.83</v>
          </cell>
          <cell r="Q58">
            <v>0.35</v>
          </cell>
        </row>
        <row r="59">
          <cell r="E59">
            <v>113</v>
          </cell>
          <cell r="F59">
            <v>0.06</v>
          </cell>
          <cell r="G59">
            <v>-0.92</v>
          </cell>
          <cell r="H59">
            <v>6.05</v>
          </cell>
          <cell r="I59">
            <v>1.67</v>
          </cell>
          <cell r="J59">
            <v>0.25</v>
          </cell>
          <cell r="L59">
            <v>213</v>
          </cell>
          <cell r="M59">
            <v>0.08</v>
          </cell>
          <cell r="N59">
            <v>-1.29</v>
          </cell>
          <cell r="O59">
            <v>8.4700000000000006</v>
          </cell>
          <cell r="P59">
            <v>2.33</v>
          </cell>
          <cell r="Q59">
            <v>0.35</v>
          </cell>
        </row>
        <row r="60">
          <cell r="E60">
            <v>114</v>
          </cell>
          <cell r="F60">
            <v>0.37</v>
          </cell>
          <cell r="G60">
            <v>-0.82</v>
          </cell>
          <cell r="H60">
            <v>5.88</v>
          </cell>
          <cell r="I60">
            <v>1.42</v>
          </cell>
          <cell r="J60">
            <v>1.66</v>
          </cell>
          <cell r="L60">
            <v>214</v>
          </cell>
          <cell r="M60">
            <v>0.52</v>
          </cell>
          <cell r="N60">
            <v>-1.1399999999999999</v>
          </cell>
          <cell r="O60">
            <v>8.23</v>
          </cell>
          <cell r="P60">
            <v>1.99</v>
          </cell>
          <cell r="Q60">
            <v>2.3199999999999998</v>
          </cell>
        </row>
        <row r="61">
          <cell r="E61">
            <v>101</v>
          </cell>
          <cell r="F61">
            <v>0</v>
          </cell>
          <cell r="G61">
            <v>0.33</v>
          </cell>
          <cell r="H61">
            <v>3.64</v>
          </cell>
          <cell r="I61">
            <v>-0.45</v>
          </cell>
          <cell r="J61">
            <v>0</v>
          </cell>
          <cell r="K61">
            <v>13</v>
          </cell>
          <cell r="L61">
            <v>201</v>
          </cell>
          <cell r="M61">
            <v>0</v>
          </cell>
          <cell r="N61">
            <v>0.46</v>
          </cell>
          <cell r="O61">
            <v>5.0999999999999996</v>
          </cell>
          <cell r="P61">
            <v>-0.64</v>
          </cell>
          <cell r="Q61">
            <v>0</v>
          </cell>
        </row>
        <row r="62">
          <cell r="E62">
            <v>102</v>
          </cell>
          <cell r="F62">
            <v>0</v>
          </cell>
          <cell r="G62">
            <v>0.33</v>
          </cell>
          <cell r="H62">
            <v>3.64</v>
          </cell>
          <cell r="I62">
            <v>-0.45</v>
          </cell>
          <cell r="J62">
            <v>0</v>
          </cell>
          <cell r="L62">
            <v>202</v>
          </cell>
          <cell r="M62">
            <v>0</v>
          </cell>
          <cell r="N62">
            <v>0.46</v>
          </cell>
          <cell r="O62">
            <v>5.0999999999999996</v>
          </cell>
          <cell r="P62">
            <v>-0.64</v>
          </cell>
          <cell r="Q62">
            <v>0</v>
          </cell>
        </row>
        <row r="63">
          <cell r="E63">
            <v>103</v>
          </cell>
          <cell r="F63">
            <v>0</v>
          </cell>
          <cell r="G63">
            <v>0.52</v>
          </cell>
          <cell r="H63">
            <v>3.8</v>
          </cell>
          <cell r="I63">
            <v>-0.96</v>
          </cell>
          <cell r="J63">
            <v>0</v>
          </cell>
          <cell r="L63">
            <v>203</v>
          </cell>
          <cell r="M63">
            <v>0</v>
          </cell>
          <cell r="N63">
            <v>0.72</v>
          </cell>
          <cell r="O63">
            <v>5.33</v>
          </cell>
          <cell r="P63">
            <v>-1.35</v>
          </cell>
          <cell r="Q63">
            <v>0</v>
          </cell>
        </row>
        <row r="64">
          <cell r="E64">
            <v>104</v>
          </cell>
          <cell r="F64">
            <v>0</v>
          </cell>
          <cell r="G64">
            <v>0.15</v>
          </cell>
          <cell r="H64">
            <v>3.48</v>
          </cell>
          <cell r="I64">
            <v>0.06</v>
          </cell>
          <cell r="J64">
            <v>0</v>
          </cell>
          <cell r="L64">
            <v>204</v>
          </cell>
          <cell r="M64">
            <v>0</v>
          </cell>
          <cell r="N64">
            <v>0.2</v>
          </cell>
          <cell r="O64">
            <v>4.87</v>
          </cell>
          <cell r="P64">
            <v>0.08</v>
          </cell>
          <cell r="Q64">
            <v>0</v>
          </cell>
        </row>
        <row r="65">
          <cell r="E65">
            <v>105</v>
          </cell>
          <cell r="F65">
            <v>0</v>
          </cell>
          <cell r="G65">
            <v>0.73</v>
          </cell>
          <cell r="H65">
            <v>7.38</v>
          </cell>
          <cell r="I65">
            <v>-0.97</v>
          </cell>
          <cell r="J65">
            <v>0</v>
          </cell>
          <cell r="L65">
            <v>205</v>
          </cell>
          <cell r="M65">
            <v>0</v>
          </cell>
          <cell r="N65">
            <v>1.02</v>
          </cell>
          <cell r="O65">
            <v>10.33</v>
          </cell>
          <cell r="P65">
            <v>-1.35</v>
          </cell>
          <cell r="Q65">
            <v>0</v>
          </cell>
        </row>
        <row r="66">
          <cell r="E66">
            <v>106</v>
          </cell>
          <cell r="F66">
            <v>0</v>
          </cell>
          <cell r="G66">
            <v>0.73</v>
          </cell>
          <cell r="H66">
            <v>7.38</v>
          </cell>
          <cell r="I66">
            <v>-0.97</v>
          </cell>
          <cell r="J66">
            <v>0</v>
          </cell>
          <cell r="L66">
            <v>206</v>
          </cell>
          <cell r="M66">
            <v>0</v>
          </cell>
          <cell r="N66">
            <v>1.02</v>
          </cell>
          <cell r="O66">
            <v>10.33</v>
          </cell>
          <cell r="P66">
            <v>-1.35</v>
          </cell>
          <cell r="Q66">
            <v>0</v>
          </cell>
        </row>
        <row r="69">
          <cell r="E69">
            <v>109</v>
          </cell>
          <cell r="F69">
            <v>0</v>
          </cell>
          <cell r="G69">
            <v>0.88</v>
          </cell>
          <cell r="H69">
            <v>7.16</v>
          </cell>
          <cell r="I69">
            <v>-1.43</v>
          </cell>
          <cell r="J69">
            <v>0</v>
          </cell>
          <cell r="L69">
            <v>209</v>
          </cell>
          <cell r="M69">
            <v>0</v>
          </cell>
          <cell r="N69">
            <v>1.23</v>
          </cell>
          <cell r="O69">
            <v>10.02</v>
          </cell>
          <cell r="P69">
            <v>-2</v>
          </cell>
          <cell r="Q69">
            <v>0</v>
          </cell>
        </row>
        <row r="70">
          <cell r="E70">
            <v>110</v>
          </cell>
          <cell r="F70">
            <v>0</v>
          </cell>
          <cell r="G70">
            <v>0.51</v>
          </cell>
          <cell r="H70">
            <v>6.83</v>
          </cell>
          <cell r="I70">
            <v>-0.41</v>
          </cell>
          <cell r="J70">
            <v>0</v>
          </cell>
          <cell r="L70">
            <v>210</v>
          </cell>
          <cell r="M70">
            <v>0</v>
          </cell>
          <cell r="N70">
            <v>0.71</v>
          </cell>
          <cell r="O70">
            <v>9.57</v>
          </cell>
          <cell r="P70">
            <v>-0.56999999999999995</v>
          </cell>
          <cell r="Q70">
            <v>0</v>
          </cell>
        </row>
        <row r="71">
          <cell r="E71">
            <v>111</v>
          </cell>
          <cell r="F71">
            <v>0.05</v>
          </cell>
          <cell r="G71">
            <v>0.69</v>
          </cell>
          <cell r="H71">
            <v>7</v>
          </cell>
          <cell r="I71">
            <v>-0.92</v>
          </cell>
          <cell r="J71">
            <v>0.21</v>
          </cell>
          <cell r="L71">
            <v>211</v>
          </cell>
          <cell r="M71">
            <v>7.0000000000000007E-2</v>
          </cell>
          <cell r="N71">
            <v>0.97</v>
          </cell>
          <cell r="O71">
            <v>9.8000000000000007</v>
          </cell>
          <cell r="P71">
            <v>-1.28</v>
          </cell>
          <cell r="Q71">
            <v>0.3</v>
          </cell>
        </row>
        <row r="72">
          <cell r="E72">
            <v>112</v>
          </cell>
          <cell r="F72">
            <v>0.06</v>
          </cell>
          <cell r="G72">
            <v>0.88</v>
          </cell>
          <cell r="H72">
            <v>7.16</v>
          </cell>
          <cell r="I72">
            <v>-1.43</v>
          </cell>
          <cell r="J72">
            <v>0.28000000000000003</v>
          </cell>
          <cell r="L72">
            <v>212</v>
          </cell>
          <cell r="M72">
            <v>0.09</v>
          </cell>
          <cell r="N72">
            <v>1.23</v>
          </cell>
          <cell r="O72">
            <v>10.02</v>
          </cell>
          <cell r="P72">
            <v>-2</v>
          </cell>
          <cell r="Q72">
            <v>0.4</v>
          </cell>
        </row>
        <row r="73">
          <cell r="E73">
            <v>113</v>
          </cell>
          <cell r="F73">
            <v>0.06</v>
          </cell>
          <cell r="G73">
            <v>0.51</v>
          </cell>
          <cell r="H73">
            <v>6.83</v>
          </cell>
          <cell r="I73">
            <v>-0.41</v>
          </cell>
          <cell r="J73">
            <v>0.28000000000000003</v>
          </cell>
          <cell r="L73">
            <v>213</v>
          </cell>
          <cell r="M73">
            <v>0.09</v>
          </cell>
          <cell r="N73">
            <v>0.71</v>
          </cell>
          <cell r="O73">
            <v>9.57</v>
          </cell>
          <cell r="P73">
            <v>-0.56999999999999995</v>
          </cell>
          <cell r="Q73">
            <v>0.4</v>
          </cell>
        </row>
        <row r="74">
          <cell r="E74">
            <v>114</v>
          </cell>
          <cell r="F74">
            <v>0.33</v>
          </cell>
          <cell r="G74">
            <v>0.78</v>
          </cell>
          <cell r="H74">
            <v>7</v>
          </cell>
          <cell r="I74">
            <v>-1.2</v>
          </cell>
          <cell r="J74">
            <v>1.47</v>
          </cell>
          <cell r="L74">
            <v>214</v>
          </cell>
          <cell r="M74">
            <v>0.46</v>
          </cell>
          <cell r="N74">
            <v>1.0900000000000001</v>
          </cell>
          <cell r="O74">
            <v>9.8000000000000007</v>
          </cell>
          <cell r="P74">
            <v>-1.69</v>
          </cell>
          <cell r="Q74">
            <v>2.06</v>
          </cell>
        </row>
        <row r="75">
          <cell r="E75">
            <v>101</v>
          </cell>
          <cell r="F75">
            <v>0</v>
          </cell>
          <cell r="G75">
            <v>-0.33</v>
          </cell>
          <cell r="H75">
            <v>3.24</v>
          </cell>
          <cell r="I75">
            <v>0.5</v>
          </cell>
          <cell r="J75">
            <v>0</v>
          </cell>
          <cell r="K75">
            <v>15</v>
          </cell>
          <cell r="L75">
            <v>201</v>
          </cell>
          <cell r="M75">
            <v>0</v>
          </cell>
          <cell r="N75">
            <v>-0.46</v>
          </cell>
          <cell r="O75">
            <v>4.53</v>
          </cell>
          <cell r="P75">
            <v>0.7</v>
          </cell>
          <cell r="Q75">
            <v>0</v>
          </cell>
        </row>
        <row r="76">
          <cell r="E76">
            <v>102</v>
          </cell>
          <cell r="F76">
            <v>0</v>
          </cell>
          <cell r="G76">
            <v>-0.33</v>
          </cell>
          <cell r="H76">
            <v>3.24</v>
          </cell>
          <cell r="I76">
            <v>0.5</v>
          </cell>
          <cell r="J76">
            <v>0</v>
          </cell>
          <cell r="L76">
            <v>202</v>
          </cell>
          <cell r="M76">
            <v>0</v>
          </cell>
          <cell r="N76">
            <v>-0.46</v>
          </cell>
          <cell r="O76">
            <v>4.53</v>
          </cell>
          <cell r="P76">
            <v>0.7</v>
          </cell>
          <cell r="Q76">
            <v>0</v>
          </cell>
        </row>
        <row r="77">
          <cell r="E77">
            <v>103</v>
          </cell>
          <cell r="F77">
            <v>0</v>
          </cell>
          <cell r="G77">
            <v>-0.15</v>
          </cell>
          <cell r="H77">
            <v>3.08</v>
          </cell>
          <cell r="I77">
            <v>-0.01</v>
          </cell>
          <cell r="J77">
            <v>0</v>
          </cell>
          <cell r="L77">
            <v>203</v>
          </cell>
          <cell r="M77">
            <v>0</v>
          </cell>
          <cell r="N77">
            <v>-0.2</v>
          </cell>
          <cell r="O77">
            <v>4.3099999999999996</v>
          </cell>
          <cell r="P77">
            <v>-0.01</v>
          </cell>
          <cell r="Q77">
            <v>0</v>
          </cell>
        </row>
        <row r="78">
          <cell r="E78">
            <v>104</v>
          </cell>
          <cell r="F78">
            <v>0</v>
          </cell>
          <cell r="G78">
            <v>-0.52</v>
          </cell>
          <cell r="H78">
            <v>3.4</v>
          </cell>
          <cell r="I78">
            <v>1.01</v>
          </cell>
          <cell r="J78">
            <v>0</v>
          </cell>
          <cell r="L78">
            <v>204</v>
          </cell>
          <cell r="M78">
            <v>0</v>
          </cell>
          <cell r="N78">
            <v>-0.72</v>
          </cell>
          <cell r="O78">
            <v>4.76</v>
          </cell>
          <cell r="P78">
            <v>1.42</v>
          </cell>
          <cell r="Q78">
            <v>0</v>
          </cell>
        </row>
        <row r="79">
          <cell r="E79">
            <v>105</v>
          </cell>
          <cell r="F79">
            <v>0</v>
          </cell>
          <cell r="G79">
            <v>-0.73</v>
          </cell>
          <cell r="H79">
            <v>5.9</v>
          </cell>
          <cell r="I79">
            <v>1.1399999999999999</v>
          </cell>
          <cell r="J79">
            <v>0</v>
          </cell>
          <cell r="L79">
            <v>205</v>
          </cell>
          <cell r="M79">
            <v>0</v>
          </cell>
          <cell r="N79">
            <v>-1.02</v>
          </cell>
          <cell r="O79">
            <v>8.26</v>
          </cell>
          <cell r="P79">
            <v>1.59</v>
          </cell>
          <cell r="Q79">
            <v>0</v>
          </cell>
        </row>
        <row r="80">
          <cell r="E80">
            <v>106</v>
          </cell>
          <cell r="F80">
            <v>0</v>
          </cell>
          <cell r="G80">
            <v>-0.73</v>
          </cell>
          <cell r="H80">
            <v>5.9</v>
          </cell>
          <cell r="I80">
            <v>1.1399999999999999</v>
          </cell>
          <cell r="J80">
            <v>0</v>
          </cell>
          <cell r="L80">
            <v>206</v>
          </cell>
          <cell r="M80">
            <v>0</v>
          </cell>
          <cell r="N80">
            <v>-1.02</v>
          </cell>
          <cell r="O80">
            <v>8.26</v>
          </cell>
          <cell r="P80">
            <v>1.59</v>
          </cell>
          <cell r="Q80">
            <v>0</v>
          </cell>
        </row>
        <row r="81">
          <cell r="E81">
            <v>107</v>
          </cell>
          <cell r="F81">
            <v>0</v>
          </cell>
          <cell r="G81">
            <v>-0.64</v>
          </cell>
          <cell r="H81">
            <v>5.82</v>
          </cell>
          <cell r="I81">
            <v>0.88</v>
          </cell>
          <cell r="J81">
            <v>0</v>
          </cell>
          <cell r="L81">
            <v>207</v>
          </cell>
          <cell r="M81">
            <v>0</v>
          </cell>
          <cell r="N81">
            <v>-0.89</v>
          </cell>
          <cell r="O81">
            <v>8.15</v>
          </cell>
          <cell r="P81">
            <v>1.23</v>
          </cell>
          <cell r="Q81">
            <v>0</v>
          </cell>
        </row>
        <row r="82">
          <cell r="E82">
            <v>108</v>
          </cell>
          <cell r="F82">
            <v>0</v>
          </cell>
          <cell r="G82">
            <v>-0.82</v>
          </cell>
          <cell r="H82">
            <v>5.98</v>
          </cell>
          <cell r="I82">
            <v>1.39</v>
          </cell>
          <cell r="J82">
            <v>0</v>
          </cell>
          <cell r="L82">
            <v>208</v>
          </cell>
          <cell r="M82">
            <v>0</v>
          </cell>
          <cell r="N82">
            <v>-1.1499999999999999</v>
          </cell>
          <cell r="O82">
            <v>8.3800000000000008</v>
          </cell>
          <cell r="P82">
            <v>1.95</v>
          </cell>
          <cell r="Q82">
            <v>0</v>
          </cell>
        </row>
        <row r="83">
          <cell r="E83">
            <v>109</v>
          </cell>
          <cell r="F83">
            <v>0</v>
          </cell>
          <cell r="G83">
            <v>-0.51</v>
          </cell>
          <cell r="H83">
            <v>5.45</v>
          </cell>
          <cell r="I83">
            <v>0.56999999999999995</v>
          </cell>
          <cell r="J83">
            <v>0</v>
          </cell>
          <cell r="L83">
            <v>209</v>
          </cell>
          <cell r="M83">
            <v>0</v>
          </cell>
          <cell r="N83">
            <v>-0.71</v>
          </cell>
          <cell r="O83">
            <v>7.64</v>
          </cell>
          <cell r="P83">
            <v>0.79</v>
          </cell>
          <cell r="Q83">
            <v>0</v>
          </cell>
        </row>
        <row r="86">
          <cell r="E86">
            <v>112</v>
          </cell>
          <cell r="F86">
            <v>0.05</v>
          </cell>
          <cell r="G86">
            <v>-0.51</v>
          </cell>
          <cell r="H86">
            <v>5.45</v>
          </cell>
          <cell r="I86">
            <v>0.56999999999999995</v>
          </cell>
          <cell r="J86">
            <v>0.24</v>
          </cell>
          <cell r="L86">
            <v>212</v>
          </cell>
          <cell r="M86">
            <v>0.08</v>
          </cell>
          <cell r="N86">
            <v>-0.71</v>
          </cell>
          <cell r="O86">
            <v>7.64</v>
          </cell>
          <cell r="P86">
            <v>0.79</v>
          </cell>
          <cell r="Q86">
            <v>0.34</v>
          </cell>
        </row>
        <row r="87">
          <cell r="E87">
            <v>113</v>
          </cell>
          <cell r="F87">
            <v>0.05</v>
          </cell>
          <cell r="G87">
            <v>-0.88</v>
          </cell>
          <cell r="H87">
            <v>5.78</v>
          </cell>
          <cell r="I87">
            <v>1.59</v>
          </cell>
          <cell r="J87">
            <v>0.24</v>
          </cell>
          <cell r="L87">
            <v>213</v>
          </cell>
          <cell r="M87">
            <v>0.08</v>
          </cell>
          <cell r="N87">
            <v>-1.23</v>
          </cell>
          <cell r="O87">
            <v>8.09</v>
          </cell>
          <cell r="P87">
            <v>2.2200000000000002</v>
          </cell>
          <cell r="Q87">
            <v>0.34</v>
          </cell>
        </row>
        <row r="88">
          <cell r="E88">
            <v>114</v>
          </cell>
          <cell r="F88">
            <v>0.32</v>
          </cell>
          <cell r="G88">
            <v>-0.78</v>
          </cell>
          <cell r="H88">
            <v>5.62</v>
          </cell>
          <cell r="I88">
            <v>1.36</v>
          </cell>
          <cell r="J88">
            <v>1.43</v>
          </cell>
          <cell r="L88">
            <v>214</v>
          </cell>
          <cell r="M88">
            <v>0.45</v>
          </cell>
          <cell r="N88">
            <v>-1.0900000000000001</v>
          </cell>
          <cell r="O88">
            <v>7.86</v>
          </cell>
          <cell r="P88">
            <v>1.91</v>
          </cell>
          <cell r="Q88">
            <v>2</v>
          </cell>
        </row>
        <row r="89">
          <cell r="E89">
            <v>101</v>
          </cell>
          <cell r="F89">
            <v>0</v>
          </cell>
          <cell r="G89">
            <v>0.35</v>
          </cell>
          <cell r="H89">
            <v>3.78</v>
          </cell>
          <cell r="I89">
            <v>-0.47</v>
          </cell>
          <cell r="J89">
            <v>0</v>
          </cell>
          <cell r="K89">
            <v>19</v>
          </cell>
          <cell r="L89">
            <v>201</v>
          </cell>
          <cell r="M89">
            <v>0</v>
          </cell>
          <cell r="N89">
            <v>0.48</v>
          </cell>
          <cell r="O89">
            <v>5.29</v>
          </cell>
          <cell r="P89">
            <v>-0.66</v>
          </cell>
          <cell r="Q89">
            <v>0</v>
          </cell>
        </row>
        <row r="90">
          <cell r="E90">
            <v>102</v>
          </cell>
          <cell r="F90">
            <v>0</v>
          </cell>
          <cell r="G90">
            <v>0.35</v>
          </cell>
          <cell r="H90">
            <v>3.78</v>
          </cell>
          <cell r="I90">
            <v>-0.47</v>
          </cell>
          <cell r="J90">
            <v>0</v>
          </cell>
          <cell r="L90">
            <v>202</v>
          </cell>
          <cell r="M90">
            <v>0</v>
          </cell>
          <cell r="N90">
            <v>0.48</v>
          </cell>
          <cell r="O90">
            <v>5.29</v>
          </cell>
          <cell r="P90">
            <v>-0.66</v>
          </cell>
          <cell r="Q90">
            <v>0</v>
          </cell>
        </row>
        <row r="91">
          <cell r="E91">
            <v>103</v>
          </cell>
          <cell r="F91">
            <v>0</v>
          </cell>
          <cell r="G91">
            <v>0.54</v>
          </cell>
          <cell r="H91">
            <v>3.95</v>
          </cell>
          <cell r="I91">
            <v>-1.01</v>
          </cell>
          <cell r="J91">
            <v>0</v>
          </cell>
          <cell r="L91">
            <v>203</v>
          </cell>
          <cell r="M91">
            <v>0</v>
          </cell>
          <cell r="N91">
            <v>0.76</v>
          </cell>
          <cell r="O91">
            <v>5.53</v>
          </cell>
          <cell r="P91">
            <v>-1.41</v>
          </cell>
          <cell r="Q91">
            <v>0</v>
          </cell>
        </row>
        <row r="92">
          <cell r="E92">
            <v>104</v>
          </cell>
          <cell r="F92">
            <v>0</v>
          </cell>
          <cell r="G92">
            <v>0.15</v>
          </cell>
          <cell r="H92">
            <v>3.61</v>
          </cell>
          <cell r="I92">
            <v>0.06</v>
          </cell>
          <cell r="J92">
            <v>0</v>
          </cell>
          <cell r="L92">
            <v>204</v>
          </cell>
          <cell r="M92">
            <v>0</v>
          </cell>
          <cell r="N92">
            <v>0.21</v>
          </cell>
          <cell r="O92">
            <v>5.05</v>
          </cell>
          <cell r="P92">
            <v>0.09</v>
          </cell>
          <cell r="Q92">
            <v>0</v>
          </cell>
        </row>
        <row r="93">
          <cell r="E93">
            <v>105</v>
          </cell>
          <cell r="F93">
            <v>0</v>
          </cell>
          <cell r="G93">
            <v>0.76</v>
          </cell>
          <cell r="H93">
            <v>7.67</v>
          </cell>
          <cell r="I93">
            <v>-1.01</v>
          </cell>
          <cell r="J93">
            <v>0</v>
          </cell>
          <cell r="L93">
            <v>205</v>
          </cell>
          <cell r="M93">
            <v>0</v>
          </cell>
          <cell r="N93">
            <v>1.07</v>
          </cell>
          <cell r="O93">
            <v>10.74</v>
          </cell>
          <cell r="P93">
            <v>-1.41</v>
          </cell>
          <cell r="Q93">
            <v>0</v>
          </cell>
        </row>
        <row r="94">
          <cell r="E94">
            <v>106</v>
          </cell>
          <cell r="F94">
            <v>0</v>
          </cell>
          <cell r="G94">
            <v>0.76</v>
          </cell>
          <cell r="H94">
            <v>7.67</v>
          </cell>
          <cell r="I94">
            <v>-1.01</v>
          </cell>
          <cell r="J94">
            <v>0</v>
          </cell>
          <cell r="L94">
            <v>206</v>
          </cell>
          <cell r="M94">
            <v>0</v>
          </cell>
          <cell r="N94">
            <v>1.07</v>
          </cell>
          <cell r="O94">
            <v>10.74</v>
          </cell>
          <cell r="P94">
            <v>-1.41</v>
          </cell>
          <cell r="Q94">
            <v>0</v>
          </cell>
        </row>
        <row r="95">
          <cell r="E95">
            <v>107</v>
          </cell>
          <cell r="F95">
            <v>0</v>
          </cell>
          <cell r="G95">
            <v>0.86</v>
          </cell>
          <cell r="H95">
            <v>7.76</v>
          </cell>
          <cell r="I95">
            <v>-1.28</v>
          </cell>
          <cell r="J95">
            <v>0</v>
          </cell>
          <cell r="L95">
            <v>207</v>
          </cell>
          <cell r="M95">
            <v>0</v>
          </cell>
          <cell r="N95">
            <v>1.2</v>
          </cell>
          <cell r="O95">
            <v>10.86</v>
          </cell>
          <cell r="P95">
            <v>-1.79</v>
          </cell>
          <cell r="Q95">
            <v>0</v>
          </cell>
        </row>
        <row r="96">
          <cell r="E96">
            <v>108</v>
          </cell>
          <cell r="F96">
            <v>0</v>
          </cell>
          <cell r="G96">
            <v>0.66</v>
          </cell>
          <cell r="H96">
            <v>7.59</v>
          </cell>
          <cell r="I96">
            <v>-0.74</v>
          </cell>
          <cell r="J96">
            <v>0</v>
          </cell>
          <cell r="L96">
            <v>208</v>
          </cell>
          <cell r="M96">
            <v>0</v>
          </cell>
          <cell r="N96">
            <v>0.93</v>
          </cell>
          <cell r="O96">
            <v>10.62</v>
          </cell>
          <cell r="P96">
            <v>-1.04</v>
          </cell>
          <cell r="Q96">
            <v>0</v>
          </cell>
        </row>
        <row r="97">
          <cell r="E97">
            <v>109</v>
          </cell>
          <cell r="F97">
            <v>0</v>
          </cell>
          <cell r="G97">
            <v>0.92</v>
          </cell>
          <cell r="H97">
            <v>7.45</v>
          </cell>
          <cell r="I97">
            <v>-1.49</v>
          </cell>
          <cell r="J97">
            <v>0</v>
          </cell>
          <cell r="L97">
            <v>209</v>
          </cell>
          <cell r="M97">
            <v>0</v>
          </cell>
          <cell r="N97">
            <v>1.28</v>
          </cell>
          <cell r="O97">
            <v>10.43</v>
          </cell>
          <cell r="P97">
            <v>-2.09</v>
          </cell>
          <cell r="Q97">
            <v>0</v>
          </cell>
        </row>
        <row r="98">
          <cell r="E98">
            <v>110</v>
          </cell>
          <cell r="F98">
            <v>0</v>
          </cell>
          <cell r="G98">
            <v>0.53</v>
          </cell>
          <cell r="H98">
            <v>7.11</v>
          </cell>
          <cell r="I98">
            <v>-0.42</v>
          </cell>
          <cell r="J98">
            <v>0</v>
          </cell>
          <cell r="L98">
            <v>210</v>
          </cell>
          <cell r="M98">
            <v>0</v>
          </cell>
          <cell r="N98">
            <v>0.74</v>
          </cell>
          <cell r="O98">
            <v>9.9499999999999993</v>
          </cell>
          <cell r="P98">
            <v>-0.59</v>
          </cell>
          <cell r="Q98">
            <v>0</v>
          </cell>
        </row>
        <row r="99">
          <cell r="E99">
            <v>111</v>
          </cell>
          <cell r="F99">
            <v>0.04</v>
          </cell>
          <cell r="G99">
            <v>0.72</v>
          </cell>
          <cell r="H99">
            <v>7.28</v>
          </cell>
          <cell r="I99">
            <v>-0.96</v>
          </cell>
          <cell r="J99">
            <v>0.2</v>
          </cell>
          <cell r="L99">
            <v>211</v>
          </cell>
          <cell r="M99">
            <v>0.06</v>
          </cell>
          <cell r="N99">
            <v>1.01</v>
          </cell>
          <cell r="O99">
            <v>10.19</v>
          </cell>
          <cell r="P99">
            <v>-1.34</v>
          </cell>
          <cell r="Q99">
            <v>0.28000000000000003</v>
          </cell>
        </row>
        <row r="100">
          <cell r="E100">
            <v>112</v>
          </cell>
          <cell r="F100">
            <v>0.06</v>
          </cell>
          <cell r="G100">
            <v>0.92</v>
          </cell>
          <cell r="H100">
            <v>7.45</v>
          </cell>
          <cell r="I100">
            <v>-1.49</v>
          </cell>
          <cell r="J100">
            <v>0.27</v>
          </cell>
          <cell r="L100">
            <v>212</v>
          </cell>
          <cell r="M100">
            <v>0.08</v>
          </cell>
          <cell r="N100">
            <v>1.28</v>
          </cell>
          <cell r="O100">
            <v>10.43</v>
          </cell>
          <cell r="P100">
            <v>-2.09</v>
          </cell>
          <cell r="Q100">
            <v>0.38</v>
          </cell>
        </row>
        <row r="103">
          <cell r="E103">
            <v>101</v>
          </cell>
          <cell r="F103">
            <v>0</v>
          </cell>
          <cell r="G103">
            <v>-0.35</v>
          </cell>
          <cell r="H103">
            <v>3.36</v>
          </cell>
          <cell r="I103">
            <v>0.52</v>
          </cell>
          <cell r="J103">
            <v>0</v>
          </cell>
          <cell r="K103">
            <v>21</v>
          </cell>
          <cell r="L103">
            <v>201</v>
          </cell>
          <cell r="M103">
            <v>0</v>
          </cell>
          <cell r="N103">
            <v>-0.48</v>
          </cell>
          <cell r="O103">
            <v>4.7</v>
          </cell>
          <cell r="P103">
            <v>0.73</v>
          </cell>
          <cell r="Q103">
            <v>0</v>
          </cell>
        </row>
        <row r="104">
          <cell r="E104">
            <v>102</v>
          </cell>
          <cell r="F104">
            <v>0</v>
          </cell>
          <cell r="G104">
            <v>-0.35</v>
          </cell>
          <cell r="H104">
            <v>3.36</v>
          </cell>
          <cell r="I104">
            <v>0.52</v>
          </cell>
          <cell r="J104">
            <v>0</v>
          </cell>
          <cell r="L104">
            <v>202</v>
          </cell>
          <cell r="M104">
            <v>0</v>
          </cell>
          <cell r="N104">
            <v>-0.48</v>
          </cell>
          <cell r="O104">
            <v>4.7</v>
          </cell>
          <cell r="P104">
            <v>0.73</v>
          </cell>
          <cell r="Q104">
            <v>0</v>
          </cell>
        </row>
        <row r="105">
          <cell r="E105">
            <v>103</v>
          </cell>
          <cell r="F105">
            <v>0</v>
          </cell>
          <cell r="G105">
            <v>-0.15</v>
          </cell>
          <cell r="H105">
            <v>3.18</v>
          </cell>
          <cell r="I105">
            <v>-0.01</v>
          </cell>
          <cell r="J105">
            <v>0</v>
          </cell>
          <cell r="L105">
            <v>203</v>
          </cell>
          <cell r="M105">
            <v>0</v>
          </cell>
          <cell r="N105">
            <v>-0.21</v>
          </cell>
          <cell r="O105">
            <v>4.46</v>
          </cell>
          <cell r="P105">
            <v>-0.02</v>
          </cell>
          <cell r="Q105">
            <v>0</v>
          </cell>
        </row>
        <row r="106">
          <cell r="E106">
            <v>104</v>
          </cell>
          <cell r="F106">
            <v>0</v>
          </cell>
          <cell r="G106">
            <v>-0.54</v>
          </cell>
          <cell r="H106">
            <v>3.53</v>
          </cell>
          <cell r="I106">
            <v>1.06</v>
          </cell>
          <cell r="J106">
            <v>0</v>
          </cell>
          <cell r="L106">
            <v>204</v>
          </cell>
          <cell r="M106">
            <v>0</v>
          </cell>
          <cell r="N106">
            <v>-0.76</v>
          </cell>
          <cell r="O106">
            <v>4.9400000000000004</v>
          </cell>
          <cell r="P106">
            <v>1.48</v>
          </cell>
          <cell r="Q106">
            <v>0</v>
          </cell>
        </row>
        <row r="107">
          <cell r="E107">
            <v>105</v>
          </cell>
          <cell r="F107">
            <v>0</v>
          </cell>
          <cell r="G107">
            <v>-0.76</v>
          </cell>
          <cell r="H107">
            <v>6.14</v>
          </cell>
          <cell r="I107">
            <v>1.19</v>
          </cell>
          <cell r="J107">
            <v>0</v>
          </cell>
          <cell r="L107">
            <v>205</v>
          </cell>
          <cell r="M107">
            <v>0</v>
          </cell>
          <cell r="N107">
            <v>-1.07</v>
          </cell>
          <cell r="O107">
            <v>8.59</v>
          </cell>
          <cell r="P107">
            <v>1.66</v>
          </cell>
          <cell r="Q107">
            <v>0</v>
          </cell>
        </row>
        <row r="108">
          <cell r="E108">
            <v>106</v>
          </cell>
          <cell r="F108">
            <v>0</v>
          </cell>
          <cell r="G108">
            <v>-0.76</v>
          </cell>
          <cell r="H108">
            <v>6.14</v>
          </cell>
          <cell r="I108">
            <v>1.19</v>
          </cell>
          <cell r="J108">
            <v>0</v>
          </cell>
          <cell r="L108">
            <v>206</v>
          </cell>
          <cell r="M108">
            <v>0</v>
          </cell>
          <cell r="N108">
            <v>-1.07</v>
          </cell>
          <cell r="O108">
            <v>8.59</v>
          </cell>
          <cell r="P108">
            <v>1.66</v>
          </cell>
          <cell r="Q108">
            <v>0</v>
          </cell>
        </row>
        <row r="109">
          <cell r="E109">
            <v>107</v>
          </cell>
          <cell r="F109">
            <v>0</v>
          </cell>
          <cell r="G109">
            <v>-0.66</v>
          </cell>
          <cell r="H109">
            <v>6.05</v>
          </cell>
          <cell r="I109">
            <v>0.92</v>
          </cell>
          <cell r="J109">
            <v>0</v>
          </cell>
          <cell r="L109">
            <v>207</v>
          </cell>
          <cell r="M109">
            <v>0</v>
          </cell>
          <cell r="N109">
            <v>-0.93</v>
          </cell>
          <cell r="O109">
            <v>8.4700000000000006</v>
          </cell>
          <cell r="P109">
            <v>1.28</v>
          </cell>
          <cell r="Q109">
            <v>0</v>
          </cell>
        </row>
        <row r="110">
          <cell r="E110">
            <v>108</v>
          </cell>
          <cell r="F110">
            <v>0</v>
          </cell>
          <cell r="G110">
            <v>-0.86</v>
          </cell>
          <cell r="H110">
            <v>6.22</v>
          </cell>
          <cell r="I110">
            <v>1.45</v>
          </cell>
          <cell r="J110">
            <v>0</v>
          </cell>
          <cell r="L110">
            <v>208</v>
          </cell>
          <cell r="M110">
            <v>0</v>
          </cell>
          <cell r="N110">
            <v>-1.2</v>
          </cell>
          <cell r="O110">
            <v>8.7100000000000009</v>
          </cell>
          <cell r="P110">
            <v>2.0299999999999998</v>
          </cell>
          <cell r="Q110">
            <v>0</v>
          </cell>
        </row>
        <row r="111">
          <cell r="E111">
            <v>109</v>
          </cell>
          <cell r="F111">
            <v>0</v>
          </cell>
          <cell r="G111">
            <v>-0.53</v>
          </cell>
          <cell r="H111">
            <v>5.67</v>
          </cell>
          <cell r="I111">
            <v>0.59</v>
          </cell>
          <cell r="J111">
            <v>0</v>
          </cell>
          <cell r="L111">
            <v>209</v>
          </cell>
          <cell r="M111">
            <v>0</v>
          </cell>
          <cell r="N111">
            <v>-0.74</v>
          </cell>
          <cell r="O111">
            <v>7.93</v>
          </cell>
          <cell r="P111">
            <v>0.82</v>
          </cell>
          <cell r="Q111">
            <v>0</v>
          </cell>
        </row>
        <row r="112">
          <cell r="E112">
            <v>110</v>
          </cell>
          <cell r="F112">
            <v>0</v>
          </cell>
          <cell r="G112">
            <v>-0.92</v>
          </cell>
          <cell r="H112">
            <v>6.01</v>
          </cell>
          <cell r="I112">
            <v>1.66</v>
          </cell>
          <cell r="J112">
            <v>0</v>
          </cell>
          <cell r="L112">
            <v>210</v>
          </cell>
          <cell r="M112">
            <v>0</v>
          </cell>
          <cell r="N112">
            <v>-1.28</v>
          </cell>
          <cell r="O112">
            <v>8.41</v>
          </cell>
          <cell r="P112">
            <v>2.3199999999999998</v>
          </cell>
          <cell r="Q112">
            <v>0</v>
          </cell>
        </row>
        <row r="113">
          <cell r="E113">
            <v>111</v>
          </cell>
          <cell r="F113">
            <v>0.04</v>
          </cell>
          <cell r="G113">
            <v>-0.72</v>
          </cell>
          <cell r="H113">
            <v>5.84</v>
          </cell>
          <cell r="I113">
            <v>1.1200000000000001</v>
          </cell>
          <cell r="J113">
            <v>0.16</v>
          </cell>
          <cell r="L113">
            <v>211</v>
          </cell>
          <cell r="M113">
            <v>0.05</v>
          </cell>
          <cell r="N113">
            <v>-1.01</v>
          </cell>
          <cell r="O113">
            <v>8.17</v>
          </cell>
          <cell r="P113">
            <v>1.57</v>
          </cell>
          <cell r="Q113">
            <v>0.22</v>
          </cell>
        </row>
        <row r="114">
          <cell r="E114">
            <v>112</v>
          </cell>
          <cell r="F114">
            <v>0.05</v>
          </cell>
          <cell r="G114">
            <v>-0.53</v>
          </cell>
          <cell r="H114">
            <v>5.67</v>
          </cell>
          <cell r="I114">
            <v>0.59</v>
          </cell>
          <cell r="J114">
            <v>0.23</v>
          </cell>
          <cell r="L114">
            <v>212</v>
          </cell>
          <cell r="M114">
            <v>7.0000000000000007E-2</v>
          </cell>
          <cell r="N114">
            <v>-0.74</v>
          </cell>
          <cell r="O114">
            <v>7.93</v>
          </cell>
          <cell r="P114">
            <v>0.82</v>
          </cell>
          <cell r="Q114">
            <v>0.32</v>
          </cell>
        </row>
        <row r="115">
          <cell r="E115">
            <v>113</v>
          </cell>
          <cell r="F115">
            <v>0.05</v>
          </cell>
          <cell r="G115">
            <v>-0.92</v>
          </cell>
          <cell r="H115">
            <v>6.01</v>
          </cell>
          <cell r="I115">
            <v>1.66</v>
          </cell>
          <cell r="J115">
            <v>0.23</v>
          </cell>
          <cell r="L115">
            <v>213</v>
          </cell>
          <cell r="M115">
            <v>7.0000000000000007E-2</v>
          </cell>
          <cell r="N115">
            <v>-1.28</v>
          </cell>
          <cell r="O115">
            <v>8.41</v>
          </cell>
          <cell r="P115">
            <v>2.3199999999999998</v>
          </cell>
          <cell r="Q115">
            <v>0.32</v>
          </cell>
        </row>
        <row r="116">
          <cell r="E116">
            <v>114</v>
          </cell>
          <cell r="F116">
            <v>0.26</v>
          </cell>
          <cell r="G116">
            <v>-0.81</v>
          </cell>
          <cell r="H116">
            <v>5.84</v>
          </cell>
          <cell r="I116">
            <v>1.41</v>
          </cell>
          <cell r="J116">
            <v>1.18</v>
          </cell>
          <cell r="L116">
            <v>214</v>
          </cell>
          <cell r="M116">
            <v>0.37</v>
          </cell>
          <cell r="N116">
            <v>-1.1299999999999999</v>
          </cell>
          <cell r="O116">
            <v>8.17</v>
          </cell>
          <cell r="P116">
            <v>1.97</v>
          </cell>
          <cell r="Q116">
            <v>1.66</v>
          </cell>
        </row>
        <row r="117">
          <cell r="E117">
            <v>101</v>
          </cell>
          <cell r="F117">
            <v>0</v>
          </cell>
          <cell r="G117">
            <v>0.35</v>
          </cell>
          <cell r="H117">
            <v>3.78</v>
          </cell>
          <cell r="I117">
            <v>-0.47</v>
          </cell>
          <cell r="J117">
            <v>0</v>
          </cell>
          <cell r="K117">
            <v>25</v>
          </cell>
          <cell r="L117">
            <v>201</v>
          </cell>
          <cell r="M117">
            <v>0</v>
          </cell>
          <cell r="N117">
            <v>0.48</v>
          </cell>
          <cell r="O117">
            <v>5.29</v>
          </cell>
          <cell r="P117">
            <v>-0.66</v>
          </cell>
          <cell r="Q117">
            <v>0</v>
          </cell>
        </row>
        <row r="120">
          <cell r="E120">
            <v>104</v>
          </cell>
          <cell r="F120">
            <v>0</v>
          </cell>
          <cell r="G120">
            <v>0.15</v>
          </cell>
          <cell r="H120">
            <v>3.61</v>
          </cell>
          <cell r="I120">
            <v>0.06</v>
          </cell>
          <cell r="J120">
            <v>0</v>
          </cell>
          <cell r="L120">
            <v>204</v>
          </cell>
          <cell r="M120">
            <v>0</v>
          </cell>
          <cell r="N120">
            <v>0.21</v>
          </cell>
          <cell r="O120">
            <v>5.05</v>
          </cell>
          <cell r="P120">
            <v>0.09</v>
          </cell>
          <cell r="Q120">
            <v>0</v>
          </cell>
        </row>
        <row r="121">
          <cell r="E121">
            <v>105</v>
          </cell>
          <cell r="F121">
            <v>0</v>
          </cell>
          <cell r="G121">
            <v>0.76</v>
          </cell>
          <cell r="H121">
            <v>7.67</v>
          </cell>
          <cell r="I121">
            <v>-1.01</v>
          </cell>
          <cell r="J121">
            <v>0</v>
          </cell>
          <cell r="L121">
            <v>205</v>
          </cell>
          <cell r="M121">
            <v>0</v>
          </cell>
          <cell r="N121">
            <v>1.07</v>
          </cell>
          <cell r="O121">
            <v>10.74</v>
          </cell>
          <cell r="P121">
            <v>-1.41</v>
          </cell>
          <cell r="Q121">
            <v>0</v>
          </cell>
        </row>
        <row r="122">
          <cell r="E122">
            <v>106</v>
          </cell>
          <cell r="F122">
            <v>0</v>
          </cell>
          <cell r="G122">
            <v>0.76</v>
          </cell>
          <cell r="H122">
            <v>7.67</v>
          </cell>
          <cell r="I122">
            <v>-1.01</v>
          </cell>
          <cell r="J122">
            <v>0</v>
          </cell>
          <cell r="L122">
            <v>206</v>
          </cell>
          <cell r="M122">
            <v>0</v>
          </cell>
          <cell r="N122">
            <v>1.07</v>
          </cell>
          <cell r="O122">
            <v>10.74</v>
          </cell>
          <cell r="P122">
            <v>-1.41</v>
          </cell>
          <cell r="Q122">
            <v>0</v>
          </cell>
        </row>
        <row r="123">
          <cell r="E123">
            <v>107</v>
          </cell>
          <cell r="F123">
            <v>0</v>
          </cell>
          <cell r="G123">
            <v>0.86</v>
          </cell>
          <cell r="H123">
            <v>7.76</v>
          </cell>
          <cell r="I123">
            <v>-1.28</v>
          </cell>
          <cell r="J123">
            <v>0</v>
          </cell>
          <cell r="L123">
            <v>207</v>
          </cell>
          <cell r="M123">
            <v>0</v>
          </cell>
          <cell r="N123">
            <v>1.2</v>
          </cell>
          <cell r="O123">
            <v>10.86</v>
          </cell>
          <cell r="P123">
            <v>-1.79</v>
          </cell>
          <cell r="Q123">
            <v>0</v>
          </cell>
        </row>
        <row r="124">
          <cell r="E124">
            <v>108</v>
          </cell>
          <cell r="F124">
            <v>0</v>
          </cell>
          <cell r="G124">
            <v>0.66</v>
          </cell>
          <cell r="H124">
            <v>7.59</v>
          </cell>
          <cell r="I124">
            <v>-0.74</v>
          </cell>
          <cell r="J124">
            <v>0</v>
          </cell>
          <cell r="L124">
            <v>208</v>
          </cell>
          <cell r="M124">
            <v>0</v>
          </cell>
          <cell r="N124">
            <v>0.93</v>
          </cell>
          <cell r="O124">
            <v>10.62</v>
          </cell>
          <cell r="P124">
            <v>-1.04</v>
          </cell>
          <cell r="Q124">
            <v>0</v>
          </cell>
        </row>
        <row r="125">
          <cell r="E125">
            <v>109</v>
          </cell>
          <cell r="F125">
            <v>0</v>
          </cell>
          <cell r="G125">
            <v>0.92</v>
          </cell>
          <cell r="H125">
            <v>7.45</v>
          </cell>
          <cell r="I125">
            <v>-1.49</v>
          </cell>
          <cell r="J125">
            <v>0</v>
          </cell>
          <cell r="L125">
            <v>209</v>
          </cell>
          <cell r="M125">
            <v>0</v>
          </cell>
          <cell r="N125">
            <v>1.28</v>
          </cell>
          <cell r="O125">
            <v>10.43</v>
          </cell>
          <cell r="P125">
            <v>-2.09</v>
          </cell>
          <cell r="Q125">
            <v>0</v>
          </cell>
        </row>
        <row r="126">
          <cell r="E126">
            <v>110</v>
          </cell>
          <cell r="F126">
            <v>0</v>
          </cell>
          <cell r="G126">
            <v>0.53</v>
          </cell>
          <cell r="H126">
            <v>7.11</v>
          </cell>
          <cell r="I126">
            <v>-0.42</v>
          </cell>
          <cell r="J126">
            <v>0</v>
          </cell>
          <cell r="L126">
            <v>210</v>
          </cell>
          <cell r="M126">
            <v>0</v>
          </cell>
          <cell r="N126">
            <v>0.74</v>
          </cell>
          <cell r="O126">
            <v>9.9499999999999993</v>
          </cell>
          <cell r="P126">
            <v>-0.59</v>
          </cell>
          <cell r="Q126">
            <v>0</v>
          </cell>
        </row>
        <row r="127">
          <cell r="E127">
            <v>111</v>
          </cell>
          <cell r="F127">
            <v>0.04</v>
          </cell>
          <cell r="G127">
            <v>0.72</v>
          </cell>
          <cell r="H127">
            <v>7.28</v>
          </cell>
          <cell r="I127">
            <v>-0.96</v>
          </cell>
          <cell r="J127">
            <v>0.18</v>
          </cell>
          <cell r="L127">
            <v>211</v>
          </cell>
          <cell r="M127">
            <v>0.06</v>
          </cell>
          <cell r="N127">
            <v>1.01</v>
          </cell>
          <cell r="O127">
            <v>10.19</v>
          </cell>
          <cell r="P127">
            <v>-1.34</v>
          </cell>
          <cell r="Q127">
            <v>0.25</v>
          </cell>
        </row>
        <row r="128">
          <cell r="E128">
            <v>112</v>
          </cell>
          <cell r="F128">
            <v>0.06</v>
          </cell>
          <cell r="G128">
            <v>0.92</v>
          </cell>
          <cell r="H128">
            <v>7.45</v>
          </cell>
          <cell r="I128">
            <v>-1.49</v>
          </cell>
          <cell r="J128">
            <v>0.25</v>
          </cell>
          <cell r="L128">
            <v>212</v>
          </cell>
          <cell r="M128">
            <v>0.08</v>
          </cell>
          <cell r="N128">
            <v>1.28</v>
          </cell>
          <cell r="O128">
            <v>10.43</v>
          </cell>
          <cell r="P128">
            <v>-2.09</v>
          </cell>
          <cell r="Q128">
            <v>0.35</v>
          </cell>
        </row>
        <row r="129">
          <cell r="E129">
            <v>113</v>
          </cell>
          <cell r="F129">
            <v>0.06</v>
          </cell>
          <cell r="G129">
            <v>0.53</v>
          </cell>
          <cell r="H129">
            <v>7.11</v>
          </cell>
          <cell r="I129">
            <v>-0.42</v>
          </cell>
          <cell r="J129">
            <v>0.25</v>
          </cell>
          <cell r="L129">
            <v>213</v>
          </cell>
          <cell r="M129">
            <v>0.08</v>
          </cell>
          <cell r="N129">
            <v>0.74</v>
          </cell>
          <cell r="O129">
            <v>9.9499999999999993</v>
          </cell>
          <cell r="P129">
            <v>-0.59</v>
          </cell>
          <cell r="Q129">
            <v>0.35</v>
          </cell>
        </row>
        <row r="130">
          <cell r="E130">
            <v>114</v>
          </cell>
          <cell r="F130">
            <v>0.22</v>
          </cell>
          <cell r="G130">
            <v>0.81</v>
          </cell>
          <cell r="H130">
            <v>7.28</v>
          </cell>
          <cell r="I130">
            <v>-1.24</v>
          </cell>
          <cell r="J130">
            <v>0.97</v>
          </cell>
          <cell r="L130">
            <v>214</v>
          </cell>
          <cell r="M130">
            <v>0.3</v>
          </cell>
          <cell r="N130">
            <v>1.1299999999999999</v>
          </cell>
          <cell r="O130">
            <v>10.19</v>
          </cell>
          <cell r="P130">
            <v>-1.74</v>
          </cell>
          <cell r="Q130">
            <v>1.36</v>
          </cell>
        </row>
        <row r="131">
          <cell r="E131">
            <v>101</v>
          </cell>
          <cell r="F131">
            <v>0</v>
          </cell>
          <cell r="G131">
            <v>-0.35</v>
          </cell>
          <cell r="H131">
            <v>3.36</v>
          </cell>
          <cell r="I131">
            <v>0.52</v>
          </cell>
          <cell r="J131">
            <v>0</v>
          </cell>
          <cell r="K131">
            <v>27</v>
          </cell>
          <cell r="L131">
            <v>201</v>
          </cell>
          <cell r="M131">
            <v>0</v>
          </cell>
          <cell r="N131">
            <v>-0.48</v>
          </cell>
          <cell r="O131">
            <v>4.7</v>
          </cell>
          <cell r="P131">
            <v>0.73</v>
          </cell>
          <cell r="Q131">
            <v>0</v>
          </cell>
        </row>
        <row r="132">
          <cell r="E132">
            <v>102</v>
          </cell>
          <cell r="F132">
            <v>0</v>
          </cell>
          <cell r="G132">
            <v>-0.35</v>
          </cell>
          <cell r="H132">
            <v>3.36</v>
          </cell>
          <cell r="I132">
            <v>0.52</v>
          </cell>
          <cell r="J132">
            <v>0</v>
          </cell>
          <cell r="L132">
            <v>202</v>
          </cell>
          <cell r="M132">
            <v>0</v>
          </cell>
          <cell r="N132">
            <v>-0.48</v>
          </cell>
          <cell r="O132">
            <v>4.7</v>
          </cell>
          <cell r="P132">
            <v>0.73</v>
          </cell>
          <cell r="Q132">
            <v>0</v>
          </cell>
        </row>
        <row r="133">
          <cell r="E133">
            <v>103</v>
          </cell>
          <cell r="F133">
            <v>0</v>
          </cell>
          <cell r="G133">
            <v>-0.15</v>
          </cell>
          <cell r="H133">
            <v>3.18</v>
          </cell>
          <cell r="I133">
            <v>-0.01</v>
          </cell>
          <cell r="J133">
            <v>0</v>
          </cell>
          <cell r="L133">
            <v>203</v>
          </cell>
          <cell r="M133">
            <v>0</v>
          </cell>
          <cell r="N133">
            <v>-0.21</v>
          </cell>
          <cell r="O133">
            <v>4.46</v>
          </cell>
          <cell r="P133">
            <v>-0.02</v>
          </cell>
          <cell r="Q133">
            <v>0</v>
          </cell>
        </row>
        <row r="134">
          <cell r="E134">
            <v>104</v>
          </cell>
          <cell r="F134">
            <v>0</v>
          </cell>
          <cell r="G134">
            <v>-0.54</v>
          </cell>
          <cell r="H134">
            <v>3.53</v>
          </cell>
          <cell r="I134">
            <v>1.06</v>
          </cell>
          <cell r="J134">
            <v>0</v>
          </cell>
          <cell r="L134">
            <v>204</v>
          </cell>
          <cell r="M134">
            <v>0</v>
          </cell>
          <cell r="N134">
            <v>-0.76</v>
          </cell>
          <cell r="O134">
            <v>4.9400000000000004</v>
          </cell>
          <cell r="P134">
            <v>1.48</v>
          </cell>
          <cell r="Q134">
            <v>0</v>
          </cell>
        </row>
        <row r="137">
          <cell r="E137">
            <v>107</v>
          </cell>
          <cell r="F137">
            <v>0</v>
          </cell>
          <cell r="G137">
            <v>-0.66</v>
          </cell>
          <cell r="H137">
            <v>6.05</v>
          </cell>
          <cell r="I137">
            <v>0.92</v>
          </cell>
          <cell r="J137">
            <v>0</v>
          </cell>
          <cell r="L137">
            <v>207</v>
          </cell>
          <cell r="M137">
            <v>0</v>
          </cell>
          <cell r="N137">
            <v>-0.93</v>
          </cell>
          <cell r="O137">
            <v>8.4700000000000006</v>
          </cell>
          <cell r="P137">
            <v>1.28</v>
          </cell>
          <cell r="Q137">
            <v>0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.2 마루높이검토"/>
      <sheetName val="6.1.3 쇄파대검토"/>
      <sheetName val="6.1.4 피복재중량-1)Hudson식"/>
      <sheetName val="2)반데미어"/>
      <sheetName val="3)다까하시"/>
      <sheetName val="4)흐름에의한 안정질량"/>
      <sheetName val="파장구하기"/>
      <sheetName val="6.1.2~4 마루높이~피복재산정(p.8~23)-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3.1 마루높이결정"/>
      <sheetName val="4.3.2피복재소요중량산정"/>
      <sheetName val="4.3.3"/>
      <sheetName val="4.3.3 나. 검토조건"/>
      <sheetName val="라.원호활동검토A구간상시"/>
      <sheetName val="원호활동검토A구간지진지"/>
      <sheetName val="4.3.4"/>
      <sheetName val="4.3.4 나. 검토조건"/>
      <sheetName val="라.원호활동검토B구간상시"/>
      <sheetName val="원호활동검토B구간지진시"/>
      <sheetName val="마. 표사 이동한계 수심"/>
      <sheetName val="바. TYPE-E1"/>
      <sheetName val="2) TYPE-E3"/>
      <sheetName val="3) TYPE-E4"/>
      <sheetName val="4) TYPE-E5"/>
      <sheetName val="5) TYPE-E6"/>
      <sheetName val="6) TYPE-E7"/>
      <sheetName val="4.3.5"/>
      <sheetName val="4.3.5 나.검토조건"/>
      <sheetName val="X........X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 설계조건"/>
      <sheetName val="4.2.1 마루높이 검토"/>
      <sheetName val="4.2.2 피복재 소요중량 산정"/>
      <sheetName val="4.2.3 단면안정 검토"/>
      <sheetName val="4.2.4 표준단면도"/>
      <sheetName val="4.2.4 표사 이동한계 수심"/>
      <sheetName val="4.2.5 MOUND 피복재 소요중량 산정"/>
      <sheetName val="4.2.6 단면안정 검토"/>
      <sheetName val="4.2.7 단면안정 검토"/>
      <sheetName val="4.2.8 단면안정 검토"/>
    </sheetNames>
    <sheetDataSet>
      <sheetData sheetId="0" refreshError="1"/>
      <sheetData sheetId="1" refreshError="1">
        <row r="19">
          <cell r="F19" t="str">
            <v>북방파제</v>
          </cell>
        </row>
        <row r="30">
          <cell r="N30">
            <v>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 설계조건"/>
      <sheetName val="4.2.1 마루높이 검토"/>
      <sheetName val="4.2.2 피복재 소요중량 산정"/>
      <sheetName val="4.2.3 단면안정 검토"/>
      <sheetName val="4.2.4 표준단면도"/>
      <sheetName val="4.2.4 표사 이동한계 수심"/>
      <sheetName val="4.2.5 MOUND 피복재 소요중량 산정"/>
      <sheetName val="4.2.6 단면안정 검토"/>
      <sheetName val="4.2.7 단면안정 검토"/>
      <sheetName val="4.2.8 단면안정 검토"/>
    </sheetNames>
    <sheetDataSet>
      <sheetData sheetId="0"/>
      <sheetData sheetId="1">
        <row r="23">
          <cell r="S23" t="str">
            <v>NE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설계조건"/>
      <sheetName val="1.2.1 마루높이결정"/>
      <sheetName val="1.2.2피복재소요중량산정"/>
      <sheetName val="1.2.3단면안정검토"/>
      <sheetName val="1.2.4침하량"/>
      <sheetName val="사.원호활동검토"/>
    </sheetNames>
    <sheetDataSet>
      <sheetData sheetId="0" refreshError="1"/>
      <sheetData sheetId="1">
        <row r="192">
          <cell r="Q192">
            <v>6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지진시"/>
      <sheetName val="1.1설계조건"/>
      <sheetName val="7. 결과요약"/>
      <sheetName val="중간부"/>
      <sheetName val="표지"/>
      <sheetName val="1.설계조건"/>
      <sheetName val="SAP_INPUT"/>
      <sheetName val="6.단면검토"/>
      <sheetName val="균열검토"/>
      <sheetName val="7.사용성검토"/>
      <sheetName val="8.우각부및처짐검토"/>
      <sheetName val="9.지지력검토"/>
      <sheetName val="주철근조립도"/>
      <sheetName val="단면제원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IN"/>
      <sheetName val="나.설계조건"/>
      <sheetName val="참고(3.2)"/>
      <sheetName val="MOTOR"/>
      <sheetName val="표지"/>
      <sheetName val="1.설계조건"/>
      <sheetName val="SAP_INPUT"/>
      <sheetName val="6.단면검토"/>
      <sheetName val="균열검토"/>
      <sheetName val="7.사용성검토"/>
      <sheetName val="8.우각부및처짐검토"/>
      <sheetName val="9.지지력검토"/>
      <sheetName val="주철근조립도"/>
      <sheetName val="JUCK"/>
      <sheetName val="#REF"/>
      <sheetName val="내역서"/>
      <sheetName val="단면가정"/>
      <sheetName val="재원표"/>
      <sheetName val="5지진시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2"/>
      <sheetName val="#REF"/>
      <sheetName val="이형철근단면적"/>
      <sheetName val="하중계산"/>
      <sheetName val="5지진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형보"/>
      <sheetName val="직사각형보"/>
      <sheetName val="복철근보"/>
      <sheetName val="Sheet1"/>
      <sheetName val="Sheet2"/>
      <sheetName val="Sheet3"/>
      <sheetName val="4.2.1 마루높이 검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역T형교대(말뚝기초)"/>
      <sheetName val="교좌장치"/>
      <sheetName val="주철근조립"/>
    </sheetNames>
    <sheetDataSet>
      <sheetData sheetId="0"/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기준"/>
      <sheetName val="하중계산"/>
      <sheetName val="모델링"/>
      <sheetName val="단면정수"/>
      <sheetName val="하중재하"/>
      <sheetName val="INPUT DATA"/>
      <sheetName val="단면력정리"/>
      <sheetName val="철근량(본체)"/>
      <sheetName val="우각부보강"/>
      <sheetName val="거더"/>
      <sheetName val="철근량(거더)"/>
      <sheetName val="마감벽"/>
      <sheetName val="마감(철근량)"/>
      <sheetName val="덕트"/>
      <sheetName val="철근량(덕트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input"/>
      <sheetName val="1.2.제원"/>
      <sheetName val="3.하중계산"/>
      <sheetName val="4.1.안정검토"/>
      <sheetName val="4.2.안정검토"/>
      <sheetName val="5.1.단면력"/>
      <sheetName val="5.4.하중조합"/>
      <sheetName val="5.5.스프링"/>
      <sheetName val="7.부재검토"/>
      <sheetName val="6.단면력도"/>
      <sheetName val="8.1.기초검토용 부재력(1)"/>
      <sheetName val="8.2.기초검토용부재력(2)"/>
      <sheetName val="8.3.기초단면력(파일)입"/>
      <sheetName val="8.4.SD30 (2)"/>
      <sheetName val="9.SHOE"/>
      <sheetName val="10.낙교방지"/>
      <sheetName val="횡방향구속"/>
    </sheetNames>
    <sheetDataSet>
      <sheetData sheetId="0" refreshError="1"/>
      <sheetData sheetId="1">
        <row r="1">
          <cell r="N1">
            <v>240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기준"/>
      <sheetName val="3련박스"/>
      <sheetName val="INPUT"/>
      <sheetName val="OUTPUT"/>
      <sheetName val="Diagram"/>
      <sheetName val="단면력"/>
      <sheetName val="철근량(상부)"/>
      <sheetName val="철근량(하부)"/>
      <sheetName val="철근량(벽체)"/>
      <sheetName val="우각부"/>
      <sheetName val="주철근조립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간지"/>
      <sheetName val="검토단면"/>
      <sheetName val="설계조건"/>
      <sheetName val="바닥판"/>
      <sheetName val="단면제원"/>
      <sheetName val="하중및단면력"/>
      <sheetName val="PRESTRESS"/>
      <sheetName val="6.교좌면보강"/>
      <sheetName val="4.2기둥부단면"/>
      <sheetName val="7.PILE  (돌출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역T형교대(말뚝기초)"/>
      <sheetName val="교좌장치"/>
      <sheetName val="주철근조립"/>
    </sheetNames>
    <sheetDataSet>
      <sheetData sheetId="0"/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definedNames>
      <definedName name="매크로1"/>
    </definedNames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계산요약"/>
      <sheetName val="간지"/>
      <sheetName val="목차"/>
      <sheetName val="1.설계조건"/>
      <sheetName val="2. 설계단면"/>
      <sheetName val="3. 단면제정수"/>
      <sheetName val="4 단면계산"/>
      <sheetName val="5 주형설계"/>
      <sheetName val="5.4 현장용접"/>
      <sheetName val="5.5 강상판설계"/>
      <sheetName val="6. 횡리브설계"/>
      <sheetName val="7. 보강재 설계"/>
      <sheetName val="9. 처짐량"/>
      <sheetName val="10. 받침부 설계"/>
      <sheetName val="횡리브(3변지지)"/>
      <sheetName val="현장이음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내진설계흐름도"/>
      <sheetName val="1.설계조건"/>
      <sheetName val="2.설계단면"/>
      <sheetName val="3.모델링"/>
      <sheetName val="내진해석"/>
      <sheetName val="질량기여도"/>
      <sheetName val="inpu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내진설계흐름도"/>
      <sheetName val="1.설계조건"/>
      <sheetName val="2.설계단면"/>
      <sheetName val="3.모델링"/>
      <sheetName val="내진해석"/>
      <sheetName val="질량기여도"/>
      <sheetName val="inpu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피복재 중량 산정"/>
      <sheetName val=" 피복재 중량 산정 (항내측)(CON'C)"/>
      <sheetName val=" 피복재 중량 산정 (항내측) (사석)"/>
      <sheetName val="피복재 중량 산정 정리"/>
    </sheetNames>
    <sheetDataSet>
      <sheetData sheetId="0"/>
      <sheetData sheetId="1"/>
      <sheetData sheetId="2"/>
      <sheetData sheetId="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조건 및 단면가정"/>
      <sheetName val="작용하중산정"/>
      <sheetName val="구조물안정검토"/>
      <sheetName val="지지력검토"/>
      <sheetName val="기타안정검토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"/>
      <sheetName val="설계조건"/>
      <sheetName val="부유시"/>
      <sheetName val="완성(상시)"/>
      <sheetName val="완성(지진시)"/>
      <sheetName val="작용력정리"/>
      <sheetName val="하중조합"/>
      <sheetName val="안정검토"/>
      <sheetName val="세부설계"/>
    </sheetNames>
    <sheetDataSet>
      <sheetData sheetId="0" refreshError="1">
        <row r="16">
          <cell r="G16">
            <v>4.5999999999999996</v>
          </cell>
          <cell r="K16">
            <v>4.5999999999999996</v>
          </cell>
          <cell r="O16">
            <v>4.5</v>
          </cell>
          <cell r="AC16">
            <v>0.4</v>
          </cell>
          <cell r="AD16">
            <v>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조건 및 단면가정"/>
      <sheetName val="작용하중산정"/>
      <sheetName val="구조물안정검토"/>
      <sheetName val="지지력검토"/>
    </sheetNames>
    <sheetDataSet>
      <sheetData sheetId="0">
        <row r="62">
          <cell r="AA62">
            <v>2</v>
          </cell>
          <cell r="AI62">
            <v>40</v>
          </cell>
        </row>
      </sheetData>
      <sheetData sheetId="1"/>
      <sheetData sheetId="2"/>
      <sheetData sheetId="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건"/>
      <sheetName val="계산"/>
      <sheetName val="구조물검토"/>
      <sheetName val="지반검토"/>
    </sheetNames>
    <sheetDataSet>
      <sheetData sheetId="0" refreshError="1">
        <row r="35">
          <cell r="K35">
            <v>-3</v>
          </cell>
        </row>
        <row r="36">
          <cell r="K36">
            <v>-3.6</v>
          </cell>
        </row>
        <row r="37">
          <cell r="K37">
            <v>-6</v>
          </cell>
        </row>
        <row r="38">
          <cell r="K38">
            <v>2</v>
          </cell>
        </row>
        <row r="66">
          <cell r="V66">
            <v>0.08</v>
          </cell>
        </row>
      </sheetData>
      <sheetData sheetId="1" refreshError="1"/>
      <sheetData sheetId="2"/>
      <sheetData sheetId="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조건"/>
      <sheetName val="설계조위결정"/>
      <sheetName val="마루높이결정"/>
      <sheetName val="월파량산정"/>
      <sheetName val="설계구간"/>
      <sheetName val="쇄파대검토"/>
      <sheetName val="소파블록결정"/>
      <sheetName val="중간피복재결정"/>
      <sheetName val="중간피복블록비교"/>
      <sheetName val="세굴방지공검토"/>
      <sheetName val="수심별세굴방지공검토"/>
      <sheetName val="세굴에대한검토"/>
      <sheetName val="피복블록비교"/>
      <sheetName val="피복블록공사비비교"/>
      <sheetName val="내측설계파추정"/>
      <sheetName val="내측파랑안정검토"/>
    </sheetNames>
    <sheetDataSet>
      <sheetData sheetId="0">
        <row r="5">
          <cell r="L5">
            <v>2.65</v>
          </cell>
        </row>
        <row r="6">
          <cell r="R6">
            <v>2.573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.1 쇄파대검토 (최종-평균) (2)"/>
      <sheetName val="3.1.1 쇄파대검토 (최종-평균)"/>
      <sheetName val="3.1.1 쇄파대검토 (3)-평균"/>
      <sheetName val="3.1.1 쇄파대검토 (4)-max"/>
      <sheetName val="3.1.1 쇄파대검토 (2)"/>
      <sheetName val="3.1.1 쇄파대검토"/>
      <sheetName val="3.1.2 마루높이결정 가. 1)~3)"/>
      <sheetName val="4)~5) "/>
      <sheetName val="나.마루높이검토 1)~2)"/>
      <sheetName val="3)~4) 다.1)~3)"/>
      <sheetName val="3.1.3 SLIT제원 검토 가."/>
      <sheetName val="나. 1)~3)"/>
      <sheetName val="3.1.4 피복재 중량 가"/>
      <sheetName val="나. 항내측 피복재검토"/>
      <sheetName val="흐름에의한 안정질량"/>
      <sheetName val="3.1.4  근고블록 검토"/>
      <sheetName val="3.1.5 세굴방지공 검토 가. 나. 다. 1)~3)"/>
      <sheetName val="라. 1) 마. 1)~2)"/>
      <sheetName val="C-1(경사제)"/>
      <sheetName val="C-1(혼성제)"/>
      <sheetName val="파장구하기"/>
      <sheetName val="나.마루높이검토 1)~2)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나.마루높이검토 1)~2)"/>
      <sheetName val="3)~4) 다.1)~3)"/>
      <sheetName val="3.1.3 SLIT제원 검토 가."/>
      <sheetName val="나. 1)~3)"/>
      <sheetName val="3.1.4 피복재 중량 가"/>
      <sheetName val="나. 항내측 피복재검토"/>
      <sheetName val="흐름에의한 안정질량"/>
      <sheetName val="3.1.4  근고블록 검토"/>
      <sheetName val="3.1.5 세굴방지공 검토 가. 나. 다. 1)~3)"/>
      <sheetName val="라. 1) 마. 1)~2)"/>
      <sheetName val="C-1(경사제)"/>
      <sheetName val="C-1(혼성제)"/>
      <sheetName val="파장구하기"/>
      <sheetName val="나.마루높이검토 1)~2)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_설계조건"/>
      <sheetName val="1.2_서방파제(동호항)"/>
      <sheetName val="1.2.3_서방파제(동호항)"/>
      <sheetName val="1.2_동방파제(동호항)"/>
      <sheetName val="1.3_남방파제"/>
      <sheetName val="1.3.3_남방파제"/>
      <sheetName val="1.5 동방파제"/>
      <sheetName val="1.5.3 동방파제"/>
      <sheetName val="1.6 서방파제"/>
      <sheetName val="1.6.3 서방파제 "/>
      <sheetName val="1.7 중앙방파제"/>
      <sheetName val="1.7.3 중앙방파제"/>
      <sheetName val="SPM C-1"/>
      <sheetName val="파장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.1 쇄파대검토"/>
      <sheetName val="3.1.2 마루높이결정 가. 1)~3)"/>
      <sheetName val="4)~5) "/>
      <sheetName val="나.마루높이검토 1)~2)"/>
      <sheetName val="3)~4) 다.1)~3)"/>
      <sheetName val="3.1.3 SLIT제원 검토 가."/>
      <sheetName val="나. 1)~3)"/>
      <sheetName val="3.1.4 피복재 중량 가"/>
      <sheetName val="나. 항내측 피복재검토"/>
      <sheetName val="흐름에의한 안정질량"/>
      <sheetName val="3.1.4  근고블록 검토"/>
      <sheetName val="3.1.5 세굴방지공 검토 가. 나. 다. 1)~3)"/>
      <sheetName val="라. 1) 마. 1)~2)"/>
      <sheetName val="C-1(경사제)"/>
      <sheetName val="C-1(혼성제)"/>
      <sheetName val="파장구하기"/>
      <sheetName val="나.마루높이검토 1)~2)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건"/>
      <sheetName val="계산"/>
      <sheetName val="구조물검토"/>
      <sheetName val="지반검토"/>
    </sheetNames>
    <sheetDataSet>
      <sheetData sheetId="0" refreshError="1">
        <row r="35">
          <cell r="K35">
            <v>-3</v>
          </cell>
        </row>
        <row r="36">
          <cell r="K36">
            <v>-3.6</v>
          </cell>
        </row>
        <row r="37">
          <cell r="K37">
            <v>-6</v>
          </cell>
        </row>
        <row r="38">
          <cell r="K38">
            <v>2</v>
          </cell>
        </row>
        <row r="66">
          <cell r="V66">
            <v>0.08</v>
          </cell>
        </row>
      </sheetData>
      <sheetData sheetId="1" refreshError="1"/>
      <sheetData sheetId="2"/>
      <sheetData sheetId="3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역T형교대(말뚝기초)"/>
      <sheetName val="교좌장치"/>
      <sheetName val="주철근조립"/>
    </sheetNames>
    <sheetDataSet>
      <sheetData sheetId="0"/>
      <sheetData sheetId="1" refreshError="1"/>
      <sheetData sheetId="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definedNames>
      <definedName name="매크로1"/>
    </definedNames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계산요약"/>
      <sheetName val="간지"/>
      <sheetName val="목차"/>
      <sheetName val="1.설계조건"/>
      <sheetName val="2. 설계단면"/>
      <sheetName val="3. 단면제정수"/>
      <sheetName val="4 단면계산"/>
      <sheetName val="5 주형설계"/>
      <sheetName val="5.4 현장용접"/>
      <sheetName val="5.5 강상판설계"/>
      <sheetName val="6. 횡리브설계"/>
      <sheetName val="7. 보강재 설계"/>
      <sheetName val="9. 처짐량"/>
      <sheetName val="10. 받침부 설계"/>
      <sheetName val="횡리브(3변지지)"/>
      <sheetName val="현장이음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조건 및 단면가정"/>
      <sheetName val="작용하중산정"/>
      <sheetName val="구조물안정검토"/>
      <sheetName val="지지력검토"/>
    </sheetNames>
    <sheetDataSet>
      <sheetData sheetId="0">
        <row r="62">
          <cell r="AA62">
            <v>2</v>
          </cell>
          <cell r="AI62">
            <v>40</v>
          </cell>
        </row>
      </sheetData>
      <sheetData sheetId="1"/>
      <sheetData sheetId="2"/>
      <sheetData sheetId="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3.1 마루높이결정"/>
      <sheetName val="4.3.2피복재소요중량산정"/>
      <sheetName val="4.3.3"/>
      <sheetName val="4.3.3 나. 검토조건"/>
      <sheetName val="라.원호활동검토A구간상시"/>
      <sheetName val="원호활동검토A구간지진지"/>
      <sheetName val="4.3.4"/>
      <sheetName val="4.3.4 나. 검토조건"/>
      <sheetName val="라.원호활동검토B구간상시"/>
      <sheetName val="원호활동검토B구간지진시"/>
      <sheetName val="마. 표사 이동한계 수심"/>
      <sheetName val="바. TYPE-E1"/>
      <sheetName val="2) TYPE-E3"/>
      <sheetName val="3) TYPE-E4"/>
      <sheetName val="4) TYPE-E5"/>
      <sheetName val="5) TYPE-E6"/>
      <sheetName val="6) TYPE-E7"/>
      <sheetName val="4.3.5"/>
      <sheetName val="4.3.5 나.검토조건"/>
      <sheetName val="X........X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내진설계흐름도"/>
      <sheetName val="1.설계조건"/>
      <sheetName val="2.설계단면"/>
      <sheetName val="3.모델링"/>
      <sheetName val="내진해석"/>
      <sheetName val="질량기여도"/>
      <sheetName val="inpu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조건 및 단면가정"/>
      <sheetName val="작용하중산정"/>
      <sheetName val="구조물안정검토"/>
      <sheetName val="지지력검토"/>
      <sheetName val="기타안정검토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피복재 중량 산정"/>
      <sheetName val=" 피복재 중량 산정 (항내측)(CON'C)"/>
      <sheetName val=" 피복재 중량 산정 (항내측) (사석)"/>
      <sheetName val="피복재 중량 산정 정리"/>
    </sheetNames>
    <sheetDataSet>
      <sheetData sheetId="0"/>
      <sheetData sheetId="1"/>
      <sheetData sheetId="2"/>
      <sheetData sheetId="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input"/>
      <sheetName val="1.2.제원"/>
      <sheetName val="3.하중계산"/>
      <sheetName val="4.1.안정검토"/>
      <sheetName val="4.2.안정검토"/>
      <sheetName val="5.1.단면력"/>
      <sheetName val="5.4.하중조합"/>
      <sheetName val="5.5.스프링"/>
      <sheetName val="7.부재검토"/>
      <sheetName val="6.단면력도"/>
      <sheetName val="8.1.기초검토용 부재력(1)"/>
      <sheetName val="8.2.기초검토용부재력(2)"/>
      <sheetName val="8.3.기초단면력(파일)입"/>
      <sheetName val="8.4.SD30 (2)"/>
      <sheetName val="9.SHOE"/>
      <sheetName val="10.낙교방지"/>
      <sheetName val="횡방향구속"/>
    </sheetNames>
    <sheetDataSet>
      <sheetData sheetId="0" refreshError="1"/>
      <sheetData sheetId="1">
        <row r="1">
          <cell r="N1">
            <v>240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Load"/>
      <sheetName val="summary"/>
      <sheetName val="Case_multi_Y"/>
      <sheetName val="Case_Cantil_Y"/>
      <sheetName val="Case_multi_X"/>
      <sheetName val="Case_Cantil_X"/>
      <sheetName val="HV_Ped"/>
      <sheetName val="VV_Ped"/>
      <sheetName val="Cantil_Ped"/>
      <sheetName val="Rebar"/>
      <sheetName val="Data_ST"/>
      <sheetName val="Data_Vert"/>
      <sheetName val="Data_Hori"/>
      <sheetName val="Result"/>
      <sheetName val="Draw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>
        <row r="5">
          <cell r="E5">
            <v>101</v>
          </cell>
          <cell r="F5">
            <v>0</v>
          </cell>
          <cell r="G5">
            <v>0.36</v>
          </cell>
          <cell r="H5">
            <v>3.8</v>
          </cell>
          <cell r="I5">
            <v>-0.5</v>
          </cell>
          <cell r="J5">
            <v>0</v>
          </cell>
          <cell r="K5">
            <v>1</v>
          </cell>
          <cell r="L5">
            <v>201</v>
          </cell>
          <cell r="M5">
            <v>0</v>
          </cell>
          <cell r="N5">
            <v>0.51</v>
          </cell>
          <cell r="O5">
            <v>5.32</v>
          </cell>
          <cell r="P5">
            <v>-0.69</v>
          </cell>
          <cell r="Q5">
            <v>0</v>
          </cell>
        </row>
        <row r="6">
          <cell r="E6">
            <v>102</v>
          </cell>
          <cell r="F6">
            <v>0</v>
          </cell>
          <cell r="G6">
            <v>0.36</v>
          </cell>
          <cell r="H6">
            <v>3.8</v>
          </cell>
          <cell r="I6">
            <v>-0.5</v>
          </cell>
          <cell r="J6">
            <v>0</v>
          </cell>
          <cell r="L6">
            <v>202</v>
          </cell>
          <cell r="M6">
            <v>0</v>
          </cell>
          <cell r="N6">
            <v>0.51</v>
          </cell>
          <cell r="O6">
            <v>5.32</v>
          </cell>
          <cell r="P6">
            <v>-0.69</v>
          </cell>
          <cell r="Q6">
            <v>0</v>
          </cell>
        </row>
        <row r="7">
          <cell r="E7">
            <v>103</v>
          </cell>
          <cell r="F7">
            <v>0</v>
          </cell>
          <cell r="G7">
            <v>0.47</v>
          </cell>
          <cell r="H7">
            <v>3.9</v>
          </cell>
          <cell r="I7">
            <v>-0.79</v>
          </cell>
          <cell r="J7">
            <v>0</v>
          </cell>
          <cell r="L7">
            <v>203</v>
          </cell>
          <cell r="M7">
            <v>0</v>
          </cell>
          <cell r="N7">
            <v>0.66</v>
          </cell>
          <cell r="O7">
            <v>5.46</v>
          </cell>
          <cell r="P7">
            <v>-1.1100000000000001</v>
          </cell>
          <cell r="Q7">
            <v>0</v>
          </cell>
        </row>
        <row r="8">
          <cell r="E8">
            <v>104</v>
          </cell>
          <cell r="F8">
            <v>0</v>
          </cell>
          <cell r="G8">
            <v>0.26</v>
          </cell>
          <cell r="H8">
            <v>3.71</v>
          </cell>
          <cell r="I8">
            <v>-0.2</v>
          </cell>
          <cell r="J8">
            <v>0</v>
          </cell>
          <cell r="L8">
            <v>204</v>
          </cell>
          <cell r="M8">
            <v>0</v>
          </cell>
          <cell r="N8">
            <v>0.36</v>
          </cell>
          <cell r="O8">
            <v>5.19</v>
          </cell>
          <cell r="P8">
            <v>-0.28000000000000003</v>
          </cell>
          <cell r="Q8">
            <v>0</v>
          </cell>
        </row>
        <row r="9">
          <cell r="E9">
            <v>105</v>
          </cell>
          <cell r="F9">
            <v>0</v>
          </cell>
          <cell r="G9">
            <v>0.8</v>
          </cell>
          <cell r="H9">
            <v>7.89</v>
          </cell>
          <cell r="I9">
            <v>-1.06</v>
          </cell>
          <cell r="J9">
            <v>0</v>
          </cell>
          <cell r="L9">
            <v>205</v>
          </cell>
          <cell r="M9">
            <v>0</v>
          </cell>
          <cell r="N9">
            <v>1.1200000000000001</v>
          </cell>
          <cell r="O9">
            <v>11.05</v>
          </cell>
          <cell r="P9">
            <v>-1.48</v>
          </cell>
          <cell r="Q9">
            <v>0</v>
          </cell>
        </row>
        <row r="10">
          <cell r="E10">
            <v>106</v>
          </cell>
          <cell r="F10">
            <v>0</v>
          </cell>
          <cell r="G10">
            <v>0.8</v>
          </cell>
          <cell r="H10">
            <v>7.89</v>
          </cell>
          <cell r="I10">
            <v>-1.06</v>
          </cell>
          <cell r="J10">
            <v>0</v>
          </cell>
          <cell r="L10">
            <v>206</v>
          </cell>
          <cell r="M10">
            <v>0</v>
          </cell>
          <cell r="N10">
            <v>1.1200000000000001</v>
          </cell>
          <cell r="O10">
            <v>11.05</v>
          </cell>
          <cell r="P10">
            <v>-1.48</v>
          </cell>
          <cell r="Q10">
            <v>0</v>
          </cell>
        </row>
        <row r="11">
          <cell r="E11">
            <v>107</v>
          </cell>
          <cell r="F11">
            <v>0</v>
          </cell>
          <cell r="G11">
            <v>0.85</v>
          </cell>
          <cell r="H11">
            <v>7.94</v>
          </cell>
          <cell r="I11">
            <v>-1.21</v>
          </cell>
          <cell r="J11">
            <v>0</v>
          </cell>
          <cell r="L11">
            <v>207</v>
          </cell>
          <cell r="M11">
            <v>0</v>
          </cell>
          <cell r="N11">
            <v>1.19</v>
          </cell>
          <cell r="O11">
            <v>11.12</v>
          </cell>
          <cell r="P11">
            <v>-1.69</v>
          </cell>
          <cell r="Q11">
            <v>0</v>
          </cell>
        </row>
        <row r="12">
          <cell r="E12">
            <v>108</v>
          </cell>
          <cell r="F12">
            <v>0</v>
          </cell>
          <cell r="G12">
            <v>0.75</v>
          </cell>
          <cell r="H12">
            <v>7.85</v>
          </cell>
          <cell r="I12">
            <v>-0.91</v>
          </cell>
          <cell r="J12">
            <v>0</v>
          </cell>
          <cell r="L12">
            <v>208</v>
          </cell>
          <cell r="M12">
            <v>0</v>
          </cell>
          <cell r="N12">
            <v>1.04</v>
          </cell>
          <cell r="O12">
            <v>10.98</v>
          </cell>
          <cell r="P12">
            <v>-1.28</v>
          </cell>
          <cell r="Q12">
            <v>0</v>
          </cell>
        </row>
        <row r="13">
          <cell r="E13">
            <v>109</v>
          </cell>
          <cell r="F13">
            <v>0</v>
          </cell>
          <cell r="G13">
            <v>0.86</v>
          </cell>
          <cell r="H13">
            <v>7.57</v>
          </cell>
          <cell r="I13">
            <v>-1.3</v>
          </cell>
          <cell r="J13">
            <v>0</v>
          </cell>
          <cell r="L13">
            <v>209</v>
          </cell>
          <cell r="M13">
            <v>0</v>
          </cell>
          <cell r="N13">
            <v>1.21</v>
          </cell>
          <cell r="O13">
            <v>10.6</v>
          </cell>
          <cell r="P13">
            <v>-1.82</v>
          </cell>
          <cell r="Q13">
            <v>0</v>
          </cell>
        </row>
        <row r="14">
          <cell r="E14">
            <v>110</v>
          </cell>
          <cell r="F14">
            <v>0</v>
          </cell>
          <cell r="G14">
            <v>0.65</v>
          </cell>
          <cell r="H14">
            <v>7.38</v>
          </cell>
          <cell r="I14">
            <v>-0.71</v>
          </cell>
          <cell r="J14">
            <v>0</v>
          </cell>
          <cell r="L14">
            <v>210</v>
          </cell>
          <cell r="M14">
            <v>0</v>
          </cell>
          <cell r="N14">
            <v>0.91</v>
          </cell>
          <cell r="O14">
            <v>10.34</v>
          </cell>
          <cell r="P14">
            <v>-0.99</v>
          </cell>
          <cell r="Q14">
            <v>0</v>
          </cell>
        </row>
        <row r="15">
          <cell r="E15">
            <v>111</v>
          </cell>
          <cell r="F15">
            <v>0.05</v>
          </cell>
          <cell r="G15">
            <v>0.76</v>
          </cell>
          <cell r="H15">
            <v>7.48</v>
          </cell>
          <cell r="I15">
            <v>-1</v>
          </cell>
          <cell r="J15">
            <v>0.23</v>
          </cell>
          <cell r="L15">
            <v>211</v>
          </cell>
          <cell r="M15">
            <v>7.0000000000000007E-2</v>
          </cell>
          <cell r="N15">
            <v>1.06</v>
          </cell>
          <cell r="O15">
            <v>10.47</v>
          </cell>
          <cell r="P15">
            <v>-1.41</v>
          </cell>
          <cell r="Q15">
            <v>0.32</v>
          </cell>
        </row>
        <row r="16">
          <cell r="E16">
            <v>112</v>
          </cell>
          <cell r="F16">
            <v>7.0000000000000007E-2</v>
          </cell>
          <cell r="G16">
            <v>0.86</v>
          </cell>
          <cell r="H16">
            <v>7.57</v>
          </cell>
          <cell r="I16">
            <v>-1.3</v>
          </cell>
          <cell r="J16">
            <v>0.3</v>
          </cell>
          <cell r="L16">
            <v>212</v>
          </cell>
          <cell r="M16">
            <v>0.09</v>
          </cell>
          <cell r="N16">
            <v>1.21</v>
          </cell>
          <cell r="O16">
            <v>10.6</v>
          </cell>
          <cell r="P16">
            <v>-1.82</v>
          </cell>
          <cell r="Q16">
            <v>0.42</v>
          </cell>
        </row>
        <row r="17">
          <cell r="E17">
            <v>113</v>
          </cell>
          <cell r="F17">
            <v>7.0000000000000007E-2</v>
          </cell>
          <cell r="G17">
            <v>0.65</v>
          </cell>
          <cell r="H17">
            <v>7.38</v>
          </cell>
          <cell r="I17">
            <v>-0.71</v>
          </cell>
          <cell r="J17">
            <v>0.3</v>
          </cell>
          <cell r="L17">
            <v>213</v>
          </cell>
          <cell r="M17">
            <v>0.09</v>
          </cell>
          <cell r="N17">
            <v>0.91</v>
          </cell>
          <cell r="O17">
            <v>10.34</v>
          </cell>
          <cell r="P17">
            <v>-0.99</v>
          </cell>
          <cell r="Q17">
            <v>0.42</v>
          </cell>
        </row>
        <row r="18">
          <cell r="E18">
            <v>114</v>
          </cell>
          <cell r="F18">
            <v>0.44</v>
          </cell>
          <cell r="G18">
            <v>0.85</v>
          </cell>
          <cell r="H18">
            <v>7.48</v>
          </cell>
          <cell r="I18">
            <v>-1.29</v>
          </cell>
          <cell r="J18">
            <v>1.97</v>
          </cell>
          <cell r="L18">
            <v>214</v>
          </cell>
          <cell r="M18">
            <v>0.61</v>
          </cell>
          <cell r="N18">
            <v>1.18</v>
          </cell>
          <cell r="O18">
            <v>10.47</v>
          </cell>
          <cell r="P18">
            <v>-1.81</v>
          </cell>
          <cell r="Q18">
            <v>2.76</v>
          </cell>
        </row>
        <row r="19">
          <cell r="E19">
            <v>101</v>
          </cell>
          <cell r="F19">
            <v>0</v>
          </cell>
          <cell r="G19">
            <v>-0.36</v>
          </cell>
          <cell r="H19">
            <v>3.35</v>
          </cell>
          <cell r="I19">
            <v>0.55000000000000004</v>
          </cell>
          <cell r="J19">
            <v>0</v>
          </cell>
          <cell r="K19">
            <v>3</v>
          </cell>
          <cell r="L19">
            <v>201</v>
          </cell>
          <cell r="M19">
            <v>0</v>
          </cell>
          <cell r="N19">
            <v>-0.51</v>
          </cell>
          <cell r="O19">
            <v>4.6900000000000004</v>
          </cell>
          <cell r="P19">
            <v>0.77</v>
          </cell>
          <cell r="Q19">
            <v>0</v>
          </cell>
        </row>
        <row r="22">
          <cell r="E22">
            <v>104</v>
          </cell>
          <cell r="F22">
            <v>0</v>
          </cell>
          <cell r="G22">
            <v>-0.47</v>
          </cell>
          <cell r="H22">
            <v>3.44</v>
          </cell>
          <cell r="I22">
            <v>0.84</v>
          </cell>
          <cell r="J22">
            <v>0</v>
          </cell>
          <cell r="L22">
            <v>204</v>
          </cell>
          <cell r="M22">
            <v>0</v>
          </cell>
          <cell r="N22">
            <v>-0.66</v>
          </cell>
          <cell r="O22">
            <v>4.82</v>
          </cell>
          <cell r="P22">
            <v>1.18</v>
          </cell>
          <cell r="Q22">
            <v>0</v>
          </cell>
        </row>
        <row r="23">
          <cell r="E23">
            <v>105</v>
          </cell>
          <cell r="F23">
            <v>0</v>
          </cell>
          <cell r="G23">
            <v>-0.8</v>
          </cell>
          <cell r="H23">
            <v>6.26</v>
          </cell>
          <cell r="I23">
            <v>1.24</v>
          </cell>
          <cell r="J23">
            <v>0</v>
          </cell>
          <cell r="L23">
            <v>205</v>
          </cell>
          <cell r="M23">
            <v>0</v>
          </cell>
          <cell r="N23">
            <v>-1.1200000000000001</v>
          </cell>
          <cell r="O23">
            <v>8.76</v>
          </cell>
          <cell r="P23">
            <v>1.74</v>
          </cell>
          <cell r="Q23">
            <v>0</v>
          </cell>
        </row>
        <row r="24">
          <cell r="E24">
            <v>106</v>
          </cell>
          <cell r="F24">
            <v>0</v>
          </cell>
          <cell r="G24">
            <v>-0.8</v>
          </cell>
          <cell r="H24">
            <v>6.26</v>
          </cell>
          <cell r="I24">
            <v>1.24</v>
          </cell>
          <cell r="J24">
            <v>0</v>
          </cell>
          <cell r="L24">
            <v>206</v>
          </cell>
          <cell r="M24">
            <v>0</v>
          </cell>
          <cell r="N24">
            <v>-1.1200000000000001</v>
          </cell>
          <cell r="O24">
            <v>8.76</v>
          </cell>
          <cell r="P24">
            <v>1.74</v>
          </cell>
          <cell r="Q24">
            <v>0</v>
          </cell>
        </row>
        <row r="25">
          <cell r="E25">
            <v>107</v>
          </cell>
          <cell r="F25">
            <v>0</v>
          </cell>
          <cell r="G25">
            <v>-0.75</v>
          </cell>
          <cell r="H25">
            <v>6.21</v>
          </cell>
          <cell r="I25">
            <v>1.1000000000000001</v>
          </cell>
          <cell r="J25">
            <v>0</v>
          </cell>
          <cell r="L25">
            <v>207</v>
          </cell>
          <cell r="M25">
            <v>0</v>
          </cell>
          <cell r="N25">
            <v>-1.04</v>
          </cell>
          <cell r="O25">
            <v>8.6999999999999993</v>
          </cell>
          <cell r="P25">
            <v>1.54</v>
          </cell>
          <cell r="Q25">
            <v>0</v>
          </cell>
        </row>
        <row r="26">
          <cell r="E26">
            <v>108</v>
          </cell>
          <cell r="F26">
            <v>0</v>
          </cell>
          <cell r="G26">
            <v>-0.85</v>
          </cell>
          <cell r="H26">
            <v>6.31</v>
          </cell>
          <cell r="I26">
            <v>1.39</v>
          </cell>
          <cell r="J26">
            <v>0</v>
          </cell>
          <cell r="L26">
            <v>208</v>
          </cell>
          <cell r="M26">
            <v>0</v>
          </cell>
          <cell r="N26">
            <v>-1.19</v>
          </cell>
          <cell r="O26">
            <v>8.83</v>
          </cell>
          <cell r="P26">
            <v>1.95</v>
          </cell>
          <cell r="Q26">
            <v>0</v>
          </cell>
        </row>
        <row r="27">
          <cell r="E27">
            <v>109</v>
          </cell>
          <cell r="F27">
            <v>0</v>
          </cell>
          <cell r="G27">
            <v>-0.65</v>
          </cell>
          <cell r="H27">
            <v>5.85</v>
          </cell>
          <cell r="I27">
            <v>0.88</v>
          </cell>
          <cell r="J27">
            <v>0</v>
          </cell>
          <cell r="L27">
            <v>209</v>
          </cell>
          <cell r="M27">
            <v>0</v>
          </cell>
          <cell r="N27">
            <v>-0.91</v>
          </cell>
          <cell r="O27">
            <v>8.19</v>
          </cell>
          <cell r="P27">
            <v>1.24</v>
          </cell>
          <cell r="Q27">
            <v>0</v>
          </cell>
        </row>
        <row r="28">
          <cell r="E28">
            <v>110</v>
          </cell>
          <cell r="F28">
            <v>0</v>
          </cell>
          <cell r="G28">
            <v>-0.86</v>
          </cell>
          <cell r="H28">
            <v>6.04</v>
          </cell>
          <cell r="I28">
            <v>1.47</v>
          </cell>
          <cell r="J28">
            <v>0</v>
          </cell>
          <cell r="L28">
            <v>210</v>
          </cell>
          <cell r="M28">
            <v>0</v>
          </cell>
          <cell r="N28">
            <v>-1.21</v>
          </cell>
          <cell r="O28">
            <v>8.4499999999999993</v>
          </cell>
          <cell r="P28">
            <v>2.06</v>
          </cell>
          <cell r="Q28">
            <v>0</v>
          </cell>
        </row>
        <row r="29">
          <cell r="E29">
            <v>111</v>
          </cell>
          <cell r="F29">
            <v>0.04</v>
          </cell>
          <cell r="G29">
            <v>-0.76</v>
          </cell>
          <cell r="H29">
            <v>5.94</v>
          </cell>
          <cell r="I29">
            <v>1.18</v>
          </cell>
          <cell r="J29">
            <v>0.18</v>
          </cell>
          <cell r="L29">
            <v>211</v>
          </cell>
          <cell r="M29">
            <v>0.06</v>
          </cell>
          <cell r="N29">
            <v>-1.06</v>
          </cell>
          <cell r="O29">
            <v>8.32</v>
          </cell>
          <cell r="P29">
            <v>1.65</v>
          </cell>
          <cell r="Q29">
            <v>0.26</v>
          </cell>
        </row>
        <row r="30">
          <cell r="E30">
            <v>112</v>
          </cell>
          <cell r="F30">
            <v>0.06</v>
          </cell>
          <cell r="G30">
            <v>-0.65</v>
          </cell>
          <cell r="H30">
            <v>5.85</v>
          </cell>
          <cell r="I30">
            <v>0.88</v>
          </cell>
          <cell r="J30">
            <v>0.25</v>
          </cell>
          <cell r="L30">
            <v>212</v>
          </cell>
          <cell r="M30">
            <v>0.08</v>
          </cell>
          <cell r="N30">
            <v>-0.91</v>
          </cell>
          <cell r="O30">
            <v>8.19</v>
          </cell>
          <cell r="P30">
            <v>1.24</v>
          </cell>
          <cell r="Q30">
            <v>0.36</v>
          </cell>
        </row>
        <row r="31">
          <cell r="E31">
            <v>113</v>
          </cell>
          <cell r="F31">
            <v>0.06</v>
          </cell>
          <cell r="G31">
            <v>-0.86</v>
          </cell>
          <cell r="H31">
            <v>6.04</v>
          </cell>
          <cell r="I31">
            <v>1.47</v>
          </cell>
          <cell r="J31">
            <v>0.25</v>
          </cell>
          <cell r="L31">
            <v>213</v>
          </cell>
          <cell r="M31">
            <v>0.08</v>
          </cell>
          <cell r="N31">
            <v>-1.21</v>
          </cell>
          <cell r="O31">
            <v>8.4499999999999993</v>
          </cell>
          <cell r="P31">
            <v>2.06</v>
          </cell>
          <cell r="Q31">
            <v>0.36</v>
          </cell>
        </row>
        <row r="32">
          <cell r="E32">
            <v>114</v>
          </cell>
          <cell r="F32">
            <v>0.43</v>
          </cell>
          <cell r="G32">
            <v>-0.85</v>
          </cell>
          <cell r="H32">
            <v>5.94</v>
          </cell>
          <cell r="I32">
            <v>1.46</v>
          </cell>
          <cell r="J32">
            <v>1.93</v>
          </cell>
          <cell r="L32">
            <v>214</v>
          </cell>
          <cell r="M32">
            <v>0.6</v>
          </cell>
          <cell r="N32">
            <v>-1.18</v>
          </cell>
          <cell r="O32">
            <v>8.32</v>
          </cell>
          <cell r="P32">
            <v>2.0499999999999998</v>
          </cell>
          <cell r="Q32">
            <v>2.7</v>
          </cell>
        </row>
        <row r="33">
          <cell r="E33">
            <v>101</v>
          </cell>
          <cell r="F33">
            <v>0</v>
          </cell>
          <cell r="G33">
            <v>0.35</v>
          </cell>
          <cell r="H33">
            <v>3.8</v>
          </cell>
          <cell r="I33">
            <v>-0.48</v>
          </cell>
          <cell r="J33">
            <v>0</v>
          </cell>
          <cell r="K33">
            <v>7</v>
          </cell>
          <cell r="L33">
            <v>201</v>
          </cell>
          <cell r="M33">
            <v>0</v>
          </cell>
          <cell r="N33">
            <v>0.49</v>
          </cell>
          <cell r="O33">
            <v>5.32</v>
          </cell>
          <cell r="P33">
            <v>-0.67</v>
          </cell>
          <cell r="Q33">
            <v>0</v>
          </cell>
        </row>
        <row r="34">
          <cell r="E34">
            <v>102</v>
          </cell>
          <cell r="F34">
            <v>0</v>
          </cell>
          <cell r="G34">
            <v>0.35</v>
          </cell>
          <cell r="H34">
            <v>3.8</v>
          </cell>
          <cell r="I34">
            <v>-0.48</v>
          </cell>
          <cell r="J34">
            <v>0</v>
          </cell>
          <cell r="L34">
            <v>202</v>
          </cell>
          <cell r="M34">
            <v>0</v>
          </cell>
          <cell r="N34">
            <v>0.49</v>
          </cell>
          <cell r="O34">
            <v>5.32</v>
          </cell>
          <cell r="P34">
            <v>-0.67</v>
          </cell>
          <cell r="Q34">
            <v>0</v>
          </cell>
        </row>
        <row r="35">
          <cell r="E35">
            <v>103</v>
          </cell>
          <cell r="F35">
            <v>0</v>
          </cell>
          <cell r="G35">
            <v>0.54</v>
          </cell>
          <cell r="H35">
            <v>3.97</v>
          </cell>
          <cell r="I35">
            <v>-1.01</v>
          </cell>
          <cell r="J35">
            <v>0</v>
          </cell>
          <cell r="L35">
            <v>203</v>
          </cell>
          <cell r="M35">
            <v>0</v>
          </cell>
          <cell r="N35">
            <v>0.76</v>
          </cell>
          <cell r="O35">
            <v>5.56</v>
          </cell>
          <cell r="P35">
            <v>-1.42</v>
          </cell>
          <cell r="Q35">
            <v>0</v>
          </cell>
        </row>
        <row r="36">
          <cell r="E36">
            <v>104</v>
          </cell>
          <cell r="F36">
            <v>0</v>
          </cell>
          <cell r="G36">
            <v>0.15</v>
          </cell>
          <cell r="H36">
            <v>3.63</v>
          </cell>
          <cell r="I36">
            <v>0.06</v>
          </cell>
          <cell r="J36">
            <v>0</v>
          </cell>
          <cell r="L36">
            <v>204</v>
          </cell>
          <cell r="M36">
            <v>0</v>
          </cell>
          <cell r="N36">
            <v>0.21</v>
          </cell>
          <cell r="O36">
            <v>5.08</v>
          </cell>
          <cell r="P36">
            <v>0.08</v>
          </cell>
          <cell r="Q36">
            <v>0</v>
          </cell>
        </row>
        <row r="39">
          <cell r="E39">
            <v>107</v>
          </cell>
          <cell r="F39">
            <v>0</v>
          </cell>
          <cell r="G39">
            <v>0.87</v>
          </cell>
          <cell r="H39">
            <v>7.82</v>
          </cell>
          <cell r="I39">
            <v>-1.28</v>
          </cell>
          <cell r="J39">
            <v>0</v>
          </cell>
          <cell r="L39">
            <v>207</v>
          </cell>
          <cell r="M39">
            <v>0</v>
          </cell>
          <cell r="N39">
            <v>1.21</v>
          </cell>
          <cell r="O39">
            <v>10.95</v>
          </cell>
          <cell r="P39">
            <v>-1.8</v>
          </cell>
          <cell r="Q39">
            <v>0</v>
          </cell>
        </row>
        <row r="40">
          <cell r="E40">
            <v>108</v>
          </cell>
          <cell r="F40">
            <v>0</v>
          </cell>
          <cell r="G40">
            <v>0.67</v>
          </cell>
          <cell r="H40">
            <v>7.65</v>
          </cell>
          <cell r="I40">
            <v>-0.75</v>
          </cell>
          <cell r="J40">
            <v>0</v>
          </cell>
          <cell r="L40">
            <v>208</v>
          </cell>
          <cell r="M40">
            <v>0</v>
          </cell>
          <cell r="N40">
            <v>0.94</v>
          </cell>
          <cell r="O40">
            <v>10.71</v>
          </cell>
          <cell r="P40">
            <v>-1.05</v>
          </cell>
          <cell r="Q40">
            <v>0</v>
          </cell>
        </row>
        <row r="41">
          <cell r="E41">
            <v>109</v>
          </cell>
          <cell r="F41">
            <v>0</v>
          </cell>
          <cell r="G41">
            <v>0.92</v>
          </cell>
          <cell r="H41">
            <v>7.5</v>
          </cell>
          <cell r="I41">
            <v>-1.5</v>
          </cell>
          <cell r="J41">
            <v>0</v>
          </cell>
          <cell r="L41">
            <v>209</v>
          </cell>
          <cell r="M41">
            <v>0</v>
          </cell>
          <cell r="N41">
            <v>1.29</v>
          </cell>
          <cell r="O41">
            <v>10.5</v>
          </cell>
          <cell r="P41">
            <v>-2.1</v>
          </cell>
          <cell r="Q41">
            <v>0</v>
          </cell>
        </row>
        <row r="42">
          <cell r="E42">
            <v>110</v>
          </cell>
          <cell r="F42">
            <v>0</v>
          </cell>
          <cell r="G42">
            <v>0.53</v>
          </cell>
          <cell r="H42">
            <v>7.16</v>
          </cell>
          <cell r="I42">
            <v>-0.43</v>
          </cell>
          <cell r="J42">
            <v>0</v>
          </cell>
          <cell r="L42">
            <v>210</v>
          </cell>
          <cell r="M42">
            <v>0</v>
          </cell>
          <cell r="N42">
            <v>0.74</v>
          </cell>
          <cell r="O42">
            <v>10.029999999999999</v>
          </cell>
          <cell r="P42">
            <v>-0.6</v>
          </cell>
          <cell r="Q42">
            <v>0</v>
          </cell>
        </row>
        <row r="43">
          <cell r="E43">
            <v>111</v>
          </cell>
          <cell r="F43">
            <v>0.05</v>
          </cell>
          <cell r="G43">
            <v>0.73</v>
          </cell>
          <cell r="H43">
            <v>7.33</v>
          </cell>
          <cell r="I43">
            <v>-0.96</v>
          </cell>
          <cell r="J43">
            <v>0.22</v>
          </cell>
          <cell r="L43">
            <v>211</v>
          </cell>
          <cell r="M43">
            <v>7.0000000000000007E-2</v>
          </cell>
          <cell r="N43">
            <v>1.02</v>
          </cell>
          <cell r="O43">
            <v>10.26</v>
          </cell>
          <cell r="P43">
            <v>-1.35</v>
          </cell>
          <cell r="Q43">
            <v>0.31</v>
          </cell>
        </row>
        <row r="44">
          <cell r="E44">
            <v>112</v>
          </cell>
          <cell r="F44">
            <v>7.0000000000000007E-2</v>
          </cell>
          <cell r="G44">
            <v>0.92</v>
          </cell>
          <cell r="H44">
            <v>7.5</v>
          </cell>
          <cell r="I44">
            <v>-1.5</v>
          </cell>
          <cell r="J44">
            <v>0.28999999999999998</v>
          </cell>
          <cell r="L44">
            <v>212</v>
          </cell>
          <cell r="M44">
            <v>0.09</v>
          </cell>
          <cell r="N44">
            <v>1.29</v>
          </cell>
          <cell r="O44">
            <v>10.5</v>
          </cell>
          <cell r="P44">
            <v>-2.1</v>
          </cell>
          <cell r="Q44">
            <v>0.41</v>
          </cell>
        </row>
        <row r="45">
          <cell r="E45">
            <v>113</v>
          </cell>
          <cell r="F45">
            <v>7.0000000000000007E-2</v>
          </cell>
          <cell r="G45">
            <v>0.53</v>
          </cell>
          <cell r="H45">
            <v>7.16</v>
          </cell>
          <cell r="I45">
            <v>-0.43</v>
          </cell>
          <cell r="J45">
            <v>0.28999999999999998</v>
          </cell>
          <cell r="L45">
            <v>213</v>
          </cell>
          <cell r="M45">
            <v>0.09</v>
          </cell>
          <cell r="N45">
            <v>0.74</v>
          </cell>
          <cell r="O45">
            <v>10.029999999999999</v>
          </cell>
          <cell r="P45">
            <v>-0.6</v>
          </cell>
          <cell r="Q45">
            <v>0.41</v>
          </cell>
        </row>
        <row r="46">
          <cell r="E46">
            <v>114</v>
          </cell>
          <cell r="F46">
            <v>0.38</v>
          </cell>
          <cell r="G46">
            <v>0.82</v>
          </cell>
          <cell r="H46">
            <v>7.33</v>
          </cell>
          <cell r="I46">
            <v>-1.25</v>
          </cell>
          <cell r="J46">
            <v>1.7</v>
          </cell>
          <cell r="L46">
            <v>214</v>
          </cell>
          <cell r="M46">
            <v>0.53</v>
          </cell>
          <cell r="N46">
            <v>1.1399999999999999</v>
          </cell>
          <cell r="O46">
            <v>10.26</v>
          </cell>
          <cell r="P46">
            <v>-1.75</v>
          </cell>
          <cell r="Q46">
            <v>2.38</v>
          </cell>
        </row>
        <row r="47">
          <cell r="E47">
            <v>101</v>
          </cell>
          <cell r="F47">
            <v>0</v>
          </cell>
          <cell r="G47">
            <v>-0.35</v>
          </cell>
          <cell r="H47">
            <v>3.38</v>
          </cell>
          <cell r="I47">
            <v>0.53</v>
          </cell>
          <cell r="J47">
            <v>0</v>
          </cell>
          <cell r="K47">
            <v>9</v>
          </cell>
          <cell r="L47">
            <v>201</v>
          </cell>
          <cell r="M47">
            <v>0</v>
          </cell>
          <cell r="N47">
            <v>-0.49</v>
          </cell>
          <cell r="O47">
            <v>4.7300000000000004</v>
          </cell>
          <cell r="P47">
            <v>0.74</v>
          </cell>
          <cell r="Q47">
            <v>0</v>
          </cell>
        </row>
        <row r="48">
          <cell r="E48">
            <v>102</v>
          </cell>
          <cell r="F48">
            <v>0</v>
          </cell>
          <cell r="G48">
            <v>-0.35</v>
          </cell>
          <cell r="H48">
            <v>3.38</v>
          </cell>
          <cell r="I48">
            <v>0.53</v>
          </cell>
          <cell r="J48">
            <v>0</v>
          </cell>
          <cell r="L48">
            <v>202</v>
          </cell>
          <cell r="M48">
            <v>0</v>
          </cell>
          <cell r="N48">
            <v>-0.49</v>
          </cell>
          <cell r="O48">
            <v>4.7300000000000004</v>
          </cell>
          <cell r="P48">
            <v>0.74</v>
          </cell>
          <cell r="Q48">
            <v>0</v>
          </cell>
        </row>
        <row r="49">
          <cell r="E49">
            <v>103</v>
          </cell>
          <cell r="F49">
            <v>0</v>
          </cell>
          <cell r="G49">
            <v>-0.15</v>
          </cell>
          <cell r="H49">
            <v>3.21</v>
          </cell>
          <cell r="I49">
            <v>-0.01</v>
          </cell>
          <cell r="J49">
            <v>0</v>
          </cell>
          <cell r="L49">
            <v>203</v>
          </cell>
          <cell r="M49">
            <v>0</v>
          </cell>
          <cell r="N49">
            <v>-0.21</v>
          </cell>
          <cell r="O49">
            <v>4.49</v>
          </cell>
          <cell r="P49">
            <v>-0.01</v>
          </cell>
          <cell r="Q49">
            <v>0</v>
          </cell>
        </row>
        <row r="52">
          <cell r="E52">
            <v>106</v>
          </cell>
          <cell r="F52">
            <v>0</v>
          </cell>
          <cell r="G52">
            <v>-0.77</v>
          </cell>
          <cell r="H52">
            <v>6.18</v>
          </cell>
          <cell r="I52">
            <v>1.2</v>
          </cell>
          <cell r="J52">
            <v>0</v>
          </cell>
          <cell r="L52">
            <v>206</v>
          </cell>
          <cell r="M52">
            <v>0</v>
          </cell>
          <cell r="N52">
            <v>-1.07</v>
          </cell>
          <cell r="O52">
            <v>8.66</v>
          </cell>
          <cell r="P52">
            <v>1.67</v>
          </cell>
          <cell r="Q52">
            <v>0</v>
          </cell>
        </row>
        <row r="53">
          <cell r="E53">
            <v>107</v>
          </cell>
          <cell r="F53">
            <v>0</v>
          </cell>
          <cell r="G53">
            <v>-0.67</v>
          </cell>
          <cell r="H53">
            <v>6.1</v>
          </cell>
          <cell r="I53">
            <v>0.93</v>
          </cell>
          <cell r="J53">
            <v>0</v>
          </cell>
          <cell r="L53">
            <v>207</v>
          </cell>
          <cell r="M53">
            <v>0</v>
          </cell>
          <cell r="N53">
            <v>-0.94</v>
          </cell>
          <cell r="O53">
            <v>8.5399999999999991</v>
          </cell>
          <cell r="P53">
            <v>1.3</v>
          </cell>
          <cell r="Q53">
            <v>0</v>
          </cell>
        </row>
        <row r="54">
          <cell r="E54">
            <v>108</v>
          </cell>
          <cell r="F54">
            <v>0</v>
          </cell>
          <cell r="G54">
            <v>-0.87</v>
          </cell>
          <cell r="H54">
            <v>6.27</v>
          </cell>
          <cell r="I54">
            <v>1.46</v>
          </cell>
          <cell r="J54">
            <v>0</v>
          </cell>
          <cell r="L54">
            <v>208</v>
          </cell>
          <cell r="M54">
            <v>0</v>
          </cell>
          <cell r="N54">
            <v>-1.21</v>
          </cell>
          <cell r="O54">
            <v>8.7799999999999994</v>
          </cell>
          <cell r="P54">
            <v>2.0499999999999998</v>
          </cell>
          <cell r="Q54">
            <v>0</v>
          </cell>
        </row>
        <row r="55">
          <cell r="E55">
            <v>109</v>
          </cell>
          <cell r="F55">
            <v>0</v>
          </cell>
          <cell r="G55">
            <v>-0.53</v>
          </cell>
          <cell r="H55">
            <v>5.71</v>
          </cell>
          <cell r="I55">
            <v>0.6</v>
          </cell>
          <cell r="J55">
            <v>0</v>
          </cell>
          <cell r="L55">
            <v>209</v>
          </cell>
          <cell r="M55">
            <v>0</v>
          </cell>
          <cell r="N55">
            <v>-0.74</v>
          </cell>
          <cell r="O55">
            <v>7.99</v>
          </cell>
          <cell r="P55">
            <v>0.83</v>
          </cell>
          <cell r="Q55">
            <v>0</v>
          </cell>
        </row>
        <row r="56">
          <cell r="E56">
            <v>110</v>
          </cell>
          <cell r="F56">
            <v>0</v>
          </cell>
          <cell r="G56">
            <v>-0.92</v>
          </cell>
          <cell r="H56">
            <v>6.05</v>
          </cell>
          <cell r="I56">
            <v>1.67</v>
          </cell>
          <cell r="J56">
            <v>0</v>
          </cell>
          <cell r="L56">
            <v>210</v>
          </cell>
          <cell r="M56">
            <v>0</v>
          </cell>
          <cell r="N56">
            <v>-1.29</v>
          </cell>
          <cell r="O56">
            <v>8.4700000000000006</v>
          </cell>
          <cell r="P56">
            <v>2.33</v>
          </cell>
          <cell r="Q56">
            <v>0</v>
          </cell>
        </row>
        <row r="57">
          <cell r="E57">
            <v>111</v>
          </cell>
          <cell r="F57">
            <v>0.04</v>
          </cell>
          <cell r="G57">
            <v>-0.73</v>
          </cell>
          <cell r="H57">
            <v>5.88</v>
          </cell>
          <cell r="I57">
            <v>1.1299999999999999</v>
          </cell>
          <cell r="J57">
            <v>0.18</v>
          </cell>
          <cell r="L57">
            <v>211</v>
          </cell>
          <cell r="M57">
            <v>0.06</v>
          </cell>
          <cell r="N57">
            <v>-1.02</v>
          </cell>
          <cell r="O57">
            <v>8.23</v>
          </cell>
          <cell r="P57">
            <v>1.58</v>
          </cell>
          <cell r="Q57">
            <v>0.25</v>
          </cell>
        </row>
        <row r="58">
          <cell r="E58">
            <v>112</v>
          </cell>
          <cell r="F58">
            <v>0.06</v>
          </cell>
          <cell r="G58">
            <v>-0.53</v>
          </cell>
          <cell r="H58">
            <v>5.71</v>
          </cell>
          <cell r="I58">
            <v>0.6</v>
          </cell>
          <cell r="J58">
            <v>0.25</v>
          </cell>
          <cell r="L58">
            <v>212</v>
          </cell>
          <cell r="M58">
            <v>0.08</v>
          </cell>
          <cell r="N58">
            <v>-0.74</v>
          </cell>
          <cell r="O58">
            <v>7.99</v>
          </cell>
          <cell r="P58">
            <v>0.83</v>
          </cell>
          <cell r="Q58">
            <v>0.35</v>
          </cell>
        </row>
        <row r="59">
          <cell r="E59">
            <v>113</v>
          </cell>
          <cell r="F59">
            <v>0.06</v>
          </cell>
          <cell r="G59">
            <v>-0.92</v>
          </cell>
          <cell r="H59">
            <v>6.05</v>
          </cell>
          <cell r="I59">
            <v>1.67</v>
          </cell>
          <cell r="J59">
            <v>0.25</v>
          </cell>
          <cell r="L59">
            <v>213</v>
          </cell>
          <cell r="M59">
            <v>0.08</v>
          </cell>
          <cell r="N59">
            <v>-1.29</v>
          </cell>
          <cell r="O59">
            <v>8.4700000000000006</v>
          </cell>
          <cell r="P59">
            <v>2.33</v>
          </cell>
          <cell r="Q59">
            <v>0.35</v>
          </cell>
        </row>
        <row r="60">
          <cell r="E60">
            <v>114</v>
          </cell>
          <cell r="F60">
            <v>0.37</v>
          </cell>
          <cell r="G60">
            <v>-0.82</v>
          </cell>
          <cell r="H60">
            <v>5.88</v>
          </cell>
          <cell r="I60">
            <v>1.42</v>
          </cell>
          <cell r="J60">
            <v>1.66</v>
          </cell>
          <cell r="L60">
            <v>214</v>
          </cell>
          <cell r="M60">
            <v>0.52</v>
          </cell>
          <cell r="N60">
            <v>-1.1399999999999999</v>
          </cell>
          <cell r="O60">
            <v>8.23</v>
          </cell>
          <cell r="P60">
            <v>1.99</v>
          </cell>
          <cell r="Q60">
            <v>2.3199999999999998</v>
          </cell>
        </row>
        <row r="61">
          <cell r="E61">
            <v>101</v>
          </cell>
          <cell r="F61">
            <v>0</v>
          </cell>
          <cell r="G61">
            <v>0.33</v>
          </cell>
          <cell r="H61">
            <v>3.64</v>
          </cell>
          <cell r="I61">
            <v>-0.45</v>
          </cell>
          <cell r="J61">
            <v>0</v>
          </cell>
          <cell r="K61">
            <v>13</v>
          </cell>
          <cell r="L61">
            <v>201</v>
          </cell>
          <cell r="M61">
            <v>0</v>
          </cell>
          <cell r="N61">
            <v>0.46</v>
          </cell>
          <cell r="O61">
            <v>5.0999999999999996</v>
          </cell>
          <cell r="P61">
            <v>-0.64</v>
          </cell>
          <cell r="Q61">
            <v>0</v>
          </cell>
        </row>
        <row r="62">
          <cell r="E62">
            <v>102</v>
          </cell>
          <cell r="F62">
            <v>0</v>
          </cell>
          <cell r="G62">
            <v>0.33</v>
          </cell>
          <cell r="H62">
            <v>3.64</v>
          </cell>
          <cell r="I62">
            <v>-0.45</v>
          </cell>
          <cell r="J62">
            <v>0</v>
          </cell>
          <cell r="L62">
            <v>202</v>
          </cell>
          <cell r="M62">
            <v>0</v>
          </cell>
          <cell r="N62">
            <v>0.46</v>
          </cell>
          <cell r="O62">
            <v>5.0999999999999996</v>
          </cell>
          <cell r="P62">
            <v>-0.64</v>
          </cell>
          <cell r="Q62">
            <v>0</v>
          </cell>
        </row>
        <row r="63">
          <cell r="E63">
            <v>103</v>
          </cell>
          <cell r="F63">
            <v>0</v>
          </cell>
          <cell r="G63">
            <v>0.52</v>
          </cell>
          <cell r="H63">
            <v>3.8</v>
          </cell>
          <cell r="I63">
            <v>-0.96</v>
          </cell>
          <cell r="J63">
            <v>0</v>
          </cell>
          <cell r="L63">
            <v>203</v>
          </cell>
          <cell r="M63">
            <v>0</v>
          </cell>
          <cell r="N63">
            <v>0.72</v>
          </cell>
          <cell r="O63">
            <v>5.33</v>
          </cell>
          <cell r="P63">
            <v>-1.35</v>
          </cell>
          <cell r="Q63">
            <v>0</v>
          </cell>
        </row>
        <row r="64">
          <cell r="E64">
            <v>104</v>
          </cell>
          <cell r="F64">
            <v>0</v>
          </cell>
          <cell r="G64">
            <v>0.15</v>
          </cell>
          <cell r="H64">
            <v>3.48</v>
          </cell>
          <cell r="I64">
            <v>0.06</v>
          </cell>
          <cell r="J64">
            <v>0</v>
          </cell>
          <cell r="L64">
            <v>204</v>
          </cell>
          <cell r="M64">
            <v>0</v>
          </cell>
          <cell r="N64">
            <v>0.2</v>
          </cell>
          <cell r="O64">
            <v>4.87</v>
          </cell>
          <cell r="P64">
            <v>0.08</v>
          </cell>
          <cell r="Q64">
            <v>0</v>
          </cell>
        </row>
        <row r="65">
          <cell r="E65">
            <v>105</v>
          </cell>
          <cell r="F65">
            <v>0</v>
          </cell>
          <cell r="G65">
            <v>0.73</v>
          </cell>
          <cell r="H65">
            <v>7.38</v>
          </cell>
          <cell r="I65">
            <v>-0.97</v>
          </cell>
          <cell r="J65">
            <v>0</v>
          </cell>
          <cell r="L65">
            <v>205</v>
          </cell>
          <cell r="M65">
            <v>0</v>
          </cell>
          <cell r="N65">
            <v>1.02</v>
          </cell>
          <cell r="O65">
            <v>10.33</v>
          </cell>
          <cell r="P65">
            <v>-1.35</v>
          </cell>
          <cell r="Q65">
            <v>0</v>
          </cell>
        </row>
        <row r="66">
          <cell r="E66">
            <v>106</v>
          </cell>
          <cell r="F66">
            <v>0</v>
          </cell>
          <cell r="G66">
            <v>0.73</v>
          </cell>
          <cell r="H66">
            <v>7.38</v>
          </cell>
          <cell r="I66">
            <v>-0.97</v>
          </cell>
          <cell r="J66">
            <v>0</v>
          </cell>
          <cell r="L66">
            <v>206</v>
          </cell>
          <cell r="M66">
            <v>0</v>
          </cell>
          <cell r="N66">
            <v>1.02</v>
          </cell>
          <cell r="O66">
            <v>10.33</v>
          </cell>
          <cell r="P66">
            <v>-1.35</v>
          </cell>
          <cell r="Q66">
            <v>0</v>
          </cell>
        </row>
        <row r="69">
          <cell r="E69">
            <v>109</v>
          </cell>
          <cell r="F69">
            <v>0</v>
          </cell>
          <cell r="G69">
            <v>0.88</v>
          </cell>
          <cell r="H69">
            <v>7.16</v>
          </cell>
          <cell r="I69">
            <v>-1.43</v>
          </cell>
          <cell r="J69">
            <v>0</v>
          </cell>
          <cell r="L69">
            <v>209</v>
          </cell>
          <cell r="M69">
            <v>0</v>
          </cell>
          <cell r="N69">
            <v>1.23</v>
          </cell>
          <cell r="O69">
            <v>10.02</v>
          </cell>
          <cell r="P69">
            <v>-2</v>
          </cell>
          <cell r="Q69">
            <v>0</v>
          </cell>
        </row>
        <row r="70">
          <cell r="E70">
            <v>110</v>
          </cell>
          <cell r="F70">
            <v>0</v>
          </cell>
          <cell r="G70">
            <v>0.51</v>
          </cell>
          <cell r="H70">
            <v>6.83</v>
          </cell>
          <cell r="I70">
            <v>-0.41</v>
          </cell>
          <cell r="J70">
            <v>0</v>
          </cell>
          <cell r="L70">
            <v>210</v>
          </cell>
          <cell r="M70">
            <v>0</v>
          </cell>
          <cell r="N70">
            <v>0.71</v>
          </cell>
          <cell r="O70">
            <v>9.57</v>
          </cell>
          <cell r="P70">
            <v>-0.56999999999999995</v>
          </cell>
          <cell r="Q70">
            <v>0</v>
          </cell>
        </row>
        <row r="71">
          <cell r="E71">
            <v>111</v>
          </cell>
          <cell r="F71">
            <v>0.05</v>
          </cell>
          <cell r="G71">
            <v>0.69</v>
          </cell>
          <cell r="H71">
            <v>7</v>
          </cell>
          <cell r="I71">
            <v>-0.92</v>
          </cell>
          <cell r="J71">
            <v>0.21</v>
          </cell>
          <cell r="L71">
            <v>211</v>
          </cell>
          <cell r="M71">
            <v>7.0000000000000007E-2</v>
          </cell>
          <cell r="N71">
            <v>0.97</v>
          </cell>
          <cell r="O71">
            <v>9.8000000000000007</v>
          </cell>
          <cell r="P71">
            <v>-1.28</v>
          </cell>
          <cell r="Q71">
            <v>0.3</v>
          </cell>
        </row>
        <row r="72">
          <cell r="E72">
            <v>112</v>
          </cell>
          <cell r="F72">
            <v>0.06</v>
          </cell>
          <cell r="G72">
            <v>0.88</v>
          </cell>
          <cell r="H72">
            <v>7.16</v>
          </cell>
          <cell r="I72">
            <v>-1.43</v>
          </cell>
          <cell r="J72">
            <v>0.28000000000000003</v>
          </cell>
          <cell r="L72">
            <v>212</v>
          </cell>
          <cell r="M72">
            <v>0.09</v>
          </cell>
          <cell r="N72">
            <v>1.23</v>
          </cell>
          <cell r="O72">
            <v>10.02</v>
          </cell>
          <cell r="P72">
            <v>-2</v>
          </cell>
          <cell r="Q72">
            <v>0.4</v>
          </cell>
        </row>
        <row r="73">
          <cell r="E73">
            <v>113</v>
          </cell>
          <cell r="F73">
            <v>0.06</v>
          </cell>
          <cell r="G73">
            <v>0.51</v>
          </cell>
          <cell r="H73">
            <v>6.83</v>
          </cell>
          <cell r="I73">
            <v>-0.41</v>
          </cell>
          <cell r="J73">
            <v>0.28000000000000003</v>
          </cell>
          <cell r="L73">
            <v>213</v>
          </cell>
          <cell r="M73">
            <v>0.09</v>
          </cell>
          <cell r="N73">
            <v>0.71</v>
          </cell>
          <cell r="O73">
            <v>9.57</v>
          </cell>
          <cell r="P73">
            <v>-0.56999999999999995</v>
          </cell>
          <cell r="Q73">
            <v>0.4</v>
          </cell>
        </row>
        <row r="74">
          <cell r="E74">
            <v>114</v>
          </cell>
          <cell r="F74">
            <v>0.33</v>
          </cell>
          <cell r="G74">
            <v>0.78</v>
          </cell>
          <cell r="H74">
            <v>7</v>
          </cell>
          <cell r="I74">
            <v>-1.2</v>
          </cell>
          <cell r="J74">
            <v>1.47</v>
          </cell>
          <cell r="L74">
            <v>214</v>
          </cell>
          <cell r="M74">
            <v>0.46</v>
          </cell>
          <cell r="N74">
            <v>1.0900000000000001</v>
          </cell>
          <cell r="O74">
            <v>9.8000000000000007</v>
          </cell>
          <cell r="P74">
            <v>-1.69</v>
          </cell>
          <cell r="Q74">
            <v>2.06</v>
          </cell>
        </row>
        <row r="75">
          <cell r="E75">
            <v>101</v>
          </cell>
          <cell r="F75">
            <v>0</v>
          </cell>
          <cell r="G75">
            <v>-0.33</v>
          </cell>
          <cell r="H75">
            <v>3.24</v>
          </cell>
          <cell r="I75">
            <v>0.5</v>
          </cell>
          <cell r="J75">
            <v>0</v>
          </cell>
          <cell r="K75">
            <v>15</v>
          </cell>
          <cell r="L75">
            <v>201</v>
          </cell>
          <cell r="M75">
            <v>0</v>
          </cell>
          <cell r="N75">
            <v>-0.46</v>
          </cell>
          <cell r="O75">
            <v>4.53</v>
          </cell>
          <cell r="P75">
            <v>0.7</v>
          </cell>
          <cell r="Q75">
            <v>0</v>
          </cell>
        </row>
        <row r="76">
          <cell r="E76">
            <v>102</v>
          </cell>
          <cell r="F76">
            <v>0</v>
          </cell>
          <cell r="G76">
            <v>-0.33</v>
          </cell>
          <cell r="H76">
            <v>3.24</v>
          </cell>
          <cell r="I76">
            <v>0.5</v>
          </cell>
          <cell r="J76">
            <v>0</v>
          </cell>
          <cell r="L76">
            <v>202</v>
          </cell>
          <cell r="M76">
            <v>0</v>
          </cell>
          <cell r="N76">
            <v>-0.46</v>
          </cell>
          <cell r="O76">
            <v>4.53</v>
          </cell>
          <cell r="P76">
            <v>0.7</v>
          </cell>
          <cell r="Q76">
            <v>0</v>
          </cell>
        </row>
        <row r="77">
          <cell r="E77">
            <v>103</v>
          </cell>
          <cell r="F77">
            <v>0</v>
          </cell>
          <cell r="G77">
            <v>-0.15</v>
          </cell>
          <cell r="H77">
            <v>3.08</v>
          </cell>
          <cell r="I77">
            <v>-0.01</v>
          </cell>
          <cell r="J77">
            <v>0</v>
          </cell>
          <cell r="L77">
            <v>203</v>
          </cell>
          <cell r="M77">
            <v>0</v>
          </cell>
          <cell r="N77">
            <v>-0.2</v>
          </cell>
          <cell r="O77">
            <v>4.3099999999999996</v>
          </cell>
          <cell r="P77">
            <v>-0.01</v>
          </cell>
          <cell r="Q77">
            <v>0</v>
          </cell>
        </row>
        <row r="78">
          <cell r="E78">
            <v>104</v>
          </cell>
          <cell r="F78">
            <v>0</v>
          </cell>
          <cell r="G78">
            <v>-0.52</v>
          </cell>
          <cell r="H78">
            <v>3.4</v>
          </cell>
          <cell r="I78">
            <v>1.01</v>
          </cell>
          <cell r="J78">
            <v>0</v>
          </cell>
          <cell r="L78">
            <v>204</v>
          </cell>
          <cell r="M78">
            <v>0</v>
          </cell>
          <cell r="N78">
            <v>-0.72</v>
          </cell>
          <cell r="O78">
            <v>4.76</v>
          </cell>
          <cell r="P78">
            <v>1.42</v>
          </cell>
          <cell r="Q78">
            <v>0</v>
          </cell>
        </row>
        <row r="79">
          <cell r="E79">
            <v>105</v>
          </cell>
          <cell r="F79">
            <v>0</v>
          </cell>
          <cell r="G79">
            <v>-0.73</v>
          </cell>
          <cell r="H79">
            <v>5.9</v>
          </cell>
          <cell r="I79">
            <v>1.1399999999999999</v>
          </cell>
          <cell r="J79">
            <v>0</v>
          </cell>
          <cell r="L79">
            <v>205</v>
          </cell>
          <cell r="M79">
            <v>0</v>
          </cell>
          <cell r="N79">
            <v>-1.02</v>
          </cell>
          <cell r="O79">
            <v>8.26</v>
          </cell>
          <cell r="P79">
            <v>1.59</v>
          </cell>
          <cell r="Q79">
            <v>0</v>
          </cell>
        </row>
        <row r="80">
          <cell r="E80">
            <v>106</v>
          </cell>
          <cell r="F80">
            <v>0</v>
          </cell>
          <cell r="G80">
            <v>-0.73</v>
          </cell>
          <cell r="H80">
            <v>5.9</v>
          </cell>
          <cell r="I80">
            <v>1.1399999999999999</v>
          </cell>
          <cell r="J80">
            <v>0</v>
          </cell>
          <cell r="L80">
            <v>206</v>
          </cell>
          <cell r="M80">
            <v>0</v>
          </cell>
          <cell r="N80">
            <v>-1.02</v>
          </cell>
          <cell r="O80">
            <v>8.26</v>
          </cell>
          <cell r="P80">
            <v>1.59</v>
          </cell>
          <cell r="Q80">
            <v>0</v>
          </cell>
        </row>
        <row r="81">
          <cell r="E81">
            <v>107</v>
          </cell>
          <cell r="F81">
            <v>0</v>
          </cell>
          <cell r="G81">
            <v>-0.64</v>
          </cell>
          <cell r="H81">
            <v>5.82</v>
          </cell>
          <cell r="I81">
            <v>0.88</v>
          </cell>
          <cell r="J81">
            <v>0</v>
          </cell>
          <cell r="L81">
            <v>207</v>
          </cell>
          <cell r="M81">
            <v>0</v>
          </cell>
          <cell r="N81">
            <v>-0.89</v>
          </cell>
          <cell r="O81">
            <v>8.15</v>
          </cell>
          <cell r="P81">
            <v>1.23</v>
          </cell>
          <cell r="Q81">
            <v>0</v>
          </cell>
        </row>
        <row r="82">
          <cell r="E82">
            <v>108</v>
          </cell>
          <cell r="F82">
            <v>0</v>
          </cell>
          <cell r="G82">
            <v>-0.82</v>
          </cell>
          <cell r="H82">
            <v>5.98</v>
          </cell>
          <cell r="I82">
            <v>1.39</v>
          </cell>
          <cell r="J82">
            <v>0</v>
          </cell>
          <cell r="L82">
            <v>208</v>
          </cell>
          <cell r="M82">
            <v>0</v>
          </cell>
          <cell r="N82">
            <v>-1.1499999999999999</v>
          </cell>
          <cell r="O82">
            <v>8.3800000000000008</v>
          </cell>
          <cell r="P82">
            <v>1.95</v>
          </cell>
          <cell r="Q82">
            <v>0</v>
          </cell>
        </row>
        <row r="83">
          <cell r="E83">
            <v>109</v>
          </cell>
          <cell r="F83">
            <v>0</v>
          </cell>
          <cell r="G83">
            <v>-0.51</v>
          </cell>
          <cell r="H83">
            <v>5.45</v>
          </cell>
          <cell r="I83">
            <v>0.56999999999999995</v>
          </cell>
          <cell r="J83">
            <v>0</v>
          </cell>
          <cell r="L83">
            <v>209</v>
          </cell>
          <cell r="M83">
            <v>0</v>
          </cell>
          <cell r="N83">
            <v>-0.71</v>
          </cell>
          <cell r="O83">
            <v>7.64</v>
          </cell>
          <cell r="P83">
            <v>0.79</v>
          </cell>
          <cell r="Q83">
            <v>0</v>
          </cell>
        </row>
        <row r="86">
          <cell r="E86">
            <v>112</v>
          </cell>
          <cell r="F86">
            <v>0.05</v>
          </cell>
          <cell r="G86">
            <v>-0.51</v>
          </cell>
          <cell r="H86">
            <v>5.45</v>
          </cell>
          <cell r="I86">
            <v>0.56999999999999995</v>
          </cell>
          <cell r="J86">
            <v>0.24</v>
          </cell>
          <cell r="L86">
            <v>212</v>
          </cell>
          <cell r="M86">
            <v>0.08</v>
          </cell>
          <cell r="N86">
            <v>-0.71</v>
          </cell>
          <cell r="O86">
            <v>7.64</v>
          </cell>
          <cell r="P86">
            <v>0.79</v>
          </cell>
          <cell r="Q86">
            <v>0.34</v>
          </cell>
        </row>
        <row r="87">
          <cell r="E87">
            <v>113</v>
          </cell>
          <cell r="F87">
            <v>0.05</v>
          </cell>
          <cell r="G87">
            <v>-0.88</v>
          </cell>
          <cell r="H87">
            <v>5.78</v>
          </cell>
          <cell r="I87">
            <v>1.59</v>
          </cell>
          <cell r="J87">
            <v>0.24</v>
          </cell>
          <cell r="L87">
            <v>213</v>
          </cell>
          <cell r="M87">
            <v>0.08</v>
          </cell>
          <cell r="N87">
            <v>-1.23</v>
          </cell>
          <cell r="O87">
            <v>8.09</v>
          </cell>
          <cell r="P87">
            <v>2.2200000000000002</v>
          </cell>
          <cell r="Q87">
            <v>0.34</v>
          </cell>
        </row>
        <row r="88">
          <cell r="E88">
            <v>114</v>
          </cell>
          <cell r="F88">
            <v>0.32</v>
          </cell>
          <cell r="G88">
            <v>-0.78</v>
          </cell>
          <cell r="H88">
            <v>5.62</v>
          </cell>
          <cell r="I88">
            <v>1.36</v>
          </cell>
          <cell r="J88">
            <v>1.43</v>
          </cell>
          <cell r="L88">
            <v>214</v>
          </cell>
          <cell r="M88">
            <v>0.45</v>
          </cell>
          <cell r="N88">
            <v>-1.0900000000000001</v>
          </cell>
          <cell r="O88">
            <v>7.86</v>
          </cell>
          <cell r="P88">
            <v>1.91</v>
          </cell>
          <cell r="Q88">
            <v>2</v>
          </cell>
        </row>
        <row r="89">
          <cell r="E89">
            <v>101</v>
          </cell>
          <cell r="F89">
            <v>0</v>
          </cell>
          <cell r="G89">
            <v>0.35</v>
          </cell>
          <cell r="H89">
            <v>3.78</v>
          </cell>
          <cell r="I89">
            <v>-0.47</v>
          </cell>
          <cell r="J89">
            <v>0</v>
          </cell>
          <cell r="K89">
            <v>19</v>
          </cell>
          <cell r="L89">
            <v>201</v>
          </cell>
          <cell r="M89">
            <v>0</v>
          </cell>
          <cell r="N89">
            <v>0.48</v>
          </cell>
          <cell r="O89">
            <v>5.29</v>
          </cell>
          <cell r="P89">
            <v>-0.66</v>
          </cell>
          <cell r="Q89">
            <v>0</v>
          </cell>
        </row>
        <row r="90">
          <cell r="E90">
            <v>102</v>
          </cell>
          <cell r="F90">
            <v>0</v>
          </cell>
          <cell r="G90">
            <v>0.35</v>
          </cell>
          <cell r="H90">
            <v>3.78</v>
          </cell>
          <cell r="I90">
            <v>-0.47</v>
          </cell>
          <cell r="J90">
            <v>0</v>
          </cell>
          <cell r="L90">
            <v>202</v>
          </cell>
          <cell r="M90">
            <v>0</v>
          </cell>
          <cell r="N90">
            <v>0.48</v>
          </cell>
          <cell r="O90">
            <v>5.29</v>
          </cell>
          <cell r="P90">
            <v>-0.66</v>
          </cell>
          <cell r="Q90">
            <v>0</v>
          </cell>
        </row>
        <row r="91">
          <cell r="E91">
            <v>103</v>
          </cell>
          <cell r="F91">
            <v>0</v>
          </cell>
          <cell r="G91">
            <v>0.54</v>
          </cell>
          <cell r="H91">
            <v>3.95</v>
          </cell>
          <cell r="I91">
            <v>-1.01</v>
          </cell>
          <cell r="J91">
            <v>0</v>
          </cell>
          <cell r="L91">
            <v>203</v>
          </cell>
          <cell r="M91">
            <v>0</v>
          </cell>
          <cell r="N91">
            <v>0.76</v>
          </cell>
          <cell r="O91">
            <v>5.53</v>
          </cell>
          <cell r="P91">
            <v>-1.41</v>
          </cell>
          <cell r="Q91">
            <v>0</v>
          </cell>
        </row>
        <row r="92">
          <cell r="E92">
            <v>104</v>
          </cell>
          <cell r="F92">
            <v>0</v>
          </cell>
          <cell r="G92">
            <v>0.15</v>
          </cell>
          <cell r="H92">
            <v>3.61</v>
          </cell>
          <cell r="I92">
            <v>0.06</v>
          </cell>
          <cell r="J92">
            <v>0</v>
          </cell>
          <cell r="L92">
            <v>204</v>
          </cell>
          <cell r="M92">
            <v>0</v>
          </cell>
          <cell r="N92">
            <v>0.21</v>
          </cell>
          <cell r="O92">
            <v>5.05</v>
          </cell>
          <cell r="P92">
            <v>0.09</v>
          </cell>
          <cell r="Q92">
            <v>0</v>
          </cell>
        </row>
        <row r="93">
          <cell r="E93">
            <v>105</v>
          </cell>
          <cell r="F93">
            <v>0</v>
          </cell>
          <cell r="G93">
            <v>0.76</v>
          </cell>
          <cell r="H93">
            <v>7.67</v>
          </cell>
          <cell r="I93">
            <v>-1.01</v>
          </cell>
          <cell r="J93">
            <v>0</v>
          </cell>
          <cell r="L93">
            <v>205</v>
          </cell>
          <cell r="M93">
            <v>0</v>
          </cell>
          <cell r="N93">
            <v>1.07</v>
          </cell>
          <cell r="O93">
            <v>10.74</v>
          </cell>
          <cell r="P93">
            <v>-1.41</v>
          </cell>
          <cell r="Q93">
            <v>0</v>
          </cell>
        </row>
        <row r="94">
          <cell r="E94">
            <v>106</v>
          </cell>
          <cell r="F94">
            <v>0</v>
          </cell>
          <cell r="G94">
            <v>0.76</v>
          </cell>
          <cell r="H94">
            <v>7.67</v>
          </cell>
          <cell r="I94">
            <v>-1.01</v>
          </cell>
          <cell r="J94">
            <v>0</v>
          </cell>
          <cell r="L94">
            <v>206</v>
          </cell>
          <cell r="M94">
            <v>0</v>
          </cell>
          <cell r="N94">
            <v>1.07</v>
          </cell>
          <cell r="O94">
            <v>10.74</v>
          </cell>
          <cell r="P94">
            <v>-1.41</v>
          </cell>
          <cell r="Q94">
            <v>0</v>
          </cell>
        </row>
        <row r="95">
          <cell r="E95">
            <v>107</v>
          </cell>
          <cell r="F95">
            <v>0</v>
          </cell>
          <cell r="G95">
            <v>0.86</v>
          </cell>
          <cell r="H95">
            <v>7.76</v>
          </cell>
          <cell r="I95">
            <v>-1.28</v>
          </cell>
          <cell r="J95">
            <v>0</v>
          </cell>
          <cell r="L95">
            <v>207</v>
          </cell>
          <cell r="M95">
            <v>0</v>
          </cell>
          <cell r="N95">
            <v>1.2</v>
          </cell>
          <cell r="O95">
            <v>10.86</v>
          </cell>
          <cell r="P95">
            <v>-1.79</v>
          </cell>
          <cell r="Q95">
            <v>0</v>
          </cell>
        </row>
        <row r="96">
          <cell r="E96">
            <v>108</v>
          </cell>
          <cell r="F96">
            <v>0</v>
          </cell>
          <cell r="G96">
            <v>0.66</v>
          </cell>
          <cell r="H96">
            <v>7.59</v>
          </cell>
          <cell r="I96">
            <v>-0.74</v>
          </cell>
          <cell r="J96">
            <v>0</v>
          </cell>
          <cell r="L96">
            <v>208</v>
          </cell>
          <cell r="M96">
            <v>0</v>
          </cell>
          <cell r="N96">
            <v>0.93</v>
          </cell>
          <cell r="O96">
            <v>10.62</v>
          </cell>
          <cell r="P96">
            <v>-1.04</v>
          </cell>
          <cell r="Q96">
            <v>0</v>
          </cell>
        </row>
        <row r="97">
          <cell r="E97">
            <v>109</v>
          </cell>
          <cell r="F97">
            <v>0</v>
          </cell>
          <cell r="G97">
            <v>0.92</v>
          </cell>
          <cell r="H97">
            <v>7.45</v>
          </cell>
          <cell r="I97">
            <v>-1.49</v>
          </cell>
          <cell r="J97">
            <v>0</v>
          </cell>
          <cell r="L97">
            <v>209</v>
          </cell>
          <cell r="M97">
            <v>0</v>
          </cell>
          <cell r="N97">
            <v>1.28</v>
          </cell>
          <cell r="O97">
            <v>10.43</v>
          </cell>
          <cell r="P97">
            <v>-2.09</v>
          </cell>
          <cell r="Q97">
            <v>0</v>
          </cell>
        </row>
        <row r="98">
          <cell r="E98">
            <v>110</v>
          </cell>
          <cell r="F98">
            <v>0</v>
          </cell>
          <cell r="G98">
            <v>0.53</v>
          </cell>
          <cell r="H98">
            <v>7.11</v>
          </cell>
          <cell r="I98">
            <v>-0.42</v>
          </cell>
          <cell r="J98">
            <v>0</v>
          </cell>
          <cell r="L98">
            <v>210</v>
          </cell>
          <cell r="M98">
            <v>0</v>
          </cell>
          <cell r="N98">
            <v>0.74</v>
          </cell>
          <cell r="O98">
            <v>9.9499999999999993</v>
          </cell>
          <cell r="P98">
            <v>-0.59</v>
          </cell>
          <cell r="Q98">
            <v>0</v>
          </cell>
        </row>
        <row r="99">
          <cell r="E99">
            <v>111</v>
          </cell>
          <cell r="F99">
            <v>0.04</v>
          </cell>
          <cell r="G99">
            <v>0.72</v>
          </cell>
          <cell r="H99">
            <v>7.28</v>
          </cell>
          <cell r="I99">
            <v>-0.96</v>
          </cell>
          <cell r="J99">
            <v>0.2</v>
          </cell>
          <cell r="L99">
            <v>211</v>
          </cell>
          <cell r="M99">
            <v>0.06</v>
          </cell>
          <cell r="N99">
            <v>1.01</v>
          </cell>
          <cell r="O99">
            <v>10.19</v>
          </cell>
          <cell r="P99">
            <v>-1.34</v>
          </cell>
          <cell r="Q99">
            <v>0.28000000000000003</v>
          </cell>
        </row>
        <row r="100">
          <cell r="E100">
            <v>112</v>
          </cell>
          <cell r="F100">
            <v>0.06</v>
          </cell>
          <cell r="G100">
            <v>0.92</v>
          </cell>
          <cell r="H100">
            <v>7.45</v>
          </cell>
          <cell r="I100">
            <v>-1.49</v>
          </cell>
          <cell r="J100">
            <v>0.27</v>
          </cell>
          <cell r="L100">
            <v>212</v>
          </cell>
          <cell r="M100">
            <v>0.08</v>
          </cell>
          <cell r="N100">
            <v>1.28</v>
          </cell>
          <cell r="O100">
            <v>10.43</v>
          </cell>
          <cell r="P100">
            <v>-2.09</v>
          </cell>
          <cell r="Q100">
            <v>0.38</v>
          </cell>
        </row>
        <row r="103">
          <cell r="E103">
            <v>101</v>
          </cell>
          <cell r="F103">
            <v>0</v>
          </cell>
          <cell r="G103">
            <v>-0.35</v>
          </cell>
          <cell r="H103">
            <v>3.36</v>
          </cell>
          <cell r="I103">
            <v>0.52</v>
          </cell>
          <cell r="J103">
            <v>0</v>
          </cell>
          <cell r="K103">
            <v>21</v>
          </cell>
          <cell r="L103">
            <v>201</v>
          </cell>
          <cell r="M103">
            <v>0</v>
          </cell>
          <cell r="N103">
            <v>-0.48</v>
          </cell>
          <cell r="O103">
            <v>4.7</v>
          </cell>
          <cell r="P103">
            <v>0.73</v>
          </cell>
          <cell r="Q103">
            <v>0</v>
          </cell>
        </row>
        <row r="104">
          <cell r="E104">
            <v>102</v>
          </cell>
          <cell r="F104">
            <v>0</v>
          </cell>
          <cell r="G104">
            <v>-0.35</v>
          </cell>
          <cell r="H104">
            <v>3.36</v>
          </cell>
          <cell r="I104">
            <v>0.52</v>
          </cell>
          <cell r="J104">
            <v>0</v>
          </cell>
          <cell r="L104">
            <v>202</v>
          </cell>
          <cell r="M104">
            <v>0</v>
          </cell>
          <cell r="N104">
            <v>-0.48</v>
          </cell>
          <cell r="O104">
            <v>4.7</v>
          </cell>
          <cell r="P104">
            <v>0.73</v>
          </cell>
          <cell r="Q104">
            <v>0</v>
          </cell>
        </row>
        <row r="105">
          <cell r="E105">
            <v>103</v>
          </cell>
          <cell r="F105">
            <v>0</v>
          </cell>
          <cell r="G105">
            <v>-0.15</v>
          </cell>
          <cell r="H105">
            <v>3.18</v>
          </cell>
          <cell r="I105">
            <v>-0.01</v>
          </cell>
          <cell r="J105">
            <v>0</v>
          </cell>
          <cell r="L105">
            <v>203</v>
          </cell>
          <cell r="M105">
            <v>0</v>
          </cell>
          <cell r="N105">
            <v>-0.21</v>
          </cell>
          <cell r="O105">
            <v>4.46</v>
          </cell>
          <cell r="P105">
            <v>-0.02</v>
          </cell>
          <cell r="Q105">
            <v>0</v>
          </cell>
        </row>
        <row r="106">
          <cell r="E106">
            <v>104</v>
          </cell>
          <cell r="F106">
            <v>0</v>
          </cell>
          <cell r="G106">
            <v>-0.54</v>
          </cell>
          <cell r="H106">
            <v>3.53</v>
          </cell>
          <cell r="I106">
            <v>1.06</v>
          </cell>
          <cell r="J106">
            <v>0</v>
          </cell>
          <cell r="L106">
            <v>204</v>
          </cell>
          <cell r="M106">
            <v>0</v>
          </cell>
          <cell r="N106">
            <v>-0.76</v>
          </cell>
          <cell r="O106">
            <v>4.9400000000000004</v>
          </cell>
          <cell r="P106">
            <v>1.48</v>
          </cell>
          <cell r="Q106">
            <v>0</v>
          </cell>
        </row>
        <row r="107">
          <cell r="E107">
            <v>105</v>
          </cell>
          <cell r="F107">
            <v>0</v>
          </cell>
          <cell r="G107">
            <v>-0.76</v>
          </cell>
          <cell r="H107">
            <v>6.14</v>
          </cell>
          <cell r="I107">
            <v>1.19</v>
          </cell>
          <cell r="J107">
            <v>0</v>
          </cell>
          <cell r="L107">
            <v>205</v>
          </cell>
          <cell r="M107">
            <v>0</v>
          </cell>
          <cell r="N107">
            <v>-1.07</v>
          </cell>
          <cell r="O107">
            <v>8.59</v>
          </cell>
          <cell r="P107">
            <v>1.66</v>
          </cell>
          <cell r="Q107">
            <v>0</v>
          </cell>
        </row>
        <row r="108">
          <cell r="E108">
            <v>106</v>
          </cell>
          <cell r="F108">
            <v>0</v>
          </cell>
          <cell r="G108">
            <v>-0.76</v>
          </cell>
          <cell r="H108">
            <v>6.14</v>
          </cell>
          <cell r="I108">
            <v>1.19</v>
          </cell>
          <cell r="J108">
            <v>0</v>
          </cell>
          <cell r="L108">
            <v>206</v>
          </cell>
          <cell r="M108">
            <v>0</v>
          </cell>
          <cell r="N108">
            <v>-1.07</v>
          </cell>
          <cell r="O108">
            <v>8.59</v>
          </cell>
          <cell r="P108">
            <v>1.66</v>
          </cell>
          <cell r="Q108">
            <v>0</v>
          </cell>
        </row>
        <row r="109">
          <cell r="E109">
            <v>107</v>
          </cell>
          <cell r="F109">
            <v>0</v>
          </cell>
          <cell r="G109">
            <v>-0.66</v>
          </cell>
          <cell r="H109">
            <v>6.05</v>
          </cell>
          <cell r="I109">
            <v>0.92</v>
          </cell>
          <cell r="J109">
            <v>0</v>
          </cell>
          <cell r="L109">
            <v>207</v>
          </cell>
          <cell r="M109">
            <v>0</v>
          </cell>
          <cell r="N109">
            <v>-0.93</v>
          </cell>
          <cell r="O109">
            <v>8.4700000000000006</v>
          </cell>
          <cell r="P109">
            <v>1.28</v>
          </cell>
          <cell r="Q109">
            <v>0</v>
          </cell>
        </row>
        <row r="110">
          <cell r="E110">
            <v>108</v>
          </cell>
          <cell r="F110">
            <v>0</v>
          </cell>
          <cell r="G110">
            <v>-0.86</v>
          </cell>
          <cell r="H110">
            <v>6.22</v>
          </cell>
          <cell r="I110">
            <v>1.45</v>
          </cell>
          <cell r="J110">
            <v>0</v>
          </cell>
          <cell r="L110">
            <v>208</v>
          </cell>
          <cell r="M110">
            <v>0</v>
          </cell>
          <cell r="N110">
            <v>-1.2</v>
          </cell>
          <cell r="O110">
            <v>8.7100000000000009</v>
          </cell>
          <cell r="P110">
            <v>2.0299999999999998</v>
          </cell>
          <cell r="Q110">
            <v>0</v>
          </cell>
        </row>
        <row r="111">
          <cell r="E111">
            <v>109</v>
          </cell>
          <cell r="F111">
            <v>0</v>
          </cell>
          <cell r="G111">
            <v>-0.53</v>
          </cell>
          <cell r="H111">
            <v>5.67</v>
          </cell>
          <cell r="I111">
            <v>0.59</v>
          </cell>
          <cell r="J111">
            <v>0</v>
          </cell>
          <cell r="L111">
            <v>209</v>
          </cell>
          <cell r="M111">
            <v>0</v>
          </cell>
          <cell r="N111">
            <v>-0.74</v>
          </cell>
          <cell r="O111">
            <v>7.93</v>
          </cell>
          <cell r="P111">
            <v>0.82</v>
          </cell>
          <cell r="Q111">
            <v>0</v>
          </cell>
        </row>
        <row r="112">
          <cell r="E112">
            <v>110</v>
          </cell>
          <cell r="F112">
            <v>0</v>
          </cell>
          <cell r="G112">
            <v>-0.92</v>
          </cell>
          <cell r="H112">
            <v>6.01</v>
          </cell>
          <cell r="I112">
            <v>1.66</v>
          </cell>
          <cell r="J112">
            <v>0</v>
          </cell>
          <cell r="L112">
            <v>210</v>
          </cell>
          <cell r="M112">
            <v>0</v>
          </cell>
          <cell r="N112">
            <v>-1.28</v>
          </cell>
          <cell r="O112">
            <v>8.41</v>
          </cell>
          <cell r="P112">
            <v>2.3199999999999998</v>
          </cell>
          <cell r="Q112">
            <v>0</v>
          </cell>
        </row>
        <row r="113">
          <cell r="E113">
            <v>111</v>
          </cell>
          <cell r="F113">
            <v>0.04</v>
          </cell>
          <cell r="G113">
            <v>-0.72</v>
          </cell>
          <cell r="H113">
            <v>5.84</v>
          </cell>
          <cell r="I113">
            <v>1.1200000000000001</v>
          </cell>
          <cell r="J113">
            <v>0.16</v>
          </cell>
          <cell r="L113">
            <v>211</v>
          </cell>
          <cell r="M113">
            <v>0.05</v>
          </cell>
          <cell r="N113">
            <v>-1.01</v>
          </cell>
          <cell r="O113">
            <v>8.17</v>
          </cell>
          <cell r="P113">
            <v>1.57</v>
          </cell>
          <cell r="Q113">
            <v>0.22</v>
          </cell>
        </row>
        <row r="114">
          <cell r="E114">
            <v>112</v>
          </cell>
          <cell r="F114">
            <v>0.05</v>
          </cell>
          <cell r="G114">
            <v>-0.53</v>
          </cell>
          <cell r="H114">
            <v>5.67</v>
          </cell>
          <cell r="I114">
            <v>0.59</v>
          </cell>
          <cell r="J114">
            <v>0.23</v>
          </cell>
          <cell r="L114">
            <v>212</v>
          </cell>
          <cell r="M114">
            <v>7.0000000000000007E-2</v>
          </cell>
          <cell r="N114">
            <v>-0.74</v>
          </cell>
          <cell r="O114">
            <v>7.93</v>
          </cell>
          <cell r="P114">
            <v>0.82</v>
          </cell>
          <cell r="Q114">
            <v>0.32</v>
          </cell>
        </row>
        <row r="115">
          <cell r="E115">
            <v>113</v>
          </cell>
          <cell r="F115">
            <v>0.05</v>
          </cell>
          <cell r="G115">
            <v>-0.92</v>
          </cell>
          <cell r="H115">
            <v>6.01</v>
          </cell>
          <cell r="I115">
            <v>1.66</v>
          </cell>
          <cell r="J115">
            <v>0.23</v>
          </cell>
          <cell r="L115">
            <v>213</v>
          </cell>
          <cell r="M115">
            <v>7.0000000000000007E-2</v>
          </cell>
          <cell r="N115">
            <v>-1.28</v>
          </cell>
          <cell r="O115">
            <v>8.41</v>
          </cell>
          <cell r="P115">
            <v>2.3199999999999998</v>
          </cell>
          <cell r="Q115">
            <v>0.32</v>
          </cell>
        </row>
        <row r="116">
          <cell r="E116">
            <v>114</v>
          </cell>
          <cell r="F116">
            <v>0.26</v>
          </cell>
          <cell r="G116">
            <v>-0.81</v>
          </cell>
          <cell r="H116">
            <v>5.84</v>
          </cell>
          <cell r="I116">
            <v>1.41</v>
          </cell>
          <cell r="J116">
            <v>1.18</v>
          </cell>
          <cell r="L116">
            <v>214</v>
          </cell>
          <cell r="M116">
            <v>0.37</v>
          </cell>
          <cell r="N116">
            <v>-1.1299999999999999</v>
          </cell>
          <cell r="O116">
            <v>8.17</v>
          </cell>
          <cell r="P116">
            <v>1.97</v>
          </cell>
          <cell r="Q116">
            <v>1.66</v>
          </cell>
        </row>
        <row r="117">
          <cell r="E117">
            <v>101</v>
          </cell>
          <cell r="F117">
            <v>0</v>
          </cell>
          <cell r="G117">
            <v>0.35</v>
          </cell>
          <cell r="H117">
            <v>3.78</v>
          </cell>
          <cell r="I117">
            <v>-0.47</v>
          </cell>
          <cell r="J117">
            <v>0</v>
          </cell>
          <cell r="K117">
            <v>25</v>
          </cell>
          <cell r="L117">
            <v>201</v>
          </cell>
          <cell r="M117">
            <v>0</v>
          </cell>
          <cell r="N117">
            <v>0.48</v>
          </cell>
          <cell r="O117">
            <v>5.29</v>
          </cell>
          <cell r="P117">
            <v>-0.66</v>
          </cell>
          <cell r="Q117">
            <v>0</v>
          </cell>
        </row>
        <row r="120">
          <cell r="E120">
            <v>104</v>
          </cell>
          <cell r="F120">
            <v>0</v>
          </cell>
          <cell r="G120">
            <v>0.15</v>
          </cell>
          <cell r="H120">
            <v>3.61</v>
          </cell>
          <cell r="I120">
            <v>0.06</v>
          </cell>
          <cell r="J120">
            <v>0</v>
          </cell>
          <cell r="L120">
            <v>204</v>
          </cell>
          <cell r="M120">
            <v>0</v>
          </cell>
          <cell r="N120">
            <v>0.21</v>
          </cell>
          <cell r="O120">
            <v>5.05</v>
          </cell>
          <cell r="P120">
            <v>0.09</v>
          </cell>
          <cell r="Q120">
            <v>0</v>
          </cell>
        </row>
        <row r="121">
          <cell r="E121">
            <v>105</v>
          </cell>
          <cell r="F121">
            <v>0</v>
          </cell>
          <cell r="G121">
            <v>0.76</v>
          </cell>
          <cell r="H121">
            <v>7.67</v>
          </cell>
          <cell r="I121">
            <v>-1.01</v>
          </cell>
          <cell r="J121">
            <v>0</v>
          </cell>
          <cell r="L121">
            <v>205</v>
          </cell>
          <cell r="M121">
            <v>0</v>
          </cell>
          <cell r="N121">
            <v>1.07</v>
          </cell>
          <cell r="O121">
            <v>10.74</v>
          </cell>
          <cell r="P121">
            <v>-1.41</v>
          </cell>
          <cell r="Q121">
            <v>0</v>
          </cell>
        </row>
        <row r="122">
          <cell r="E122">
            <v>106</v>
          </cell>
          <cell r="F122">
            <v>0</v>
          </cell>
          <cell r="G122">
            <v>0.76</v>
          </cell>
          <cell r="H122">
            <v>7.67</v>
          </cell>
          <cell r="I122">
            <v>-1.01</v>
          </cell>
          <cell r="J122">
            <v>0</v>
          </cell>
          <cell r="L122">
            <v>206</v>
          </cell>
          <cell r="M122">
            <v>0</v>
          </cell>
          <cell r="N122">
            <v>1.07</v>
          </cell>
          <cell r="O122">
            <v>10.74</v>
          </cell>
          <cell r="P122">
            <v>-1.41</v>
          </cell>
          <cell r="Q122">
            <v>0</v>
          </cell>
        </row>
        <row r="123">
          <cell r="E123">
            <v>107</v>
          </cell>
          <cell r="F123">
            <v>0</v>
          </cell>
          <cell r="G123">
            <v>0.86</v>
          </cell>
          <cell r="H123">
            <v>7.76</v>
          </cell>
          <cell r="I123">
            <v>-1.28</v>
          </cell>
          <cell r="J123">
            <v>0</v>
          </cell>
          <cell r="L123">
            <v>207</v>
          </cell>
          <cell r="M123">
            <v>0</v>
          </cell>
          <cell r="N123">
            <v>1.2</v>
          </cell>
          <cell r="O123">
            <v>10.86</v>
          </cell>
          <cell r="P123">
            <v>-1.79</v>
          </cell>
          <cell r="Q123">
            <v>0</v>
          </cell>
        </row>
        <row r="124">
          <cell r="E124">
            <v>108</v>
          </cell>
          <cell r="F124">
            <v>0</v>
          </cell>
          <cell r="G124">
            <v>0.66</v>
          </cell>
          <cell r="H124">
            <v>7.59</v>
          </cell>
          <cell r="I124">
            <v>-0.74</v>
          </cell>
          <cell r="J124">
            <v>0</v>
          </cell>
          <cell r="L124">
            <v>208</v>
          </cell>
          <cell r="M124">
            <v>0</v>
          </cell>
          <cell r="N124">
            <v>0.93</v>
          </cell>
          <cell r="O124">
            <v>10.62</v>
          </cell>
          <cell r="P124">
            <v>-1.04</v>
          </cell>
          <cell r="Q124">
            <v>0</v>
          </cell>
        </row>
        <row r="125">
          <cell r="E125">
            <v>109</v>
          </cell>
          <cell r="F125">
            <v>0</v>
          </cell>
          <cell r="G125">
            <v>0.92</v>
          </cell>
          <cell r="H125">
            <v>7.45</v>
          </cell>
          <cell r="I125">
            <v>-1.49</v>
          </cell>
          <cell r="J125">
            <v>0</v>
          </cell>
          <cell r="L125">
            <v>209</v>
          </cell>
          <cell r="M125">
            <v>0</v>
          </cell>
          <cell r="N125">
            <v>1.28</v>
          </cell>
          <cell r="O125">
            <v>10.43</v>
          </cell>
          <cell r="P125">
            <v>-2.09</v>
          </cell>
          <cell r="Q125">
            <v>0</v>
          </cell>
        </row>
        <row r="126">
          <cell r="E126">
            <v>110</v>
          </cell>
          <cell r="F126">
            <v>0</v>
          </cell>
          <cell r="G126">
            <v>0.53</v>
          </cell>
          <cell r="H126">
            <v>7.11</v>
          </cell>
          <cell r="I126">
            <v>-0.42</v>
          </cell>
          <cell r="J126">
            <v>0</v>
          </cell>
          <cell r="L126">
            <v>210</v>
          </cell>
          <cell r="M126">
            <v>0</v>
          </cell>
          <cell r="N126">
            <v>0.74</v>
          </cell>
          <cell r="O126">
            <v>9.9499999999999993</v>
          </cell>
          <cell r="P126">
            <v>-0.59</v>
          </cell>
          <cell r="Q126">
            <v>0</v>
          </cell>
        </row>
        <row r="127">
          <cell r="E127">
            <v>111</v>
          </cell>
          <cell r="F127">
            <v>0.04</v>
          </cell>
          <cell r="G127">
            <v>0.72</v>
          </cell>
          <cell r="H127">
            <v>7.28</v>
          </cell>
          <cell r="I127">
            <v>-0.96</v>
          </cell>
          <cell r="J127">
            <v>0.18</v>
          </cell>
          <cell r="L127">
            <v>211</v>
          </cell>
          <cell r="M127">
            <v>0.06</v>
          </cell>
          <cell r="N127">
            <v>1.01</v>
          </cell>
          <cell r="O127">
            <v>10.19</v>
          </cell>
          <cell r="P127">
            <v>-1.34</v>
          </cell>
          <cell r="Q127">
            <v>0.25</v>
          </cell>
        </row>
        <row r="128">
          <cell r="E128">
            <v>112</v>
          </cell>
          <cell r="F128">
            <v>0.06</v>
          </cell>
          <cell r="G128">
            <v>0.92</v>
          </cell>
          <cell r="H128">
            <v>7.45</v>
          </cell>
          <cell r="I128">
            <v>-1.49</v>
          </cell>
          <cell r="J128">
            <v>0.25</v>
          </cell>
          <cell r="L128">
            <v>212</v>
          </cell>
          <cell r="M128">
            <v>0.08</v>
          </cell>
          <cell r="N128">
            <v>1.28</v>
          </cell>
          <cell r="O128">
            <v>10.43</v>
          </cell>
          <cell r="P128">
            <v>-2.09</v>
          </cell>
          <cell r="Q128">
            <v>0.35</v>
          </cell>
        </row>
        <row r="129">
          <cell r="E129">
            <v>113</v>
          </cell>
          <cell r="F129">
            <v>0.06</v>
          </cell>
          <cell r="G129">
            <v>0.53</v>
          </cell>
          <cell r="H129">
            <v>7.11</v>
          </cell>
          <cell r="I129">
            <v>-0.42</v>
          </cell>
          <cell r="J129">
            <v>0.25</v>
          </cell>
          <cell r="L129">
            <v>213</v>
          </cell>
          <cell r="M129">
            <v>0.08</v>
          </cell>
          <cell r="N129">
            <v>0.74</v>
          </cell>
          <cell r="O129">
            <v>9.9499999999999993</v>
          </cell>
          <cell r="P129">
            <v>-0.59</v>
          </cell>
          <cell r="Q129">
            <v>0.35</v>
          </cell>
        </row>
        <row r="130">
          <cell r="E130">
            <v>114</v>
          </cell>
          <cell r="F130">
            <v>0.22</v>
          </cell>
          <cell r="G130">
            <v>0.81</v>
          </cell>
          <cell r="H130">
            <v>7.28</v>
          </cell>
          <cell r="I130">
            <v>-1.24</v>
          </cell>
          <cell r="J130">
            <v>0.97</v>
          </cell>
          <cell r="L130">
            <v>214</v>
          </cell>
          <cell r="M130">
            <v>0.3</v>
          </cell>
          <cell r="N130">
            <v>1.1299999999999999</v>
          </cell>
          <cell r="O130">
            <v>10.19</v>
          </cell>
          <cell r="P130">
            <v>-1.74</v>
          </cell>
          <cell r="Q130">
            <v>1.36</v>
          </cell>
        </row>
        <row r="131">
          <cell r="E131">
            <v>101</v>
          </cell>
          <cell r="F131">
            <v>0</v>
          </cell>
          <cell r="G131">
            <v>-0.35</v>
          </cell>
          <cell r="H131">
            <v>3.36</v>
          </cell>
          <cell r="I131">
            <v>0.52</v>
          </cell>
          <cell r="J131">
            <v>0</v>
          </cell>
          <cell r="K131">
            <v>27</v>
          </cell>
          <cell r="L131">
            <v>201</v>
          </cell>
          <cell r="M131">
            <v>0</v>
          </cell>
          <cell r="N131">
            <v>-0.48</v>
          </cell>
          <cell r="O131">
            <v>4.7</v>
          </cell>
          <cell r="P131">
            <v>0.73</v>
          </cell>
          <cell r="Q131">
            <v>0</v>
          </cell>
        </row>
        <row r="132">
          <cell r="E132">
            <v>102</v>
          </cell>
          <cell r="F132">
            <v>0</v>
          </cell>
          <cell r="G132">
            <v>-0.35</v>
          </cell>
          <cell r="H132">
            <v>3.36</v>
          </cell>
          <cell r="I132">
            <v>0.52</v>
          </cell>
          <cell r="J132">
            <v>0</v>
          </cell>
          <cell r="L132">
            <v>202</v>
          </cell>
          <cell r="M132">
            <v>0</v>
          </cell>
          <cell r="N132">
            <v>-0.48</v>
          </cell>
          <cell r="O132">
            <v>4.7</v>
          </cell>
          <cell r="P132">
            <v>0.73</v>
          </cell>
          <cell r="Q132">
            <v>0</v>
          </cell>
        </row>
        <row r="133">
          <cell r="E133">
            <v>103</v>
          </cell>
          <cell r="F133">
            <v>0</v>
          </cell>
          <cell r="G133">
            <v>-0.15</v>
          </cell>
          <cell r="H133">
            <v>3.18</v>
          </cell>
          <cell r="I133">
            <v>-0.01</v>
          </cell>
          <cell r="J133">
            <v>0</v>
          </cell>
          <cell r="L133">
            <v>203</v>
          </cell>
          <cell r="M133">
            <v>0</v>
          </cell>
          <cell r="N133">
            <v>-0.21</v>
          </cell>
          <cell r="O133">
            <v>4.46</v>
          </cell>
          <cell r="P133">
            <v>-0.02</v>
          </cell>
          <cell r="Q133">
            <v>0</v>
          </cell>
        </row>
        <row r="134">
          <cell r="E134">
            <v>104</v>
          </cell>
          <cell r="F134">
            <v>0</v>
          </cell>
          <cell r="G134">
            <v>-0.54</v>
          </cell>
          <cell r="H134">
            <v>3.53</v>
          </cell>
          <cell r="I134">
            <v>1.06</v>
          </cell>
          <cell r="J134">
            <v>0</v>
          </cell>
          <cell r="L134">
            <v>204</v>
          </cell>
          <cell r="M134">
            <v>0</v>
          </cell>
          <cell r="N134">
            <v>-0.76</v>
          </cell>
          <cell r="O134">
            <v>4.9400000000000004</v>
          </cell>
          <cell r="P134">
            <v>1.48</v>
          </cell>
          <cell r="Q134">
            <v>0</v>
          </cell>
        </row>
        <row r="137">
          <cell r="E137">
            <v>107</v>
          </cell>
          <cell r="F137">
            <v>0</v>
          </cell>
          <cell r="G137">
            <v>-0.66</v>
          </cell>
          <cell r="H137">
            <v>6.05</v>
          </cell>
          <cell r="I137">
            <v>0.92</v>
          </cell>
          <cell r="J137">
            <v>0</v>
          </cell>
          <cell r="L137">
            <v>207</v>
          </cell>
          <cell r="M137">
            <v>0</v>
          </cell>
          <cell r="N137">
            <v>-0.93</v>
          </cell>
          <cell r="O137">
            <v>8.4700000000000006</v>
          </cell>
          <cell r="P137">
            <v>1.28</v>
          </cell>
          <cell r="Q137">
            <v>0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내진설계흐름도"/>
      <sheetName val="1.설계조건"/>
      <sheetName val="2.설계단면"/>
      <sheetName val="3.모델링"/>
      <sheetName val="내진해석"/>
      <sheetName val="질량기여도"/>
      <sheetName val="inpu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"/>
      <sheetName val="설계조건"/>
      <sheetName val="부유시"/>
      <sheetName val="완성(상시)"/>
      <sheetName val="완성(지진시)"/>
      <sheetName val="작용력정리"/>
      <sheetName val="하중조합"/>
      <sheetName val="안정검토"/>
      <sheetName val="세부설계"/>
    </sheetNames>
    <sheetDataSet>
      <sheetData sheetId="0" refreshError="1">
        <row r="16">
          <cell r="G16">
            <v>4.5999999999999996</v>
          </cell>
          <cell r="K16">
            <v>4.5999999999999996</v>
          </cell>
          <cell r="O16">
            <v>4.5</v>
          </cell>
          <cell r="AC16">
            <v>0.4</v>
          </cell>
          <cell r="AD16">
            <v>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, 1.1.1 마루높이 검토 가. 1)~3)"/>
      <sheetName val="4) 설계고조위"/>
      <sheetName val="나.마루높이검토 1)~2)"/>
      <sheetName val="1.1.2 쇄파대 검토(고조위)"/>
      <sheetName val="라. 1) 마. 1)~2)"/>
      <sheetName val="1.1.2 쇄파대 검토(저조위)"/>
      <sheetName val="1.1.3 피복재 소요중량 검토"/>
      <sheetName val="마),바)"/>
      <sheetName val="C-1(경사제)"/>
      <sheetName val="C-1(혼성제)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/>
      <sheetData sheetId="9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, 1.1.1 마루높이 검토 가. 1)~3)"/>
      <sheetName val="4) 설계고조위"/>
      <sheetName val="나.마루높이검토 1)~2)"/>
      <sheetName val="1.1.2 쇄파대 검토(고조위)"/>
      <sheetName val="라. 1) 마. 1)~2)"/>
      <sheetName val="1.1.2 쇄파대 검토(저조위)"/>
      <sheetName val="1.1.3 피복재 소요중량 검토"/>
      <sheetName val="마),바)"/>
      <sheetName val="C-1(경사제)"/>
      <sheetName val="C-1(혼성제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1.xml"/><Relationship Id="rId5" Type="http://schemas.openxmlformats.org/officeDocument/2006/relationships/image" Target="../media/image6.emf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omments" Target="../comments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4.emf"/><Relationship Id="rId4" Type="http://schemas.openxmlformats.org/officeDocument/2006/relationships/oleObject" Target="../embeddings/oleObject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6" Type="http://schemas.openxmlformats.org/officeDocument/2006/relationships/comments" Target="../comments5.xml"/><Relationship Id="rId5" Type="http://schemas.openxmlformats.org/officeDocument/2006/relationships/image" Target="../media/image17.emf"/><Relationship Id="rId4" Type="http://schemas.openxmlformats.org/officeDocument/2006/relationships/oleObject" Target="../embeddings/oleObject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6" Type="http://schemas.openxmlformats.org/officeDocument/2006/relationships/comments" Target="../comments7.xml"/><Relationship Id="rId5" Type="http://schemas.openxmlformats.org/officeDocument/2006/relationships/image" Target="../media/image6.emf"/><Relationship Id="rId4" Type="http://schemas.openxmlformats.org/officeDocument/2006/relationships/oleObject" Target="../embeddings/oleObject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Relationship Id="rId6" Type="http://schemas.openxmlformats.org/officeDocument/2006/relationships/comments" Target="../comments9.xml"/><Relationship Id="rId5" Type="http://schemas.openxmlformats.org/officeDocument/2006/relationships/image" Target="../media/image17.emf"/><Relationship Id="rId4" Type="http://schemas.openxmlformats.org/officeDocument/2006/relationships/oleObject" Target="../embeddings/oleObject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Relationship Id="rId6" Type="http://schemas.openxmlformats.org/officeDocument/2006/relationships/comments" Target="../comments10.xml"/><Relationship Id="rId5" Type="http://schemas.openxmlformats.org/officeDocument/2006/relationships/image" Target="../media/image6.emf"/><Relationship Id="rId4" Type="http://schemas.openxmlformats.org/officeDocument/2006/relationships/oleObject" Target="../embeddings/oleObject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Relationship Id="rId6" Type="http://schemas.openxmlformats.org/officeDocument/2006/relationships/comments" Target="../comments12.xml"/><Relationship Id="rId5" Type="http://schemas.openxmlformats.org/officeDocument/2006/relationships/image" Target="../media/image17.emf"/><Relationship Id="rId4" Type="http://schemas.openxmlformats.org/officeDocument/2006/relationships/oleObject" Target="../embeddings/oleObject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31"/>
  <sheetViews>
    <sheetView view="pageBreakPreview" zoomScale="145" zoomScaleNormal="100" zoomScaleSheetLayoutView="145" workbookViewId="0">
      <selection activeCell="A6" sqref="A6"/>
    </sheetView>
  </sheetViews>
  <sheetFormatPr defaultRowHeight="13.5"/>
  <cols>
    <col min="1" max="4" width="18.77734375" customWidth="1"/>
  </cols>
  <sheetData>
    <row r="1" spans="1:4" ht="18" customHeight="1">
      <c r="A1" t="s">
        <v>704</v>
      </c>
    </row>
    <row r="2" spans="1:4" ht="18" customHeight="1">
      <c r="A2" s="728" t="s">
        <v>10</v>
      </c>
      <c r="B2" s="452" t="s">
        <v>242</v>
      </c>
      <c r="C2" s="452" t="s">
        <v>270</v>
      </c>
      <c r="D2" s="453" t="s">
        <v>690</v>
      </c>
    </row>
    <row r="3" spans="1:4" ht="18" customHeight="1">
      <c r="A3" s="729"/>
      <c r="B3" s="454" t="s">
        <v>725</v>
      </c>
      <c r="C3" s="454" t="s">
        <v>725</v>
      </c>
      <c r="D3" s="455" t="s">
        <v>725</v>
      </c>
    </row>
    <row r="4" spans="1:4" ht="18" customHeight="1">
      <c r="A4" s="439" t="s">
        <v>726</v>
      </c>
      <c r="B4" s="457" t="s">
        <v>733</v>
      </c>
      <c r="C4" s="457" t="s">
        <v>734</v>
      </c>
      <c r="D4" s="463" t="s">
        <v>732</v>
      </c>
    </row>
    <row r="5" spans="1:4" ht="18" customHeight="1">
      <c r="A5" s="440" t="s">
        <v>727</v>
      </c>
      <c r="B5" s="471">
        <f>'나.마루높이검토(기존시설50년)'!O14</f>
        <v>8.0809999999999995</v>
      </c>
      <c r="C5" s="471">
        <f>'나.마루높이검토(기존시설50년)'!W14</f>
        <v>9.0259999999999998</v>
      </c>
      <c r="D5" s="472">
        <f>'나.마루높이검토(기존시설50년)'!AD14</f>
        <v>8.7560000000000002</v>
      </c>
    </row>
    <row r="6" spans="1:4" ht="18" customHeight="1">
      <c r="A6" s="440" t="s">
        <v>728</v>
      </c>
      <c r="B6" s="471" t="e">
        <f>'나.마루높이검토(기존시설50년)'!O15</f>
        <v>#REF!</v>
      </c>
      <c r="C6" s="471" t="e">
        <f>'나.마루높이검토(기존시설50년)'!W15</f>
        <v>#REF!</v>
      </c>
      <c r="D6" s="472" t="e">
        <f>'나.마루높이검토(기존시설50년)'!AD15</f>
        <v>#REF!</v>
      </c>
    </row>
    <row r="7" spans="1:4" ht="18" customHeight="1">
      <c r="A7" s="443" t="s">
        <v>272</v>
      </c>
      <c r="B7" s="473">
        <f>'나.마루높이검토(기존시설50년)'!O16</f>
        <v>6</v>
      </c>
      <c r="C7" s="473">
        <f>'나.마루높이검토(기존시설50년)'!W16</f>
        <v>6.6</v>
      </c>
      <c r="D7" s="474">
        <f>'나.마루높이검토(기존시설50년)'!AD16</f>
        <v>6.4</v>
      </c>
    </row>
    <row r="8" spans="1:4" ht="18" customHeight="1"/>
    <row r="9" spans="1:4" ht="18" customHeight="1">
      <c r="A9" t="s">
        <v>705</v>
      </c>
    </row>
    <row r="10" spans="1:4" ht="18" customHeight="1">
      <c r="A10" s="726" t="s">
        <v>10</v>
      </c>
      <c r="B10" s="452" t="s">
        <v>242</v>
      </c>
      <c r="C10" s="461" t="s">
        <v>270</v>
      </c>
      <c r="D10" s="453" t="s">
        <v>690</v>
      </c>
    </row>
    <row r="11" spans="1:4" ht="18" customHeight="1">
      <c r="A11" s="727"/>
      <c r="B11" s="454" t="s">
        <v>725</v>
      </c>
      <c r="C11" s="454" t="s">
        <v>725</v>
      </c>
      <c r="D11" s="455" t="s">
        <v>725</v>
      </c>
    </row>
    <row r="12" spans="1:4" ht="18" customHeight="1">
      <c r="A12" s="439" t="s">
        <v>726</v>
      </c>
      <c r="B12" s="457" t="s">
        <v>738</v>
      </c>
      <c r="C12" s="457" t="s">
        <v>739</v>
      </c>
      <c r="D12" s="463" t="s">
        <v>734</v>
      </c>
    </row>
    <row r="13" spans="1:4" ht="18" customHeight="1">
      <c r="A13" s="440" t="s">
        <v>727</v>
      </c>
      <c r="B13" s="471">
        <f>'2.2 기존시설 마루높이'!K14</f>
        <v>8.2160000000000011</v>
      </c>
      <c r="C13" s="471">
        <f>'2.2 기존시설 마루높이'!T14</f>
        <v>9.1609999999999996</v>
      </c>
      <c r="D13" s="472">
        <f>'2.2 기존시설 마루높이'!AC14</f>
        <v>9.0259999999999998</v>
      </c>
    </row>
    <row r="14" spans="1:4" ht="18" customHeight="1">
      <c r="A14" s="440" t="s">
        <v>728</v>
      </c>
      <c r="B14" s="471">
        <f>'2.2 기존시설 마루높이'!K15</f>
        <v>8.0972008304310883</v>
      </c>
      <c r="C14" s="471">
        <f>'2.2 기존시설 마루높이'!T15</f>
        <v>9.6036150969463101</v>
      </c>
      <c r="D14" s="472">
        <f>'2.2 기존시설 마루높이'!AC15</f>
        <v>9.5910320969638612</v>
      </c>
    </row>
    <row r="15" spans="1:4" ht="18" customHeight="1">
      <c r="A15" s="443" t="s">
        <v>272</v>
      </c>
      <c r="B15" s="473">
        <f>'2.2 기존시설 마루높이'!K16</f>
        <v>6.1</v>
      </c>
      <c r="C15" s="473">
        <f>'2.2 기존시설 마루높이'!T16</f>
        <v>6.7</v>
      </c>
      <c r="D15" s="474">
        <f>'2.2 기존시설 마루높이'!AC16</f>
        <v>6.6</v>
      </c>
    </row>
    <row r="16" spans="1:4" ht="18" customHeight="1"/>
    <row r="17" spans="1:4" ht="18" customHeight="1">
      <c r="A17" t="s">
        <v>706</v>
      </c>
    </row>
    <row r="18" spans="1:4" ht="18" customHeight="1">
      <c r="A18" s="726" t="s">
        <v>10</v>
      </c>
      <c r="B18" s="452" t="s">
        <v>673</v>
      </c>
      <c r="C18" s="453" t="s">
        <v>707</v>
      </c>
      <c r="D18" s="450"/>
    </row>
    <row r="19" spans="1:4" ht="18" customHeight="1">
      <c r="A19" s="727"/>
      <c r="B19" s="454" t="s">
        <v>725</v>
      </c>
      <c r="C19" s="455" t="s">
        <v>725</v>
      </c>
      <c r="D19" s="450"/>
    </row>
    <row r="20" spans="1:4" ht="18" customHeight="1">
      <c r="A20" s="439" t="s">
        <v>726</v>
      </c>
      <c r="B20" s="457" t="s">
        <v>729</v>
      </c>
      <c r="C20" s="463" t="s">
        <v>730</v>
      </c>
      <c r="D20" s="451"/>
    </row>
    <row r="21" spans="1:4" ht="18" customHeight="1">
      <c r="A21" s="462" t="s">
        <v>727</v>
      </c>
      <c r="B21" s="467">
        <f>'3.1.1 마루높이 결정(2)'!AY13</f>
        <v>0</v>
      </c>
      <c r="C21" s="468">
        <f>'3.1.1 마루높이 결정(2)'!AY20</f>
        <v>0</v>
      </c>
      <c r="D21" s="451"/>
    </row>
    <row r="22" spans="1:4" ht="18" customHeight="1">
      <c r="A22" s="440" t="s">
        <v>728</v>
      </c>
      <c r="B22" s="467" t="e">
        <f>'3.1.1 마루높이 결정(2)'!#REF!</f>
        <v>#REF!</v>
      </c>
      <c r="C22" s="468" t="e">
        <f>'3.1.1 마루높이 결정(2)'!#REF!</f>
        <v>#REF!</v>
      </c>
      <c r="D22" s="451"/>
    </row>
    <row r="23" spans="1:4" ht="18" customHeight="1">
      <c r="A23" s="443" t="s">
        <v>272</v>
      </c>
      <c r="B23" s="469">
        <f>'3.1.1 마루높이 결정(2)'!AY14</f>
        <v>0</v>
      </c>
      <c r="C23" s="470">
        <f>'3.1.1 마루높이 결정(2)'!AY21</f>
        <v>0</v>
      </c>
      <c r="D23" s="451"/>
    </row>
    <row r="24" spans="1:4" ht="18" customHeight="1">
      <c r="D24" s="50"/>
    </row>
    <row r="25" spans="1:4" ht="18" customHeight="1">
      <c r="A25" t="s">
        <v>708</v>
      </c>
      <c r="D25" s="50"/>
    </row>
    <row r="26" spans="1:4" ht="18" customHeight="1">
      <c r="A26" s="726" t="s">
        <v>10</v>
      </c>
      <c r="B26" s="452" t="s">
        <v>673</v>
      </c>
      <c r="C26" s="453" t="s">
        <v>707</v>
      </c>
      <c r="D26" s="450"/>
    </row>
    <row r="27" spans="1:4" ht="18" customHeight="1">
      <c r="A27" s="727"/>
      <c r="B27" s="454" t="s">
        <v>725</v>
      </c>
      <c r="C27" s="455" t="s">
        <v>725</v>
      </c>
      <c r="D27" s="450"/>
    </row>
    <row r="28" spans="1:4" ht="18" customHeight="1">
      <c r="A28" s="439" t="s">
        <v>726</v>
      </c>
      <c r="B28" s="465" t="s">
        <v>732</v>
      </c>
      <c r="C28" s="466" t="s">
        <v>731</v>
      </c>
      <c r="D28" s="448"/>
    </row>
    <row r="29" spans="1:4" ht="18" customHeight="1">
      <c r="A29" s="462" t="s">
        <v>727</v>
      </c>
      <c r="B29" s="467">
        <f>'3.1.1 마루높이 결정(2)'!O13</f>
        <v>9.2550000000000008</v>
      </c>
      <c r="C29" s="468">
        <f>'3.1.1 마루높이 결정(2)'!BJ20</f>
        <v>0</v>
      </c>
      <c r="D29" s="448"/>
    </row>
    <row r="30" spans="1:4" ht="18" customHeight="1">
      <c r="A30" s="440" t="s">
        <v>728</v>
      </c>
      <c r="B30" s="467">
        <f>'3.1.1 마루높이 결정(2)'!AB13</f>
        <v>0</v>
      </c>
      <c r="C30" s="468" t="e">
        <f>'3.1.1 마루높이 결정(2)'!#REF!</f>
        <v>#REF!</v>
      </c>
      <c r="D30" s="448"/>
    </row>
    <row r="31" spans="1:4" ht="18" customHeight="1">
      <c r="A31" s="443" t="s">
        <v>272</v>
      </c>
      <c r="B31" s="469">
        <f>'3.1.1 마루높이 결정(2)'!O14</f>
        <v>6</v>
      </c>
      <c r="C31" s="470">
        <f>'3.1.1 마루높이 결정(2)'!BJ21</f>
        <v>0</v>
      </c>
      <c r="D31" s="448"/>
    </row>
  </sheetData>
  <mergeCells count="4">
    <mergeCell ref="A18:A19"/>
    <mergeCell ref="A26:A27"/>
    <mergeCell ref="A2:A3"/>
    <mergeCell ref="A10:A11"/>
  </mergeCells>
  <phoneticPr fontId="3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27"/>
  <sheetViews>
    <sheetView zoomScaleNormal="100" workbookViewId="0">
      <selection activeCell="A6" sqref="A6"/>
    </sheetView>
  </sheetViews>
  <sheetFormatPr defaultRowHeight="13.5"/>
  <cols>
    <col min="1" max="7" width="15.77734375" customWidth="1"/>
  </cols>
  <sheetData>
    <row r="1" spans="1:7" ht="18" customHeight="1">
      <c r="A1" t="s">
        <v>704</v>
      </c>
    </row>
    <row r="2" spans="1:7" ht="18" customHeight="1">
      <c r="A2" s="728" t="s">
        <v>10</v>
      </c>
      <c r="B2" s="730" t="s">
        <v>242</v>
      </c>
      <c r="C2" s="730"/>
      <c r="D2" s="730" t="s">
        <v>270</v>
      </c>
      <c r="E2" s="730"/>
      <c r="F2" s="732" t="s">
        <v>690</v>
      </c>
      <c r="G2" s="733"/>
    </row>
    <row r="3" spans="1:7" ht="18" customHeight="1">
      <c r="A3" s="729"/>
      <c r="B3" s="454" t="s">
        <v>721</v>
      </c>
      <c r="C3" s="454" t="s">
        <v>722</v>
      </c>
      <c r="D3" s="454" t="s">
        <v>721</v>
      </c>
      <c r="E3" s="454" t="s">
        <v>722</v>
      </c>
      <c r="F3" s="454" t="s">
        <v>721</v>
      </c>
      <c r="G3" s="455" t="s">
        <v>722</v>
      </c>
    </row>
    <row r="4" spans="1:7" ht="18" customHeight="1">
      <c r="A4" s="439" t="s">
        <v>701</v>
      </c>
      <c r="B4" s="457">
        <v>4.37</v>
      </c>
      <c r="C4" s="458">
        <f>'1.1.3 피복재 (기존시설50년)'!L20</f>
        <v>5</v>
      </c>
      <c r="D4" s="457">
        <v>7.56</v>
      </c>
      <c r="E4" s="458">
        <f>'1.1.3 피복재 (기존시설50년)'!Q20</f>
        <v>10</v>
      </c>
      <c r="F4" s="457">
        <v>6.53</v>
      </c>
      <c r="G4" s="459">
        <f>'1.1.3 피복재 (기존시설50년)'!V20</f>
        <v>8</v>
      </c>
    </row>
    <row r="5" spans="1:7" ht="18" customHeight="1">
      <c r="A5" s="440" t="s">
        <v>702</v>
      </c>
      <c r="B5" s="456">
        <v>6.09</v>
      </c>
      <c r="C5" s="441">
        <f>'1.1.3 피복재 (기존시설50년)'!L21</f>
        <v>8</v>
      </c>
      <c r="D5" s="456">
        <v>11.28</v>
      </c>
      <c r="E5" s="441">
        <f>'1.1.3 피복재 (기존시설50년)'!Q21</f>
        <v>16</v>
      </c>
      <c r="F5" s="456">
        <v>9.64</v>
      </c>
      <c r="G5" s="442">
        <f>'1.1.3 피복재 (기존시설50년)'!V21</f>
        <v>12.5</v>
      </c>
    </row>
    <row r="6" spans="1:7" ht="18" customHeight="1">
      <c r="A6" s="443" t="s">
        <v>703</v>
      </c>
      <c r="B6" s="460">
        <v>5.61</v>
      </c>
      <c r="C6" s="444">
        <f>'1.1.3 피복재 (기존시설50년)'!L22</f>
        <v>6.3</v>
      </c>
      <c r="D6" s="460">
        <v>9.69</v>
      </c>
      <c r="E6" s="444">
        <f>'1.1.3 피복재 (기존시설50년)'!Q22</f>
        <v>12.5</v>
      </c>
      <c r="F6" s="460">
        <v>7.64</v>
      </c>
      <c r="G6" s="445">
        <f>'1.1.3 피복재 (기존시설50년)'!V22</f>
        <v>10</v>
      </c>
    </row>
    <row r="7" spans="1:7" ht="18" customHeight="1"/>
    <row r="8" spans="1:7" ht="18" customHeight="1">
      <c r="A8" t="s">
        <v>705</v>
      </c>
    </row>
    <row r="9" spans="1:7" ht="18" customHeight="1">
      <c r="A9" s="726" t="s">
        <v>10</v>
      </c>
      <c r="B9" s="730" t="s">
        <v>242</v>
      </c>
      <c r="C9" s="730"/>
      <c r="D9" s="730" t="s">
        <v>270</v>
      </c>
      <c r="E9" s="730"/>
      <c r="F9" s="730" t="s">
        <v>690</v>
      </c>
      <c r="G9" s="731"/>
    </row>
    <row r="10" spans="1:7" ht="18" customHeight="1">
      <c r="A10" s="727"/>
      <c r="B10" s="454" t="s">
        <v>721</v>
      </c>
      <c r="C10" s="454" t="s">
        <v>722</v>
      </c>
      <c r="D10" s="454" t="s">
        <v>721</v>
      </c>
      <c r="E10" s="454" t="s">
        <v>722</v>
      </c>
      <c r="F10" s="454" t="s">
        <v>721</v>
      </c>
      <c r="G10" s="455" t="s">
        <v>722</v>
      </c>
    </row>
    <row r="11" spans="1:7" ht="18" customHeight="1">
      <c r="A11" s="439" t="s">
        <v>701</v>
      </c>
      <c r="B11" s="457">
        <f>'2.4 기존시설 피복재검토'!AM61</f>
        <v>4.7589222906604567</v>
      </c>
      <c r="C11" s="458">
        <v>6.3</v>
      </c>
      <c r="D11" s="457">
        <f>'2.4 기존시설 피복재검토'!AM64</f>
        <v>8.1097315364270575</v>
      </c>
      <c r="E11" s="458">
        <v>10</v>
      </c>
      <c r="F11" s="457">
        <f>'2.4 기존시설 피복재검토'!AM67</f>
        <v>7.5569923411876685</v>
      </c>
      <c r="G11" s="459">
        <v>10</v>
      </c>
    </row>
    <row r="12" spans="1:7" ht="18" customHeight="1">
      <c r="A12" s="440" t="s">
        <v>702</v>
      </c>
      <c r="B12" s="456">
        <f>'2.4 기존시설 피복재검토'!AM97</f>
        <v>6.2454746965081309</v>
      </c>
      <c r="C12" s="441">
        <v>8</v>
      </c>
      <c r="D12" s="456">
        <f>'2.4 기존시설 피복재검토'!AM106</f>
        <v>12.160948655203406</v>
      </c>
      <c r="E12" s="441">
        <v>16</v>
      </c>
      <c r="F12" s="456">
        <f>'2.4 기존시설 피복재검토'!AM115</f>
        <v>11.133873917958347</v>
      </c>
      <c r="G12" s="442">
        <v>12.5</v>
      </c>
    </row>
    <row r="13" spans="1:7" ht="18" customHeight="1">
      <c r="A13" s="443" t="s">
        <v>703</v>
      </c>
      <c r="B13" s="460">
        <f>'2.4 기존시설 피복재검토'!AM157</f>
        <v>6.1049161236127789</v>
      </c>
      <c r="C13" s="444">
        <v>8</v>
      </c>
      <c r="D13" s="460">
        <f>'2.4 기존시설 피복재검토'!AM164</f>
        <v>10.403454351853588</v>
      </c>
      <c r="E13" s="444">
        <v>12.5</v>
      </c>
      <c r="F13" s="460">
        <f>'2.4 기존시설 피복재검토'!AM171</f>
        <v>8.8466251304955339</v>
      </c>
      <c r="G13" s="445">
        <v>10</v>
      </c>
    </row>
    <row r="14" spans="1:7" ht="18" customHeight="1"/>
    <row r="15" spans="1:7" ht="18" customHeight="1">
      <c r="A15" t="s">
        <v>706</v>
      </c>
    </row>
    <row r="16" spans="1:7" ht="18" customHeight="1">
      <c r="A16" s="726" t="s">
        <v>10</v>
      </c>
      <c r="B16" s="730" t="s">
        <v>673</v>
      </c>
      <c r="C16" s="730"/>
      <c r="D16" s="730" t="s">
        <v>707</v>
      </c>
      <c r="E16" s="731"/>
      <c r="F16" s="450"/>
      <c r="G16" s="449"/>
    </row>
    <row r="17" spans="1:7" ht="18" customHeight="1">
      <c r="A17" s="727"/>
      <c r="B17" s="454" t="s">
        <v>721</v>
      </c>
      <c r="C17" s="454" t="s">
        <v>722</v>
      </c>
      <c r="D17" s="454" t="s">
        <v>721</v>
      </c>
      <c r="E17" s="455" t="s">
        <v>722</v>
      </c>
      <c r="F17" s="450"/>
      <c r="G17" s="449"/>
    </row>
    <row r="18" spans="1:7" ht="18" customHeight="1">
      <c r="A18" s="439" t="s">
        <v>701</v>
      </c>
      <c r="B18" s="457" t="e">
        <f>'3.1.3 피복재 소요중량'!#REF!</f>
        <v>#REF!</v>
      </c>
      <c r="C18" s="458">
        <v>6.3</v>
      </c>
      <c r="D18" s="457" t="e">
        <f>'3.1.3 피복재 소요중량'!#REF!</f>
        <v>#REF!</v>
      </c>
      <c r="E18" s="459">
        <v>10</v>
      </c>
      <c r="F18" s="451"/>
      <c r="G18" s="448"/>
    </row>
    <row r="19" spans="1:7" ht="18" customHeight="1">
      <c r="A19" s="440" t="s">
        <v>702</v>
      </c>
      <c r="B19" s="456" t="e">
        <f>'3.1.3 피복재 소요중량'!#REF!</f>
        <v>#REF!</v>
      </c>
      <c r="C19" s="441">
        <v>10</v>
      </c>
      <c r="D19" s="456" t="e">
        <f>'3.1.3 피복재 소요중량'!#REF!</f>
        <v>#REF!</v>
      </c>
      <c r="E19" s="442">
        <v>16</v>
      </c>
      <c r="F19" s="451"/>
      <c r="G19" s="448"/>
    </row>
    <row r="20" spans="1:7" ht="18" customHeight="1">
      <c r="A20" s="443" t="s">
        <v>703</v>
      </c>
      <c r="B20" s="460" t="e">
        <f>'3.1.3 피복재 소요중량'!#REF!</f>
        <v>#REF!</v>
      </c>
      <c r="C20" s="444">
        <v>8</v>
      </c>
      <c r="D20" s="460" t="e">
        <f>'3.1.3 피복재 소요중량'!#REF!</f>
        <v>#REF!</v>
      </c>
      <c r="E20" s="445">
        <v>12.5</v>
      </c>
      <c r="F20" s="451"/>
      <c r="G20" s="448"/>
    </row>
    <row r="21" spans="1:7" ht="18" customHeight="1">
      <c r="F21" s="50"/>
    </row>
    <row r="22" spans="1:7" ht="18" customHeight="1">
      <c r="A22" t="s">
        <v>708</v>
      </c>
      <c r="F22" s="50"/>
    </row>
    <row r="23" spans="1:7" ht="18" customHeight="1">
      <c r="A23" s="726" t="s">
        <v>10</v>
      </c>
      <c r="B23" s="730" t="s">
        <v>673</v>
      </c>
      <c r="C23" s="730"/>
      <c r="D23" s="730" t="s">
        <v>707</v>
      </c>
      <c r="E23" s="731"/>
      <c r="F23" s="450"/>
    </row>
    <row r="24" spans="1:7" ht="18" customHeight="1">
      <c r="A24" s="727"/>
      <c r="B24" s="454" t="s">
        <v>721</v>
      </c>
      <c r="C24" s="454" t="s">
        <v>722</v>
      </c>
      <c r="D24" s="454" t="s">
        <v>721</v>
      </c>
      <c r="E24" s="455" t="s">
        <v>722</v>
      </c>
      <c r="F24" s="450"/>
    </row>
    <row r="25" spans="1:7" ht="18" customHeight="1">
      <c r="A25" s="439" t="s">
        <v>701</v>
      </c>
      <c r="B25" s="457">
        <f>'3.1.3 피복재 소요중량'!AM56</f>
        <v>6.5271461445705334</v>
      </c>
      <c r="C25" s="458">
        <v>8</v>
      </c>
      <c r="D25" s="457">
        <f>'3.1.3 피복재 소요중량'!AM59</f>
        <v>10.588560846371042</v>
      </c>
      <c r="E25" s="459">
        <v>12.5</v>
      </c>
      <c r="F25" s="448"/>
    </row>
    <row r="26" spans="1:7" ht="18" customHeight="1">
      <c r="A26" s="440" t="s">
        <v>702</v>
      </c>
      <c r="B26" s="456">
        <f>'3.1.3 피복재 소요중량'!AM90</f>
        <v>9.3921490741203968</v>
      </c>
      <c r="C26" s="441">
        <v>12.5</v>
      </c>
      <c r="D26" s="456">
        <f>'3.1.3 피복재 소요중량'!AM98</f>
        <v>16.976377477930196</v>
      </c>
      <c r="E26" s="442">
        <v>20</v>
      </c>
      <c r="F26" s="448"/>
    </row>
    <row r="27" spans="1:7" ht="18" customHeight="1">
      <c r="A27" s="443" t="s">
        <v>703</v>
      </c>
      <c r="B27" s="460">
        <f>'3.1.3 피복재 소요중량'!AM140</f>
        <v>8.3732570748986674</v>
      </c>
      <c r="C27" s="444">
        <v>10</v>
      </c>
      <c r="D27" s="460">
        <f>'3.1.3 피복재 소요중량'!AM148</f>
        <v>12.395543656798957</v>
      </c>
      <c r="E27" s="445">
        <v>16</v>
      </c>
      <c r="F27" s="448"/>
    </row>
  </sheetData>
  <mergeCells count="14">
    <mergeCell ref="A2:A3"/>
    <mergeCell ref="A16:A17"/>
    <mergeCell ref="A23:A24"/>
    <mergeCell ref="A9:A10"/>
    <mergeCell ref="B2:C2"/>
    <mergeCell ref="D2:E2"/>
    <mergeCell ref="B9:C9"/>
    <mergeCell ref="D9:E9"/>
    <mergeCell ref="F9:G9"/>
    <mergeCell ref="B16:C16"/>
    <mergeCell ref="D16:E16"/>
    <mergeCell ref="F2:G2"/>
    <mergeCell ref="B23:C23"/>
    <mergeCell ref="D23:E23"/>
  </mergeCells>
  <phoneticPr fontId="39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N301"/>
  <sheetViews>
    <sheetView tabSelected="1" view="pageBreakPreview" zoomScale="85" zoomScaleNormal="100" zoomScaleSheetLayoutView="85" workbookViewId="0">
      <selection sqref="A1:AN1"/>
    </sheetView>
  </sheetViews>
  <sheetFormatPr defaultRowHeight="12"/>
  <cols>
    <col min="1" max="41" width="2" style="116" customWidth="1"/>
    <col min="42" max="44" width="1.88671875" style="116" customWidth="1"/>
    <col min="45" max="50" width="1.77734375" style="116" customWidth="1"/>
    <col min="51" max="16384" width="8.88671875" style="116"/>
  </cols>
  <sheetData>
    <row r="1" spans="1:40" ht="26.25" customHeight="1">
      <c r="A1" s="746" t="s">
        <v>404</v>
      </c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6"/>
      <c r="U1" s="746"/>
      <c r="V1" s="746"/>
      <c r="W1" s="746"/>
      <c r="X1" s="746"/>
      <c r="Y1" s="746"/>
      <c r="Z1" s="746"/>
      <c r="AA1" s="746"/>
      <c r="AB1" s="746"/>
      <c r="AC1" s="746"/>
      <c r="AD1" s="746"/>
      <c r="AE1" s="746"/>
      <c r="AF1" s="746"/>
      <c r="AG1" s="746"/>
      <c r="AH1" s="746"/>
      <c r="AI1" s="746"/>
      <c r="AJ1" s="746"/>
      <c r="AK1" s="746"/>
      <c r="AL1" s="746"/>
      <c r="AM1" s="746"/>
      <c r="AN1" s="746"/>
    </row>
    <row r="2" spans="1:40" ht="30" customHeight="1">
      <c r="A2" s="709" t="s">
        <v>838</v>
      </c>
    </row>
    <row r="3" spans="1:40" ht="24.95" customHeight="1">
      <c r="A3" s="475" t="s">
        <v>839</v>
      </c>
    </row>
    <row r="4" spans="1:40" ht="18.95" customHeight="1">
      <c r="A4" s="26" t="s">
        <v>662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40" ht="21.95" customHeight="1">
      <c r="A5" s="1" t="s">
        <v>335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40" ht="21.95" customHeight="1">
      <c r="A6" s="480"/>
      <c r="B6" s="481" t="s">
        <v>389</v>
      </c>
      <c r="C6" s="481"/>
      <c r="D6" s="482"/>
      <c r="E6" s="482"/>
      <c r="F6" s="482"/>
      <c r="G6" s="482"/>
      <c r="H6" s="482"/>
      <c r="I6" s="482"/>
      <c r="J6" s="482"/>
      <c r="K6" s="482"/>
      <c r="L6" s="482"/>
      <c r="M6" s="482"/>
      <c r="N6" s="482"/>
      <c r="O6" s="482"/>
      <c r="P6" s="482"/>
      <c r="Q6" s="482"/>
      <c r="R6" s="482"/>
      <c r="S6" s="482"/>
      <c r="T6" s="482"/>
      <c r="U6" s="482"/>
      <c r="V6" s="482"/>
      <c r="W6" s="482"/>
      <c r="X6" s="482"/>
      <c r="Y6" s="482"/>
      <c r="Z6" s="482"/>
      <c r="AA6" s="482"/>
      <c r="AB6" s="482"/>
      <c r="AC6" s="482"/>
      <c r="AD6" s="482"/>
      <c r="AE6" s="482"/>
      <c r="AF6" s="482"/>
      <c r="AG6" s="482"/>
      <c r="AH6" s="482"/>
      <c r="AI6" s="482"/>
      <c r="AJ6" s="482"/>
      <c r="AK6" s="482"/>
      <c r="AL6" s="482"/>
      <c r="AM6" s="483"/>
      <c r="AN6" s="108"/>
    </row>
    <row r="7" spans="1:40" ht="21.95" customHeight="1">
      <c r="A7" s="480"/>
      <c r="B7" s="484" t="s">
        <v>621</v>
      </c>
      <c r="C7" s="484"/>
      <c r="D7" s="485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5"/>
      <c r="Q7" s="485"/>
      <c r="R7" s="485"/>
      <c r="S7" s="485"/>
      <c r="T7" s="485"/>
      <c r="U7" s="485"/>
      <c r="V7" s="485"/>
      <c r="W7" s="485"/>
      <c r="X7" s="485"/>
      <c r="Y7" s="485"/>
      <c r="Z7" s="485"/>
      <c r="AA7" s="485"/>
      <c r="AB7" s="485"/>
      <c r="AC7" s="485"/>
      <c r="AD7" s="485"/>
      <c r="AE7" s="485"/>
      <c r="AF7" s="485"/>
      <c r="AG7" s="485"/>
      <c r="AH7" s="485"/>
      <c r="AI7" s="485"/>
      <c r="AJ7" s="485"/>
      <c r="AK7" s="485"/>
      <c r="AL7" s="485"/>
      <c r="AM7" s="486"/>
      <c r="AN7" s="108"/>
    </row>
    <row r="8" spans="1:40" ht="21.9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40" ht="21.95" customHeight="1">
      <c r="A9" s="1" t="s">
        <v>294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40" ht="21.95" customHeight="1">
      <c r="A10" s="1"/>
      <c r="B10" s="481" t="s">
        <v>377</v>
      </c>
      <c r="C10" s="482"/>
      <c r="D10" s="482"/>
      <c r="E10" s="482"/>
      <c r="F10" s="482"/>
      <c r="G10" s="482"/>
      <c r="H10" s="482"/>
      <c r="I10" s="482"/>
      <c r="J10" s="482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482"/>
      <c r="V10" s="482"/>
      <c r="W10" s="482"/>
      <c r="X10" s="482"/>
      <c r="Y10" s="482"/>
      <c r="Z10" s="482"/>
      <c r="AA10" s="482"/>
      <c r="AB10" s="482"/>
      <c r="AC10" s="482"/>
      <c r="AD10" s="482"/>
      <c r="AE10" s="482"/>
      <c r="AF10" s="482"/>
      <c r="AG10" s="482"/>
      <c r="AH10" s="482"/>
      <c r="AI10" s="482"/>
      <c r="AJ10" s="482"/>
      <c r="AK10" s="482"/>
      <c r="AL10" s="482"/>
      <c r="AM10" s="483"/>
      <c r="AN10" s="108"/>
    </row>
    <row r="11" spans="1:40" ht="21.95" customHeight="1">
      <c r="A11" s="1"/>
      <c r="B11" s="487" t="s">
        <v>375</v>
      </c>
      <c r="C11" s="488"/>
      <c r="D11" s="488"/>
      <c r="E11" s="488"/>
      <c r="F11" s="488"/>
      <c r="G11" s="488"/>
      <c r="H11" s="488"/>
      <c r="I11" s="488"/>
      <c r="J11" s="488"/>
      <c r="K11" s="488"/>
      <c r="L11" s="488"/>
      <c r="M11" s="488"/>
      <c r="N11" s="488"/>
      <c r="O11" s="488"/>
      <c r="P11" s="488"/>
      <c r="Q11" s="488"/>
      <c r="R11" s="488"/>
      <c r="S11" s="488"/>
      <c r="T11" s="488"/>
      <c r="U11" s="488"/>
      <c r="V11" s="488"/>
      <c r="W11" s="488"/>
      <c r="X11" s="488"/>
      <c r="Y11" s="488"/>
      <c r="Z11" s="488"/>
      <c r="AA11" s="488"/>
      <c r="AB11" s="488"/>
      <c r="AC11" s="488"/>
      <c r="AD11" s="488"/>
      <c r="AE11" s="488"/>
      <c r="AF11" s="488"/>
      <c r="AG11" s="488"/>
      <c r="AH11" s="488"/>
      <c r="AI11" s="488"/>
      <c r="AJ11" s="488"/>
      <c r="AK11" s="488"/>
      <c r="AL11" s="488"/>
      <c r="AM11" s="480"/>
      <c r="AN11" s="108"/>
    </row>
    <row r="12" spans="1:40" ht="21.95" customHeight="1">
      <c r="A12" s="1"/>
      <c r="B12" s="487" t="s">
        <v>340</v>
      </c>
      <c r="C12" s="488"/>
      <c r="D12" s="488"/>
      <c r="E12" s="488"/>
      <c r="F12" s="488"/>
      <c r="G12" s="488"/>
      <c r="H12" s="488"/>
      <c r="I12" s="488"/>
      <c r="J12" s="488"/>
      <c r="K12" s="488"/>
      <c r="L12" s="488"/>
      <c r="M12" s="488"/>
      <c r="N12" s="488"/>
      <c r="O12" s="488"/>
      <c r="P12" s="488"/>
      <c r="Q12" s="488"/>
      <c r="R12" s="488"/>
      <c r="S12" s="488"/>
      <c r="T12" s="488"/>
      <c r="U12" s="488"/>
      <c r="V12" s="488"/>
      <c r="W12" s="488"/>
      <c r="X12" s="488"/>
      <c r="Y12" s="488"/>
      <c r="Z12" s="488"/>
      <c r="AA12" s="488"/>
      <c r="AB12" s="488"/>
      <c r="AC12" s="488"/>
      <c r="AD12" s="488"/>
      <c r="AE12" s="488"/>
      <c r="AF12" s="488"/>
      <c r="AG12" s="488"/>
      <c r="AH12" s="488"/>
      <c r="AI12" s="488"/>
      <c r="AJ12" s="488"/>
      <c r="AK12" s="488"/>
      <c r="AL12" s="488"/>
      <c r="AM12" s="480"/>
      <c r="AN12" s="108"/>
    </row>
    <row r="13" spans="1:40" ht="21.95" customHeight="1">
      <c r="A13" s="1"/>
      <c r="B13" s="487" t="s">
        <v>295</v>
      </c>
      <c r="C13" s="488"/>
      <c r="D13" s="488"/>
      <c r="E13" s="488"/>
      <c r="F13" s="488"/>
      <c r="G13" s="488"/>
      <c r="H13" s="488"/>
      <c r="I13" s="488"/>
      <c r="J13" s="488"/>
      <c r="K13" s="488"/>
      <c r="L13" s="488"/>
      <c r="M13" s="488"/>
      <c r="N13" s="488"/>
      <c r="O13" s="488"/>
      <c r="P13" s="488"/>
      <c r="Q13" s="488"/>
      <c r="R13" s="488"/>
      <c r="S13" s="488"/>
      <c r="T13" s="488"/>
      <c r="U13" s="488"/>
      <c r="V13" s="488"/>
      <c r="W13" s="488"/>
      <c r="X13" s="488"/>
      <c r="Y13" s="488"/>
      <c r="Z13" s="488"/>
      <c r="AA13" s="488"/>
      <c r="AB13" s="488"/>
      <c r="AC13" s="488"/>
      <c r="AD13" s="488"/>
      <c r="AE13" s="488"/>
      <c r="AF13" s="488"/>
      <c r="AG13" s="488"/>
      <c r="AH13" s="488"/>
      <c r="AI13" s="488"/>
      <c r="AJ13" s="488"/>
      <c r="AK13" s="488"/>
      <c r="AL13" s="488"/>
      <c r="AM13" s="480"/>
      <c r="AN13" s="108"/>
    </row>
    <row r="14" spans="1:40" ht="21.95" customHeight="1">
      <c r="A14" s="1"/>
      <c r="B14" s="489" t="s">
        <v>842</v>
      </c>
      <c r="C14" s="485"/>
      <c r="D14" s="485"/>
      <c r="E14" s="485"/>
      <c r="F14" s="485"/>
      <c r="G14" s="485"/>
      <c r="H14" s="485"/>
      <c r="I14" s="485"/>
      <c r="J14" s="485"/>
      <c r="K14" s="485"/>
      <c r="L14" s="485"/>
      <c r="M14" s="485"/>
      <c r="N14" s="485"/>
      <c r="O14" s="485"/>
      <c r="P14" s="485"/>
      <c r="Q14" s="485"/>
      <c r="R14" s="485"/>
      <c r="S14" s="485"/>
      <c r="T14" s="485"/>
      <c r="U14" s="485"/>
      <c r="V14" s="485"/>
      <c r="W14" s="485"/>
      <c r="X14" s="485"/>
      <c r="Y14" s="485"/>
      <c r="Z14" s="485"/>
      <c r="AA14" s="485"/>
      <c r="AB14" s="485"/>
      <c r="AC14" s="485"/>
      <c r="AD14" s="485"/>
      <c r="AE14" s="485"/>
      <c r="AF14" s="485"/>
      <c r="AG14" s="485"/>
      <c r="AH14" s="485"/>
      <c r="AI14" s="485"/>
      <c r="AJ14" s="485"/>
      <c r="AK14" s="485"/>
      <c r="AL14" s="485"/>
      <c r="AM14" s="486"/>
      <c r="AN14" s="108"/>
    </row>
    <row r="15" spans="1:40" ht="21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40" ht="21.95" customHeight="1">
      <c r="A16" s="1" t="s">
        <v>304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s="103" customFormat="1" ht="21.95" customHeight="1">
      <c r="A17" s="488"/>
      <c r="B17" s="488" t="s">
        <v>342</v>
      </c>
      <c r="C17" s="488"/>
      <c r="D17" s="488"/>
      <c r="E17" s="488"/>
      <c r="F17" s="488"/>
      <c r="G17" s="488"/>
      <c r="H17" s="488"/>
      <c r="I17" s="488"/>
      <c r="J17" s="488"/>
      <c r="K17" s="488"/>
      <c r="L17" s="488"/>
      <c r="M17" s="488"/>
      <c r="N17" s="488"/>
      <c r="O17" s="488"/>
      <c r="P17" s="488"/>
      <c r="Q17" s="488"/>
      <c r="R17" s="488"/>
      <c r="S17" s="488"/>
      <c r="T17" s="488"/>
      <c r="U17" s="488"/>
      <c r="V17" s="488"/>
      <c r="W17" s="488"/>
      <c r="X17" s="488"/>
      <c r="Y17" s="488"/>
      <c r="Z17" s="488"/>
      <c r="AA17" s="488"/>
      <c r="AB17" s="488"/>
      <c r="AC17" s="488"/>
      <c r="AD17" s="488"/>
      <c r="AE17" s="488"/>
      <c r="AF17" s="488"/>
      <c r="AG17" s="488"/>
      <c r="AH17" s="488"/>
      <c r="AI17" s="488"/>
      <c r="AJ17" s="488"/>
      <c r="AK17" s="488"/>
      <c r="AL17" s="488"/>
      <c r="AM17" s="488"/>
    </row>
    <row r="18" spans="1:39" s="103" customFormat="1" ht="21.95" customHeight="1">
      <c r="A18" s="488"/>
      <c r="B18" s="739" t="s">
        <v>305</v>
      </c>
      <c r="C18" s="748"/>
      <c r="D18" s="748"/>
      <c r="E18" s="748"/>
      <c r="F18" s="748"/>
      <c r="G18" s="748"/>
      <c r="H18" s="748"/>
      <c r="I18" s="748"/>
      <c r="J18" s="748"/>
      <c r="K18" s="748"/>
      <c r="L18" s="748" t="s">
        <v>306</v>
      </c>
      <c r="M18" s="748"/>
      <c r="N18" s="748"/>
      <c r="O18" s="748"/>
      <c r="P18" s="748"/>
      <c r="Q18" s="747" t="s">
        <v>742</v>
      </c>
      <c r="R18" s="747"/>
      <c r="S18" s="747"/>
      <c r="T18" s="747"/>
      <c r="U18" s="747"/>
      <c r="V18" s="747"/>
      <c r="W18" s="735" t="s">
        <v>307</v>
      </c>
      <c r="X18" s="735"/>
      <c r="Y18" s="735"/>
      <c r="Z18" s="735"/>
      <c r="AA18" s="735"/>
      <c r="AB18" s="735"/>
      <c r="AC18" s="735" t="s">
        <v>308</v>
      </c>
      <c r="AD18" s="735"/>
      <c r="AE18" s="735"/>
      <c r="AF18" s="735"/>
      <c r="AG18" s="735"/>
      <c r="AH18" s="735"/>
      <c r="AI18" s="747" t="s">
        <v>309</v>
      </c>
      <c r="AJ18" s="747"/>
      <c r="AK18" s="747"/>
      <c r="AL18" s="747"/>
      <c r="AM18" s="741"/>
    </row>
    <row r="19" spans="1:39" s="103" customFormat="1" ht="21.95" customHeight="1">
      <c r="A19" s="488"/>
      <c r="B19" s="785" t="s">
        <v>625</v>
      </c>
      <c r="C19" s="785"/>
      <c r="D19" s="785"/>
      <c r="E19" s="785"/>
      <c r="F19" s="785"/>
      <c r="G19" s="785"/>
      <c r="H19" s="785"/>
      <c r="I19" s="785"/>
      <c r="J19" s="785"/>
      <c r="K19" s="786"/>
      <c r="L19" s="766">
        <v>4</v>
      </c>
      <c r="M19" s="766"/>
      <c r="N19" s="766"/>
      <c r="O19" s="766"/>
      <c r="P19" s="766"/>
      <c r="Q19" s="789">
        <v>11.5</v>
      </c>
      <c r="R19" s="789"/>
      <c r="S19" s="789"/>
      <c r="T19" s="789"/>
      <c r="U19" s="789"/>
      <c r="V19" s="789"/>
      <c r="W19" s="770">
        <v>-5.0999999999999996</v>
      </c>
      <c r="X19" s="770"/>
      <c r="Y19" s="770"/>
      <c r="Z19" s="770"/>
      <c r="AA19" s="770"/>
      <c r="AB19" s="770"/>
      <c r="AC19" s="779">
        <v>0.02</v>
      </c>
      <c r="AD19" s="779"/>
      <c r="AE19" s="779"/>
      <c r="AF19" s="779"/>
      <c r="AG19" s="779"/>
      <c r="AH19" s="779"/>
      <c r="AI19" s="781"/>
      <c r="AJ19" s="781"/>
      <c r="AK19" s="781"/>
      <c r="AL19" s="781"/>
      <c r="AM19" s="782"/>
    </row>
    <row r="20" spans="1:39" s="103" customFormat="1" ht="21.95" customHeight="1">
      <c r="A20" s="488"/>
      <c r="B20" s="787" t="s">
        <v>628</v>
      </c>
      <c r="C20" s="787"/>
      <c r="D20" s="787"/>
      <c r="E20" s="787"/>
      <c r="F20" s="787"/>
      <c r="G20" s="787"/>
      <c r="H20" s="787"/>
      <c r="I20" s="787"/>
      <c r="J20" s="787"/>
      <c r="K20" s="788"/>
      <c r="L20" s="769">
        <v>4.7</v>
      </c>
      <c r="M20" s="769"/>
      <c r="N20" s="769"/>
      <c r="O20" s="769"/>
      <c r="P20" s="769"/>
      <c r="Q20" s="790">
        <v>11.6</v>
      </c>
      <c r="R20" s="790"/>
      <c r="S20" s="790"/>
      <c r="T20" s="790"/>
      <c r="U20" s="790"/>
      <c r="V20" s="790"/>
      <c r="W20" s="776">
        <v>-10.5</v>
      </c>
      <c r="X20" s="776"/>
      <c r="Y20" s="776"/>
      <c r="Z20" s="776"/>
      <c r="AA20" s="776"/>
      <c r="AB20" s="776"/>
      <c r="AC20" s="780">
        <v>0.02</v>
      </c>
      <c r="AD20" s="780"/>
      <c r="AE20" s="780"/>
      <c r="AF20" s="780"/>
      <c r="AG20" s="780"/>
      <c r="AH20" s="780"/>
      <c r="AI20" s="783"/>
      <c r="AJ20" s="783"/>
      <c r="AK20" s="783"/>
      <c r="AL20" s="783"/>
      <c r="AM20" s="784"/>
    </row>
    <row r="21" spans="1:39" s="103" customFormat="1" ht="21.95" customHeight="1">
      <c r="A21" s="488"/>
      <c r="B21" s="488"/>
      <c r="C21" s="488"/>
      <c r="D21" s="488"/>
      <c r="E21" s="488"/>
      <c r="F21" s="488"/>
      <c r="G21" s="488"/>
      <c r="H21" s="488"/>
      <c r="I21" s="488"/>
      <c r="J21" s="488"/>
      <c r="K21" s="488"/>
      <c r="L21" s="488"/>
      <c r="M21" s="488"/>
      <c r="N21" s="488"/>
      <c r="O21" s="488"/>
      <c r="P21" s="488"/>
      <c r="Q21" s="488"/>
      <c r="R21" s="488"/>
      <c r="S21" s="488"/>
      <c r="T21" s="488"/>
      <c r="U21" s="488"/>
      <c r="V21" s="488"/>
      <c r="W21" s="488"/>
      <c r="X21" s="488"/>
      <c r="Y21" s="488"/>
      <c r="Z21" s="488"/>
      <c r="AA21" s="488"/>
      <c r="AB21" s="488"/>
      <c r="AC21" s="488"/>
      <c r="AD21" s="488"/>
      <c r="AE21" s="488"/>
      <c r="AF21" s="488"/>
      <c r="AG21" s="488"/>
      <c r="AH21" s="488"/>
      <c r="AI21" s="488"/>
      <c r="AJ21" s="488"/>
      <c r="AK21" s="488"/>
      <c r="AL21" s="488"/>
      <c r="AM21" s="488"/>
    </row>
    <row r="22" spans="1:39" s="103" customFormat="1" ht="21.95" customHeight="1">
      <c r="A22" s="488"/>
      <c r="B22" s="488" t="s">
        <v>343</v>
      </c>
      <c r="C22" s="488"/>
      <c r="D22" s="488"/>
      <c r="E22" s="488"/>
      <c r="F22" s="488"/>
      <c r="G22" s="488"/>
      <c r="H22" s="488"/>
      <c r="I22" s="488"/>
      <c r="J22" s="488"/>
      <c r="K22" s="488"/>
      <c r="L22" s="488"/>
      <c r="M22" s="488"/>
      <c r="N22" s="488"/>
      <c r="O22" s="488"/>
      <c r="P22" s="488"/>
      <c r="Q22" s="488"/>
      <c r="R22" s="488"/>
      <c r="S22" s="488"/>
      <c r="T22" s="488"/>
      <c r="U22" s="488"/>
      <c r="V22" s="488"/>
      <c r="W22" s="488"/>
      <c r="X22" s="488"/>
      <c r="Y22" s="488"/>
      <c r="Z22" s="488"/>
      <c r="AA22" s="488"/>
      <c r="AB22" s="488"/>
      <c r="AC22" s="488"/>
      <c r="AD22" s="488"/>
      <c r="AE22" s="488"/>
      <c r="AF22" s="488"/>
      <c r="AG22" s="488"/>
      <c r="AH22" s="488"/>
      <c r="AI22" s="488"/>
      <c r="AJ22" s="488"/>
      <c r="AK22" s="488"/>
      <c r="AL22" s="488"/>
      <c r="AM22" s="488"/>
    </row>
    <row r="23" spans="1:39" s="103" customFormat="1" ht="21.95" customHeight="1">
      <c r="A23" s="488"/>
      <c r="B23" s="739" t="s">
        <v>123</v>
      </c>
      <c r="C23" s="748"/>
      <c r="D23" s="748"/>
      <c r="E23" s="748"/>
      <c r="F23" s="748"/>
      <c r="G23" s="748"/>
      <c r="H23" s="748"/>
      <c r="I23" s="748"/>
      <c r="J23" s="748"/>
      <c r="K23" s="748"/>
      <c r="L23" s="748"/>
      <c r="M23" s="748"/>
      <c r="N23" s="748"/>
      <c r="O23" s="748"/>
      <c r="P23" s="748" t="s">
        <v>310</v>
      </c>
      <c r="Q23" s="748"/>
      <c r="R23" s="748"/>
      <c r="S23" s="748"/>
      <c r="T23" s="748"/>
      <c r="U23" s="748"/>
      <c r="V23" s="748"/>
      <c r="W23" s="747" t="s">
        <v>311</v>
      </c>
      <c r="X23" s="747"/>
      <c r="Y23" s="747"/>
      <c r="Z23" s="747"/>
      <c r="AA23" s="747"/>
      <c r="AB23" s="747"/>
      <c r="AC23" s="747"/>
      <c r="AD23" s="747"/>
      <c r="AE23" s="747"/>
      <c r="AF23" s="747"/>
      <c r="AG23" s="747"/>
      <c r="AH23" s="747"/>
      <c r="AI23" s="747"/>
      <c r="AJ23" s="747"/>
      <c r="AK23" s="747"/>
      <c r="AL23" s="747"/>
      <c r="AM23" s="741"/>
    </row>
    <row r="24" spans="1:39" s="103" customFormat="1" ht="21.95" customHeight="1">
      <c r="A24" s="488"/>
      <c r="B24" s="753" t="s">
        <v>312</v>
      </c>
      <c r="C24" s="753"/>
      <c r="D24" s="753"/>
      <c r="E24" s="753"/>
      <c r="F24" s="753"/>
      <c r="G24" s="753"/>
      <c r="H24" s="753"/>
      <c r="I24" s="774" t="s">
        <v>313</v>
      </c>
      <c r="J24" s="774"/>
      <c r="K24" s="774"/>
      <c r="L24" s="774"/>
      <c r="M24" s="774"/>
      <c r="N24" s="774"/>
      <c r="O24" s="775"/>
      <c r="P24" s="777">
        <v>3.3559999999999999</v>
      </c>
      <c r="Q24" s="778"/>
      <c r="R24" s="778"/>
      <c r="S24" s="778"/>
      <c r="T24" s="778"/>
      <c r="U24" s="778"/>
      <c r="V24" s="778"/>
      <c r="W24" s="760"/>
      <c r="X24" s="760"/>
      <c r="Y24" s="760"/>
      <c r="Z24" s="760"/>
      <c r="AA24" s="760"/>
      <c r="AB24" s="760"/>
      <c r="AC24" s="760"/>
      <c r="AD24" s="760"/>
      <c r="AE24" s="760"/>
      <c r="AF24" s="760"/>
      <c r="AG24" s="760"/>
      <c r="AH24" s="760"/>
      <c r="AI24" s="760"/>
      <c r="AJ24" s="760"/>
      <c r="AK24" s="760"/>
      <c r="AL24" s="760"/>
      <c r="AM24" s="761"/>
    </row>
    <row r="25" spans="1:39" s="103" customFormat="1" ht="21.95" customHeight="1">
      <c r="A25" s="488"/>
      <c r="B25" s="750" t="s">
        <v>314</v>
      </c>
      <c r="C25" s="750"/>
      <c r="D25" s="750"/>
      <c r="E25" s="750"/>
      <c r="F25" s="750"/>
      <c r="G25" s="750"/>
      <c r="H25" s="750"/>
      <c r="I25" s="751" t="s">
        <v>315</v>
      </c>
      <c r="J25" s="751"/>
      <c r="K25" s="751"/>
      <c r="L25" s="751"/>
      <c r="M25" s="751"/>
      <c r="N25" s="751"/>
      <c r="O25" s="752"/>
      <c r="P25" s="767">
        <v>2.9039999999999999</v>
      </c>
      <c r="Q25" s="768"/>
      <c r="R25" s="768"/>
      <c r="S25" s="768"/>
      <c r="T25" s="768"/>
      <c r="U25" s="768"/>
      <c r="V25" s="768"/>
      <c r="W25" s="762"/>
      <c r="X25" s="762"/>
      <c r="Y25" s="762"/>
      <c r="Z25" s="762"/>
      <c r="AA25" s="762"/>
      <c r="AB25" s="762"/>
      <c r="AC25" s="762"/>
      <c r="AD25" s="762"/>
      <c r="AE25" s="762"/>
      <c r="AF25" s="762"/>
      <c r="AG25" s="762"/>
      <c r="AH25" s="762"/>
      <c r="AI25" s="762"/>
      <c r="AJ25" s="762"/>
      <c r="AK25" s="762"/>
      <c r="AL25" s="762"/>
      <c r="AM25" s="763"/>
    </row>
    <row r="26" spans="1:39" ht="21.95" customHeight="1">
      <c r="A26" s="1"/>
      <c r="B26" s="750" t="s">
        <v>316</v>
      </c>
      <c r="C26" s="750"/>
      <c r="D26" s="750"/>
      <c r="E26" s="750"/>
      <c r="F26" s="750"/>
      <c r="G26" s="750"/>
      <c r="H26" s="750"/>
      <c r="I26" s="751" t="s">
        <v>317</v>
      </c>
      <c r="J26" s="751"/>
      <c r="K26" s="751"/>
      <c r="L26" s="751"/>
      <c r="M26" s="751"/>
      <c r="N26" s="751"/>
      <c r="O26" s="752"/>
      <c r="P26" s="767">
        <v>2.5539999999999998</v>
      </c>
      <c r="Q26" s="768"/>
      <c r="R26" s="768"/>
      <c r="S26" s="768"/>
      <c r="T26" s="768"/>
      <c r="U26" s="768"/>
      <c r="V26" s="768"/>
      <c r="W26" s="762"/>
      <c r="X26" s="762"/>
      <c r="Y26" s="762"/>
      <c r="Z26" s="762"/>
      <c r="AA26" s="762"/>
      <c r="AB26" s="762"/>
      <c r="AC26" s="762"/>
      <c r="AD26" s="762"/>
      <c r="AE26" s="762"/>
      <c r="AF26" s="762"/>
      <c r="AG26" s="762"/>
      <c r="AH26" s="762"/>
      <c r="AI26" s="762"/>
      <c r="AJ26" s="762"/>
      <c r="AK26" s="762"/>
      <c r="AL26" s="762"/>
      <c r="AM26" s="763"/>
    </row>
    <row r="27" spans="1:39" ht="21.95" customHeight="1">
      <c r="A27" s="1"/>
      <c r="B27" s="750" t="s">
        <v>318</v>
      </c>
      <c r="C27" s="750"/>
      <c r="D27" s="750"/>
      <c r="E27" s="750"/>
      <c r="F27" s="750"/>
      <c r="G27" s="750"/>
      <c r="H27" s="750"/>
      <c r="I27" s="751" t="s">
        <v>319</v>
      </c>
      <c r="J27" s="751"/>
      <c r="K27" s="751"/>
      <c r="L27" s="751"/>
      <c r="M27" s="751"/>
      <c r="N27" s="751"/>
      <c r="O27" s="752"/>
      <c r="P27" s="767">
        <v>2.2040000000000002</v>
      </c>
      <c r="Q27" s="768"/>
      <c r="R27" s="768"/>
      <c r="S27" s="768"/>
      <c r="T27" s="768"/>
      <c r="U27" s="768"/>
      <c r="V27" s="768"/>
      <c r="W27" s="762"/>
      <c r="X27" s="762"/>
      <c r="Y27" s="762"/>
      <c r="Z27" s="762"/>
      <c r="AA27" s="762"/>
      <c r="AB27" s="762"/>
      <c r="AC27" s="762"/>
      <c r="AD27" s="762"/>
      <c r="AE27" s="762"/>
      <c r="AF27" s="762"/>
      <c r="AG27" s="762"/>
      <c r="AH27" s="762"/>
      <c r="AI27" s="762"/>
      <c r="AJ27" s="762"/>
      <c r="AK27" s="762"/>
      <c r="AL27" s="762"/>
      <c r="AM27" s="763"/>
    </row>
    <row r="28" spans="1:39" ht="21.95" customHeight="1">
      <c r="A28" s="1"/>
      <c r="B28" s="750" t="s">
        <v>320</v>
      </c>
      <c r="C28" s="750"/>
      <c r="D28" s="750"/>
      <c r="E28" s="750"/>
      <c r="F28" s="750"/>
      <c r="G28" s="750"/>
      <c r="H28" s="750"/>
      <c r="I28" s="751" t="s">
        <v>321</v>
      </c>
      <c r="J28" s="751"/>
      <c r="K28" s="751"/>
      <c r="L28" s="751"/>
      <c r="M28" s="751"/>
      <c r="N28" s="751"/>
      <c r="O28" s="752"/>
      <c r="P28" s="767">
        <v>1.6779999999999999</v>
      </c>
      <c r="Q28" s="768"/>
      <c r="R28" s="768"/>
      <c r="S28" s="768"/>
      <c r="T28" s="768"/>
      <c r="U28" s="768"/>
      <c r="V28" s="768"/>
      <c r="W28" s="762"/>
      <c r="X28" s="762"/>
      <c r="Y28" s="762"/>
      <c r="Z28" s="762"/>
      <c r="AA28" s="762"/>
      <c r="AB28" s="762"/>
      <c r="AC28" s="762"/>
      <c r="AD28" s="762"/>
      <c r="AE28" s="762"/>
      <c r="AF28" s="762"/>
      <c r="AG28" s="762"/>
      <c r="AH28" s="762"/>
      <c r="AI28" s="762"/>
      <c r="AJ28" s="762"/>
      <c r="AK28" s="762"/>
      <c r="AL28" s="762"/>
      <c r="AM28" s="763"/>
    </row>
    <row r="29" spans="1:39" ht="21.95" customHeight="1">
      <c r="A29" s="1"/>
      <c r="B29" s="750" t="s">
        <v>322</v>
      </c>
      <c r="C29" s="750"/>
      <c r="D29" s="750"/>
      <c r="E29" s="750"/>
      <c r="F29" s="750"/>
      <c r="G29" s="750"/>
      <c r="H29" s="750"/>
      <c r="I29" s="751" t="s">
        <v>323</v>
      </c>
      <c r="J29" s="751"/>
      <c r="K29" s="751"/>
      <c r="L29" s="751"/>
      <c r="M29" s="751"/>
      <c r="N29" s="751"/>
      <c r="O29" s="752"/>
      <c r="P29" s="767">
        <v>1.1519999999999999</v>
      </c>
      <c r="Q29" s="768"/>
      <c r="R29" s="768"/>
      <c r="S29" s="768"/>
      <c r="T29" s="768"/>
      <c r="U29" s="768"/>
      <c r="V29" s="768"/>
      <c r="W29" s="762"/>
      <c r="X29" s="762"/>
      <c r="Y29" s="762"/>
      <c r="Z29" s="762"/>
      <c r="AA29" s="762"/>
      <c r="AB29" s="762"/>
      <c r="AC29" s="762"/>
      <c r="AD29" s="762"/>
      <c r="AE29" s="762"/>
      <c r="AF29" s="762"/>
      <c r="AG29" s="762"/>
      <c r="AH29" s="762"/>
      <c r="AI29" s="762"/>
      <c r="AJ29" s="762"/>
      <c r="AK29" s="762"/>
      <c r="AL29" s="762"/>
      <c r="AM29" s="763"/>
    </row>
    <row r="30" spans="1:39" ht="21.95" customHeight="1">
      <c r="A30" s="1"/>
      <c r="B30" s="750" t="s">
        <v>324</v>
      </c>
      <c r="C30" s="750"/>
      <c r="D30" s="750"/>
      <c r="E30" s="750"/>
      <c r="F30" s="750"/>
      <c r="G30" s="750"/>
      <c r="H30" s="750"/>
      <c r="I30" s="751" t="s">
        <v>325</v>
      </c>
      <c r="J30" s="751"/>
      <c r="K30" s="751"/>
      <c r="L30" s="751"/>
      <c r="M30" s="751"/>
      <c r="N30" s="751"/>
      <c r="O30" s="752"/>
      <c r="P30" s="767">
        <v>0.80200000000000005</v>
      </c>
      <c r="Q30" s="768"/>
      <c r="R30" s="768"/>
      <c r="S30" s="768"/>
      <c r="T30" s="768"/>
      <c r="U30" s="768"/>
      <c r="V30" s="768"/>
      <c r="W30" s="762"/>
      <c r="X30" s="762"/>
      <c r="Y30" s="762"/>
      <c r="Z30" s="762"/>
      <c r="AA30" s="762"/>
      <c r="AB30" s="762"/>
      <c r="AC30" s="762"/>
      <c r="AD30" s="762"/>
      <c r="AE30" s="762"/>
      <c r="AF30" s="762"/>
      <c r="AG30" s="762"/>
      <c r="AH30" s="762"/>
      <c r="AI30" s="762"/>
      <c r="AJ30" s="762"/>
      <c r="AK30" s="762"/>
      <c r="AL30" s="762"/>
      <c r="AM30" s="763"/>
    </row>
    <row r="31" spans="1:39" ht="21.95" customHeight="1">
      <c r="A31" s="1"/>
      <c r="B31" s="750" t="s">
        <v>326</v>
      </c>
      <c r="C31" s="750"/>
      <c r="D31" s="750"/>
      <c r="E31" s="750"/>
      <c r="F31" s="750"/>
      <c r="G31" s="750"/>
      <c r="H31" s="750"/>
      <c r="I31" s="751" t="s">
        <v>327</v>
      </c>
      <c r="J31" s="751"/>
      <c r="K31" s="751"/>
      <c r="L31" s="751"/>
      <c r="M31" s="751"/>
      <c r="N31" s="751"/>
      <c r="O31" s="752"/>
      <c r="P31" s="767">
        <v>0.45200000000000001</v>
      </c>
      <c r="Q31" s="768"/>
      <c r="R31" s="768"/>
      <c r="S31" s="768"/>
      <c r="T31" s="768"/>
      <c r="U31" s="768"/>
      <c r="V31" s="768"/>
      <c r="W31" s="762"/>
      <c r="X31" s="762"/>
      <c r="Y31" s="762"/>
      <c r="Z31" s="762"/>
      <c r="AA31" s="762"/>
      <c r="AB31" s="762"/>
      <c r="AC31" s="762"/>
      <c r="AD31" s="762"/>
      <c r="AE31" s="762"/>
      <c r="AF31" s="762"/>
      <c r="AG31" s="762"/>
      <c r="AH31" s="762"/>
      <c r="AI31" s="762"/>
      <c r="AJ31" s="762"/>
      <c r="AK31" s="762"/>
      <c r="AL31" s="762"/>
      <c r="AM31" s="763"/>
    </row>
    <row r="32" spans="1:39" ht="21.95" customHeight="1">
      <c r="A32" s="1"/>
      <c r="B32" s="791" t="s">
        <v>328</v>
      </c>
      <c r="C32" s="791"/>
      <c r="D32" s="791"/>
      <c r="E32" s="791"/>
      <c r="F32" s="791"/>
      <c r="G32" s="791"/>
      <c r="H32" s="791"/>
      <c r="I32" s="792" t="s">
        <v>329</v>
      </c>
      <c r="J32" s="792"/>
      <c r="K32" s="792"/>
      <c r="L32" s="792"/>
      <c r="M32" s="792"/>
      <c r="N32" s="792"/>
      <c r="O32" s="793"/>
      <c r="P32" s="794">
        <v>0</v>
      </c>
      <c r="Q32" s="795"/>
      <c r="R32" s="795"/>
      <c r="S32" s="795"/>
      <c r="T32" s="795"/>
      <c r="U32" s="795"/>
      <c r="V32" s="796"/>
      <c r="W32" s="764"/>
      <c r="X32" s="764"/>
      <c r="Y32" s="764"/>
      <c r="Z32" s="764"/>
      <c r="AA32" s="764"/>
      <c r="AB32" s="764"/>
      <c r="AC32" s="764"/>
      <c r="AD32" s="764"/>
      <c r="AE32" s="764"/>
      <c r="AF32" s="764"/>
      <c r="AG32" s="764"/>
      <c r="AH32" s="764"/>
      <c r="AI32" s="764"/>
      <c r="AJ32" s="764"/>
      <c r="AK32" s="764"/>
      <c r="AL32" s="764"/>
      <c r="AM32" s="765"/>
    </row>
    <row r="33" spans="2:39" ht="21.95" customHeight="1">
      <c r="B33" s="488" t="s">
        <v>843</v>
      </c>
    </row>
    <row r="34" spans="2:39" ht="21.95" customHeight="1">
      <c r="B34" s="715" t="s">
        <v>859</v>
      </c>
      <c r="C34" s="488"/>
      <c r="D34" s="488"/>
      <c r="E34" s="488"/>
      <c r="F34" s="488"/>
      <c r="G34" s="488"/>
      <c r="H34" s="488"/>
      <c r="I34" s="488"/>
      <c r="J34" s="488"/>
      <c r="K34" s="488"/>
      <c r="L34" s="488"/>
      <c r="M34" s="488"/>
      <c r="N34" s="488"/>
      <c r="O34" s="488"/>
      <c r="P34" s="488"/>
      <c r="Q34" s="488"/>
      <c r="R34" s="488"/>
      <c r="S34" s="488"/>
      <c r="T34" s="488"/>
      <c r="U34" s="488"/>
      <c r="V34" s="488"/>
      <c r="W34" s="488"/>
      <c r="X34" s="488"/>
      <c r="Y34" s="488"/>
      <c r="Z34" s="488"/>
      <c r="AA34" s="488"/>
      <c r="AB34" s="488"/>
      <c r="AC34" s="488"/>
      <c r="AD34" s="488"/>
      <c r="AE34" s="488"/>
      <c r="AF34" s="488"/>
      <c r="AG34" s="488"/>
      <c r="AH34" s="488"/>
      <c r="AI34" s="488"/>
      <c r="AJ34" s="488"/>
      <c r="AK34" s="488"/>
      <c r="AL34" s="488"/>
      <c r="AM34" s="488"/>
    </row>
    <row r="35" spans="2:39" ht="21.95" customHeight="1">
      <c r="B35" s="552" t="s">
        <v>852</v>
      </c>
      <c r="C35" s="488"/>
      <c r="D35" s="488"/>
      <c r="E35" s="488"/>
      <c r="F35" s="488"/>
      <c r="G35" s="488"/>
      <c r="H35" s="488"/>
      <c r="I35" s="488"/>
      <c r="J35" s="488"/>
      <c r="K35" s="488"/>
      <c r="L35" s="488"/>
      <c r="M35" s="488"/>
      <c r="N35" s="488"/>
      <c r="O35" s="488"/>
      <c r="P35" s="488"/>
      <c r="Q35" s="488"/>
      <c r="R35" s="488"/>
      <c r="S35" s="488"/>
      <c r="T35" s="488"/>
      <c r="U35" s="488"/>
      <c r="V35" s="488"/>
      <c r="W35" s="488"/>
      <c r="X35" s="488"/>
      <c r="Y35" s="488"/>
      <c r="Z35" s="488"/>
      <c r="AA35" s="488"/>
      <c r="AB35" s="488"/>
      <c r="AC35" s="488"/>
      <c r="AD35" s="488"/>
      <c r="AE35" s="488"/>
      <c r="AF35" s="488"/>
      <c r="AG35" s="488"/>
      <c r="AH35" s="488"/>
      <c r="AI35" s="488"/>
      <c r="AJ35" s="488"/>
      <c r="AK35" s="488"/>
      <c r="AL35" s="488"/>
      <c r="AM35" s="488"/>
    </row>
    <row r="36" spans="2:39" ht="21.95" customHeight="1">
      <c r="B36" s="749" t="s">
        <v>857</v>
      </c>
      <c r="C36" s="749"/>
      <c r="D36" s="749"/>
      <c r="E36" s="749"/>
      <c r="F36" s="749"/>
      <c r="G36" s="749"/>
      <c r="H36" s="749"/>
      <c r="I36" s="749"/>
      <c r="J36" s="749"/>
      <c r="K36" s="749"/>
      <c r="L36" s="749"/>
      <c r="M36" s="530"/>
      <c r="N36" s="530"/>
      <c r="O36" s="488"/>
      <c r="P36" s="488"/>
      <c r="Q36" s="488"/>
      <c r="R36" s="488"/>
      <c r="S36" s="488"/>
      <c r="T36" s="488"/>
      <c r="U36" s="488"/>
      <c r="V36" s="749" t="s">
        <v>853</v>
      </c>
      <c r="W36" s="749"/>
      <c r="X36" s="749"/>
      <c r="Y36" s="749"/>
      <c r="Z36" s="749"/>
      <c r="AA36" s="749"/>
      <c r="AB36" s="749"/>
      <c r="AC36" s="530"/>
      <c r="AD36" s="530"/>
      <c r="AE36" s="530"/>
      <c r="AF36" s="530"/>
      <c r="AG36" s="530"/>
      <c r="AH36" s="530"/>
      <c r="AI36" s="488"/>
      <c r="AJ36" s="488"/>
      <c r="AK36" s="488"/>
      <c r="AL36" s="488"/>
      <c r="AM36" s="488"/>
    </row>
    <row r="37" spans="2:39" ht="21.95" customHeight="1">
      <c r="B37" s="552"/>
      <c r="C37" s="488"/>
      <c r="D37" s="488"/>
      <c r="E37" s="488"/>
      <c r="F37" s="488"/>
      <c r="G37" s="488"/>
      <c r="H37" s="488"/>
      <c r="I37" s="488"/>
      <c r="J37" s="488"/>
      <c r="K37" s="488"/>
      <c r="L37" s="488"/>
      <c r="M37" s="488"/>
      <c r="N37" s="488"/>
      <c r="O37" s="488"/>
      <c r="P37" s="488"/>
      <c r="Q37" s="488"/>
      <c r="R37" s="488"/>
      <c r="S37" s="488"/>
      <c r="T37" s="488"/>
      <c r="U37" s="488"/>
      <c r="V37" s="488"/>
      <c r="W37" s="488"/>
      <c r="X37" s="488"/>
      <c r="Y37" s="488"/>
      <c r="Z37" s="488"/>
      <c r="AA37" s="488"/>
      <c r="AB37" s="488"/>
      <c r="AC37" s="488"/>
      <c r="AD37" s="488"/>
      <c r="AE37" s="488"/>
      <c r="AF37" s="488"/>
      <c r="AG37" s="488"/>
      <c r="AH37" s="488"/>
      <c r="AI37" s="488"/>
      <c r="AJ37" s="488"/>
      <c r="AK37" s="488"/>
      <c r="AL37" s="488"/>
      <c r="AM37" s="488"/>
    </row>
    <row r="38" spans="2:39" ht="21.95" customHeight="1">
      <c r="B38" s="552"/>
      <c r="C38" s="488"/>
      <c r="D38" s="488"/>
      <c r="E38" s="488"/>
      <c r="F38" s="488"/>
      <c r="G38" s="488"/>
      <c r="H38" s="488"/>
      <c r="I38" s="488"/>
      <c r="J38" s="488"/>
      <c r="K38" s="488"/>
      <c r="L38" s="488"/>
      <c r="M38" s="488"/>
      <c r="N38" s="488"/>
      <c r="O38" s="488"/>
      <c r="P38" s="488"/>
      <c r="Q38" s="488"/>
      <c r="R38" s="488"/>
      <c r="S38" s="488"/>
      <c r="T38" s="488"/>
      <c r="U38" s="488"/>
      <c r="V38" s="488"/>
      <c r="W38" s="488"/>
      <c r="X38" s="488"/>
      <c r="Y38" s="488"/>
      <c r="Z38" s="488"/>
      <c r="AA38" s="488"/>
      <c r="AB38" s="488"/>
      <c r="AC38" s="488"/>
      <c r="AD38" s="488"/>
      <c r="AE38" s="488"/>
      <c r="AF38" s="488"/>
      <c r="AG38" s="488"/>
      <c r="AH38" s="488"/>
      <c r="AI38" s="488"/>
      <c r="AJ38" s="488"/>
      <c r="AK38" s="488"/>
      <c r="AL38" s="488"/>
      <c r="AM38" s="488"/>
    </row>
    <row r="39" spans="2:39" ht="21.95" customHeight="1">
      <c r="B39" s="552"/>
      <c r="C39" s="488"/>
      <c r="D39" s="488"/>
      <c r="E39" s="488"/>
      <c r="F39" s="488"/>
      <c r="G39" s="488"/>
      <c r="H39" s="488"/>
      <c r="I39" s="488"/>
      <c r="J39" s="488"/>
      <c r="K39" s="488"/>
      <c r="L39" s="488"/>
      <c r="M39" s="488"/>
      <c r="N39" s="488"/>
      <c r="O39" s="488"/>
      <c r="P39" s="488"/>
      <c r="Q39" s="488"/>
      <c r="R39" s="488"/>
      <c r="S39" s="488"/>
      <c r="T39" s="488"/>
      <c r="U39" s="488"/>
      <c r="V39" s="488"/>
      <c r="W39" s="488"/>
      <c r="X39" s="488"/>
      <c r="Y39" s="488"/>
      <c r="Z39" s="488"/>
      <c r="AA39" s="488"/>
      <c r="AB39" s="488"/>
      <c r="AC39" s="488"/>
      <c r="AD39" s="488"/>
      <c r="AE39" s="488"/>
      <c r="AF39" s="488"/>
      <c r="AG39" s="488"/>
      <c r="AH39" s="488"/>
      <c r="AI39" s="488"/>
      <c r="AJ39" s="488"/>
      <c r="AK39" s="488"/>
      <c r="AL39" s="488"/>
      <c r="AM39" s="488"/>
    </row>
    <row r="40" spans="2:39" ht="21.95" customHeight="1">
      <c r="B40" s="552"/>
      <c r="C40" s="488"/>
      <c r="D40" s="488"/>
      <c r="E40" s="488"/>
      <c r="F40" s="488"/>
      <c r="G40" s="488"/>
      <c r="H40" s="488"/>
      <c r="I40" s="488"/>
      <c r="J40" s="488"/>
      <c r="K40" s="488"/>
      <c r="L40" s="488"/>
      <c r="M40" s="488"/>
      <c r="N40" s="488"/>
      <c r="O40" s="488"/>
      <c r="P40" s="488"/>
      <c r="Q40" s="488"/>
      <c r="R40" s="488"/>
      <c r="S40" s="488"/>
      <c r="T40" s="488"/>
      <c r="U40" s="488"/>
      <c r="V40" s="488"/>
      <c r="W40" s="488"/>
      <c r="X40" s="488"/>
      <c r="Y40" s="488"/>
      <c r="Z40" s="488"/>
      <c r="AA40" s="488"/>
      <c r="AB40" s="488"/>
      <c r="AC40" s="488"/>
      <c r="AD40" s="488"/>
      <c r="AE40" s="488"/>
      <c r="AF40" s="488"/>
      <c r="AG40" s="488"/>
      <c r="AH40" s="488"/>
      <c r="AI40" s="488"/>
      <c r="AJ40" s="488"/>
      <c r="AK40" s="488"/>
      <c r="AL40" s="488"/>
      <c r="AM40" s="488"/>
    </row>
    <row r="41" spans="2:39" ht="21.95" customHeight="1">
      <c r="B41" s="552"/>
      <c r="C41" s="488"/>
      <c r="D41" s="488"/>
      <c r="E41" s="488"/>
      <c r="F41" s="488"/>
      <c r="G41" s="488"/>
      <c r="H41" s="488"/>
      <c r="I41" s="488"/>
      <c r="J41" s="488"/>
      <c r="K41" s="488"/>
      <c r="L41" s="488"/>
      <c r="M41" s="488"/>
      <c r="N41" s="488"/>
      <c r="O41" s="488"/>
      <c r="P41" s="488"/>
      <c r="Q41" s="488"/>
      <c r="R41" s="488"/>
      <c r="S41" s="488"/>
      <c r="T41" s="488"/>
      <c r="U41" s="488"/>
      <c r="V41" s="488"/>
      <c r="W41" s="488"/>
      <c r="X41" s="488"/>
      <c r="Y41" s="488"/>
      <c r="Z41" s="488"/>
      <c r="AA41" s="488"/>
      <c r="AB41" s="488"/>
      <c r="AC41" s="488"/>
      <c r="AD41" s="488"/>
      <c r="AE41" s="488"/>
      <c r="AF41" s="488"/>
      <c r="AG41" s="488"/>
      <c r="AH41" s="488"/>
      <c r="AI41" s="488"/>
      <c r="AJ41" s="488"/>
      <c r="AK41" s="488"/>
      <c r="AL41" s="488"/>
      <c r="AM41" s="488"/>
    </row>
    <row r="42" spans="2:39" ht="21.95" customHeight="1">
      <c r="B42" s="552"/>
      <c r="C42" s="488"/>
      <c r="D42" s="488"/>
      <c r="E42" s="488"/>
      <c r="F42" s="488"/>
      <c r="G42" s="488"/>
      <c r="H42" s="488"/>
      <c r="I42" s="488"/>
      <c r="J42" s="488"/>
      <c r="K42" s="488"/>
      <c r="L42" s="488"/>
      <c r="M42" s="488"/>
      <c r="N42" s="488"/>
      <c r="O42" s="488"/>
      <c r="P42" s="488"/>
      <c r="Q42" s="488"/>
      <c r="R42" s="488"/>
      <c r="S42" s="488"/>
      <c r="T42" s="488"/>
      <c r="U42" s="488"/>
      <c r="V42" s="488"/>
      <c r="W42" s="488"/>
      <c r="X42" s="488"/>
      <c r="Y42" s="488"/>
      <c r="Z42" s="488"/>
      <c r="AA42" s="488"/>
      <c r="AB42" s="488"/>
      <c r="AC42" s="488"/>
      <c r="AD42" s="488"/>
      <c r="AE42" s="488"/>
      <c r="AF42" s="488"/>
      <c r="AG42" s="488"/>
      <c r="AH42" s="488"/>
      <c r="AI42" s="488"/>
      <c r="AJ42" s="488"/>
      <c r="AK42" s="488"/>
      <c r="AL42" s="488"/>
      <c r="AM42" s="488"/>
    </row>
    <row r="43" spans="2:39" ht="21.95" customHeight="1">
      <c r="B43" s="552"/>
      <c r="C43" s="488"/>
      <c r="D43" s="488"/>
      <c r="E43" s="488"/>
      <c r="F43" s="488"/>
      <c r="G43" s="488"/>
      <c r="H43" s="488"/>
      <c r="I43" s="488"/>
      <c r="J43" s="488"/>
      <c r="K43" s="488"/>
      <c r="L43" s="488"/>
      <c r="M43" s="488"/>
      <c r="N43" s="488"/>
      <c r="O43" s="488"/>
      <c r="P43" s="488"/>
      <c r="Q43" s="488"/>
      <c r="R43" s="488"/>
      <c r="S43" s="488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</row>
    <row r="44" spans="2:39" ht="21.95" customHeight="1">
      <c r="B44" s="552"/>
      <c r="C44" s="488"/>
      <c r="D44" s="488"/>
      <c r="E44" s="488"/>
      <c r="F44" s="488"/>
      <c r="G44" s="488"/>
      <c r="H44" s="488"/>
      <c r="I44" s="488"/>
      <c r="J44" s="488"/>
      <c r="K44" s="488"/>
      <c r="L44" s="488"/>
      <c r="M44" s="488"/>
      <c r="N44" s="488"/>
      <c r="O44" s="488"/>
      <c r="P44" s="488"/>
      <c r="Q44" s="488"/>
      <c r="R44" s="488"/>
      <c r="S44" s="488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  <c r="AL44" s="488"/>
      <c r="AM44" s="488"/>
    </row>
    <row r="45" spans="2:39" ht="21.95" customHeight="1">
      <c r="B45" s="552"/>
      <c r="C45" s="488"/>
      <c r="D45" s="488"/>
      <c r="E45" s="488"/>
      <c r="F45" s="488"/>
      <c r="G45" s="488"/>
      <c r="H45" s="488"/>
      <c r="I45" s="488"/>
      <c r="J45" s="488"/>
      <c r="K45" s="488"/>
      <c r="L45" s="488"/>
      <c r="M45" s="488"/>
      <c r="N45" s="488"/>
      <c r="O45" s="488"/>
      <c r="P45" s="488"/>
      <c r="Q45" s="488"/>
      <c r="R45" s="488"/>
      <c r="S45" s="488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  <c r="AL45" s="488"/>
      <c r="AM45" s="488"/>
    </row>
    <row r="46" spans="2:39" ht="21.95" customHeight="1">
      <c r="B46" s="552"/>
      <c r="C46" s="488"/>
      <c r="D46" s="488"/>
      <c r="E46" s="488"/>
      <c r="F46" s="488"/>
      <c r="G46" s="488"/>
      <c r="H46" s="488"/>
      <c r="I46" s="488"/>
      <c r="J46" s="488"/>
      <c r="K46" s="488"/>
      <c r="L46" s="488"/>
      <c r="M46" s="488"/>
      <c r="N46" s="488"/>
      <c r="O46" s="488"/>
      <c r="P46" s="488"/>
      <c r="Q46" s="488"/>
      <c r="R46" s="488"/>
      <c r="S46" s="488"/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</row>
    <row r="47" spans="2:39" ht="21.95" customHeight="1">
      <c r="B47" s="552" t="s">
        <v>854</v>
      </c>
      <c r="C47" s="488"/>
      <c r="D47" s="488"/>
      <c r="E47" s="488"/>
      <c r="F47" s="488"/>
      <c r="G47" s="488"/>
      <c r="H47" s="488"/>
      <c r="I47" s="488"/>
      <c r="J47" s="488"/>
      <c r="K47" s="488"/>
      <c r="L47" s="488"/>
      <c r="M47" s="488"/>
      <c r="N47" s="488"/>
      <c r="O47" s="488"/>
      <c r="P47" s="488"/>
      <c r="Q47" s="488"/>
      <c r="R47" s="488"/>
      <c r="S47" s="488"/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</row>
    <row r="48" spans="2:39" ht="21.95" customHeight="1">
      <c r="B48" s="749" t="s">
        <v>858</v>
      </c>
      <c r="C48" s="749"/>
      <c r="D48" s="749"/>
      <c r="E48" s="749"/>
      <c r="F48" s="749"/>
      <c r="G48" s="749"/>
      <c r="H48" s="749"/>
      <c r="I48" s="749"/>
      <c r="J48" s="749"/>
      <c r="K48" s="749"/>
      <c r="L48" s="749"/>
      <c r="M48" s="530"/>
      <c r="N48" s="530"/>
      <c r="O48" s="488"/>
      <c r="P48" s="488"/>
      <c r="Q48" s="488"/>
      <c r="R48" s="594" t="s">
        <v>856</v>
      </c>
      <c r="T48" s="488"/>
      <c r="U48" s="749" t="s">
        <v>853</v>
      </c>
      <c r="V48" s="749"/>
      <c r="W48" s="749"/>
      <c r="X48" s="749"/>
      <c r="Y48" s="749"/>
      <c r="Z48" s="749"/>
      <c r="AA48" s="749"/>
      <c r="AB48" s="749"/>
      <c r="AC48" s="530"/>
      <c r="AD48" s="530"/>
      <c r="AE48" s="530"/>
      <c r="AF48" s="530"/>
      <c r="AG48" s="530"/>
      <c r="AH48" s="530"/>
      <c r="AI48" s="488"/>
      <c r="AK48" s="488"/>
      <c r="AL48" s="594" t="s">
        <v>855</v>
      </c>
      <c r="AM48" s="488"/>
    </row>
    <row r="49" spans="2:39" ht="21.95" customHeight="1">
      <c r="B49" s="488"/>
    </row>
    <row r="50" spans="2:39" ht="21.95" customHeight="1">
      <c r="B50" s="488"/>
    </row>
    <row r="51" spans="2:39" ht="21.95" customHeight="1">
      <c r="B51" s="488"/>
    </row>
    <row r="52" spans="2:39" ht="21.95" customHeight="1">
      <c r="B52" s="488"/>
    </row>
    <row r="53" spans="2:39" ht="21.95" customHeight="1">
      <c r="B53" s="488"/>
    </row>
    <row r="54" spans="2:39" ht="21.95" customHeight="1">
      <c r="B54" s="488"/>
    </row>
    <row r="55" spans="2:39" ht="21.95" customHeight="1">
      <c r="B55" s="488"/>
    </row>
    <row r="56" spans="2:39" ht="21.95" customHeight="1">
      <c r="B56" s="488"/>
    </row>
    <row r="57" spans="2:39" ht="21.95" customHeight="1">
      <c r="B57" s="488"/>
    </row>
    <row r="58" spans="2:39" ht="21.95" customHeight="1">
      <c r="B58" s="488"/>
    </row>
    <row r="59" spans="2:39" ht="21.95" customHeight="1">
      <c r="B59" s="738" t="s">
        <v>6</v>
      </c>
      <c r="C59" s="738"/>
      <c r="D59" s="738"/>
      <c r="E59" s="738"/>
      <c r="F59" s="739"/>
      <c r="G59" s="740" t="s">
        <v>844</v>
      </c>
      <c r="H59" s="738"/>
      <c r="I59" s="738"/>
      <c r="J59" s="738"/>
      <c r="K59" s="738"/>
      <c r="L59" s="738"/>
      <c r="M59" s="738"/>
      <c r="N59" s="738"/>
      <c r="O59" s="738"/>
      <c r="P59" s="739"/>
      <c r="Q59" s="741" t="s">
        <v>400</v>
      </c>
      <c r="R59" s="742"/>
      <c r="S59" s="742"/>
      <c r="T59" s="742"/>
      <c r="U59" s="742"/>
      <c r="V59" s="742"/>
      <c r="W59" s="742"/>
      <c r="X59" s="742"/>
      <c r="Y59" s="743"/>
      <c r="Z59" s="771" t="s">
        <v>845</v>
      </c>
      <c r="AA59" s="772"/>
      <c r="AB59" s="772"/>
      <c r="AC59" s="772"/>
      <c r="AD59" s="772"/>
      <c r="AE59" s="772"/>
      <c r="AF59" s="772"/>
      <c r="AG59" s="772"/>
      <c r="AH59" s="773"/>
      <c r="AI59" s="735" t="s">
        <v>0</v>
      </c>
      <c r="AJ59" s="735"/>
      <c r="AK59" s="735"/>
      <c r="AL59" s="735"/>
      <c r="AM59" s="735"/>
    </row>
    <row r="60" spans="2:39" ht="21.95" customHeight="1">
      <c r="B60" s="744" t="s">
        <v>846</v>
      </c>
      <c r="C60" s="744"/>
      <c r="D60" s="744"/>
      <c r="E60" s="744"/>
      <c r="F60" s="744"/>
      <c r="G60" s="744">
        <v>4.9899999999999996E-3</v>
      </c>
      <c r="H60" s="744"/>
      <c r="I60" s="744"/>
      <c r="J60" s="744"/>
      <c r="K60" s="744"/>
      <c r="L60" s="744"/>
      <c r="M60" s="744"/>
      <c r="N60" s="744"/>
      <c r="O60" s="744"/>
      <c r="P60" s="745"/>
      <c r="Q60" s="754">
        <v>100</v>
      </c>
      <c r="R60" s="755"/>
      <c r="S60" s="755"/>
      <c r="T60" s="755"/>
      <c r="U60" s="755"/>
      <c r="V60" s="755"/>
      <c r="W60" s="755"/>
      <c r="X60" s="755"/>
      <c r="Y60" s="756"/>
      <c r="Z60" s="757">
        <f>G60*Q60</f>
        <v>0.49899999999999994</v>
      </c>
      <c r="AA60" s="758"/>
      <c r="AB60" s="758"/>
      <c r="AC60" s="758"/>
      <c r="AD60" s="758"/>
      <c r="AE60" s="758"/>
      <c r="AF60" s="758"/>
      <c r="AG60" s="758"/>
      <c r="AH60" s="759"/>
      <c r="AI60" s="736"/>
      <c r="AJ60" s="737"/>
      <c r="AK60" s="737"/>
      <c r="AL60" s="737"/>
      <c r="AM60" s="737"/>
    </row>
    <row r="61" spans="2:39" ht="21.95" customHeight="1"/>
    <row r="62" spans="2:39" ht="21.95" customHeight="1">
      <c r="B62" s="1" t="s">
        <v>847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2:39" ht="21.95" customHeight="1">
      <c r="B63" s="1" t="s">
        <v>848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734">
        <f>P24+Z60</f>
        <v>3.855</v>
      </c>
      <c r="T63" s="734"/>
      <c r="U63" s="734"/>
      <c r="V63" s="734"/>
      <c r="W63" s="734"/>
      <c r="X63" s="734"/>
      <c r="Y63" s="1" t="s">
        <v>849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2:39" ht="20.100000000000001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2:36" ht="20.100000000000001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2:36" ht="20.100000000000001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2:36" ht="20.100000000000001" customHeight="1"/>
    <row r="68" spans="2:36" ht="20.100000000000001" customHeight="1"/>
    <row r="69" spans="2:36" ht="20.100000000000001" customHeight="1"/>
    <row r="70" spans="2:36" ht="20.100000000000001" customHeight="1"/>
    <row r="71" spans="2:36" ht="20.100000000000001" customHeight="1"/>
    <row r="72" spans="2:36" ht="20.100000000000001" customHeight="1"/>
    <row r="73" spans="2:36" ht="20.100000000000001" customHeight="1"/>
    <row r="74" spans="2:36" ht="20.100000000000001" customHeight="1"/>
    <row r="75" spans="2:36" ht="20.100000000000001" customHeight="1"/>
    <row r="76" spans="2:36" ht="20.100000000000001" customHeight="1"/>
    <row r="77" spans="2:36" ht="20.100000000000001" customHeight="1"/>
    <row r="78" spans="2:36" ht="20.100000000000001" customHeight="1"/>
    <row r="79" spans="2:36" ht="20.100000000000001" customHeight="1"/>
    <row r="80" spans="2:36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</sheetData>
  <mergeCells count="64">
    <mergeCell ref="B18:K18"/>
    <mergeCell ref="Q18:V18"/>
    <mergeCell ref="B48:L48"/>
    <mergeCell ref="B36:L36"/>
    <mergeCell ref="U48:AB48"/>
    <mergeCell ref="B32:H32"/>
    <mergeCell ref="I32:O32"/>
    <mergeCell ref="P32:V32"/>
    <mergeCell ref="B30:H30"/>
    <mergeCell ref="B26:H26"/>
    <mergeCell ref="I30:O30"/>
    <mergeCell ref="P30:V30"/>
    <mergeCell ref="B31:H31"/>
    <mergeCell ref="Q19:V19"/>
    <mergeCell ref="I31:O31"/>
    <mergeCell ref="B29:H29"/>
    <mergeCell ref="I29:O29"/>
    <mergeCell ref="P29:V29"/>
    <mergeCell ref="P27:V27"/>
    <mergeCell ref="Q20:V20"/>
    <mergeCell ref="B23:O23"/>
    <mergeCell ref="P23:V23"/>
    <mergeCell ref="W23:AM23"/>
    <mergeCell ref="AC20:AH20"/>
    <mergeCell ref="AI19:AM20"/>
    <mergeCell ref="B19:K19"/>
    <mergeCell ref="B20:K20"/>
    <mergeCell ref="B25:H25"/>
    <mergeCell ref="I25:O25"/>
    <mergeCell ref="I24:O24"/>
    <mergeCell ref="P25:V25"/>
    <mergeCell ref="I26:O26"/>
    <mergeCell ref="P26:V26"/>
    <mergeCell ref="P24:V24"/>
    <mergeCell ref="W24:AM32"/>
    <mergeCell ref="L19:P19"/>
    <mergeCell ref="P31:V31"/>
    <mergeCell ref="L20:P20"/>
    <mergeCell ref="W19:AB19"/>
    <mergeCell ref="Z59:AH59"/>
    <mergeCell ref="I28:O28"/>
    <mergeCell ref="P28:V28"/>
    <mergeCell ref="W20:AB20"/>
    <mergeCell ref="AC19:AH19"/>
    <mergeCell ref="A1:AN1"/>
    <mergeCell ref="AI18:AM18"/>
    <mergeCell ref="AC18:AH18"/>
    <mergeCell ref="W18:AB18"/>
    <mergeCell ref="L18:P18"/>
    <mergeCell ref="V36:AB36"/>
    <mergeCell ref="B28:H28"/>
    <mergeCell ref="B27:H27"/>
    <mergeCell ref="I27:O27"/>
    <mergeCell ref="B24:H24"/>
    <mergeCell ref="S63:X63"/>
    <mergeCell ref="AI59:AM59"/>
    <mergeCell ref="AI60:AM60"/>
    <mergeCell ref="B59:F59"/>
    <mergeCell ref="G59:P59"/>
    <mergeCell ref="Q59:Y59"/>
    <mergeCell ref="B60:F60"/>
    <mergeCell ref="G60:P60"/>
    <mergeCell ref="Q60:Y60"/>
    <mergeCell ref="Z60:AH60"/>
  </mergeCells>
  <phoneticPr fontId="39" type="noConversion"/>
  <pageMargins left="0.6692913385826772" right="0.51181102362204722" top="0.74803149606299213" bottom="0.74803149606299213" header="0.31496062992125984" footer="0.31496062992125984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X74"/>
  <sheetViews>
    <sheetView workbookViewId="0"/>
  </sheetViews>
  <sheetFormatPr defaultRowHeight="20.100000000000001" customHeight="1"/>
  <cols>
    <col min="1" max="42" width="1.77734375" style="116" customWidth="1"/>
    <col min="43" max="43" width="17.109375" style="116" customWidth="1"/>
    <col min="44" max="44" width="7.6640625" style="116" customWidth="1"/>
    <col min="45" max="45" width="6.88671875" style="116" customWidth="1"/>
    <col min="46" max="56" width="5.44140625" style="116" customWidth="1"/>
    <col min="57" max="90" width="1.77734375" style="116" customWidth="1"/>
    <col min="91" max="16384" width="8.88671875" style="116"/>
  </cols>
  <sheetData>
    <row r="1" spans="1:59" ht="18.75" customHeight="1">
      <c r="A1" s="116" t="s">
        <v>292</v>
      </c>
    </row>
    <row r="2" spans="1:59" ht="18.95" customHeight="1">
      <c r="A2" s="226"/>
      <c r="B2" s="824" t="s">
        <v>201</v>
      </c>
      <c r="C2" s="824"/>
      <c r="D2" s="824"/>
      <c r="E2" s="824"/>
      <c r="F2" s="824"/>
      <c r="G2" s="824"/>
      <c r="H2" s="824"/>
      <c r="I2" s="824"/>
      <c r="J2" s="835"/>
      <c r="K2" s="836" t="s">
        <v>337</v>
      </c>
      <c r="L2" s="837"/>
      <c r="M2" s="837"/>
      <c r="N2" s="837"/>
      <c r="O2" s="837"/>
      <c r="P2" s="837"/>
      <c r="Q2" s="837"/>
      <c r="R2" s="837"/>
      <c r="S2" s="837"/>
      <c r="T2" s="837"/>
      <c r="U2" s="837"/>
      <c r="V2" s="837"/>
      <c r="W2" s="837"/>
      <c r="X2" s="837"/>
      <c r="Y2" s="837"/>
      <c r="Z2" s="837"/>
      <c r="AA2" s="837"/>
      <c r="AB2" s="837"/>
      <c r="AC2" s="837"/>
      <c r="AD2" s="863"/>
      <c r="AE2" s="836" t="s">
        <v>202</v>
      </c>
      <c r="AF2" s="837"/>
      <c r="AG2" s="837"/>
      <c r="AH2" s="837"/>
      <c r="AI2" s="837"/>
      <c r="AJ2" s="837"/>
      <c r="AK2" s="837"/>
      <c r="AL2" s="837"/>
      <c r="AM2" s="837"/>
      <c r="AN2" s="837"/>
      <c r="AO2" s="226"/>
      <c r="AP2" s="226"/>
      <c r="AQ2" s="226"/>
      <c r="AR2" s="226"/>
      <c r="AS2" s="226"/>
      <c r="AT2" s="226"/>
      <c r="AU2" s="226"/>
      <c r="AV2" s="226"/>
      <c r="AW2" s="226"/>
      <c r="AX2" s="226"/>
      <c r="AY2" s="226"/>
      <c r="AZ2" s="226"/>
    </row>
    <row r="3" spans="1:59" ht="18.95" customHeight="1">
      <c r="A3" s="228"/>
      <c r="B3" s="819" t="s">
        <v>203</v>
      </c>
      <c r="C3" s="819"/>
      <c r="D3" s="819"/>
      <c r="E3" s="819"/>
      <c r="F3" s="819"/>
      <c r="G3" s="819"/>
      <c r="H3" s="819"/>
      <c r="I3" s="819"/>
      <c r="J3" s="820"/>
      <c r="K3" s="825" t="s">
        <v>204</v>
      </c>
      <c r="L3" s="826"/>
      <c r="M3" s="826"/>
      <c r="N3" s="826"/>
      <c r="O3" s="826"/>
      <c r="P3" s="826"/>
      <c r="Q3" s="826"/>
      <c r="R3" s="826"/>
      <c r="S3" s="826"/>
      <c r="T3" s="826"/>
      <c r="U3" s="826"/>
      <c r="V3" s="826"/>
      <c r="W3" s="826"/>
      <c r="X3" s="826"/>
      <c r="Y3" s="826"/>
      <c r="Z3" s="826"/>
      <c r="AA3" s="826"/>
      <c r="AB3" s="826"/>
      <c r="AC3" s="826"/>
      <c r="AD3" s="827"/>
      <c r="AE3" s="821" t="s">
        <v>205</v>
      </c>
      <c r="AF3" s="822"/>
      <c r="AG3" s="822"/>
      <c r="AH3" s="822"/>
      <c r="AI3" s="822"/>
      <c r="AJ3" s="822"/>
      <c r="AK3" s="822"/>
      <c r="AL3" s="822"/>
      <c r="AM3" s="822"/>
      <c r="AN3" s="822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</row>
    <row r="4" spans="1:59" ht="18.95" customHeight="1">
      <c r="A4" s="228"/>
      <c r="B4" s="828" t="s">
        <v>119</v>
      </c>
      <c r="C4" s="828"/>
      <c r="D4" s="828"/>
      <c r="E4" s="828"/>
      <c r="F4" s="828"/>
      <c r="G4" s="828"/>
      <c r="H4" s="828"/>
      <c r="I4" s="828"/>
      <c r="J4" s="829"/>
      <c r="K4" s="830" t="s">
        <v>206</v>
      </c>
      <c r="L4" s="831"/>
      <c r="M4" s="831"/>
      <c r="N4" s="831"/>
      <c r="O4" s="831"/>
      <c r="P4" s="831"/>
      <c r="Q4" s="831"/>
      <c r="R4" s="831"/>
      <c r="S4" s="831"/>
      <c r="T4" s="831"/>
      <c r="U4" s="831"/>
      <c r="V4" s="831"/>
      <c r="W4" s="831"/>
      <c r="X4" s="831"/>
      <c r="Y4" s="831"/>
      <c r="Z4" s="831"/>
      <c r="AA4" s="831"/>
      <c r="AB4" s="831"/>
      <c r="AC4" s="831"/>
      <c r="AD4" s="832"/>
      <c r="AE4" s="833" t="s">
        <v>205</v>
      </c>
      <c r="AF4" s="834"/>
      <c r="AG4" s="834"/>
      <c r="AH4" s="834"/>
      <c r="AI4" s="834"/>
      <c r="AJ4" s="834"/>
      <c r="AK4" s="834"/>
      <c r="AL4" s="834"/>
      <c r="AM4" s="834"/>
      <c r="AN4" s="834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</row>
    <row r="5" spans="1:59" ht="18.95" customHeight="1">
      <c r="A5" s="228"/>
      <c r="B5" s="828" t="s">
        <v>394</v>
      </c>
      <c r="C5" s="828"/>
      <c r="D5" s="828"/>
      <c r="E5" s="828"/>
      <c r="F5" s="828"/>
      <c r="G5" s="828"/>
      <c r="H5" s="828"/>
      <c r="I5" s="828"/>
      <c r="J5" s="829"/>
      <c r="K5" s="830" t="s">
        <v>395</v>
      </c>
      <c r="L5" s="831"/>
      <c r="M5" s="831"/>
      <c r="N5" s="831"/>
      <c r="O5" s="831"/>
      <c r="P5" s="831"/>
      <c r="Q5" s="831"/>
      <c r="R5" s="831"/>
      <c r="S5" s="831"/>
      <c r="T5" s="831"/>
      <c r="U5" s="831"/>
      <c r="V5" s="831"/>
      <c r="W5" s="831"/>
      <c r="X5" s="831"/>
      <c r="Y5" s="831"/>
      <c r="Z5" s="831"/>
      <c r="AA5" s="831"/>
      <c r="AB5" s="831"/>
      <c r="AC5" s="831"/>
      <c r="AD5" s="832"/>
      <c r="AE5" s="833" t="s">
        <v>205</v>
      </c>
      <c r="AF5" s="834"/>
      <c r="AG5" s="834"/>
      <c r="AH5" s="834"/>
      <c r="AI5" s="834"/>
      <c r="AJ5" s="834"/>
      <c r="AK5" s="834"/>
      <c r="AL5" s="834"/>
      <c r="AM5" s="834"/>
      <c r="AN5" s="834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</row>
    <row r="6" spans="1:59" ht="18.95" customHeight="1">
      <c r="B6" s="229" t="s">
        <v>390</v>
      </c>
    </row>
    <row r="7" spans="1:59" ht="11.25" customHeight="1">
      <c r="A7" s="229"/>
    </row>
    <row r="8" spans="1:59" ht="18.75" customHeight="1">
      <c r="B8" s="116" t="s">
        <v>391</v>
      </c>
      <c r="P8" s="862">
        <f>'3.1.1 마루높이 결정(1)'!P24:V24</f>
        <v>3.3559999999999999</v>
      </c>
      <c r="Q8" s="862"/>
      <c r="R8" s="862"/>
      <c r="S8" s="862"/>
      <c r="T8" s="862"/>
      <c r="U8" s="862"/>
    </row>
    <row r="9" spans="1:59" ht="18.95" customHeight="1">
      <c r="B9" s="116" t="s">
        <v>392</v>
      </c>
      <c r="P9" s="862">
        <f>'3.1.1 마루높이 결정(1)'!P24:V24</f>
        <v>3.3559999999999999</v>
      </c>
      <c r="Q9" s="862"/>
      <c r="R9" s="862"/>
      <c r="S9" s="862"/>
      <c r="T9" s="862"/>
      <c r="U9" s="862"/>
    </row>
    <row r="10" spans="1:59" ht="11.25" customHeight="1">
      <c r="A10" s="229"/>
      <c r="B10" s="229"/>
    </row>
    <row r="11" spans="1:59" ht="18.95" customHeight="1">
      <c r="B11" s="116" t="s">
        <v>344</v>
      </c>
      <c r="P11" s="862">
        <f>MAX((H14:N23),(U14:AA23),(AH14:AN23))</f>
        <v>2.11</v>
      </c>
      <c r="Q11" s="862"/>
      <c r="R11" s="862"/>
      <c r="S11" s="862"/>
      <c r="T11" s="862"/>
      <c r="U11" s="862"/>
    </row>
    <row r="12" spans="1:59" ht="18.95" customHeight="1">
      <c r="A12" s="119"/>
      <c r="B12" s="119" t="s">
        <v>296</v>
      </c>
      <c r="C12" s="119"/>
      <c r="D12" s="119"/>
      <c r="E12" s="119"/>
      <c r="F12" s="119"/>
      <c r="G12" s="119"/>
      <c r="H12" s="119"/>
      <c r="I12" s="119"/>
      <c r="J12" s="119"/>
      <c r="AK12" s="116" t="s">
        <v>393</v>
      </c>
      <c r="AO12" s="226"/>
      <c r="AP12" s="195"/>
      <c r="AQ12" s="195"/>
      <c r="AX12" s="195"/>
      <c r="AY12" s="195"/>
      <c r="AZ12" s="195"/>
      <c r="BA12" s="195"/>
      <c r="BB12" s="195"/>
      <c r="BC12" s="195"/>
      <c r="BD12" s="195"/>
      <c r="BE12" s="195"/>
      <c r="BF12" s="195"/>
      <c r="BG12" s="195"/>
    </row>
    <row r="13" spans="1:59" ht="16.5" customHeight="1">
      <c r="A13" s="119"/>
      <c r="B13" s="835" t="s">
        <v>208</v>
      </c>
      <c r="C13" s="854"/>
      <c r="D13" s="854"/>
      <c r="E13" s="854"/>
      <c r="F13" s="854"/>
      <c r="G13" s="854"/>
      <c r="H13" s="854" t="s">
        <v>209</v>
      </c>
      <c r="I13" s="854"/>
      <c r="J13" s="854"/>
      <c r="K13" s="854"/>
      <c r="L13" s="854"/>
      <c r="M13" s="854"/>
      <c r="N13" s="860"/>
      <c r="O13" s="861" t="s">
        <v>210</v>
      </c>
      <c r="P13" s="854"/>
      <c r="Q13" s="854"/>
      <c r="R13" s="854"/>
      <c r="S13" s="854"/>
      <c r="T13" s="854"/>
      <c r="U13" s="854" t="s">
        <v>209</v>
      </c>
      <c r="V13" s="854"/>
      <c r="W13" s="854"/>
      <c r="X13" s="854"/>
      <c r="Y13" s="854"/>
      <c r="Z13" s="854"/>
      <c r="AA13" s="823"/>
      <c r="AB13" s="861" t="s">
        <v>210</v>
      </c>
      <c r="AC13" s="854"/>
      <c r="AD13" s="854"/>
      <c r="AE13" s="854"/>
      <c r="AF13" s="854"/>
      <c r="AG13" s="854"/>
      <c r="AH13" s="854" t="s">
        <v>209</v>
      </c>
      <c r="AI13" s="854"/>
      <c r="AJ13" s="854"/>
      <c r="AK13" s="854"/>
      <c r="AL13" s="854"/>
      <c r="AM13" s="854"/>
      <c r="AN13" s="823"/>
      <c r="AP13" s="195"/>
      <c r="AQ13" s="195"/>
      <c r="AR13" s="195"/>
      <c r="AS13" s="195"/>
      <c r="AT13" s="195"/>
      <c r="AU13" s="195"/>
      <c r="AV13" s="195"/>
      <c r="AW13" s="195"/>
      <c r="AX13" s="195"/>
      <c r="AY13" s="195"/>
      <c r="AZ13" s="195"/>
      <c r="BA13" s="195"/>
      <c r="BB13" s="195"/>
      <c r="BC13" s="195"/>
      <c r="BD13" s="195"/>
      <c r="BE13" s="195"/>
      <c r="BF13" s="195"/>
      <c r="BG13" s="195"/>
    </row>
    <row r="14" spans="1:59" ht="16.5" customHeight="1" thickBot="1">
      <c r="A14" s="119"/>
      <c r="B14" s="855">
        <v>1992</v>
      </c>
      <c r="C14" s="856"/>
      <c r="D14" s="856"/>
      <c r="E14" s="856"/>
      <c r="F14" s="856"/>
      <c r="G14" s="856"/>
      <c r="H14" s="856">
        <v>1.61</v>
      </c>
      <c r="I14" s="856"/>
      <c r="J14" s="856"/>
      <c r="K14" s="856"/>
      <c r="L14" s="856"/>
      <c r="M14" s="856"/>
      <c r="N14" s="857"/>
      <c r="O14" s="855">
        <v>2002</v>
      </c>
      <c r="P14" s="856"/>
      <c r="Q14" s="856"/>
      <c r="R14" s="856"/>
      <c r="S14" s="856"/>
      <c r="T14" s="856"/>
      <c r="U14" s="856">
        <v>1.6500000000000001</v>
      </c>
      <c r="V14" s="856"/>
      <c r="W14" s="856"/>
      <c r="X14" s="856"/>
      <c r="Y14" s="856"/>
      <c r="Z14" s="856"/>
      <c r="AA14" s="857"/>
      <c r="AB14" s="855">
        <v>2012</v>
      </c>
      <c r="AC14" s="856"/>
      <c r="AD14" s="856"/>
      <c r="AE14" s="856"/>
      <c r="AF14" s="856"/>
      <c r="AG14" s="856"/>
      <c r="AH14" s="856">
        <v>1.84</v>
      </c>
      <c r="AI14" s="856"/>
      <c r="AJ14" s="856"/>
      <c r="AK14" s="856"/>
      <c r="AL14" s="856"/>
      <c r="AM14" s="856"/>
      <c r="AN14" s="858"/>
      <c r="AP14" s="195"/>
      <c r="AQ14" s="195"/>
      <c r="AR14" s="195"/>
      <c r="AS14" s="195"/>
      <c r="AT14" s="195"/>
      <c r="AU14" s="195"/>
      <c r="AV14" s="195"/>
      <c r="AW14" s="195"/>
      <c r="AX14" s="195"/>
      <c r="AY14" s="195"/>
      <c r="AZ14" s="195"/>
      <c r="BA14" s="195"/>
      <c r="BB14" s="195"/>
      <c r="BC14" s="195"/>
      <c r="BD14" s="195"/>
      <c r="BE14" s="195"/>
      <c r="BF14" s="195"/>
      <c r="BG14" s="195"/>
    </row>
    <row r="15" spans="1:59" ht="16.5" customHeight="1" thickTop="1" thickBot="1">
      <c r="A15" s="119"/>
      <c r="B15" s="847">
        <f>B14+1</f>
        <v>1993</v>
      </c>
      <c r="C15" s="848"/>
      <c r="D15" s="848"/>
      <c r="E15" s="848"/>
      <c r="F15" s="848"/>
      <c r="G15" s="848"/>
      <c r="H15" s="848">
        <v>1.51</v>
      </c>
      <c r="I15" s="848"/>
      <c r="J15" s="848"/>
      <c r="K15" s="848"/>
      <c r="L15" s="848"/>
      <c r="M15" s="848"/>
      <c r="N15" s="849"/>
      <c r="O15" s="850">
        <f>O14+1</f>
        <v>2003</v>
      </c>
      <c r="P15" s="851"/>
      <c r="Q15" s="851"/>
      <c r="R15" s="851"/>
      <c r="S15" s="851"/>
      <c r="T15" s="851"/>
      <c r="U15" s="851">
        <v>2.11</v>
      </c>
      <c r="V15" s="851"/>
      <c r="W15" s="851"/>
      <c r="X15" s="851"/>
      <c r="Y15" s="851"/>
      <c r="Z15" s="851"/>
      <c r="AA15" s="852"/>
      <c r="AB15" s="847">
        <f>AB14+1</f>
        <v>2013</v>
      </c>
      <c r="AC15" s="848"/>
      <c r="AD15" s="848"/>
      <c r="AE15" s="848"/>
      <c r="AF15" s="848"/>
      <c r="AG15" s="848"/>
      <c r="AH15" s="848">
        <v>1.56</v>
      </c>
      <c r="AI15" s="848"/>
      <c r="AJ15" s="848"/>
      <c r="AK15" s="848"/>
      <c r="AL15" s="848"/>
      <c r="AM15" s="848"/>
      <c r="AN15" s="853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5"/>
      <c r="BC15" s="195"/>
      <c r="BD15" s="195"/>
      <c r="BE15" s="195"/>
      <c r="BF15" s="195"/>
      <c r="BG15" s="195"/>
    </row>
    <row r="16" spans="1:59" ht="16.5" customHeight="1" thickTop="1">
      <c r="A16" s="119"/>
      <c r="B16" s="847">
        <f t="shared" ref="B16:B23" si="0">B15+1</f>
        <v>1994</v>
      </c>
      <c r="C16" s="848"/>
      <c r="D16" s="848"/>
      <c r="E16" s="848"/>
      <c r="F16" s="848"/>
      <c r="G16" s="848"/>
      <c r="H16" s="848">
        <v>1.55</v>
      </c>
      <c r="I16" s="848"/>
      <c r="J16" s="848"/>
      <c r="K16" s="848"/>
      <c r="L16" s="848"/>
      <c r="M16" s="848"/>
      <c r="N16" s="849"/>
      <c r="O16" s="847">
        <f t="shared" ref="O16:O23" si="1">O15+1</f>
        <v>2004</v>
      </c>
      <c r="P16" s="848"/>
      <c r="Q16" s="848"/>
      <c r="R16" s="848"/>
      <c r="S16" s="848"/>
      <c r="T16" s="848"/>
      <c r="U16" s="848">
        <v>1.69</v>
      </c>
      <c r="V16" s="848"/>
      <c r="W16" s="848"/>
      <c r="X16" s="848"/>
      <c r="Y16" s="848"/>
      <c r="Z16" s="848"/>
      <c r="AA16" s="849"/>
      <c r="AB16" s="847">
        <f t="shared" ref="AB16:AB23" si="2">AB15+1</f>
        <v>2014</v>
      </c>
      <c r="AC16" s="848"/>
      <c r="AD16" s="848"/>
      <c r="AE16" s="848"/>
      <c r="AF16" s="848"/>
      <c r="AG16" s="848"/>
      <c r="AH16" s="848">
        <v>1.7</v>
      </c>
      <c r="AI16" s="848"/>
      <c r="AJ16" s="848"/>
      <c r="AK16" s="848"/>
      <c r="AL16" s="848"/>
      <c r="AM16" s="848"/>
      <c r="AN16" s="853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195"/>
      <c r="BB16" s="195"/>
      <c r="BC16" s="195"/>
      <c r="BD16" s="195"/>
      <c r="BE16" s="195"/>
      <c r="BF16" s="195"/>
      <c r="BG16" s="195"/>
    </row>
    <row r="17" spans="1:59" ht="16.5" customHeight="1">
      <c r="A17" s="119"/>
      <c r="B17" s="847">
        <f t="shared" si="0"/>
        <v>1995</v>
      </c>
      <c r="C17" s="848"/>
      <c r="D17" s="848"/>
      <c r="E17" s="848"/>
      <c r="F17" s="848"/>
      <c r="G17" s="848"/>
      <c r="H17" s="848">
        <v>1.49</v>
      </c>
      <c r="I17" s="848"/>
      <c r="J17" s="848"/>
      <c r="K17" s="848"/>
      <c r="L17" s="848"/>
      <c r="M17" s="848"/>
      <c r="N17" s="849"/>
      <c r="O17" s="847">
        <f t="shared" si="1"/>
        <v>2005</v>
      </c>
      <c r="P17" s="848"/>
      <c r="Q17" s="848"/>
      <c r="R17" s="848"/>
      <c r="S17" s="848"/>
      <c r="T17" s="848"/>
      <c r="U17" s="848">
        <v>1.68</v>
      </c>
      <c r="V17" s="848"/>
      <c r="W17" s="848"/>
      <c r="X17" s="848"/>
      <c r="Y17" s="848"/>
      <c r="Z17" s="848"/>
      <c r="AA17" s="849"/>
      <c r="AB17" s="847">
        <f t="shared" si="2"/>
        <v>2015</v>
      </c>
      <c r="AC17" s="848"/>
      <c r="AD17" s="848"/>
      <c r="AE17" s="848"/>
      <c r="AF17" s="848"/>
      <c r="AG17" s="848"/>
      <c r="AH17" s="848">
        <v>1.62</v>
      </c>
      <c r="AI17" s="848"/>
      <c r="AJ17" s="848"/>
      <c r="AK17" s="848"/>
      <c r="AL17" s="848"/>
      <c r="AM17" s="848"/>
      <c r="AN17" s="853"/>
      <c r="AP17" s="195"/>
      <c r="AQ17" s="195"/>
      <c r="AR17" s="195"/>
      <c r="AS17" s="195"/>
      <c r="AT17" s="195"/>
      <c r="AU17" s="195"/>
      <c r="AV17" s="195"/>
      <c r="AW17" s="195"/>
      <c r="AX17" s="195"/>
      <c r="AY17" s="195"/>
      <c r="AZ17" s="195"/>
      <c r="BA17" s="195"/>
      <c r="BB17" s="195"/>
      <c r="BC17" s="195"/>
      <c r="BD17" s="195"/>
      <c r="BE17" s="195"/>
      <c r="BF17" s="195"/>
      <c r="BG17" s="195"/>
    </row>
    <row r="18" spans="1:59" ht="16.5" customHeight="1">
      <c r="A18" s="119"/>
      <c r="B18" s="847">
        <f t="shared" si="0"/>
        <v>1996</v>
      </c>
      <c r="C18" s="848"/>
      <c r="D18" s="848"/>
      <c r="E18" s="848"/>
      <c r="F18" s="848"/>
      <c r="G18" s="848"/>
      <c r="H18" s="848">
        <v>1.58</v>
      </c>
      <c r="I18" s="848"/>
      <c r="J18" s="848"/>
      <c r="K18" s="848"/>
      <c r="L18" s="848"/>
      <c r="M18" s="848"/>
      <c r="N18" s="849"/>
      <c r="O18" s="847">
        <f t="shared" si="1"/>
        <v>2006</v>
      </c>
      <c r="P18" s="848"/>
      <c r="Q18" s="848"/>
      <c r="R18" s="848"/>
      <c r="S18" s="848"/>
      <c r="T18" s="848"/>
      <c r="U18" s="848">
        <v>1.62</v>
      </c>
      <c r="V18" s="848"/>
      <c r="W18" s="848"/>
      <c r="X18" s="848"/>
      <c r="Y18" s="848"/>
      <c r="Z18" s="848"/>
      <c r="AA18" s="849"/>
      <c r="AB18" s="847">
        <f t="shared" si="2"/>
        <v>2016</v>
      </c>
      <c r="AC18" s="848"/>
      <c r="AD18" s="848"/>
      <c r="AE18" s="848"/>
      <c r="AF18" s="848"/>
      <c r="AG18" s="848"/>
      <c r="AH18" s="848">
        <v>1.74</v>
      </c>
      <c r="AI18" s="848"/>
      <c r="AJ18" s="848"/>
      <c r="AK18" s="848"/>
      <c r="AL18" s="848"/>
      <c r="AM18" s="848"/>
      <c r="AN18" s="853"/>
      <c r="AP18" s="195"/>
      <c r="AQ18" s="195"/>
      <c r="AR18" s="195"/>
      <c r="AS18" s="195"/>
      <c r="AT18" s="195"/>
      <c r="AU18" s="195"/>
      <c r="AV18" s="195"/>
      <c r="AW18" s="195"/>
      <c r="AX18" s="195"/>
      <c r="AY18" s="195"/>
      <c r="AZ18" s="195"/>
      <c r="BA18" s="195"/>
      <c r="BB18" s="195"/>
      <c r="BC18" s="195"/>
      <c r="BD18" s="195"/>
      <c r="BE18" s="195"/>
      <c r="BF18" s="195"/>
      <c r="BG18" s="195"/>
    </row>
    <row r="19" spans="1:59" ht="16.5" customHeight="1">
      <c r="A19" s="119"/>
      <c r="B19" s="847">
        <f t="shared" si="0"/>
        <v>1997</v>
      </c>
      <c r="C19" s="848"/>
      <c r="D19" s="848"/>
      <c r="E19" s="848"/>
      <c r="F19" s="848"/>
      <c r="G19" s="848"/>
      <c r="H19" s="848">
        <v>1.58</v>
      </c>
      <c r="I19" s="848"/>
      <c r="J19" s="848"/>
      <c r="K19" s="848"/>
      <c r="L19" s="848"/>
      <c r="M19" s="848"/>
      <c r="N19" s="849"/>
      <c r="O19" s="847">
        <f t="shared" si="1"/>
        <v>2007</v>
      </c>
      <c r="P19" s="848"/>
      <c r="Q19" s="848"/>
      <c r="R19" s="848"/>
      <c r="S19" s="848"/>
      <c r="T19" s="848"/>
      <c r="U19" s="848">
        <v>1.57</v>
      </c>
      <c r="V19" s="848"/>
      <c r="W19" s="848"/>
      <c r="X19" s="848"/>
      <c r="Y19" s="848"/>
      <c r="Z19" s="848"/>
      <c r="AA19" s="849"/>
      <c r="AB19" s="847">
        <f t="shared" si="2"/>
        <v>2017</v>
      </c>
      <c r="AC19" s="848"/>
      <c r="AD19" s="848"/>
      <c r="AE19" s="848"/>
      <c r="AF19" s="848"/>
      <c r="AG19" s="848"/>
      <c r="AH19" s="848">
        <v>1.62</v>
      </c>
      <c r="AI19" s="848"/>
      <c r="AJ19" s="848"/>
      <c r="AK19" s="848"/>
      <c r="AL19" s="848"/>
      <c r="AM19" s="848"/>
      <c r="AN19" s="853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</row>
    <row r="20" spans="1:59" ht="16.5" customHeight="1">
      <c r="A20" s="119"/>
      <c r="B20" s="847">
        <f t="shared" si="0"/>
        <v>1998</v>
      </c>
      <c r="C20" s="848"/>
      <c r="D20" s="848"/>
      <c r="E20" s="848"/>
      <c r="F20" s="848"/>
      <c r="G20" s="848"/>
      <c r="H20" s="848">
        <v>1.6</v>
      </c>
      <c r="I20" s="848"/>
      <c r="J20" s="848"/>
      <c r="K20" s="848"/>
      <c r="L20" s="848"/>
      <c r="M20" s="848"/>
      <c r="N20" s="849"/>
      <c r="O20" s="847">
        <f t="shared" si="1"/>
        <v>2008</v>
      </c>
      <c r="P20" s="848"/>
      <c r="Q20" s="848"/>
      <c r="R20" s="848"/>
      <c r="S20" s="848"/>
      <c r="T20" s="848"/>
      <c r="U20" s="848">
        <v>1.56</v>
      </c>
      <c r="V20" s="848"/>
      <c r="W20" s="848"/>
      <c r="X20" s="848"/>
      <c r="Y20" s="848"/>
      <c r="Z20" s="848"/>
      <c r="AA20" s="849"/>
      <c r="AB20" s="847">
        <f t="shared" si="2"/>
        <v>2018</v>
      </c>
      <c r="AC20" s="848"/>
      <c r="AD20" s="848"/>
      <c r="AE20" s="848"/>
      <c r="AF20" s="848"/>
      <c r="AG20" s="848"/>
      <c r="AH20" s="848">
        <v>1.69</v>
      </c>
      <c r="AI20" s="848"/>
      <c r="AJ20" s="848"/>
      <c r="AK20" s="848"/>
      <c r="AL20" s="848"/>
      <c r="AM20" s="848"/>
      <c r="AN20" s="853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5"/>
      <c r="BB20" s="195"/>
      <c r="BC20" s="195"/>
      <c r="BD20" s="195"/>
      <c r="BE20" s="195"/>
      <c r="BF20" s="195"/>
      <c r="BG20" s="195"/>
    </row>
    <row r="21" spans="1:59" ht="16.5" customHeight="1">
      <c r="A21" s="119"/>
      <c r="B21" s="847">
        <f t="shared" si="0"/>
        <v>1999</v>
      </c>
      <c r="C21" s="848"/>
      <c r="D21" s="848"/>
      <c r="E21" s="848"/>
      <c r="F21" s="848"/>
      <c r="G21" s="848"/>
      <c r="H21" s="848">
        <v>1.6500000000000001</v>
      </c>
      <c r="I21" s="848"/>
      <c r="J21" s="848"/>
      <c r="K21" s="848"/>
      <c r="L21" s="848"/>
      <c r="M21" s="848"/>
      <c r="N21" s="849"/>
      <c r="O21" s="847">
        <f t="shared" si="1"/>
        <v>2009</v>
      </c>
      <c r="P21" s="848"/>
      <c r="Q21" s="848"/>
      <c r="R21" s="848"/>
      <c r="S21" s="848"/>
      <c r="T21" s="848"/>
      <c r="U21" s="848">
        <v>1.57</v>
      </c>
      <c r="V21" s="848"/>
      <c r="W21" s="848"/>
      <c r="X21" s="848"/>
      <c r="Y21" s="848"/>
      <c r="Z21" s="848"/>
      <c r="AA21" s="849"/>
      <c r="AB21" s="847">
        <f t="shared" si="2"/>
        <v>2019</v>
      </c>
      <c r="AC21" s="848"/>
      <c r="AD21" s="848"/>
      <c r="AE21" s="848"/>
      <c r="AF21" s="848"/>
      <c r="AG21" s="848"/>
      <c r="AH21" s="848">
        <v>1.6500000000000001</v>
      </c>
      <c r="AI21" s="848"/>
      <c r="AJ21" s="848"/>
      <c r="AK21" s="848"/>
      <c r="AL21" s="848"/>
      <c r="AM21" s="848"/>
      <c r="AN21" s="853"/>
      <c r="AP21" s="195"/>
      <c r="AQ21" s="195"/>
      <c r="AR21" s="195"/>
      <c r="AS21" s="195"/>
      <c r="AT21" s="195"/>
      <c r="AU21" s="195"/>
      <c r="AV21" s="195"/>
      <c r="AW21" s="195"/>
      <c r="AX21" s="195"/>
      <c r="AY21" s="195"/>
      <c r="AZ21" s="195"/>
      <c r="BA21" s="195"/>
      <c r="BB21" s="195"/>
      <c r="BC21" s="195"/>
      <c r="BD21" s="195"/>
      <c r="BE21" s="195"/>
      <c r="BF21" s="195"/>
      <c r="BG21" s="195"/>
    </row>
    <row r="22" spans="1:59" ht="16.5" customHeight="1">
      <c r="A22" s="119"/>
      <c r="B22" s="847">
        <f t="shared" si="0"/>
        <v>2000</v>
      </c>
      <c r="C22" s="848"/>
      <c r="D22" s="848"/>
      <c r="E22" s="848"/>
      <c r="F22" s="848"/>
      <c r="G22" s="848"/>
      <c r="H22" s="848">
        <v>1.68</v>
      </c>
      <c r="I22" s="848"/>
      <c r="J22" s="848"/>
      <c r="K22" s="848"/>
      <c r="L22" s="848"/>
      <c r="M22" s="848"/>
      <c r="N22" s="849"/>
      <c r="O22" s="847">
        <f t="shared" si="1"/>
        <v>2010</v>
      </c>
      <c r="P22" s="848"/>
      <c r="Q22" s="848"/>
      <c r="R22" s="848"/>
      <c r="S22" s="848"/>
      <c r="T22" s="848"/>
      <c r="U22" s="848">
        <v>1.71</v>
      </c>
      <c r="V22" s="848"/>
      <c r="W22" s="848"/>
      <c r="X22" s="848"/>
      <c r="Y22" s="848"/>
      <c r="Z22" s="848"/>
      <c r="AA22" s="849"/>
      <c r="AB22" s="847">
        <f t="shared" si="2"/>
        <v>2020</v>
      </c>
      <c r="AC22" s="848"/>
      <c r="AD22" s="848"/>
      <c r="AE22" s="848"/>
      <c r="AF22" s="848"/>
      <c r="AG22" s="848"/>
      <c r="AH22" s="848">
        <v>1.84</v>
      </c>
      <c r="AI22" s="848"/>
      <c r="AJ22" s="848"/>
      <c r="AK22" s="848"/>
      <c r="AL22" s="848"/>
      <c r="AM22" s="848"/>
      <c r="AN22" s="853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</row>
    <row r="23" spans="1:59" ht="16.5" customHeight="1">
      <c r="A23" s="119"/>
      <c r="B23" s="843">
        <f t="shared" si="0"/>
        <v>2001</v>
      </c>
      <c r="C23" s="844"/>
      <c r="D23" s="844"/>
      <c r="E23" s="844"/>
      <c r="F23" s="844"/>
      <c r="G23" s="844"/>
      <c r="H23" s="844">
        <v>1.69</v>
      </c>
      <c r="I23" s="844"/>
      <c r="J23" s="844"/>
      <c r="K23" s="844"/>
      <c r="L23" s="844"/>
      <c r="M23" s="844"/>
      <c r="N23" s="845"/>
      <c r="O23" s="843">
        <f t="shared" si="1"/>
        <v>2011</v>
      </c>
      <c r="P23" s="844"/>
      <c r="Q23" s="844"/>
      <c r="R23" s="844"/>
      <c r="S23" s="844"/>
      <c r="T23" s="844"/>
      <c r="U23" s="844">
        <v>1.52</v>
      </c>
      <c r="V23" s="844"/>
      <c r="W23" s="844"/>
      <c r="X23" s="844"/>
      <c r="Y23" s="844"/>
      <c r="Z23" s="844"/>
      <c r="AA23" s="845"/>
      <c r="AB23" s="843">
        <f t="shared" si="2"/>
        <v>2021</v>
      </c>
      <c r="AC23" s="844"/>
      <c r="AD23" s="844"/>
      <c r="AE23" s="844"/>
      <c r="AF23" s="844"/>
      <c r="AG23" s="844"/>
      <c r="AH23" s="844">
        <v>1.71</v>
      </c>
      <c r="AI23" s="844"/>
      <c r="AJ23" s="844"/>
      <c r="AK23" s="844"/>
      <c r="AL23" s="844"/>
      <c r="AM23" s="844"/>
      <c r="AN23" s="846"/>
      <c r="AP23" s="195"/>
      <c r="AQ23" s="195"/>
      <c r="BE23" s="195"/>
      <c r="BF23" s="195"/>
      <c r="BG23" s="195"/>
    </row>
    <row r="24" spans="1:59" ht="11.25" customHeight="1">
      <c r="A24" s="229"/>
      <c r="B24" s="229"/>
    </row>
    <row r="25" spans="1:59" ht="18.75" customHeight="1">
      <c r="B25" s="116" t="s">
        <v>345</v>
      </c>
    </row>
    <row r="26" spans="1:59" ht="18.95" customHeight="1">
      <c r="A26" s="119"/>
      <c r="B26" s="119" t="s">
        <v>298</v>
      </c>
      <c r="C26" s="119"/>
      <c r="D26" s="119"/>
      <c r="E26" s="119"/>
      <c r="F26" s="119"/>
      <c r="G26" s="119"/>
      <c r="H26" s="119"/>
      <c r="I26" s="119"/>
      <c r="J26" s="119"/>
      <c r="T26" s="809">
        <f>P9</f>
        <v>3.3559999999999999</v>
      </c>
      <c r="U26" s="809"/>
      <c r="V26" s="809"/>
      <c r="W26" s="809"/>
      <c r="X26" s="116" t="s">
        <v>211</v>
      </c>
      <c r="Y26" s="859">
        <f>MAX((H28:N37),(U28:AA37),(AH28:AN37))/100</f>
        <v>3.5999999999999999E-3</v>
      </c>
      <c r="Z26" s="859"/>
      <c r="AA26" s="859"/>
      <c r="AB26" s="116" t="s">
        <v>212</v>
      </c>
      <c r="AC26" s="800">
        <f>T26+Y26</f>
        <v>3.3595999999999999</v>
      </c>
      <c r="AD26" s="800"/>
      <c r="AE26" s="800"/>
      <c r="AF26" s="800"/>
      <c r="AK26" s="116" t="s">
        <v>207</v>
      </c>
      <c r="AO26" s="226"/>
    </row>
    <row r="27" spans="1:59" ht="16.5" customHeight="1">
      <c r="A27" s="119"/>
      <c r="B27" s="835" t="s">
        <v>213</v>
      </c>
      <c r="C27" s="854"/>
      <c r="D27" s="854"/>
      <c r="E27" s="854"/>
      <c r="F27" s="854"/>
      <c r="G27" s="854"/>
      <c r="H27" s="854" t="s">
        <v>214</v>
      </c>
      <c r="I27" s="854"/>
      <c r="J27" s="854"/>
      <c r="K27" s="854"/>
      <c r="L27" s="854"/>
      <c r="M27" s="854"/>
      <c r="N27" s="860"/>
      <c r="O27" s="861" t="s">
        <v>213</v>
      </c>
      <c r="P27" s="854"/>
      <c r="Q27" s="854"/>
      <c r="R27" s="854"/>
      <c r="S27" s="854"/>
      <c r="T27" s="854"/>
      <c r="U27" s="854" t="s">
        <v>214</v>
      </c>
      <c r="V27" s="854"/>
      <c r="W27" s="854"/>
      <c r="X27" s="854"/>
      <c r="Y27" s="854"/>
      <c r="Z27" s="854"/>
      <c r="AA27" s="860"/>
      <c r="AB27" s="861" t="s">
        <v>213</v>
      </c>
      <c r="AC27" s="854"/>
      <c r="AD27" s="854"/>
      <c r="AE27" s="854"/>
      <c r="AF27" s="854"/>
      <c r="AG27" s="854"/>
      <c r="AH27" s="854" t="s">
        <v>214</v>
      </c>
      <c r="AI27" s="854"/>
      <c r="AJ27" s="854"/>
      <c r="AK27" s="854"/>
      <c r="AL27" s="854"/>
      <c r="AM27" s="854"/>
      <c r="AN27" s="823"/>
    </row>
    <row r="28" spans="1:59" ht="16.5" customHeight="1">
      <c r="A28" s="119"/>
      <c r="B28" s="855">
        <v>1992</v>
      </c>
      <c r="C28" s="856"/>
      <c r="D28" s="856"/>
      <c r="E28" s="856"/>
      <c r="F28" s="856"/>
      <c r="G28" s="856"/>
      <c r="H28" s="856">
        <v>0</v>
      </c>
      <c r="I28" s="856"/>
      <c r="J28" s="856"/>
      <c r="K28" s="856"/>
      <c r="L28" s="856"/>
      <c r="M28" s="856"/>
      <c r="N28" s="857"/>
      <c r="O28" s="855">
        <v>2002</v>
      </c>
      <c r="P28" s="856"/>
      <c r="Q28" s="856"/>
      <c r="R28" s="856"/>
      <c r="S28" s="856"/>
      <c r="T28" s="856"/>
      <c r="U28" s="856">
        <v>0.18</v>
      </c>
      <c r="V28" s="856"/>
      <c r="W28" s="856"/>
      <c r="X28" s="856"/>
      <c r="Y28" s="856"/>
      <c r="Z28" s="856"/>
      <c r="AA28" s="857"/>
      <c r="AB28" s="855">
        <v>2012</v>
      </c>
      <c r="AC28" s="856"/>
      <c r="AD28" s="856"/>
      <c r="AE28" s="856"/>
      <c r="AF28" s="856"/>
      <c r="AG28" s="856"/>
      <c r="AH28" s="856">
        <v>0.18</v>
      </c>
      <c r="AI28" s="856"/>
      <c r="AJ28" s="856"/>
      <c r="AK28" s="856"/>
      <c r="AL28" s="856"/>
      <c r="AM28" s="856"/>
      <c r="AN28" s="858"/>
    </row>
    <row r="29" spans="1:59" ht="16.5" customHeight="1">
      <c r="A29" s="119"/>
      <c r="B29" s="847">
        <f>B28+1</f>
        <v>1993</v>
      </c>
      <c r="C29" s="848"/>
      <c r="D29" s="848"/>
      <c r="E29" s="848"/>
      <c r="F29" s="848"/>
      <c r="G29" s="848"/>
      <c r="H29" s="848">
        <v>0</v>
      </c>
      <c r="I29" s="848"/>
      <c r="J29" s="848"/>
      <c r="K29" s="848"/>
      <c r="L29" s="848"/>
      <c r="M29" s="848"/>
      <c r="N29" s="849"/>
      <c r="O29" s="847">
        <f>O28+1</f>
        <v>2003</v>
      </c>
      <c r="P29" s="848"/>
      <c r="Q29" s="848"/>
      <c r="R29" s="848"/>
      <c r="S29" s="848"/>
      <c r="T29" s="848"/>
      <c r="U29" s="848">
        <v>0.17</v>
      </c>
      <c r="V29" s="848"/>
      <c r="W29" s="848"/>
      <c r="X29" s="848"/>
      <c r="Y29" s="848"/>
      <c r="Z29" s="848"/>
      <c r="AA29" s="849"/>
      <c r="AB29" s="847">
        <f>AB28+1</f>
        <v>2013</v>
      </c>
      <c r="AC29" s="848"/>
      <c r="AD29" s="848"/>
      <c r="AE29" s="848"/>
      <c r="AF29" s="848"/>
      <c r="AG29" s="848"/>
      <c r="AH29" s="848">
        <v>0.22</v>
      </c>
      <c r="AI29" s="848"/>
      <c r="AJ29" s="848"/>
      <c r="AK29" s="848"/>
      <c r="AL29" s="848"/>
      <c r="AM29" s="848"/>
      <c r="AN29" s="853"/>
    </row>
    <row r="30" spans="1:59" ht="16.5" customHeight="1">
      <c r="A30" s="119"/>
      <c r="B30" s="847">
        <f t="shared" ref="B30:B37" si="3">B29+1</f>
        <v>1994</v>
      </c>
      <c r="C30" s="848"/>
      <c r="D30" s="848"/>
      <c r="E30" s="848"/>
      <c r="F30" s="848"/>
      <c r="G30" s="848"/>
      <c r="H30" s="848">
        <v>0</v>
      </c>
      <c r="I30" s="848"/>
      <c r="J30" s="848"/>
      <c r="K30" s="848"/>
      <c r="L30" s="848"/>
      <c r="M30" s="848"/>
      <c r="N30" s="849"/>
      <c r="O30" s="847">
        <f t="shared" ref="O30:O37" si="4">O29+1</f>
        <v>2004</v>
      </c>
      <c r="P30" s="848"/>
      <c r="Q30" s="848"/>
      <c r="R30" s="848"/>
      <c r="S30" s="848"/>
      <c r="T30" s="848"/>
      <c r="U30" s="848">
        <v>0.17</v>
      </c>
      <c r="V30" s="848"/>
      <c r="W30" s="848"/>
      <c r="X30" s="848"/>
      <c r="Y30" s="848"/>
      <c r="Z30" s="848"/>
      <c r="AA30" s="849"/>
      <c r="AB30" s="847">
        <f t="shared" ref="AB30:AB37" si="5">AB29+1</f>
        <v>2014</v>
      </c>
      <c r="AC30" s="848"/>
      <c r="AD30" s="848"/>
      <c r="AE30" s="848"/>
      <c r="AF30" s="848"/>
      <c r="AG30" s="848"/>
      <c r="AH30" s="848">
        <v>0.19</v>
      </c>
      <c r="AI30" s="848"/>
      <c r="AJ30" s="848"/>
      <c r="AK30" s="848"/>
      <c r="AL30" s="848"/>
      <c r="AM30" s="848"/>
      <c r="AN30" s="853"/>
    </row>
    <row r="31" spans="1:59" ht="16.5" customHeight="1">
      <c r="A31" s="119"/>
      <c r="B31" s="847">
        <f t="shared" si="3"/>
        <v>1995</v>
      </c>
      <c r="C31" s="848"/>
      <c r="D31" s="848"/>
      <c r="E31" s="848"/>
      <c r="F31" s="848"/>
      <c r="G31" s="848"/>
      <c r="H31" s="848">
        <v>0</v>
      </c>
      <c r="I31" s="848"/>
      <c r="J31" s="848"/>
      <c r="K31" s="848"/>
      <c r="L31" s="848"/>
      <c r="M31" s="848"/>
      <c r="N31" s="849"/>
      <c r="O31" s="847">
        <f t="shared" si="4"/>
        <v>2005</v>
      </c>
      <c r="P31" s="848"/>
      <c r="Q31" s="848"/>
      <c r="R31" s="848"/>
      <c r="S31" s="848"/>
      <c r="T31" s="848"/>
      <c r="U31" s="848">
        <v>0.23</v>
      </c>
      <c r="V31" s="848"/>
      <c r="W31" s="848"/>
      <c r="X31" s="848"/>
      <c r="Y31" s="848"/>
      <c r="Z31" s="848"/>
      <c r="AA31" s="849"/>
      <c r="AB31" s="847">
        <f t="shared" si="5"/>
        <v>2015</v>
      </c>
      <c r="AC31" s="848"/>
      <c r="AD31" s="848"/>
      <c r="AE31" s="848"/>
      <c r="AF31" s="848"/>
      <c r="AG31" s="848"/>
      <c r="AH31" s="848">
        <v>0.24</v>
      </c>
      <c r="AI31" s="848"/>
      <c r="AJ31" s="848"/>
      <c r="AK31" s="848"/>
      <c r="AL31" s="848"/>
      <c r="AM31" s="848"/>
      <c r="AN31" s="853"/>
    </row>
    <row r="32" spans="1:59" ht="16.5" customHeight="1">
      <c r="A32" s="119"/>
      <c r="B32" s="847">
        <f t="shared" si="3"/>
        <v>1996</v>
      </c>
      <c r="C32" s="848"/>
      <c r="D32" s="848"/>
      <c r="E32" s="848"/>
      <c r="F32" s="848"/>
      <c r="G32" s="848"/>
      <c r="H32" s="848">
        <v>0</v>
      </c>
      <c r="I32" s="848"/>
      <c r="J32" s="848"/>
      <c r="K32" s="848"/>
      <c r="L32" s="848"/>
      <c r="M32" s="848"/>
      <c r="N32" s="849"/>
      <c r="O32" s="847">
        <f t="shared" si="4"/>
        <v>2006</v>
      </c>
      <c r="P32" s="848"/>
      <c r="Q32" s="848"/>
      <c r="R32" s="848"/>
      <c r="S32" s="848"/>
      <c r="T32" s="848"/>
      <c r="U32" s="848">
        <v>0.25</v>
      </c>
      <c r="V32" s="848"/>
      <c r="W32" s="848"/>
      <c r="X32" s="848"/>
      <c r="Y32" s="848"/>
      <c r="Z32" s="848"/>
      <c r="AA32" s="849"/>
      <c r="AB32" s="847">
        <f t="shared" si="5"/>
        <v>2016</v>
      </c>
      <c r="AC32" s="848"/>
      <c r="AD32" s="848"/>
      <c r="AE32" s="848"/>
      <c r="AF32" s="848"/>
      <c r="AG32" s="848"/>
      <c r="AH32" s="848">
        <v>0.32</v>
      </c>
      <c r="AI32" s="848"/>
      <c r="AJ32" s="848"/>
      <c r="AK32" s="848"/>
      <c r="AL32" s="848"/>
      <c r="AM32" s="848"/>
      <c r="AN32" s="853"/>
    </row>
    <row r="33" spans="1:40" ht="16.5" customHeight="1">
      <c r="A33" s="119"/>
      <c r="B33" s="847">
        <f t="shared" si="3"/>
        <v>1997</v>
      </c>
      <c r="C33" s="848"/>
      <c r="D33" s="848"/>
      <c r="E33" s="848"/>
      <c r="F33" s="848"/>
      <c r="G33" s="848"/>
      <c r="H33" s="848">
        <v>0</v>
      </c>
      <c r="I33" s="848"/>
      <c r="J33" s="848"/>
      <c r="K33" s="848"/>
      <c r="L33" s="848"/>
      <c r="M33" s="848"/>
      <c r="N33" s="849"/>
      <c r="O33" s="847">
        <f t="shared" si="4"/>
        <v>2007</v>
      </c>
      <c r="P33" s="848"/>
      <c r="Q33" s="848"/>
      <c r="R33" s="848"/>
      <c r="S33" s="848"/>
      <c r="T33" s="848"/>
      <c r="U33" s="848">
        <v>0.2</v>
      </c>
      <c r="V33" s="848"/>
      <c r="W33" s="848"/>
      <c r="X33" s="848"/>
      <c r="Y33" s="848"/>
      <c r="Z33" s="848"/>
      <c r="AA33" s="849"/>
      <c r="AB33" s="847">
        <f t="shared" si="5"/>
        <v>2017</v>
      </c>
      <c r="AC33" s="848"/>
      <c r="AD33" s="848"/>
      <c r="AE33" s="848"/>
      <c r="AF33" s="848"/>
      <c r="AG33" s="848"/>
      <c r="AH33" s="848">
        <v>0.27</v>
      </c>
      <c r="AI33" s="848"/>
      <c r="AJ33" s="848"/>
      <c r="AK33" s="848"/>
      <c r="AL33" s="848"/>
      <c r="AM33" s="848"/>
      <c r="AN33" s="853"/>
    </row>
    <row r="34" spans="1:40" ht="16.5" customHeight="1">
      <c r="A34" s="119"/>
      <c r="B34" s="847">
        <f t="shared" si="3"/>
        <v>1998</v>
      </c>
      <c r="C34" s="848"/>
      <c r="D34" s="848"/>
      <c r="E34" s="848"/>
      <c r="F34" s="848"/>
      <c r="G34" s="848"/>
      <c r="H34" s="848">
        <v>0</v>
      </c>
      <c r="I34" s="848"/>
      <c r="J34" s="848"/>
      <c r="K34" s="848"/>
      <c r="L34" s="848"/>
      <c r="M34" s="848"/>
      <c r="N34" s="849"/>
      <c r="O34" s="847">
        <f t="shared" si="4"/>
        <v>2008</v>
      </c>
      <c r="P34" s="848"/>
      <c r="Q34" s="848"/>
      <c r="R34" s="848"/>
      <c r="S34" s="848"/>
      <c r="T34" s="848"/>
      <c r="U34" s="848">
        <v>0.2</v>
      </c>
      <c r="V34" s="848"/>
      <c r="W34" s="848"/>
      <c r="X34" s="848"/>
      <c r="Y34" s="848"/>
      <c r="Z34" s="848"/>
      <c r="AA34" s="849"/>
      <c r="AB34" s="847">
        <f t="shared" si="5"/>
        <v>2018</v>
      </c>
      <c r="AC34" s="848"/>
      <c r="AD34" s="848"/>
      <c r="AE34" s="848"/>
      <c r="AF34" s="848"/>
      <c r="AG34" s="848"/>
      <c r="AH34" s="848">
        <v>0.21</v>
      </c>
      <c r="AI34" s="848"/>
      <c r="AJ34" s="848"/>
      <c r="AK34" s="848"/>
      <c r="AL34" s="848"/>
      <c r="AM34" s="848"/>
      <c r="AN34" s="853"/>
    </row>
    <row r="35" spans="1:40" ht="16.5" customHeight="1" thickBot="1">
      <c r="A35" s="119"/>
      <c r="B35" s="847">
        <f t="shared" si="3"/>
        <v>1999</v>
      </c>
      <c r="C35" s="848"/>
      <c r="D35" s="848"/>
      <c r="E35" s="848"/>
      <c r="F35" s="848"/>
      <c r="G35" s="848"/>
      <c r="H35" s="848">
        <v>0</v>
      </c>
      <c r="I35" s="848"/>
      <c r="J35" s="848"/>
      <c r="K35" s="848"/>
      <c r="L35" s="848"/>
      <c r="M35" s="848"/>
      <c r="N35" s="849"/>
      <c r="O35" s="847">
        <f t="shared" si="4"/>
        <v>2009</v>
      </c>
      <c r="P35" s="848"/>
      <c r="Q35" s="848"/>
      <c r="R35" s="848"/>
      <c r="S35" s="848"/>
      <c r="T35" s="848"/>
      <c r="U35" s="848">
        <v>0.25</v>
      </c>
      <c r="V35" s="848"/>
      <c r="W35" s="848"/>
      <c r="X35" s="848"/>
      <c r="Y35" s="848"/>
      <c r="Z35" s="848"/>
      <c r="AA35" s="849"/>
      <c r="AB35" s="847">
        <f t="shared" si="5"/>
        <v>2019</v>
      </c>
      <c r="AC35" s="848"/>
      <c r="AD35" s="848"/>
      <c r="AE35" s="848"/>
      <c r="AF35" s="848"/>
      <c r="AG35" s="848"/>
      <c r="AH35" s="848">
        <v>0.28999999999999998</v>
      </c>
      <c r="AI35" s="848"/>
      <c r="AJ35" s="848"/>
      <c r="AK35" s="848"/>
      <c r="AL35" s="848"/>
      <c r="AM35" s="848"/>
      <c r="AN35" s="853"/>
    </row>
    <row r="36" spans="1:40" ht="16.5" customHeight="1" thickTop="1" thickBot="1">
      <c r="A36" s="119"/>
      <c r="B36" s="847">
        <f t="shared" si="3"/>
        <v>2000</v>
      </c>
      <c r="C36" s="848"/>
      <c r="D36" s="848"/>
      <c r="E36" s="848"/>
      <c r="F36" s="848"/>
      <c r="G36" s="848"/>
      <c r="H36" s="848">
        <v>0.19</v>
      </c>
      <c r="I36" s="848"/>
      <c r="J36" s="848"/>
      <c r="K36" s="848"/>
      <c r="L36" s="848"/>
      <c r="M36" s="848"/>
      <c r="N36" s="849"/>
      <c r="O36" s="847">
        <f t="shared" si="4"/>
        <v>2010</v>
      </c>
      <c r="P36" s="848"/>
      <c r="Q36" s="848"/>
      <c r="R36" s="848"/>
      <c r="S36" s="848"/>
      <c r="T36" s="848"/>
      <c r="U36" s="848">
        <v>0.28000000000000003</v>
      </c>
      <c r="V36" s="848"/>
      <c r="W36" s="848"/>
      <c r="X36" s="848"/>
      <c r="Y36" s="848"/>
      <c r="Z36" s="848"/>
      <c r="AA36" s="849"/>
      <c r="AB36" s="850">
        <f t="shared" si="5"/>
        <v>2020</v>
      </c>
      <c r="AC36" s="851"/>
      <c r="AD36" s="851"/>
      <c r="AE36" s="851"/>
      <c r="AF36" s="851"/>
      <c r="AG36" s="851"/>
      <c r="AH36" s="851">
        <v>0.36</v>
      </c>
      <c r="AI36" s="851"/>
      <c r="AJ36" s="851"/>
      <c r="AK36" s="851"/>
      <c r="AL36" s="851"/>
      <c r="AM36" s="851"/>
      <c r="AN36" s="852"/>
    </row>
    <row r="37" spans="1:40" ht="16.5" customHeight="1" thickTop="1">
      <c r="A37" s="119"/>
      <c r="B37" s="843">
        <f t="shared" si="3"/>
        <v>2001</v>
      </c>
      <c r="C37" s="844"/>
      <c r="D37" s="844"/>
      <c r="E37" s="844"/>
      <c r="F37" s="844"/>
      <c r="G37" s="844"/>
      <c r="H37" s="844">
        <v>0.22</v>
      </c>
      <c r="I37" s="844"/>
      <c r="J37" s="844"/>
      <c r="K37" s="844"/>
      <c r="L37" s="844"/>
      <c r="M37" s="844"/>
      <c r="N37" s="845"/>
      <c r="O37" s="843">
        <f t="shared" si="4"/>
        <v>2011</v>
      </c>
      <c r="P37" s="844"/>
      <c r="Q37" s="844"/>
      <c r="R37" s="844"/>
      <c r="S37" s="844"/>
      <c r="T37" s="844"/>
      <c r="U37" s="844">
        <v>0.22</v>
      </c>
      <c r="V37" s="844"/>
      <c r="W37" s="844"/>
      <c r="X37" s="844"/>
      <c r="Y37" s="844"/>
      <c r="Z37" s="844"/>
      <c r="AA37" s="845"/>
      <c r="AB37" s="843">
        <f t="shared" si="5"/>
        <v>2021</v>
      </c>
      <c r="AC37" s="844"/>
      <c r="AD37" s="844"/>
      <c r="AE37" s="844"/>
      <c r="AF37" s="844"/>
      <c r="AG37" s="844"/>
      <c r="AH37" s="844">
        <v>0.28000000000000003</v>
      </c>
      <c r="AI37" s="844"/>
      <c r="AJ37" s="844"/>
      <c r="AK37" s="844"/>
      <c r="AL37" s="844"/>
      <c r="AM37" s="844"/>
      <c r="AN37" s="846"/>
    </row>
    <row r="38" spans="1:40" ht="11.25" customHeight="1">
      <c r="A38" s="119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</row>
    <row r="39" spans="1:40" ht="16.5" customHeight="1">
      <c r="A39" s="119"/>
      <c r="B39" s="116" t="s">
        <v>396</v>
      </c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</row>
    <row r="40" spans="1:40" ht="16.5" customHeight="1">
      <c r="A40" s="119"/>
      <c r="B40" s="119" t="s">
        <v>403</v>
      </c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809">
        <f>P9</f>
        <v>3.3559999999999999</v>
      </c>
      <c r="U40" s="809"/>
      <c r="V40" s="809"/>
      <c r="W40" s="809"/>
      <c r="X40" s="116" t="s">
        <v>1</v>
      </c>
      <c r="Y40" s="810">
        <v>1.1000000000000001</v>
      </c>
      <c r="Z40" s="810"/>
      <c r="AA40" s="810"/>
      <c r="AB40" s="312" t="s">
        <v>2</v>
      </c>
      <c r="AC40" s="811">
        <f>T40+Y40</f>
        <v>4.4559999999999995</v>
      </c>
      <c r="AD40" s="812"/>
      <c r="AE40" s="812"/>
      <c r="AF40" s="812"/>
      <c r="AG40" s="194"/>
      <c r="AH40" s="194"/>
      <c r="AI40" s="194"/>
      <c r="AJ40" s="194"/>
      <c r="AK40" s="194"/>
      <c r="AL40" s="194"/>
      <c r="AM40" s="194"/>
      <c r="AN40" s="194"/>
    </row>
    <row r="41" spans="1:40" ht="16.5" customHeight="1">
      <c r="A41" s="119"/>
      <c r="B41" s="824" t="s">
        <v>6</v>
      </c>
      <c r="C41" s="824"/>
      <c r="D41" s="824"/>
      <c r="E41" s="824"/>
      <c r="F41" s="824"/>
      <c r="G41" s="824"/>
      <c r="H41" s="824"/>
      <c r="I41" s="824"/>
      <c r="J41" s="835"/>
      <c r="K41" s="823" t="s">
        <v>399</v>
      </c>
      <c r="L41" s="824"/>
      <c r="M41" s="824"/>
      <c r="N41" s="824"/>
      <c r="O41" s="824"/>
      <c r="P41" s="824"/>
      <c r="Q41" s="824"/>
      <c r="R41" s="824"/>
      <c r="S41" s="824"/>
      <c r="T41" s="824"/>
      <c r="U41" s="823" t="s">
        <v>400</v>
      </c>
      <c r="V41" s="824"/>
      <c r="W41" s="824"/>
      <c r="X41" s="824"/>
      <c r="Y41" s="824"/>
      <c r="Z41" s="824"/>
      <c r="AA41" s="824"/>
      <c r="AB41" s="824"/>
      <c r="AC41" s="824"/>
      <c r="AD41" s="824"/>
      <c r="AE41" s="836" t="s">
        <v>0</v>
      </c>
      <c r="AF41" s="837"/>
      <c r="AG41" s="837"/>
      <c r="AH41" s="837"/>
      <c r="AI41" s="837"/>
      <c r="AJ41" s="837"/>
      <c r="AK41" s="837"/>
      <c r="AL41" s="837"/>
      <c r="AM41" s="837"/>
      <c r="AN41" s="837"/>
    </row>
    <row r="42" spans="1:40" ht="16.5" customHeight="1">
      <c r="A42" s="119"/>
      <c r="B42" s="819" t="s">
        <v>397</v>
      </c>
      <c r="C42" s="819"/>
      <c r="D42" s="819"/>
      <c r="E42" s="819"/>
      <c r="F42" s="819"/>
      <c r="G42" s="819"/>
      <c r="H42" s="819"/>
      <c r="I42" s="819"/>
      <c r="J42" s="820"/>
      <c r="K42" s="825" t="s">
        <v>398</v>
      </c>
      <c r="L42" s="826"/>
      <c r="M42" s="826"/>
      <c r="N42" s="826"/>
      <c r="O42" s="826"/>
      <c r="P42" s="826"/>
      <c r="Q42" s="826"/>
      <c r="R42" s="826"/>
      <c r="S42" s="826"/>
      <c r="T42" s="826"/>
      <c r="U42" s="826" t="s">
        <v>401</v>
      </c>
      <c r="V42" s="826"/>
      <c r="W42" s="826"/>
      <c r="X42" s="826"/>
      <c r="Y42" s="826"/>
      <c r="Z42" s="826"/>
      <c r="AA42" s="826"/>
      <c r="AB42" s="826"/>
      <c r="AC42" s="826"/>
      <c r="AD42" s="827"/>
      <c r="AE42" s="821"/>
      <c r="AF42" s="822"/>
      <c r="AG42" s="822"/>
      <c r="AH42" s="822"/>
      <c r="AI42" s="822"/>
      <c r="AJ42" s="822"/>
      <c r="AK42" s="822"/>
      <c r="AL42" s="822"/>
      <c r="AM42" s="822"/>
      <c r="AN42" s="822"/>
    </row>
    <row r="43" spans="1:40" ht="11.25" customHeight="1">
      <c r="A43" s="119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</row>
    <row r="44" spans="1:40" ht="19.5" customHeight="1">
      <c r="A44" s="229"/>
      <c r="B44" s="116" t="s">
        <v>402</v>
      </c>
    </row>
    <row r="45" spans="1:40" ht="19.5" customHeight="1">
      <c r="B45" s="119" t="s">
        <v>297</v>
      </c>
      <c r="P45" s="231"/>
      <c r="Q45" s="231"/>
      <c r="R45" s="231"/>
      <c r="S45" s="231"/>
      <c r="T45" s="103"/>
      <c r="U45" s="111"/>
      <c r="V45" s="111"/>
      <c r="W45" s="111"/>
      <c r="X45" s="103"/>
      <c r="Y45" s="230"/>
      <c r="Z45" s="230"/>
      <c r="AA45" s="230"/>
      <c r="AB45" s="230"/>
    </row>
    <row r="46" spans="1:40" ht="15.95" customHeight="1">
      <c r="A46" s="229"/>
      <c r="B46" s="824" t="s">
        <v>215</v>
      </c>
      <c r="C46" s="824"/>
      <c r="D46" s="835"/>
      <c r="E46" s="813" t="s">
        <v>209</v>
      </c>
      <c r="F46" s="814"/>
      <c r="G46" s="814"/>
      <c r="H46" s="814"/>
      <c r="I46" s="814"/>
      <c r="J46" s="814"/>
      <c r="K46" s="814"/>
      <c r="L46" s="814"/>
      <c r="M46" s="814"/>
      <c r="N46" s="814"/>
      <c r="O46" s="814" t="s">
        <v>300</v>
      </c>
      <c r="P46" s="814"/>
      <c r="Q46" s="814"/>
      <c r="R46" s="814"/>
      <c r="S46" s="814"/>
      <c r="T46" s="814"/>
      <c r="U46" s="814"/>
      <c r="V46" s="814"/>
      <c r="W46" s="814"/>
      <c r="X46" s="814"/>
      <c r="Y46" s="814" t="s">
        <v>300</v>
      </c>
      <c r="Z46" s="814"/>
      <c r="AA46" s="814"/>
      <c r="AB46" s="814"/>
      <c r="AC46" s="814"/>
      <c r="AD46" s="814"/>
      <c r="AE46" s="814"/>
      <c r="AF46" s="814"/>
      <c r="AG46" s="814"/>
      <c r="AH46" s="815"/>
      <c r="AI46" s="841" t="s">
        <v>169</v>
      </c>
      <c r="AJ46" s="842"/>
      <c r="AK46" s="842"/>
      <c r="AL46" s="842"/>
      <c r="AM46" s="842"/>
      <c r="AN46" s="842"/>
    </row>
    <row r="47" spans="1:40" ht="15.95" customHeight="1">
      <c r="A47" s="229"/>
      <c r="B47" s="824"/>
      <c r="C47" s="824"/>
      <c r="D47" s="835"/>
      <c r="E47" s="816" t="s">
        <v>299</v>
      </c>
      <c r="F47" s="817"/>
      <c r="G47" s="817"/>
      <c r="H47" s="817"/>
      <c r="I47" s="817"/>
      <c r="J47" s="817"/>
      <c r="K47" s="817"/>
      <c r="L47" s="817"/>
      <c r="M47" s="817"/>
      <c r="N47" s="817"/>
      <c r="O47" s="817" t="s">
        <v>199</v>
      </c>
      <c r="P47" s="817"/>
      <c r="Q47" s="817"/>
      <c r="R47" s="817"/>
      <c r="S47" s="817"/>
      <c r="T47" s="817"/>
      <c r="U47" s="817"/>
      <c r="V47" s="817"/>
      <c r="W47" s="817"/>
      <c r="X47" s="817"/>
      <c r="Y47" s="817" t="s">
        <v>399</v>
      </c>
      <c r="Z47" s="817"/>
      <c r="AA47" s="817"/>
      <c r="AB47" s="817"/>
      <c r="AC47" s="817"/>
      <c r="AD47" s="817"/>
      <c r="AE47" s="817"/>
      <c r="AF47" s="817"/>
      <c r="AG47" s="817"/>
      <c r="AH47" s="818"/>
      <c r="AI47" s="841"/>
      <c r="AJ47" s="842"/>
      <c r="AK47" s="842"/>
      <c r="AL47" s="842"/>
      <c r="AM47" s="842"/>
      <c r="AN47" s="842"/>
    </row>
    <row r="48" spans="1:40" ht="12.6" customHeight="1">
      <c r="A48" s="229"/>
      <c r="B48" s="737" t="s">
        <v>200</v>
      </c>
      <c r="C48" s="737"/>
      <c r="D48" s="737"/>
      <c r="E48" s="797">
        <f>P11</f>
        <v>2.11</v>
      </c>
      <c r="F48" s="798"/>
      <c r="G48" s="798"/>
      <c r="H48" s="798"/>
      <c r="I48" s="798"/>
      <c r="J48" s="798"/>
      <c r="K48" s="798"/>
      <c r="L48" s="798"/>
      <c r="M48" s="798"/>
      <c r="N48" s="798"/>
      <c r="O48" s="798">
        <f>AC26</f>
        <v>3.3595999999999999</v>
      </c>
      <c r="P48" s="798"/>
      <c r="Q48" s="798"/>
      <c r="R48" s="798"/>
      <c r="S48" s="798"/>
      <c r="T48" s="798"/>
      <c r="U48" s="798"/>
      <c r="V48" s="798"/>
      <c r="W48" s="798"/>
      <c r="X48" s="801"/>
      <c r="Y48" s="803">
        <f>AC40</f>
        <v>4.4559999999999995</v>
      </c>
      <c r="Z48" s="804"/>
      <c r="AA48" s="804"/>
      <c r="AB48" s="804"/>
      <c r="AC48" s="804"/>
      <c r="AD48" s="804"/>
      <c r="AE48" s="804"/>
      <c r="AF48" s="804"/>
      <c r="AG48" s="804"/>
      <c r="AH48" s="805"/>
      <c r="AI48" s="838">
        <f>MAX(E48:AH49)</f>
        <v>4.4559999999999995</v>
      </c>
      <c r="AJ48" s="839"/>
      <c r="AK48" s="839"/>
      <c r="AL48" s="839"/>
      <c r="AM48" s="839"/>
      <c r="AN48" s="839"/>
    </row>
    <row r="49" spans="1:76" ht="12.6" customHeight="1">
      <c r="A49" s="229"/>
      <c r="B49" s="737"/>
      <c r="C49" s="737"/>
      <c r="D49" s="737"/>
      <c r="E49" s="799"/>
      <c r="F49" s="800"/>
      <c r="G49" s="800"/>
      <c r="H49" s="800"/>
      <c r="I49" s="800"/>
      <c r="J49" s="800"/>
      <c r="K49" s="800"/>
      <c r="L49" s="800"/>
      <c r="M49" s="800"/>
      <c r="N49" s="800"/>
      <c r="O49" s="800"/>
      <c r="P49" s="800"/>
      <c r="Q49" s="800"/>
      <c r="R49" s="800"/>
      <c r="S49" s="800"/>
      <c r="T49" s="800"/>
      <c r="U49" s="800"/>
      <c r="V49" s="800"/>
      <c r="W49" s="800"/>
      <c r="X49" s="802"/>
      <c r="Y49" s="806"/>
      <c r="Z49" s="807"/>
      <c r="AA49" s="807"/>
      <c r="AB49" s="807"/>
      <c r="AC49" s="807"/>
      <c r="AD49" s="807"/>
      <c r="AE49" s="807"/>
      <c r="AF49" s="807"/>
      <c r="AG49" s="807"/>
      <c r="AH49" s="808"/>
      <c r="AI49" s="840"/>
      <c r="AJ49" s="839"/>
      <c r="AK49" s="839"/>
      <c r="AL49" s="839"/>
      <c r="AM49" s="839"/>
      <c r="AN49" s="839"/>
    </row>
    <row r="50" spans="1:76" ht="18.95" customHeight="1">
      <c r="A50" s="229"/>
      <c r="B50" s="235"/>
      <c r="C50" s="235"/>
      <c r="D50" s="235"/>
      <c r="E50" s="235"/>
      <c r="F50" s="235"/>
      <c r="G50" s="235"/>
      <c r="H50" s="194"/>
      <c r="I50" s="194"/>
      <c r="J50" s="194"/>
      <c r="K50" s="194"/>
      <c r="L50" s="194"/>
      <c r="M50" s="194"/>
      <c r="N50" s="194"/>
      <c r="O50" s="232"/>
      <c r="P50" s="232"/>
      <c r="Q50" s="232"/>
      <c r="R50" s="232"/>
      <c r="S50" s="232"/>
      <c r="T50" s="232"/>
      <c r="U50" s="233"/>
      <c r="V50" s="233"/>
      <c r="W50" s="233"/>
      <c r="X50" s="233"/>
      <c r="Y50" s="233"/>
      <c r="Z50" s="233"/>
      <c r="AA50" s="233"/>
      <c r="AB50" s="234"/>
      <c r="AC50" s="234"/>
      <c r="AD50" s="234"/>
      <c r="AE50" s="234"/>
      <c r="AF50" s="234"/>
      <c r="AG50" s="234"/>
      <c r="AH50" s="194"/>
      <c r="AI50" s="194"/>
      <c r="AJ50" s="194"/>
      <c r="AK50" s="194"/>
      <c r="AL50" s="194"/>
      <c r="AM50" s="194"/>
      <c r="AN50" s="194"/>
    </row>
    <row r="51" spans="1:76" ht="18.95" customHeight="1">
      <c r="A51" s="229"/>
      <c r="B51" s="235"/>
      <c r="C51" s="235"/>
      <c r="D51" s="235"/>
      <c r="E51" s="235"/>
      <c r="F51" s="235"/>
      <c r="G51" s="235"/>
      <c r="H51" s="194"/>
      <c r="I51" s="194"/>
      <c r="J51" s="194"/>
      <c r="K51" s="194"/>
      <c r="L51" s="194"/>
      <c r="M51" s="194"/>
      <c r="N51" s="194"/>
      <c r="O51" s="232"/>
      <c r="P51" s="232"/>
      <c r="Q51" s="232"/>
      <c r="R51" s="232"/>
      <c r="S51" s="232"/>
      <c r="T51" s="232"/>
      <c r="U51" s="233"/>
      <c r="V51" s="233"/>
      <c r="W51" s="233"/>
      <c r="X51" s="233"/>
      <c r="Y51" s="233"/>
      <c r="Z51" s="233"/>
      <c r="AA51" s="233"/>
      <c r="AB51" s="234"/>
      <c r="AC51" s="234"/>
      <c r="AD51" s="234"/>
      <c r="AE51" s="234"/>
      <c r="AF51" s="234"/>
      <c r="AG51" s="234"/>
      <c r="AH51" s="194"/>
      <c r="AI51" s="194"/>
      <c r="AJ51" s="194"/>
      <c r="AK51" s="194"/>
      <c r="AL51" s="194"/>
      <c r="AM51" s="194"/>
      <c r="AN51" s="194"/>
    </row>
    <row r="52" spans="1:76" ht="18.95" customHeight="1">
      <c r="A52" s="229"/>
      <c r="B52" s="235"/>
      <c r="C52" s="235"/>
      <c r="D52" s="235"/>
      <c r="E52" s="235"/>
      <c r="F52" s="235"/>
      <c r="G52" s="235"/>
      <c r="H52" s="194"/>
      <c r="I52" s="194"/>
      <c r="J52" s="194"/>
      <c r="K52" s="194"/>
      <c r="L52" s="194"/>
      <c r="M52" s="194"/>
      <c r="N52" s="194"/>
      <c r="O52" s="232"/>
      <c r="P52" s="232"/>
      <c r="Q52" s="232"/>
      <c r="R52" s="232"/>
      <c r="S52" s="232"/>
      <c r="T52" s="232"/>
      <c r="U52" s="233"/>
      <c r="V52" s="233"/>
      <c r="W52" s="233"/>
      <c r="X52" s="233"/>
      <c r="Y52" s="233"/>
      <c r="Z52" s="233"/>
      <c r="AA52" s="233"/>
      <c r="AB52" s="234"/>
      <c r="AC52" s="234"/>
      <c r="AD52" s="234"/>
      <c r="AE52" s="234"/>
      <c r="AF52" s="234"/>
      <c r="AG52" s="234"/>
      <c r="AH52" s="194"/>
      <c r="AI52" s="194"/>
      <c r="AJ52" s="194"/>
      <c r="AK52" s="194"/>
      <c r="AL52" s="194"/>
      <c r="AM52" s="194"/>
      <c r="AN52" s="194"/>
    </row>
    <row r="53" spans="1:76" ht="18.95" customHeight="1">
      <c r="A53" s="229"/>
      <c r="B53" s="235"/>
      <c r="C53" s="235"/>
      <c r="D53" s="235"/>
      <c r="E53" s="235"/>
      <c r="F53" s="235"/>
      <c r="G53" s="235"/>
      <c r="H53" s="194"/>
      <c r="I53" s="194"/>
      <c r="J53" s="194"/>
      <c r="K53" s="194"/>
      <c r="L53" s="194"/>
      <c r="M53" s="194"/>
      <c r="N53" s="194"/>
      <c r="O53" s="232"/>
      <c r="P53" s="232"/>
      <c r="Q53" s="232"/>
      <c r="R53" s="232"/>
      <c r="S53" s="232"/>
      <c r="T53" s="232"/>
      <c r="U53" s="233"/>
      <c r="V53" s="233"/>
      <c r="W53" s="233"/>
      <c r="X53" s="233"/>
      <c r="Y53" s="233"/>
      <c r="Z53" s="233"/>
      <c r="AA53" s="233"/>
      <c r="AB53" s="234"/>
      <c r="AC53" s="234"/>
      <c r="AD53" s="234"/>
      <c r="AE53" s="234"/>
      <c r="AF53" s="234"/>
      <c r="AG53" s="234"/>
      <c r="AH53" s="194"/>
      <c r="AI53" s="194"/>
      <c r="AJ53" s="194"/>
      <c r="AK53" s="194"/>
      <c r="AL53" s="194"/>
      <c r="AM53" s="194"/>
      <c r="AN53" s="194"/>
    </row>
    <row r="54" spans="1:76" ht="20.100000000000001" customHeight="1">
      <c r="BX54" s="227"/>
    </row>
    <row r="55" spans="1:76" ht="20.100000000000001" customHeight="1">
      <c r="BX55" s="227"/>
    </row>
    <row r="56" spans="1:76" ht="20.100000000000001" customHeight="1">
      <c r="BX56" s="227"/>
    </row>
    <row r="57" spans="1:76" ht="20.100000000000001" customHeight="1">
      <c r="BX57" s="227"/>
    </row>
    <row r="58" spans="1:76" ht="20.100000000000001" customHeight="1">
      <c r="BX58" s="227"/>
    </row>
    <row r="59" spans="1:76" ht="20.100000000000001" customHeight="1">
      <c r="BX59" s="227"/>
    </row>
    <row r="60" spans="1:76" ht="20.100000000000001" customHeight="1">
      <c r="BX60" s="227"/>
    </row>
    <row r="61" spans="1:76" ht="20.100000000000001" customHeight="1">
      <c r="BX61" s="227"/>
    </row>
    <row r="62" spans="1:76" ht="20.100000000000001" customHeight="1">
      <c r="BX62" s="227"/>
    </row>
    <row r="63" spans="1:76" ht="20.100000000000001" customHeight="1">
      <c r="BX63" s="227"/>
    </row>
    <row r="64" spans="1:76" ht="20.100000000000001" customHeight="1">
      <c r="BX64" s="227"/>
    </row>
    <row r="65" spans="76:76" ht="20.100000000000001" customHeight="1">
      <c r="BX65" s="227"/>
    </row>
    <row r="66" spans="76:76" ht="20.100000000000001" customHeight="1">
      <c r="BX66" s="227"/>
    </row>
    <row r="67" spans="76:76" ht="20.100000000000001" customHeight="1">
      <c r="BX67" s="227"/>
    </row>
    <row r="68" spans="76:76" ht="20.100000000000001" customHeight="1">
      <c r="BX68" s="227"/>
    </row>
    <row r="69" spans="76:76" ht="20.100000000000001" customHeight="1">
      <c r="BX69" s="227"/>
    </row>
    <row r="70" spans="76:76" ht="20.100000000000001" customHeight="1">
      <c r="BX70" s="227"/>
    </row>
    <row r="71" spans="76:76" ht="20.100000000000001" customHeight="1">
      <c r="BX71" s="227"/>
    </row>
    <row r="72" spans="76:76" ht="20.100000000000001" customHeight="1">
      <c r="BX72" s="227"/>
    </row>
    <row r="73" spans="76:76" ht="20.100000000000001" customHeight="1">
      <c r="BX73" s="227"/>
    </row>
    <row r="74" spans="76:76" ht="20.100000000000001" customHeight="1">
      <c r="BX74" s="227"/>
    </row>
  </sheetData>
  <mergeCells count="174">
    <mergeCell ref="B4:J4"/>
    <mergeCell ref="K4:AD4"/>
    <mergeCell ref="AE4:AN4"/>
    <mergeCell ref="B2:J2"/>
    <mergeCell ref="K2:AD2"/>
    <mergeCell ref="AE2:AN2"/>
    <mergeCell ref="B3:J3"/>
    <mergeCell ref="K3:AD3"/>
    <mergeCell ref="AE3:AN3"/>
    <mergeCell ref="P8:U8"/>
    <mergeCell ref="P9:U9"/>
    <mergeCell ref="P11:U11"/>
    <mergeCell ref="B13:G13"/>
    <mergeCell ref="H13:N13"/>
    <mergeCell ref="O13:T13"/>
    <mergeCell ref="U13:AA13"/>
    <mergeCell ref="AB13:AG13"/>
    <mergeCell ref="AH13:AN13"/>
    <mergeCell ref="B14:G14"/>
    <mergeCell ref="H14:N14"/>
    <mergeCell ref="O14:T14"/>
    <mergeCell ref="U14:AA14"/>
    <mergeCell ref="AB14:AG14"/>
    <mergeCell ref="AH14:AN14"/>
    <mergeCell ref="B15:G15"/>
    <mergeCell ref="H15:N15"/>
    <mergeCell ref="O15:T15"/>
    <mergeCell ref="U15:AA15"/>
    <mergeCell ref="AB15:AG15"/>
    <mergeCell ref="AH15:AN15"/>
    <mergeCell ref="B16:G16"/>
    <mergeCell ref="H16:N16"/>
    <mergeCell ref="O16:T16"/>
    <mergeCell ref="U16:AA16"/>
    <mergeCell ref="AB16:AG16"/>
    <mergeCell ref="AH16:AN16"/>
    <mergeCell ref="B17:G17"/>
    <mergeCell ref="H17:N17"/>
    <mergeCell ref="O17:T17"/>
    <mergeCell ref="U17:AA17"/>
    <mergeCell ref="AB17:AG17"/>
    <mergeCell ref="AH17:AN17"/>
    <mergeCell ref="B18:G18"/>
    <mergeCell ref="H18:N18"/>
    <mergeCell ref="O18:T18"/>
    <mergeCell ref="U18:AA18"/>
    <mergeCell ref="AB18:AG18"/>
    <mergeCell ref="AH18:AN18"/>
    <mergeCell ref="B19:G19"/>
    <mergeCell ref="H19:N19"/>
    <mergeCell ref="O19:T19"/>
    <mergeCell ref="U19:AA19"/>
    <mergeCell ref="AB19:AG19"/>
    <mergeCell ref="AH19:AN19"/>
    <mergeCell ref="B20:G20"/>
    <mergeCell ref="H20:N20"/>
    <mergeCell ref="O20:T20"/>
    <mergeCell ref="U20:AA20"/>
    <mergeCell ref="AB20:AG20"/>
    <mergeCell ref="AH20:AN20"/>
    <mergeCell ref="B21:G21"/>
    <mergeCell ref="H21:N21"/>
    <mergeCell ref="O21:T21"/>
    <mergeCell ref="U21:AA21"/>
    <mergeCell ref="AB21:AG21"/>
    <mergeCell ref="AH21:AN21"/>
    <mergeCell ref="B22:G22"/>
    <mergeCell ref="H22:N22"/>
    <mergeCell ref="O22:T22"/>
    <mergeCell ref="U22:AA22"/>
    <mergeCell ref="AB22:AG22"/>
    <mergeCell ref="AH22:AN22"/>
    <mergeCell ref="B23:G23"/>
    <mergeCell ref="H23:N23"/>
    <mergeCell ref="O23:T23"/>
    <mergeCell ref="U23:AA23"/>
    <mergeCell ref="AB23:AG23"/>
    <mergeCell ref="AH23:AN23"/>
    <mergeCell ref="T26:W26"/>
    <mergeCell ref="Y26:AA26"/>
    <mergeCell ref="AC26:AF26"/>
    <mergeCell ref="B27:G27"/>
    <mergeCell ref="H27:N27"/>
    <mergeCell ref="O27:T27"/>
    <mergeCell ref="U27:AA27"/>
    <mergeCell ref="AB27:AG27"/>
    <mergeCell ref="AH27:AN27"/>
    <mergeCell ref="B28:G28"/>
    <mergeCell ref="H28:N28"/>
    <mergeCell ref="O28:T28"/>
    <mergeCell ref="U28:AA28"/>
    <mergeCell ref="AB28:AG28"/>
    <mergeCell ref="AH28:AN28"/>
    <mergeCell ref="B29:G29"/>
    <mergeCell ref="H29:N29"/>
    <mergeCell ref="O29:T29"/>
    <mergeCell ref="U29:AA29"/>
    <mergeCell ref="AB29:AG29"/>
    <mergeCell ref="AH29:AN29"/>
    <mergeCell ref="B30:G30"/>
    <mergeCell ref="H30:N30"/>
    <mergeCell ref="O30:T30"/>
    <mergeCell ref="U30:AA30"/>
    <mergeCell ref="AB30:AG30"/>
    <mergeCell ref="AH30:AN30"/>
    <mergeCell ref="B31:G31"/>
    <mergeCell ref="H31:N31"/>
    <mergeCell ref="O31:T31"/>
    <mergeCell ref="U31:AA31"/>
    <mergeCell ref="AB31:AG31"/>
    <mergeCell ref="AH31:AN31"/>
    <mergeCell ref="B32:G32"/>
    <mergeCell ref="H32:N32"/>
    <mergeCell ref="O32:T32"/>
    <mergeCell ref="U32:AA32"/>
    <mergeCell ref="AB32:AG32"/>
    <mergeCell ref="AH32:AN32"/>
    <mergeCell ref="B33:G33"/>
    <mergeCell ref="H33:N33"/>
    <mergeCell ref="O33:T33"/>
    <mergeCell ref="U33:AA33"/>
    <mergeCell ref="AB33:AG33"/>
    <mergeCell ref="AH33:AN33"/>
    <mergeCell ref="B34:G34"/>
    <mergeCell ref="H34:N34"/>
    <mergeCell ref="O34:T34"/>
    <mergeCell ref="U34:AA34"/>
    <mergeCell ref="AB34:AG34"/>
    <mergeCell ref="AH34:AN34"/>
    <mergeCell ref="AH36:AN36"/>
    <mergeCell ref="B35:G35"/>
    <mergeCell ref="H35:N35"/>
    <mergeCell ref="O35:T35"/>
    <mergeCell ref="U35:AA35"/>
    <mergeCell ref="AB35:AG35"/>
    <mergeCell ref="AH35:AN35"/>
    <mergeCell ref="H37:N37"/>
    <mergeCell ref="O37:T37"/>
    <mergeCell ref="U37:AA37"/>
    <mergeCell ref="AB37:AG37"/>
    <mergeCell ref="AH37:AN37"/>
    <mergeCell ref="B36:G36"/>
    <mergeCell ref="H36:N36"/>
    <mergeCell ref="O36:T36"/>
    <mergeCell ref="U36:AA36"/>
    <mergeCell ref="AB36:AG36"/>
    <mergeCell ref="B5:J5"/>
    <mergeCell ref="K5:AD5"/>
    <mergeCell ref="AE5:AN5"/>
    <mergeCell ref="B41:J41"/>
    <mergeCell ref="AE41:AN41"/>
    <mergeCell ref="AI48:AN49"/>
    <mergeCell ref="B48:D49"/>
    <mergeCell ref="AI46:AN47"/>
    <mergeCell ref="B46:D47"/>
    <mergeCell ref="B37:G37"/>
    <mergeCell ref="Y47:AH47"/>
    <mergeCell ref="O47:X47"/>
    <mergeCell ref="B42:J42"/>
    <mergeCell ref="AE42:AN42"/>
    <mergeCell ref="K41:T41"/>
    <mergeCell ref="U41:AD41"/>
    <mergeCell ref="K42:T42"/>
    <mergeCell ref="U42:AD42"/>
    <mergeCell ref="E48:N49"/>
    <mergeCell ref="O48:X49"/>
    <mergeCell ref="Y48:AH49"/>
    <mergeCell ref="T40:W40"/>
    <mergeCell ref="Y40:AA40"/>
    <mergeCell ref="AC40:AF40"/>
    <mergeCell ref="E46:N46"/>
    <mergeCell ref="O46:X46"/>
    <mergeCell ref="Y46:AH46"/>
    <mergeCell ref="E47:N47"/>
  </mergeCells>
  <phoneticPr fontId="39" type="noConversion"/>
  <pageMargins left="0.86614173228346458" right="0.78740157480314965" top="0.78740157480314965" bottom="0.78740157480314965" header="0.51181102362204722" footer="0.51181102362204722"/>
  <pageSetup paperSize="9" orientation="portrait" r:id="rId1"/>
  <headerFooter alignWithMargins="0">
    <oddFooter>&amp;R&amp;G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00B050"/>
  </sheetPr>
  <dimension ref="A1:CG151"/>
  <sheetViews>
    <sheetView view="pageBreakPreview" zoomScale="85" zoomScaleNormal="100" zoomScaleSheetLayoutView="85" workbookViewId="0">
      <selection activeCell="BI129" sqref="BI129"/>
    </sheetView>
  </sheetViews>
  <sheetFormatPr defaultRowHeight="20.100000000000001" customHeight="1"/>
  <cols>
    <col min="1" max="1" width="2" style="571" customWidth="1"/>
    <col min="2" max="23" width="1.88671875" style="571" customWidth="1"/>
    <col min="24" max="25" width="2" style="571" customWidth="1"/>
    <col min="26" max="41" width="1.88671875" style="571" customWidth="1"/>
    <col min="42" max="62" width="1.77734375" style="571" customWidth="1"/>
    <col min="63" max="77" width="6.77734375" style="571" customWidth="1"/>
    <col min="78" max="91" width="1.77734375" style="571" customWidth="1"/>
    <col min="92" max="16384" width="8.88671875" style="571"/>
  </cols>
  <sheetData>
    <row r="1" spans="1:72" ht="20.100000000000001" customHeight="1">
      <c r="A1" s="26" t="s">
        <v>3</v>
      </c>
    </row>
    <row r="2" spans="1:72" ht="24" customHeight="1">
      <c r="A2" s="1" t="s">
        <v>301</v>
      </c>
      <c r="B2" s="346"/>
    </row>
    <row r="3" spans="1:72" ht="24" customHeight="1">
      <c r="B3" s="743" t="s">
        <v>6</v>
      </c>
      <c r="C3" s="747"/>
      <c r="D3" s="747"/>
      <c r="E3" s="747"/>
      <c r="F3" s="747"/>
      <c r="G3" s="747"/>
      <c r="H3" s="747"/>
      <c r="I3" s="747"/>
      <c r="J3" s="747"/>
      <c r="K3" s="747"/>
      <c r="L3" s="747"/>
      <c r="M3" s="747" t="s">
        <v>196</v>
      </c>
      <c r="N3" s="747"/>
      <c r="O3" s="747"/>
      <c r="P3" s="747"/>
      <c r="Q3" s="747"/>
      <c r="R3" s="747"/>
      <c r="S3" s="747"/>
      <c r="T3" s="747"/>
      <c r="U3" s="747"/>
      <c r="V3" s="747"/>
      <c r="W3" s="747"/>
      <c r="X3" s="747"/>
      <c r="Y3" s="747"/>
      <c r="Z3" s="747"/>
      <c r="AA3" s="747"/>
      <c r="AB3" s="747"/>
      <c r="AC3" s="747"/>
      <c r="AD3" s="747" t="s">
        <v>0</v>
      </c>
      <c r="AE3" s="747"/>
      <c r="AF3" s="747"/>
      <c r="AG3" s="747"/>
      <c r="AH3" s="747"/>
      <c r="AI3" s="747"/>
      <c r="AJ3" s="747"/>
      <c r="AK3" s="747"/>
      <c r="AL3" s="747"/>
      <c r="AM3" s="747"/>
      <c r="AN3" s="747"/>
      <c r="AO3" s="741"/>
    </row>
    <row r="4" spans="1:72" ht="24" customHeight="1">
      <c r="B4" s="1009" t="s">
        <v>376</v>
      </c>
      <c r="C4" s="1017"/>
      <c r="D4" s="1017"/>
      <c r="E4" s="1017"/>
      <c r="F4" s="1017"/>
      <c r="G4" s="1017"/>
      <c r="H4" s="1017"/>
      <c r="I4" s="1017"/>
      <c r="J4" s="1017"/>
      <c r="K4" s="1017"/>
      <c r="L4" s="1017"/>
      <c r="M4" s="993" t="s">
        <v>760</v>
      </c>
      <c r="N4" s="993"/>
      <c r="O4" s="993"/>
      <c r="P4" s="993"/>
      <c r="Q4" s="993"/>
      <c r="R4" s="993"/>
      <c r="S4" s="993"/>
      <c r="T4" s="993"/>
      <c r="U4" s="993"/>
      <c r="V4" s="993"/>
      <c r="W4" s="993"/>
      <c r="X4" s="993"/>
      <c r="Y4" s="993"/>
      <c r="Z4" s="993"/>
      <c r="AA4" s="993"/>
      <c r="AB4" s="993"/>
      <c r="AC4" s="993"/>
      <c r="AD4" s="993"/>
      <c r="AE4" s="993"/>
      <c r="AF4" s="993"/>
      <c r="AG4" s="993"/>
      <c r="AH4" s="993"/>
      <c r="AI4" s="993"/>
      <c r="AJ4" s="993"/>
      <c r="AK4" s="993"/>
      <c r="AL4" s="993"/>
      <c r="AM4" s="993"/>
      <c r="AN4" s="993"/>
      <c r="AO4" s="994"/>
    </row>
    <row r="5" spans="1:72" ht="24" customHeight="1">
      <c r="B5" s="872" t="s">
        <v>4</v>
      </c>
      <c r="C5" s="872"/>
      <c r="D5" s="872"/>
      <c r="E5" s="872"/>
      <c r="F5" s="872"/>
      <c r="G5" s="872"/>
      <c r="H5" s="872"/>
      <c r="I5" s="872"/>
      <c r="J5" s="872"/>
      <c r="K5" s="872"/>
      <c r="L5" s="873"/>
      <c r="M5" s="878" t="s">
        <v>761</v>
      </c>
      <c r="N5" s="878"/>
      <c r="O5" s="878"/>
      <c r="P5" s="878"/>
      <c r="Q5" s="878"/>
      <c r="R5" s="878"/>
      <c r="S5" s="878"/>
      <c r="T5" s="878"/>
      <c r="U5" s="878"/>
      <c r="V5" s="878"/>
      <c r="W5" s="878"/>
      <c r="X5" s="878"/>
      <c r="Y5" s="878"/>
      <c r="Z5" s="878"/>
      <c r="AA5" s="878"/>
      <c r="AB5" s="878"/>
      <c r="AC5" s="878"/>
      <c r="AD5" s="878"/>
      <c r="AE5" s="878"/>
      <c r="AF5" s="878"/>
      <c r="AG5" s="878"/>
      <c r="AH5" s="878"/>
      <c r="AI5" s="878"/>
      <c r="AJ5" s="878"/>
      <c r="AK5" s="878"/>
      <c r="AL5" s="878"/>
      <c r="AM5" s="878"/>
      <c r="AN5" s="878"/>
      <c r="AO5" s="899"/>
    </row>
    <row r="6" spans="1:72" ht="24" customHeight="1">
      <c r="B6" s="1012" t="s">
        <v>5</v>
      </c>
      <c r="C6" s="1012"/>
      <c r="D6" s="1012"/>
      <c r="E6" s="1012"/>
      <c r="F6" s="1012"/>
      <c r="G6" s="1012"/>
      <c r="H6" s="1012"/>
      <c r="I6" s="1012"/>
      <c r="J6" s="1012"/>
      <c r="K6" s="1012"/>
      <c r="L6" s="1013"/>
      <c r="M6" s="995" t="s">
        <v>762</v>
      </c>
      <c r="N6" s="995"/>
      <c r="O6" s="995"/>
      <c r="P6" s="995"/>
      <c r="Q6" s="995"/>
      <c r="R6" s="995"/>
      <c r="S6" s="995"/>
      <c r="T6" s="995"/>
      <c r="U6" s="995"/>
      <c r="V6" s="995"/>
      <c r="W6" s="995"/>
      <c r="X6" s="995"/>
      <c r="Y6" s="995"/>
      <c r="Z6" s="995"/>
      <c r="AA6" s="995"/>
      <c r="AB6" s="995"/>
      <c r="AC6" s="995"/>
      <c r="AD6" s="995"/>
      <c r="AE6" s="995"/>
      <c r="AF6" s="995"/>
      <c r="AG6" s="995"/>
      <c r="AH6" s="995"/>
      <c r="AI6" s="995"/>
      <c r="AJ6" s="995"/>
      <c r="AK6" s="995"/>
      <c r="AL6" s="995"/>
      <c r="AM6" s="995"/>
      <c r="AN6" s="995"/>
      <c r="AO6" s="996"/>
    </row>
    <row r="7" spans="1:72" ht="24" customHeight="1">
      <c r="B7" s="1020" t="s">
        <v>616</v>
      </c>
      <c r="C7" s="1020"/>
      <c r="D7" s="1020"/>
      <c r="E7" s="1020"/>
      <c r="F7" s="1020"/>
      <c r="G7" s="1020"/>
      <c r="H7" s="1020"/>
      <c r="I7" s="1020"/>
      <c r="J7" s="1020"/>
      <c r="K7" s="1020"/>
      <c r="L7" s="1002"/>
      <c r="M7" s="1003"/>
      <c r="N7" s="1003"/>
      <c r="O7" s="1003"/>
      <c r="P7" s="1003"/>
      <c r="Q7" s="1003"/>
      <c r="R7" s="1003"/>
      <c r="S7" s="1003"/>
      <c r="T7" s="1003"/>
      <c r="U7" s="1003"/>
      <c r="V7" s="1003"/>
      <c r="W7" s="1003"/>
      <c r="X7" s="1003"/>
      <c r="Y7" s="1003"/>
      <c r="Z7" s="1003"/>
      <c r="AA7" s="1003"/>
      <c r="AB7" s="1003"/>
      <c r="AC7" s="1003"/>
      <c r="AD7" s="1003"/>
      <c r="AE7" s="1003"/>
      <c r="AF7" s="1003"/>
      <c r="AG7" s="1003"/>
      <c r="AH7" s="1003"/>
      <c r="AI7" s="1003"/>
      <c r="AJ7" s="1003"/>
      <c r="AK7" s="1003"/>
      <c r="AL7" s="1003"/>
      <c r="AM7" s="1003"/>
      <c r="AN7" s="1003"/>
      <c r="AO7" s="1008"/>
    </row>
    <row r="8" spans="1:72" ht="24" customHeight="1"/>
    <row r="9" spans="1:72" ht="24" customHeight="1">
      <c r="A9" s="572"/>
      <c r="B9" s="1" t="s">
        <v>635</v>
      </c>
      <c r="C9" s="573"/>
      <c r="D9" s="572"/>
      <c r="E9" s="572"/>
      <c r="F9" s="572"/>
      <c r="G9" s="572"/>
      <c r="H9" s="572"/>
      <c r="I9" s="572"/>
      <c r="J9" s="572"/>
      <c r="K9" s="572"/>
      <c r="L9" s="572"/>
      <c r="M9" s="572"/>
      <c r="N9" s="572"/>
      <c r="O9" s="572"/>
      <c r="P9" s="572"/>
      <c r="Q9" s="572"/>
      <c r="R9" s="572"/>
      <c r="S9" s="572"/>
      <c r="T9" s="572"/>
      <c r="U9" s="572"/>
      <c r="V9" s="572"/>
      <c r="W9" s="572"/>
      <c r="X9" s="572"/>
      <c r="Y9" s="572"/>
      <c r="Z9" s="572"/>
      <c r="AA9" s="572"/>
      <c r="AB9" s="572"/>
      <c r="AC9" s="572"/>
      <c r="AD9" s="572"/>
      <c r="AE9" s="572"/>
      <c r="AF9" s="572"/>
      <c r="AG9" s="572"/>
      <c r="AH9" s="572"/>
      <c r="AI9" s="572"/>
      <c r="AJ9" s="572"/>
      <c r="AK9" s="572"/>
      <c r="AL9" s="572"/>
      <c r="AM9" s="572"/>
      <c r="AN9" s="572"/>
      <c r="AO9" s="572"/>
    </row>
    <row r="10" spans="1:72" ht="24" customHeight="1">
      <c r="A10" s="572"/>
      <c r="B10" s="1"/>
      <c r="C10" s="573" t="s">
        <v>625</v>
      </c>
      <c r="D10" s="572"/>
      <c r="E10" s="572"/>
      <c r="F10" s="572"/>
      <c r="G10" s="572"/>
      <c r="H10" s="572"/>
      <c r="I10" s="572"/>
      <c r="J10" s="572"/>
      <c r="K10" s="572"/>
      <c r="L10" s="572"/>
      <c r="M10" s="572"/>
      <c r="N10" s="572"/>
      <c r="O10" s="572"/>
      <c r="P10" s="572"/>
      <c r="Q10" s="572"/>
      <c r="R10" s="572"/>
      <c r="S10" s="572"/>
      <c r="T10" s="572"/>
      <c r="U10" s="572"/>
      <c r="V10" s="572"/>
      <c r="W10" s="572"/>
      <c r="X10" s="572"/>
      <c r="Y10" s="572"/>
      <c r="Z10" s="572"/>
      <c r="AA10" s="572"/>
      <c r="AB10" s="572"/>
      <c r="AC10" s="572"/>
      <c r="AD10" s="572"/>
      <c r="AE10" s="572"/>
      <c r="AF10" s="572"/>
      <c r="AG10" s="572"/>
      <c r="AH10" s="572"/>
      <c r="AI10" s="572"/>
      <c r="AJ10" s="572"/>
      <c r="AK10" s="572"/>
      <c r="AL10" s="572"/>
      <c r="AM10" s="572"/>
      <c r="AN10" s="572"/>
      <c r="AO10" s="572"/>
    </row>
    <row r="11" spans="1:72" ht="24" customHeight="1">
      <c r="A11" s="572"/>
      <c r="B11" s="742" t="s">
        <v>265</v>
      </c>
      <c r="C11" s="742"/>
      <c r="D11" s="742"/>
      <c r="E11" s="742"/>
      <c r="F11" s="742"/>
      <c r="G11" s="742"/>
      <c r="H11" s="742"/>
      <c r="I11" s="742"/>
      <c r="J11" s="742"/>
      <c r="K11" s="742"/>
      <c r="L11" s="742"/>
      <c r="M11" s="742"/>
      <c r="N11" s="743"/>
      <c r="O11" s="741" t="s">
        <v>634</v>
      </c>
      <c r="P11" s="742"/>
      <c r="Q11" s="742"/>
      <c r="R11" s="742"/>
      <c r="S11" s="742"/>
      <c r="T11" s="742"/>
      <c r="U11" s="742"/>
      <c r="V11" s="742"/>
      <c r="W11" s="742"/>
      <c r="X11" s="742"/>
      <c r="Y11" s="742"/>
      <c r="Z11" s="742"/>
      <c r="AA11" s="742"/>
      <c r="AB11" s="742"/>
      <c r="AC11" s="742"/>
      <c r="AD11" s="742"/>
      <c r="AE11" s="742"/>
      <c r="AF11" s="742"/>
      <c r="AG11" s="742"/>
      <c r="AH11" s="742"/>
      <c r="AI11" s="742"/>
      <c r="AJ11" s="743"/>
      <c r="AK11" s="771" t="s">
        <v>633</v>
      </c>
      <c r="AL11" s="772"/>
      <c r="AM11" s="772"/>
      <c r="AN11" s="772"/>
      <c r="AO11" s="772"/>
      <c r="AY11" s="706"/>
      <c r="AZ11" s="706"/>
      <c r="BA11" s="706"/>
      <c r="BB11" s="706"/>
      <c r="BC11" s="706"/>
      <c r="BD11" s="706"/>
      <c r="BE11" s="706"/>
      <c r="BF11" s="706"/>
      <c r="BG11" s="706"/>
      <c r="BH11" s="706"/>
      <c r="BI11" s="706"/>
      <c r="BJ11" s="706"/>
      <c r="BK11" s="706"/>
      <c r="BL11" s="706"/>
      <c r="BM11" s="706"/>
      <c r="BN11" s="706"/>
      <c r="BO11" s="706"/>
      <c r="BP11" s="706"/>
      <c r="BQ11" s="706"/>
      <c r="BR11" s="706"/>
      <c r="BS11" s="706"/>
      <c r="BT11" s="706"/>
    </row>
    <row r="12" spans="1:72" ht="24" customHeight="1">
      <c r="A12" s="572"/>
      <c r="B12" s="1009" t="s">
        <v>723</v>
      </c>
      <c r="C12" s="1010"/>
      <c r="D12" s="1010"/>
      <c r="E12" s="1010"/>
      <c r="F12" s="1010"/>
      <c r="G12" s="1010"/>
      <c r="H12" s="1010"/>
      <c r="I12" s="1010"/>
      <c r="J12" s="1010"/>
      <c r="K12" s="1010"/>
      <c r="L12" s="1010"/>
      <c r="M12" s="1010"/>
      <c r="N12" s="1010"/>
      <c r="O12" s="889">
        <f>AE36</f>
        <v>6.26</v>
      </c>
      <c r="P12" s="890"/>
      <c r="Q12" s="890"/>
      <c r="R12" s="890"/>
      <c r="S12" s="890"/>
      <c r="T12" s="890"/>
      <c r="U12" s="890"/>
      <c r="V12" s="890"/>
      <c r="W12" s="890"/>
      <c r="X12" s="891" t="s">
        <v>9</v>
      </c>
      <c r="Y12" s="891"/>
      <c r="Z12" s="891"/>
      <c r="AA12" s="881">
        <f>AK36</f>
        <v>8.86</v>
      </c>
      <c r="AB12" s="881"/>
      <c r="AC12" s="881"/>
      <c r="AD12" s="881"/>
      <c r="AE12" s="881"/>
      <c r="AF12" s="881"/>
      <c r="AG12" s="881"/>
      <c r="AH12" s="881"/>
      <c r="AI12" s="881"/>
      <c r="AJ12" s="882"/>
      <c r="AK12" s="1023">
        <v>7.3</v>
      </c>
      <c r="AL12" s="1023"/>
      <c r="AM12" s="1023"/>
      <c r="AN12" s="1023"/>
      <c r="AO12" s="1024"/>
      <c r="AY12" s="706"/>
      <c r="AZ12" s="706"/>
      <c r="BA12" s="706"/>
      <c r="BB12" s="706"/>
      <c r="BC12" s="706"/>
      <c r="BD12" s="706"/>
      <c r="BE12" s="706"/>
      <c r="BF12" s="706"/>
      <c r="BG12" s="706"/>
      <c r="BH12" s="706"/>
      <c r="BI12" s="706"/>
      <c r="BJ12" s="706"/>
      <c r="BK12" s="706"/>
      <c r="BL12" s="706"/>
      <c r="BM12" s="706"/>
      <c r="BN12" s="706"/>
      <c r="BO12" s="706"/>
      <c r="BP12" s="706"/>
      <c r="BQ12" s="706"/>
      <c r="BR12" s="706"/>
      <c r="BS12" s="706"/>
      <c r="BT12" s="706"/>
    </row>
    <row r="13" spans="1:72" ht="24" customHeight="1">
      <c r="A13" s="572"/>
      <c r="B13" s="1015" t="s">
        <v>334</v>
      </c>
      <c r="C13" s="1016"/>
      <c r="D13" s="1016"/>
      <c r="E13" s="1016"/>
      <c r="F13" s="1016"/>
      <c r="G13" s="1016"/>
      <c r="H13" s="1016"/>
      <c r="I13" s="1016"/>
      <c r="J13" s="1016"/>
      <c r="K13" s="1016"/>
      <c r="L13" s="1016"/>
      <c r="M13" s="1016"/>
      <c r="N13" s="1016"/>
      <c r="O13" s="892">
        <f>AE80</f>
        <v>9.2550000000000008</v>
      </c>
      <c r="P13" s="893"/>
      <c r="Q13" s="893"/>
      <c r="R13" s="893"/>
      <c r="S13" s="893"/>
      <c r="T13" s="893"/>
      <c r="U13" s="893"/>
      <c r="V13" s="893"/>
      <c r="W13" s="893"/>
      <c r="X13" s="893"/>
      <c r="Y13" s="893"/>
      <c r="Z13" s="893"/>
      <c r="AA13" s="893"/>
      <c r="AB13" s="893"/>
      <c r="AC13" s="893"/>
      <c r="AD13" s="893"/>
      <c r="AE13" s="893"/>
      <c r="AF13" s="893"/>
      <c r="AG13" s="893"/>
      <c r="AH13" s="893"/>
      <c r="AI13" s="893"/>
      <c r="AJ13" s="894"/>
      <c r="AK13" s="934"/>
      <c r="AL13" s="934"/>
      <c r="AM13" s="934"/>
      <c r="AN13" s="934"/>
      <c r="AO13" s="1025"/>
      <c r="AY13" s="706"/>
      <c r="AZ13" s="706"/>
      <c r="BA13" s="706"/>
      <c r="BB13" s="706"/>
      <c r="BC13" s="706"/>
      <c r="BD13" s="706"/>
      <c r="BE13" s="706"/>
      <c r="BF13" s="706"/>
      <c r="BG13" s="706"/>
      <c r="BH13" s="706"/>
      <c r="BI13" s="706"/>
      <c r="BJ13" s="706"/>
      <c r="BK13" s="706"/>
      <c r="BL13" s="706"/>
      <c r="BM13" s="706"/>
      <c r="BN13" s="706"/>
      <c r="BO13" s="706"/>
      <c r="BP13" s="706"/>
      <c r="BQ13" s="706"/>
      <c r="BR13" s="706"/>
      <c r="BS13" s="706"/>
      <c r="BT13" s="706"/>
    </row>
    <row r="14" spans="1:72" ht="24" customHeight="1">
      <c r="A14" s="572"/>
      <c r="B14" s="1013" t="s">
        <v>8</v>
      </c>
      <c r="C14" s="995"/>
      <c r="D14" s="995"/>
      <c r="E14" s="995"/>
      <c r="F14" s="995"/>
      <c r="G14" s="995"/>
      <c r="H14" s="995"/>
      <c r="I14" s="995"/>
      <c r="J14" s="995"/>
      <c r="K14" s="995"/>
      <c r="L14" s="995"/>
      <c r="M14" s="995"/>
      <c r="N14" s="995"/>
      <c r="O14" s="892">
        <f>J128</f>
        <v>6</v>
      </c>
      <c r="P14" s="893"/>
      <c r="Q14" s="893"/>
      <c r="R14" s="893"/>
      <c r="S14" s="893"/>
      <c r="T14" s="893"/>
      <c r="U14" s="893"/>
      <c r="V14" s="893"/>
      <c r="W14" s="893"/>
      <c r="X14" s="893"/>
      <c r="Y14" s="893"/>
      <c r="Z14" s="893"/>
      <c r="AA14" s="893"/>
      <c r="AB14" s="893"/>
      <c r="AC14" s="893"/>
      <c r="AD14" s="893"/>
      <c r="AE14" s="893"/>
      <c r="AF14" s="893"/>
      <c r="AG14" s="893"/>
      <c r="AH14" s="893"/>
      <c r="AI14" s="893"/>
      <c r="AJ14" s="894"/>
      <c r="AK14" s="934"/>
      <c r="AL14" s="934"/>
      <c r="AM14" s="934"/>
      <c r="AN14" s="934"/>
      <c r="AO14" s="1025"/>
      <c r="AY14" s="706"/>
      <c r="AZ14" s="706"/>
      <c r="BA14" s="706"/>
      <c r="BB14" s="706"/>
      <c r="BC14" s="706"/>
      <c r="BD14" s="706"/>
      <c r="BE14" s="706"/>
      <c r="BF14" s="706"/>
      <c r="BG14" s="706"/>
      <c r="BH14" s="706"/>
      <c r="BI14" s="706"/>
      <c r="BJ14" s="706"/>
      <c r="BK14" s="706"/>
      <c r="BL14" s="706"/>
      <c r="BM14" s="706"/>
      <c r="BN14" s="706"/>
      <c r="BO14" s="706"/>
      <c r="BP14" s="706"/>
      <c r="BQ14" s="706"/>
      <c r="BR14" s="706"/>
      <c r="BS14" s="706"/>
      <c r="BT14" s="706"/>
    </row>
    <row r="15" spans="1:72" ht="24" customHeight="1">
      <c r="A15" s="572"/>
      <c r="B15" s="1002" t="s">
        <v>616</v>
      </c>
      <c r="C15" s="1003"/>
      <c r="D15" s="1003"/>
      <c r="E15" s="1003"/>
      <c r="F15" s="1003"/>
      <c r="G15" s="1003"/>
      <c r="H15" s="1003"/>
      <c r="I15" s="1003"/>
      <c r="J15" s="1003"/>
      <c r="K15" s="1003"/>
      <c r="L15" s="1003"/>
      <c r="M15" s="1003"/>
      <c r="N15" s="1003"/>
      <c r="O15" s="895">
        <f>O133</f>
        <v>7.18</v>
      </c>
      <c r="P15" s="896"/>
      <c r="Q15" s="896"/>
      <c r="R15" s="896"/>
      <c r="S15" s="896"/>
      <c r="T15" s="896"/>
      <c r="U15" s="896"/>
      <c r="V15" s="896"/>
      <c r="W15" s="896"/>
      <c r="X15" s="870" t="s">
        <v>9</v>
      </c>
      <c r="Y15" s="870"/>
      <c r="Z15" s="870"/>
      <c r="AA15" s="897">
        <f>W133</f>
        <v>7.3</v>
      </c>
      <c r="AB15" s="897"/>
      <c r="AC15" s="897"/>
      <c r="AD15" s="897"/>
      <c r="AE15" s="897"/>
      <c r="AF15" s="897"/>
      <c r="AG15" s="897"/>
      <c r="AH15" s="897"/>
      <c r="AI15" s="897"/>
      <c r="AJ15" s="898"/>
      <c r="AK15" s="1026"/>
      <c r="AL15" s="1026"/>
      <c r="AM15" s="1026"/>
      <c r="AN15" s="1026"/>
      <c r="AO15" s="1027"/>
      <c r="AY15" s="706"/>
      <c r="AZ15" s="706"/>
      <c r="BA15" s="706"/>
      <c r="BB15" s="706"/>
      <c r="BC15" s="706"/>
      <c r="BD15" s="706"/>
      <c r="BE15" s="706"/>
      <c r="BF15" s="706"/>
      <c r="BG15" s="706"/>
      <c r="BH15" s="706"/>
      <c r="BI15" s="706"/>
      <c r="BJ15" s="706"/>
      <c r="BK15" s="706"/>
      <c r="BL15" s="706"/>
      <c r="BM15" s="706"/>
      <c r="BN15" s="706"/>
      <c r="BO15" s="706"/>
      <c r="BP15" s="706"/>
      <c r="BQ15" s="706"/>
      <c r="BR15" s="706"/>
      <c r="BS15" s="706"/>
      <c r="BT15" s="706"/>
    </row>
    <row r="16" spans="1:72" ht="24" customHeight="1">
      <c r="A16" s="572"/>
      <c r="B16" s="1"/>
      <c r="C16" s="573"/>
      <c r="D16" s="572"/>
      <c r="E16" s="572"/>
      <c r="F16" s="572"/>
      <c r="G16" s="572"/>
      <c r="H16" s="572"/>
      <c r="I16" s="572"/>
      <c r="J16" s="572"/>
      <c r="K16" s="572"/>
      <c r="L16" s="572"/>
      <c r="M16" s="572"/>
      <c r="N16" s="572"/>
      <c r="O16" s="572"/>
      <c r="P16" s="572"/>
      <c r="Q16" s="572"/>
      <c r="R16" s="572"/>
      <c r="S16" s="572"/>
      <c r="T16" s="572"/>
      <c r="U16" s="572"/>
      <c r="V16" s="572"/>
      <c r="W16" s="572"/>
      <c r="X16" s="572"/>
      <c r="Y16" s="572"/>
      <c r="Z16" s="572"/>
      <c r="AA16" s="572"/>
      <c r="AB16" s="572"/>
      <c r="AC16" s="572"/>
      <c r="AD16" s="572"/>
      <c r="AE16" s="572"/>
      <c r="AF16" s="572"/>
      <c r="AG16" s="572"/>
      <c r="AH16" s="572"/>
      <c r="AI16" s="572"/>
      <c r="AJ16" s="572"/>
      <c r="AK16" s="572"/>
      <c r="AL16" s="572"/>
      <c r="AM16" s="572"/>
      <c r="AN16" s="572"/>
      <c r="AO16" s="572"/>
      <c r="AY16" s="706"/>
      <c r="AZ16" s="706"/>
      <c r="BA16" s="706"/>
      <c r="BB16" s="706"/>
      <c r="BC16" s="706"/>
      <c r="BD16" s="706"/>
      <c r="BE16" s="706"/>
      <c r="BF16" s="706"/>
      <c r="BG16" s="706"/>
      <c r="BH16" s="706"/>
      <c r="BI16" s="706"/>
      <c r="BJ16" s="706"/>
      <c r="BK16" s="706"/>
      <c r="BL16" s="706"/>
      <c r="BM16" s="706"/>
      <c r="BN16" s="706"/>
      <c r="BO16" s="706"/>
      <c r="BP16" s="706"/>
      <c r="BQ16" s="706"/>
      <c r="BR16" s="706"/>
      <c r="BS16" s="706"/>
      <c r="BT16" s="706"/>
    </row>
    <row r="17" spans="1:82" ht="24" customHeight="1">
      <c r="A17" s="572"/>
      <c r="B17" s="1"/>
      <c r="C17" s="573" t="s">
        <v>628</v>
      </c>
      <c r="D17" s="572"/>
      <c r="E17" s="572"/>
      <c r="F17" s="572"/>
      <c r="G17" s="572"/>
      <c r="H17" s="572"/>
      <c r="I17" s="572"/>
      <c r="J17" s="572"/>
      <c r="K17" s="572"/>
      <c r="L17" s="572"/>
      <c r="M17" s="572"/>
      <c r="N17" s="572"/>
      <c r="O17" s="572"/>
      <c r="P17" s="572"/>
      <c r="Q17" s="572"/>
      <c r="R17" s="572"/>
      <c r="S17" s="572"/>
      <c r="T17" s="572"/>
      <c r="U17" s="572"/>
      <c r="V17" s="572"/>
      <c r="W17" s="572"/>
      <c r="X17" s="572"/>
      <c r="Y17" s="572"/>
      <c r="Z17" s="572"/>
      <c r="AA17" s="572"/>
      <c r="AB17" s="572"/>
      <c r="AC17" s="572"/>
      <c r="AD17" s="572"/>
      <c r="AE17" s="572"/>
      <c r="AF17" s="572"/>
      <c r="AG17" s="572"/>
      <c r="AH17" s="572"/>
      <c r="AI17" s="572"/>
      <c r="AJ17" s="572"/>
      <c r="AK17" s="572"/>
      <c r="AL17" s="572"/>
      <c r="AM17" s="572"/>
      <c r="AN17" s="572"/>
      <c r="AO17" s="572"/>
      <c r="AY17" s="706"/>
      <c r="AZ17" s="706"/>
      <c r="BA17" s="706"/>
      <c r="BB17" s="706"/>
      <c r="BC17" s="706"/>
      <c r="BD17" s="706"/>
      <c r="BE17" s="706"/>
      <c r="BF17" s="706"/>
      <c r="BG17" s="706"/>
      <c r="BH17" s="706"/>
      <c r="BI17" s="706"/>
      <c r="BJ17" s="706"/>
      <c r="BK17" s="706"/>
      <c r="BL17" s="706"/>
      <c r="BM17" s="706"/>
      <c r="BN17" s="706"/>
      <c r="BO17" s="706"/>
      <c r="BP17" s="706"/>
      <c r="BQ17" s="706"/>
      <c r="BR17" s="706"/>
      <c r="BS17" s="706"/>
      <c r="BT17" s="706"/>
    </row>
    <row r="18" spans="1:82" ht="24" customHeight="1">
      <c r="A18" s="572"/>
      <c r="B18" s="742" t="s">
        <v>6</v>
      </c>
      <c r="C18" s="742"/>
      <c r="D18" s="742"/>
      <c r="E18" s="742"/>
      <c r="F18" s="742"/>
      <c r="G18" s="742"/>
      <c r="H18" s="742"/>
      <c r="I18" s="742"/>
      <c r="J18" s="742"/>
      <c r="K18" s="742"/>
      <c r="L18" s="742"/>
      <c r="M18" s="742"/>
      <c r="N18" s="743"/>
      <c r="O18" s="741" t="s">
        <v>634</v>
      </c>
      <c r="P18" s="742"/>
      <c r="Q18" s="742"/>
      <c r="R18" s="742"/>
      <c r="S18" s="742"/>
      <c r="T18" s="742"/>
      <c r="U18" s="742"/>
      <c r="V18" s="742"/>
      <c r="W18" s="742"/>
      <c r="X18" s="742"/>
      <c r="Y18" s="742"/>
      <c r="Z18" s="742"/>
      <c r="AA18" s="742"/>
      <c r="AB18" s="742"/>
      <c r="AC18" s="742"/>
      <c r="AD18" s="742"/>
      <c r="AE18" s="742"/>
      <c r="AF18" s="742"/>
      <c r="AG18" s="742"/>
      <c r="AH18" s="742"/>
      <c r="AI18" s="742"/>
      <c r="AJ18" s="743"/>
      <c r="AK18" s="771" t="s">
        <v>633</v>
      </c>
      <c r="AL18" s="772"/>
      <c r="AM18" s="772"/>
      <c r="AN18" s="772"/>
      <c r="AO18" s="772"/>
      <c r="AY18" s="706"/>
      <c r="AZ18" s="706"/>
      <c r="BA18" s="706"/>
      <c r="BB18" s="706"/>
      <c r="BC18" s="706"/>
      <c r="BD18" s="706"/>
      <c r="BE18" s="706"/>
      <c r="BF18" s="706"/>
      <c r="BG18" s="706"/>
      <c r="BH18" s="706"/>
      <c r="BI18" s="706"/>
      <c r="BJ18" s="706"/>
      <c r="BK18" s="706"/>
      <c r="BL18" s="706"/>
      <c r="BM18" s="706"/>
      <c r="BN18" s="706"/>
      <c r="BO18" s="706"/>
      <c r="BP18" s="706"/>
      <c r="BQ18" s="706"/>
      <c r="BR18" s="706"/>
      <c r="BS18" s="706"/>
      <c r="BT18" s="706"/>
    </row>
    <row r="19" spans="1:82" ht="24" customHeight="1">
      <c r="A19" s="572"/>
      <c r="B19" s="1009" t="s">
        <v>724</v>
      </c>
      <c r="C19" s="1010"/>
      <c r="D19" s="1010"/>
      <c r="E19" s="1010"/>
      <c r="F19" s="1010"/>
      <c r="G19" s="1010"/>
      <c r="H19" s="1010"/>
      <c r="I19" s="1010"/>
      <c r="J19" s="1010"/>
      <c r="K19" s="1010"/>
      <c r="L19" s="1010"/>
      <c r="M19" s="1010"/>
      <c r="N19" s="1010"/>
      <c r="O19" s="889">
        <f>AE37</f>
        <v>6.68</v>
      </c>
      <c r="P19" s="890"/>
      <c r="Q19" s="890"/>
      <c r="R19" s="890"/>
      <c r="S19" s="890"/>
      <c r="T19" s="890"/>
      <c r="U19" s="890"/>
      <c r="V19" s="890"/>
      <c r="W19" s="890"/>
      <c r="X19" s="891" t="s">
        <v>9</v>
      </c>
      <c r="Y19" s="891"/>
      <c r="Z19" s="891"/>
      <c r="AA19" s="881">
        <f>AK37</f>
        <v>9.73</v>
      </c>
      <c r="AB19" s="881"/>
      <c r="AC19" s="881"/>
      <c r="AD19" s="881"/>
      <c r="AE19" s="881"/>
      <c r="AF19" s="881"/>
      <c r="AG19" s="881"/>
      <c r="AH19" s="881"/>
      <c r="AI19" s="881"/>
      <c r="AJ19" s="882"/>
      <c r="AK19" s="1023">
        <v>6.7</v>
      </c>
      <c r="AL19" s="1023"/>
      <c r="AM19" s="1023"/>
      <c r="AN19" s="1023"/>
      <c r="AO19" s="1024"/>
      <c r="AY19" s="706"/>
      <c r="AZ19" s="706"/>
      <c r="BA19" s="706"/>
      <c r="BB19" s="706"/>
      <c r="BC19" s="706"/>
      <c r="BD19" s="706"/>
      <c r="BE19" s="706"/>
      <c r="BF19" s="706"/>
      <c r="BG19" s="706"/>
      <c r="BH19" s="706"/>
      <c r="BI19" s="706"/>
      <c r="BJ19" s="706"/>
      <c r="BK19" s="706"/>
      <c r="BL19" s="706"/>
      <c r="BM19" s="706"/>
      <c r="BN19" s="706"/>
      <c r="BO19" s="706"/>
      <c r="BP19" s="706"/>
      <c r="BQ19" s="706"/>
      <c r="BR19" s="706"/>
      <c r="BS19" s="706"/>
      <c r="BT19" s="706"/>
    </row>
    <row r="20" spans="1:82" ht="24" customHeight="1">
      <c r="A20" s="572"/>
      <c r="B20" s="1015" t="s">
        <v>334</v>
      </c>
      <c r="C20" s="1016"/>
      <c r="D20" s="1016"/>
      <c r="E20" s="1016"/>
      <c r="F20" s="1016"/>
      <c r="G20" s="1016"/>
      <c r="H20" s="1016"/>
      <c r="I20" s="1016"/>
      <c r="J20" s="1016"/>
      <c r="K20" s="1016"/>
      <c r="L20" s="1016"/>
      <c r="M20" s="1016"/>
      <c r="N20" s="1016"/>
      <c r="O20" s="892">
        <f>AE81</f>
        <v>10.200000000000001</v>
      </c>
      <c r="P20" s="893"/>
      <c r="Q20" s="893"/>
      <c r="R20" s="893"/>
      <c r="S20" s="893"/>
      <c r="T20" s="893"/>
      <c r="U20" s="893"/>
      <c r="V20" s="893"/>
      <c r="W20" s="893"/>
      <c r="X20" s="893"/>
      <c r="Y20" s="893"/>
      <c r="Z20" s="893"/>
      <c r="AA20" s="893"/>
      <c r="AB20" s="893"/>
      <c r="AC20" s="893"/>
      <c r="AD20" s="893"/>
      <c r="AE20" s="893"/>
      <c r="AF20" s="893"/>
      <c r="AG20" s="893"/>
      <c r="AH20" s="893"/>
      <c r="AI20" s="893"/>
      <c r="AJ20" s="894"/>
      <c r="AK20" s="934"/>
      <c r="AL20" s="934"/>
      <c r="AM20" s="934"/>
      <c r="AN20" s="934"/>
      <c r="AO20" s="1025"/>
      <c r="AY20" s="706"/>
      <c r="AZ20" s="706"/>
      <c r="BA20" s="706"/>
      <c r="BB20" s="706"/>
      <c r="BC20" s="706"/>
      <c r="BD20" s="706"/>
      <c r="BE20" s="706"/>
      <c r="BF20" s="706"/>
      <c r="BG20" s="706"/>
      <c r="BH20" s="706"/>
      <c r="BI20" s="706"/>
      <c r="BJ20" s="706"/>
      <c r="BK20" s="706"/>
      <c r="BL20" s="706"/>
      <c r="BM20" s="706"/>
      <c r="BN20" s="706"/>
      <c r="BO20" s="706"/>
      <c r="BP20" s="706"/>
      <c r="BQ20" s="706"/>
      <c r="BR20" s="706"/>
      <c r="BS20" s="706"/>
      <c r="BT20" s="706"/>
    </row>
    <row r="21" spans="1:82" ht="24" customHeight="1">
      <c r="A21" s="572"/>
      <c r="B21" s="1013" t="s">
        <v>8</v>
      </c>
      <c r="C21" s="995"/>
      <c r="D21" s="995"/>
      <c r="E21" s="995"/>
      <c r="F21" s="995"/>
      <c r="G21" s="995"/>
      <c r="H21" s="995"/>
      <c r="I21" s="995"/>
      <c r="J21" s="995"/>
      <c r="K21" s="995"/>
      <c r="L21" s="995"/>
      <c r="M21" s="995"/>
      <c r="N21" s="995"/>
      <c r="O21" s="892">
        <f>J129</f>
        <v>6.7</v>
      </c>
      <c r="P21" s="893"/>
      <c r="Q21" s="893"/>
      <c r="R21" s="893"/>
      <c r="S21" s="893"/>
      <c r="T21" s="893"/>
      <c r="U21" s="893"/>
      <c r="V21" s="893"/>
      <c r="W21" s="893"/>
      <c r="X21" s="893"/>
      <c r="Y21" s="893"/>
      <c r="Z21" s="893"/>
      <c r="AA21" s="893"/>
      <c r="AB21" s="893"/>
      <c r="AC21" s="893"/>
      <c r="AD21" s="893"/>
      <c r="AE21" s="893"/>
      <c r="AF21" s="893"/>
      <c r="AG21" s="893"/>
      <c r="AH21" s="893"/>
      <c r="AI21" s="893"/>
      <c r="AJ21" s="894"/>
      <c r="AK21" s="934"/>
      <c r="AL21" s="934"/>
      <c r="AM21" s="934"/>
      <c r="AN21" s="934"/>
      <c r="AO21" s="1025"/>
      <c r="AY21" s="706"/>
      <c r="AZ21" s="706"/>
      <c r="BA21" s="706"/>
      <c r="BB21" s="706"/>
      <c r="BC21" s="706"/>
      <c r="BD21" s="706"/>
      <c r="BE21" s="706"/>
      <c r="BF21" s="706"/>
      <c r="BG21" s="706"/>
      <c r="BH21" s="706"/>
      <c r="BI21" s="706"/>
      <c r="BJ21" s="706"/>
      <c r="BK21" s="706"/>
      <c r="BL21" s="706"/>
      <c r="BM21" s="706"/>
      <c r="BN21" s="706"/>
      <c r="BO21" s="706"/>
      <c r="BP21" s="706"/>
      <c r="BQ21" s="706"/>
      <c r="BR21" s="706"/>
      <c r="BS21" s="706"/>
      <c r="BT21" s="706"/>
    </row>
    <row r="22" spans="1:82" ht="24" customHeight="1">
      <c r="A22" s="572"/>
      <c r="B22" s="1002" t="s">
        <v>616</v>
      </c>
      <c r="C22" s="1003"/>
      <c r="D22" s="1003"/>
      <c r="E22" s="1003"/>
      <c r="F22" s="1003"/>
      <c r="G22" s="1003"/>
      <c r="H22" s="1003"/>
      <c r="I22" s="1003"/>
      <c r="J22" s="1003"/>
      <c r="K22" s="1003"/>
      <c r="L22" s="1003"/>
      <c r="M22" s="1003"/>
      <c r="N22" s="1003"/>
      <c r="O22" s="895">
        <f>O134</f>
        <v>6.59</v>
      </c>
      <c r="P22" s="896"/>
      <c r="Q22" s="896"/>
      <c r="R22" s="896"/>
      <c r="S22" s="896"/>
      <c r="T22" s="896"/>
      <c r="U22" s="896"/>
      <c r="V22" s="896"/>
      <c r="W22" s="896"/>
      <c r="X22" s="870" t="s">
        <v>9</v>
      </c>
      <c r="Y22" s="870"/>
      <c r="Z22" s="870"/>
      <c r="AA22" s="897">
        <f>W134</f>
        <v>7</v>
      </c>
      <c r="AB22" s="897"/>
      <c r="AC22" s="897"/>
      <c r="AD22" s="897"/>
      <c r="AE22" s="897"/>
      <c r="AF22" s="897"/>
      <c r="AG22" s="897"/>
      <c r="AH22" s="897"/>
      <c r="AI22" s="897"/>
      <c r="AJ22" s="898"/>
      <c r="AK22" s="1026"/>
      <c r="AL22" s="1026"/>
      <c r="AM22" s="1026"/>
      <c r="AN22" s="1026"/>
      <c r="AO22" s="1027"/>
      <c r="AX22" s="610"/>
      <c r="AY22" s="610"/>
      <c r="AZ22" s="610"/>
      <c r="BA22" s="610"/>
      <c r="BB22" s="610"/>
      <c r="BC22" s="610"/>
      <c r="BD22" s="610"/>
      <c r="BE22" s="610"/>
      <c r="BF22" s="610"/>
      <c r="BG22" s="610"/>
      <c r="BH22" s="610"/>
      <c r="BI22" s="610"/>
      <c r="BJ22" s="610"/>
      <c r="BK22" s="610"/>
      <c r="BL22" s="610"/>
      <c r="BM22" s="610"/>
      <c r="BN22" s="610"/>
      <c r="BO22" s="610"/>
      <c r="BP22" s="610"/>
      <c r="BQ22" s="610"/>
      <c r="BR22" s="610"/>
      <c r="BS22" s="610"/>
      <c r="BT22" s="610"/>
      <c r="BU22" s="610"/>
    </row>
    <row r="23" spans="1:82" ht="24" customHeight="1">
      <c r="A23" s="572"/>
      <c r="B23" s="574"/>
      <c r="C23" s="574"/>
      <c r="D23" s="574"/>
      <c r="E23" s="574"/>
      <c r="F23" s="574"/>
      <c r="G23" s="574"/>
      <c r="H23" s="574"/>
      <c r="I23" s="574"/>
      <c r="J23" s="574"/>
      <c r="K23" s="574"/>
      <c r="L23" s="574"/>
      <c r="M23" s="574"/>
      <c r="N23" s="574"/>
      <c r="O23" s="575"/>
      <c r="P23" s="575"/>
      <c r="Q23" s="575"/>
      <c r="R23" s="575"/>
      <c r="S23" s="575"/>
      <c r="T23" s="537"/>
      <c r="U23" s="576"/>
      <c r="V23" s="576"/>
      <c r="W23" s="576"/>
      <c r="X23" s="576"/>
      <c r="Y23" s="576"/>
      <c r="Z23" s="575"/>
      <c r="AA23" s="575"/>
      <c r="AB23" s="575"/>
      <c r="AC23" s="575"/>
      <c r="AD23" s="575"/>
      <c r="AE23" s="537"/>
      <c r="AF23" s="576"/>
      <c r="AG23" s="576"/>
      <c r="AH23" s="576"/>
      <c r="AI23" s="576"/>
      <c r="AJ23" s="576"/>
      <c r="AK23" s="577"/>
      <c r="AL23" s="577"/>
      <c r="AM23" s="577"/>
      <c r="AN23" s="577"/>
      <c r="AO23" s="577"/>
      <c r="AX23" s="610"/>
      <c r="AY23" s="610"/>
      <c r="AZ23" s="610"/>
      <c r="BA23" s="610"/>
      <c r="BB23" s="610"/>
      <c r="BC23" s="610"/>
      <c r="BD23" s="610"/>
      <c r="BE23" s="610"/>
      <c r="BF23" s="610"/>
      <c r="BG23" s="610"/>
      <c r="BH23" s="610"/>
      <c r="BI23" s="610"/>
      <c r="BJ23" s="610"/>
      <c r="BK23" s="610"/>
      <c r="BL23" s="610"/>
      <c r="BM23" s="610"/>
      <c r="BN23" s="610"/>
      <c r="BO23" s="610"/>
      <c r="BP23" s="610"/>
      <c r="BQ23" s="610"/>
      <c r="BR23" s="610"/>
      <c r="BS23" s="610"/>
      <c r="BT23" s="610"/>
      <c r="BU23" s="610"/>
    </row>
    <row r="24" spans="1:82" ht="24" customHeight="1">
      <c r="A24" s="1" t="s">
        <v>636</v>
      </c>
      <c r="B24" s="346" t="s">
        <v>637</v>
      </c>
      <c r="AX24" s="610"/>
      <c r="AY24" s="610"/>
      <c r="AZ24" s="610"/>
      <c r="BA24" s="610"/>
      <c r="BB24" s="610"/>
      <c r="BC24" s="610"/>
      <c r="BD24" s="610"/>
      <c r="BE24" s="610"/>
      <c r="BF24" s="610"/>
      <c r="BG24" s="610"/>
      <c r="BH24" s="610"/>
      <c r="BI24" s="610"/>
      <c r="BJ24" s="610"/>
      <c r="BK24" s="610"/>
      <c r="BL24" s="610"/>
      <c r="BM24" s="610"/>
      <c r="BN24" s="610"/>
      <c r="BO24" s="610"/>
      <c r="BP24" s="610"/>
      <c r="BQ24" s="610"/>
      <c r="BR24" s="610"/>
      <c r="BS24" s="610"/>
      <c r="BT24" s="610"/>
      <c r="BU24" s="610"/>
    </row>
    <row r="25" spans="1:82" ht="24" customHeight="1">
      <c r="A25" s="572"/>
      <c r="B25" s="1"/>
      <c r="C25" s="571" t="s">
        <v>638</v>
      </c>
    </row>
    <row r="26" spans="1:82" ht="24" customHeight="1">
      <c r="B26" s="738" t="s">
        <v>6</v>
      </c>
      <c r="C26" s="738"/>
      <c r="D26" s="738"/>
      <c r="E26" s="738"/>
      <c r="F26" s="738"/>
      <c r="G26" s="738"/>
      <c r="H26" s="738"/>
      <c r="I26" s="739"/>
      <c r="J26" s="740" t="s">
        <v>306</v>
      </c>
      <c r="K26" s="738"/>
      <c r="L26" s="738"/>
      <c r="M26" s="738"/>
      <c r="N26" s="739"/>
      <c r="O26" s="741" t="s">
        <v>742</v>
      </c>
      <c r="P26" s="742"/>
      <c r="Q26" s="742"/>
      <c r="R26" s="742"/>
      <c r="S26" s="742"/>
      <c r="T26" s="742"/>
      <c r="U26" s="771" t="s">
        <v>216</v>
      </c>
      <c r="V26" s="772"/>
      <c r="W26" s="772"/>
      <c r="X26" s="772"/>
      <c r="Y26" s="772"/>
      <c r="Z26" s="772"/>
      <c r="AA26" s="773"/>
      <c r="AB26" s="771" t="s">
        <v>288</v>
      </c>
      <c r="AC26" s="772"/>
      <c r="AD26" s="772"/>
      <c r="AE26" s="772"/>
      <c r="AF26" s="772"/>
      <c r="AG26" s="772"/>
      <c r="AH26" s="773"/>
      <c r="AI26" s="741" t="s">
        <v>217</v>
      </c>
      <c r="AJ26" s="742"/>
      <c r="AK26" s="742"/>
      <c r="AL26" s="742"/>
      <c r="AM26" s="742"/>
      <c r="AN26" s="742"/>
      <c r="AO26" s="742"/>
      <c r="AP26" s="578"/>
      <c r="AX26" s="579"/>
      <c r="BJ26" s="580"/>
      <c r="BK26" s="981"/>
      <c r="BL26" s="981"/>
      <c r="BM26" s="981"/>
      <c r="BN26" s="981"/>
      <c r="BO26" s="981"/>
      <c r="BP26" s="981"/>
      <c r="BQ26" s="981"/>
      <c r="BR26" s="981"/>
      <c r="BS26" s="981"/>
      <c r="BT26" s="981"/>
      <c r="BU26" s="980"/>
      <c r="BV26" s="980"/>
      <c r="BW26" s="980"/>
      <c r="BX26" s="980"/>
      <c r="BY26" s="980"/>
      <c r="BZ26" s="980"/>
      <c r="CA26" s="980"/>
      <c r="CB26" s="980"/>
      <c r="CC26" s="980"/>
      <c r="CD26" s="980"/>
    </row>
    <row r="27" spans="1:82" ht="24" customHeight="1">
      <c r="B27" s="864" t="s">
        <v>625</v>
      </c>
      <c r="C27" s="864"/>
      <c r="D27" s="864"/>
      <c r="E27" s="864"/>
      <c r="F27" s="864"/>
      <c r="G27" s="864"/>
      <c r="H27" s="864"/>
      <c r="I27" s="865"/>
      <c r="J27" s="1014">
        <f>'3.1.1 마루높이 결정(1)'!L19</f>
        <v>4</v>
      </c>
      <c r="K27" s="1014"/>
      <c r="L27" s="1014"/>
      <c r="M27" s="1014"/>
      <c r="N27" s="1014"/>
      <c r="O27" s="936">
        <f>'3.1.1 마루높이 결정(1)'!Q19</f>
        <v>11.5</v>
      </c>
      <c r="P27" s="936"/>
      <c r="Q27" s="936"/>
      <c r="R27" s="936"/>
      <c r="S27" s="936"/>
      <c r="T27" s="936"/>
      <c r="U27" s="1028">
        <f>'3.1.1 마루높이 결정(1)'!S63</f>
        <v>3.855</v>
      </c>
      <c r="V27" s="1029"/>
      <c r="W27" s="1029"/>
      <c r="X27" s="1029"/>
      <c r="Y27" s="1029"/>
      <c r="Z27" s="1029"/>
      <c r="AA27" s="1030"/>
      <c r="AB27" s="1001">
        <f>'3.1.1 마루높이 결정(1)'!W19</f>
        <v>-5.0999999999999996</v>
      </c>
      <c r="AC27" s="1001"/>
      <c r="AD27" s="1001"/>
      <c r="AE27" s="1001"/>
      <c r="AF27" s="1001"/>
      <c r="AG27" s="1001"/>
      <c r="AH27" s="1001"/>
      <c r="AI27" s="1021">
        <f>U27-AB27</f>
        <v>8.9550000000000001</v>
      </c>
      <c r="AJ27" s="1021"/>
      <c r="AK27" s="1021"/>
      <c r="AL27" s="1021"/>
      <c r="AM27" s="1021"/>
      <c r="AN27" s="1021"/>
      <c r="AO27" s="1022"/>
      <c r="AP27" s="578"/>
      <c r="AX27" s="579"/>
      <c r="BJ27" s="580"/>
      <c r="BK27" s="581"/>
      <c r="BL27" s="581"/>
      <c r="BM27" s="581"/>
      <c r="BN27" s="581"/>
      <c r="BO27" s="581"/>
      <c r="BP27" s="581"/>
      <c r="BQ27" s="581"/>
      <c r="BR27" s="581"/>
      <c r="BS27" s="581"/>
      <c r="BT27" s="581"/>
      <c r="BU27" s="582"/>
      <c r="BV27" s="582"/>
      <c r="BW27" s="582"/>
      <c r="BX27" s="582"/>
      <c r="BY27" s="582"/>
      <c r="BZ27" s="582"/>
      <c r="CA27" s="582"/>
      <c r="CB27" s="582"/>
      <c r="CC27" s="582"/>
      <c r="CD27" s="582"/>
    </row>
    <row r="28" spans="1:82" ht="24" customHeight="1">
      <c r="B28" s="866" t="s">
        <v>628</v>
      </c>
      <c r="C28" s="866"/>
      <c r="D28" s="866"/>
      <c r="E28" s="866"/>
      <c r="F28" s="866"/>
      <c r="G28" s="866"/>
      <c r="H28" s="866"/>
      <c r="I28" s="867"/>
      <c r="J28" s="1000">
        <f>'3.1.1 마루높이 결정(1)'!L20</f>
        <v>4.7</v>
      </c>
      <c r="K28" s="1000"/>
      <c r="L28" s="1000"/>
      <c r="M28" s="1000"/>
      <c r="N28" s="1000"/>
      <c r="O28" s="935">
        <f>'3.1.1 마루높이 결정(1)'!Q20</f>
        <v>11.6</v>
      </c>
      <c r="P28" s="935"/>
      <c r="Q28" s="935"/>
      <c r="R28" s="935"/>
      <c r="S28" s="935"/>
      <c r="T28" s="935"/>
      <c r="U28" s="940">
        <f>U27</f>
        <v>3.855</v>
      </c>
      <c r="V28" s="941"/>
      <c r="W28" s="941"/>
      <c r="X28" s="941"/>
      <c r="Y28" s="941"/>
      <c r="Z28" s="941"/>
      <c r="AA28" s="942"/>
      <c r="AB28" s="983">
        <f>'3.1.1 마루높이 결정(1)'!W20</f>
        <v>-10.5</v>
      </c>
      <c r="AC28" s="983"/>
      <c r="AD28" s="983"/>
      <c r="AE28" s="983"/>
      <c r="AF28" s="983"/>
      <c r="AG28" s="983"/>
      <c r="AH28" s="983"/>
      <c r="AI28" s="1018">
        <f>U28-AB28</f>
        <v>14.355</v>
      </c>
      <c r="AJ28" s="1018"/>
      <c r="AK28" s="1018"/>
      <c r="AL28" s="1018"/>
      <c r="AM28" s="1018"/>
      <c r="AN28" s="1018"/>
      <c r="AO28" s="1019"/>
      <c r="AP28" s="578"/>
      <c r="AX28" s="579"/>
      <c r="BJ28" s="580"/>
      <c r="BK28" s="581"/>
      <c r="BL28" s="581"/>
      <c r="BM28" s="581"/>
      <c r="BN28" s="581"/>
      <c r="BO28" s="581"/>
      <c r="BP28" s="581"/>
      <c r="BQ28" s="581"/>
      <c r="BR28" s="581"/>
      <c r="BS28" s="581"/>
      <c r="BT28" s="581"/>
      <c r="BU28" s="582"/>
      <c r="BV28" s="582"/>
      <c r="BW28" s="582"/>
      <c r="BX28" s="582"/>
      <c r="BY28" s="582"/>
      <c r="BZ28" s="582"/>
      <c r="CA28" s="582"/>
      <c r="CB28" s="582"/>
      <c r="CC28" s="582"/>
      <c r="CD28" s="582"/>
    </row>
    <row r="29" spans="1:82" ht="24" customHeight="1">
      <c r="B29" s="714"/>
      <c r="C29" s="714"/>
      <c r="D29" s="714"/>
      <c r="E29" s="714"/>
      <c r="F29" s="714"/>
      <c r="G29" s="714"/>
      <c r="H29" s="714"/>
      <c r="I29" s="714"/>
      <c r="J29" s="719"/>
      <c r="K29" s="719"/>
      <c r="L29" s="719"/>
      <c r="M29" s="719"/>
      <c r="N29" s="719"/>
      <c r="O29" s="720"/>
      <c r="P29" s="720"/>
      <c r="Q29" s="720"/>
      <c r="R29" s="720"/>
      <c r="S29" s="720"/>
      <c r="T29" s="720"/>
      <c r="U29" s="721"/>
      <c r="V29" s="721"/>
      <c r="W29" s="721"/>
      <c r="X29" s="721"/>
      <c r="Y29" s="721"/>
      <c r="Z29" s="721"/>
      <c r="AA29" s="721"/>
      <c r="AB29" s="722"/>
      <c r="AC29" s="722"/>
      <c r="AD29" s="722"/>
      <c r="AE29" s="722"/>
      <c r="AF29" s="722"/>
      <c r="AG29" s="722"/>
      <c r="AH29" s="722"/>
      <c r="AI29" s="723"/>
      <c r="AJ29" s="723"/>
      <c r="AK29" s="723"/>
      <c r="AL29" s="723"/>
      <c r="AM29" s="723"/>
      <c r="AN29" s="723"/>
      <c r="AO29" s="723"/>
      <c r="AP29" s="578"/>
      <c r="AX29" s="579"/>
      <c r="BJ29" s="580"/>
      <c r="BK29" s="581"/>
      <c r="BL29" s="581"/>
      <c r="BM29" s="581"/>
      <c r="BN29" s="581"/>
      <c r="BO29" s="581"/>
      <c r="BP29" s="581"/>
      <c r="BQ29" s="581"/>
      <c r="BR29" s="581"/>
      <c r="BS29" s="581"/>
      <c r="BT29" s="581"/>
      <c r="BU29" s="582"/>
      <c r="BV29" s="582"/>
      <c r="BW29" s="582"/>
      <c r="BX29" s="582"/>
      <c r="BY29" s="582"/>
      <c r="BZ29" s="582"/>
      <c r="CA29" s="582"/>
      <c r="CB29" s="582"/>
      <c r="CC29" s="582"/>
      <c r="CD29" s="582"/>
    </row>
    <row r="30" spans="1:82" ht="24" customHeight="1">
      <c r="B30" s="714"/>
      <c r="C30" s="714"/>
      <c r="D30" s="714"/>
      <c r="E30" s="714"/>
      <c r="F30" s="714"/>
      <c r="G30" s="714"/>
      <c r="H30" s="714"/>
      <c r="I30" s="714"/>
      <c r="J30" s="719"/>
      <c r="K30" s="719"/>
      <c r="L30" s="719"/>
      <c r="M30" s="719"/>
      <c r="N30" s="719"/>
      <c r="O30" s="720"/>
      <c r="P30" s="720"/>
      <c r="Q30" s="720"/>
      <c r="R30" s="720"/>
      <c r="S30" s="720"/>
      <c r="T30" s="720"/>
      <c r="U30" s="721"/>
      <c r="V30" s="721"/>
      <c r="W30" s="721"/>
      <c r="X30" s="721"/>
      <c r="Y30" s="721"/>
      <c r="Z30" s="721"/>
      <c r="AA30" s="721"/>
      <c r="AB30" s="722"/>
      <c r="AC30" s="722"/>
      <c r="AD30" s="722"/>
      <c r="AE30" s="722"/>
      <c r="AF30" s="722"/>
      <c r="AG30" s="722"/>
      <c r="AH30" s="722"/>
      <c r="AI30" s="723"/>
      <c r="AJ30" s="723"/>
      <c r="AK30" s="723"/>
      <c r="AL30" s="723"/>
      <c r="AM30" s="723"/>
      <c r="AN30" s="723"/>
      <c r="AO30" s="723"/>
      <c r="AP30" s="578"/>
      <c r="AX30" s="579"/>
      <c r="BJ30" s="580"/>
      <c r="BK30" s="581"/>
      <c r="BL30" s="581"/>
      <c r="BM30" s="581"/>
      <c r="BN30" s="581"/>
      <c r="BO30" s="581"/>
      <c r="BP30" s="581"/>
      <c r="BQ30" s="581"/>
      <c r="BR30" s="581"/>
      <c r="BS30" s="581"/>
      <c r="BT30" s="581"/>
      <c r="BU30" s="582"/>
      <c r="BV30" s="582"/>
      <c r="BW30" s="582"/>
      <c r="BX30" s="582"/>
      <c r="BY30" s="582"/>
      <c r="BZ30" s="582"/>
      <c r="CA30" s="582"/>
      <c r="CB30" s="582"/>
      <c r="CC30" s="582"/>
      <c r="CD30" s="582"/>
    </row>
    <row r="31" spans="1:82" s="572" customFormat="1" ht="24" customHeight="1">
      <c r="B31" s="1"/>
      <c r="C31" s="590" t="s">
        <v>639</v>
      </c>
      <c r="AY31" s="571"/>
      <c r="AZ31" s="571"/>
      <c r="BA31" s="571"/>
      <c r="BB31" s="571"/>
      <c r="BC31" s="571"/>
      <c r="BD31" s="571"/>
      <c r="BE31" s="571"/>
      <c r="BF31" s="571"/>
      <c r="BG31" s="571"/>
      <c r="BH31" s="571"/>
      <c r="BI31" s="571"/>
    </row>
    <row r="32" spans="1:82" s="572" customFormat="1" ht="24" customHeight="1">
      <c r="C32" s="1" t="s">
        <v>629</v>
      </c>
      <c r="AY32" s="579"/>
      <c r="AZ32" s="579"/>
      <c r="BA32" s="580"/>
      <c r="BB32" s="580"/>
      <c r="BC32" s="580"/>
      <c r="BD32" s="580"/>
      <c r="BE32" s="580"/>
      <c r="BF32" s="580"/>
      <c r="BG32" s="580"/>
      <c r="BH32" s="580"/>
      <c r="BI32" s="580"/>
    </row>
    <row r="33" spans="1:66" s="572" customFormat="1" ht="24" customHeight="1">
      <c r="B33" s="488"/>
      <c r="C33" s="480"/>
      <c r="D33" s="716" t="s">
        <v>763</v>
      </c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7"/>
      <c r="P33" s="717"/>
      <c r="Q33" s="717"/>
      <c r="R33" s="717"/>
      <c r="S33" s="717"/>
      <c r="T33" s="717"/>
      <c r="U33" s="717"/>
      <c r="V33" s="717"/>
      <c r="W33" s="717"/>
      <c r="X33" s="717"/>
      <c r="Y33" s="717"/>
      <c r="Z33" s="717"/>
      <c r="AA33" s="717"/>
      <c r="AB33" s="717"/>
      <c r="AC33" s="717"/>
      <c r="AD33" s="717"/>
      <c r="AE33" s="717"/>
      <c r="AF33" s="717"/>
      <c r="AG33" s="717"/>
      <c r="AH33" s="717"/>
      <c r="AI33" s="717"/>
      <c r="AJ33" s="717"/>
      <c r="AK33" s="717"/>
      <c r="AL33" s="717"/>
      <c r="AM33" s="717"/>
      <c r="AN33" s="718"/>
      <c r="AO33" s="587"/>
      <c r="AP33" s="488"/>
      <c r="AY33" s="579"/>
      <c r="AZ33" s="579"/>
      <c r="BA33" s="580"/>
      <c r="BB33" s="580"/>
      <c r="BC33" s="580"/>
      <c r="BD33" s="580"/>
      <c r="BE33" s="580"/>
      <c r="BF33" s="580"/>
      <c r="BG33" s="580"/>
      <c r="BH33" s="580"/>
      <c r="BI33" s="580"/>
    </row>
    <row r="34" spans="1:66" s="572" customFormat="1" ht="24" customHeight="1">
      <c r="C34" s="573"/>
      <c r="D34" s="488"/>
      <c r="E34" s="542"/>
      <c r="T34" s="590"/>
      <c r="AY34" s="579"/>
      <c r="AZ34" s="579"/>
      <c r="BA34" s="580"/>
      <c r="BB34" s="580"/>
      <c r="BC34" s="580"/>
      <c r="BD34" s="580"/>
      <c r="BE34" s="580"/>
      <c r="BF34" s="580"/>
      <c r="BG34" s="580"/>
      <c r="BH34" s="580"/>
      <c r="BI34" s="580"/>
    </row>
    <row r="35" spans="1:66" s="572" customFormat="1" ht="24" customHeight="1">
      <c r="A35" s="571"/>
      <c r="B35" s="738" t="s">
        <v>333</v>
      </c>
      <c r="C35" s="738"/>
      <c r="D35" s="738"/>
      <c r="E35" s="738"/>
      <c r="F35" s="738"/>
      <c r="G35" s="738"/>
      <c r="H35" s="738"/>
      <c r="I35" s="738"/>
      <c r="J35" s="740" t="s">
        <v>330</v>
      </c>
      <c r="K35" s="738"/>
      <c r="L35" s="738"/>
      <c r="M35" s="738"/>
      <c r="N35" s="738"/>
      <c r="O35" s="739"/>
      <c r="P35" s="740" t="s">
        <v>331</v>
      </c>
      <c r="Q35" s="738"/>
      <c r="R35" s="738"/>
      <c r="S35" s="738"/>
      <c r="T35" s="738"/>
      <c r="U35" s="738"/>
      <c r="V35" s="738"/>
      <c r="W35" s="738"/>
      <c r="X35" s="738"/>
      <c r="Y35" s="738"/>
      <c r="Z35" s="738"/>
      <c r="AA35" s="738"/>
      <c r="AB35" s="738"/>
      <c r="AC35" s="738"/>
      <c r="AD35" s="739"/>
      <c r="AE35" s="740" t="s">
        <v>332</v>
      </c>
      <c r="AF35" s="738"/>
      <c r="AG35" s="738"/>
      <c r="AH35" s="738"/>
      <c r="AI35" s="738"/>
      <c r="AJ35" s="738"/>
      <c r="AK35" s="738"/>
      <c r="AL35" s="738"/>
      <c r="AM35" s="738"/>
      <c r="AN35" s="738"/>
      <c r="AO35" s="738"/>
    </row>
    <row r="36" spans="1:66" s="572" customFormat="1" ht="24" customHeight="1">
      <c r="A36" s="571"/>
      <c r="B36" s="864" t="s">
        <v>625</v>
      </c>
      <c r="C36" s="864"/>
      <c r="D36" s="864"/>
      <c r="E36" s="864"/>
      <c r="F36" s="864"/>
      <c r="G36" s="864"/>
      <c r="H36" s="864"/>
      <c r="I36" s="865"/>
      <c r="J36" s="961">
        <f>J27</f>
        <v>4</v>
      </c>
      <c r="K36" s="962"/>
      <c r="L36" s="962"/>
      <c r="M36" s="962"/>
      <c r="N36" s="962"/>
      <c r="O36" s="963"/>
      <c r="P36" s="982">
        <f>U27</f>
        <v>3.855</v>
      </c>
      <c r="Q36" s="751"/>
      <c r="R36" s="751"/>
      <c r="S36" s="421" t="s">
        <v>1</v>
      </c>
      <c r="T36" s="997">
        <v>0.6</v>
      </c>
      <c r="U36" s="997"/>
      <c r="V36" s="260" t="s">
        <v>9</v>
      </c>
      <c r="W36" s="1006">
        <v>1.25</v>
      </c>
      <c r="X36" s="1006"/>
      <c r="Y36" s="1006"/>
      <c r="Z36" s="260" t="s">
        <v>114</v>
      </c>
      <c r="AA36" s="1005">
        <f>J36</f>
        <v>4</v>
      </c>
      <c r="AB36" s="1005"/>
      <c r="AC36" s="1005"/>
      <c r="AD36" s="261" t="s">
        <v>2</v>
      </c>
      <c r="AE36" s="987">
        <f>ROUND(P36+(T36*AA36),2)</f>
        <v>6.26</v>
      </c>
      <c r="AF36" s="988"/>
      <c r="AG36" s="988"/>
      <c r="AH36" s="988"/>
      <c r="AI36" s="988"/>
      <c r="AJ36" s="260" t="s">
        <v>9</v>
      </c>
      <c r="AK36" s="988">
        <f>ROUND(P36+(W36*AA36),2)</f>
        <v>8.86</v>
      </c>
      <c r="AL36" s="988"/>
      <c r="AM36" s="988"/>
      <c r="AN36" s="988"/>
      <c r="AO36" s="988"/>
    </row>
    <row r="37" spans="1:66" s="572" customFormat="1" ht="24" customHeight="1">
      <c r="A37" s="571"/>
      <c r="B37" s="866" t="s">
        <v>628</v>
      </c>
      <c r="C37" s="866"/>
      <c r="D37" s="866"/>
      <c r="E37" s="866"/>
      <c r="F37" s="866"/>
      <c r="G37" s="866"/>
      <c r="H37" s="866"/>
      <c r="I37" s="867"/>
      <c r="J37" s="964">
        <f>J28</f>
        <v>4.7</v>
      </c>
      <c r="K37" s="965"/>
      <c r="L37" s="965"/>
      <c r="M37" s="965"/>
      <c r="N37" s="965"/>
      <c r="O37" s="966"/>
      <c r="P37" s="990">
        <f>U28</f>
        <v>3.855</v>
      </c>
      <c r="Q37" s="792"/>
      <c r="R37" s="792"/>
      <c r="S37" s="591" t="s">
        <v>1</v>
      </c>
      <c r="T37" s="984">
        <v>0.6</v>
      </c>
      <c r="U37" s="984"/>
      <c r="V37" s="592" t="s">
        <v>9</v>
      </c>
      <c r="W37" s="999">
        <v>1.25</v>
      </c>
      <c r="X37" s="999"/>
      <c r="Y37" s="999"/>
      <c r="Z37" s="592" t="s">
        <v>114</v>
      </c>
      <c r="AA37" s="989">
        <f>J37</f>
        <v>4.7</v>
      </c>
      <c r="AB37" s="989"/>
      <c r="AC37" s="989"/>
      <c r="AD37" s="593" t="s">
        <v>2</v>
      </c>
      <c r="AE37" s="991">
        <f>ROUND(P37+(T37*AA37),2)</f>
        <v>6.68</v>
      </c>
      <c r="AF37" s="992"/>
      <c r="AG37" s="992"/>
      <c r="AH37" s="992"/>
      <c r="AI37" s="992"/>
      <c r="AJ37" s="592" t="s">
        <v>9</v>
      </c>
      <c r="AK37" s="992">
        <f>ROUND(P37+(W37*AA37),2)</f>
        <v>9.73</v>
      </c>
      <c r="AL37" s="992"/>
      <c r="AM37" s="992"/>
      <c r="AN37" s="992"/>
      <c r="AO37" s="992"/>
    </row>
    <row r="38" spans="1:66" ht="24" customHeight="1">
      <c r="A38" s="1"/>
      <c r="B38" s="1"/>
      <c r="C38" s="1" t="s">
        <v>630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572"/>
      <c r="AZ38" s="572"/>
      <c r="BA38" s="572"/>
      <c r="BB38" s="572"/>
      <c r="BC38" s="572"/>
      <c r="BD38" s="572"/>
      <c r="BE38" s="572"/>
      <c r="BF38" s="572"/>
      <c r="BG38" s="572"/>
      <c r="BH38" s="572"/>
      <c r="BI38" s="572"/>
      <c r="BJ38" s="1"/>
      <c r="BK38" s="1"/>
      <c r="BL38" s="1"/>
      <c r="BM38" s="1"/>
      <c r="BN38" s="1"/>
    </row>
    <row r="39" spans="1:66" ht="24" customHeight="1">
      <c r="A39" s="1"/>
      <c r="B39" s="1"/>
      <c r="C39" s="573" t="s">
        <v>346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572"/>
      <c r="AZ39" s="572"/>
      <c r="BA39" s="572"/>
      <c r="BB39" s="572"/>
      <c r="BC39" s="572"/>
      <c r="BD39" s="572"/>
      <c r="BE39" s="572"/>
      <c r="BF39" s="572"/>
      <c r="BG39" s="572"/>
      <c r="BH39" s="572"/>
      <c r="BI39" s="572"/>
      <c r="BJ39" s="1"/>
      <c r="BK39" s="1"/>
      <c r="BL39" s="1"/>
      <c r="BM39" s="1"/>
      <c r="BN39" s="1"/>
    </row>
    <row r="40" spans="1:66" ht="24" customHeight="1">
      <c r="A40" s="1"/>
      <c r="B40" s="1"/>
      <c r="C40" s="1"/>
      <c r="D40" s="1" t="s">
        <v>666</v>
      </c>
      <c r="E40" s="488"/>
      <c r="F40" s="488"/>
      <c r="G40" s="488"/>
      <c r="H40" s="488"/>
      <c r="I40" s="488"/>
      <c r="J40" s="488"/>
      <c r="K40" s="488"/>
      <c r="L40" s="488"/>
      <c r="M40" s="488"/>
      <c r="N40" s="488"/>
      <c r="O40" s="488"/>
      <c r="P40" s="488"/>
      <c r="Q40" s="488"/>
      <c r="R40" s="488"/>
      <c r="S40" s="488"/>
      <c r="T40" s="488"/>
      <c r="AI40" s="488"/>
      <c r="AJ40" s="488"/>
      <c r="AK40" s="488"/>
      <c r="AL40" s="488"/>
      <c r="AM40" s="488"/>
      <c r="AN40" s="488"/>
      <c r="AO40" s="488"/>
      <c r="AP40" s="1"/>
      <c r="AQ40" s="1"/>
      <c r="AR40" s="1"/>
      <c r="AS40" s="1"/>
      <c r="AT40" s="1"/>
      <c r="AU40" s="1"/>
      <c r="AV40" s="1"/>
      <c r="AW40" s="1"/>
      <c r="AX40" s="1"/>
      <c r="AY40" s="572"/>
      <c r="AZ40" s="572"/>
      <c r="BA40" s="572"/>
      <c r="BB40" s="572"/>
      <c r="BC40" s="572"/>
      <c r="BD40" s="572"/>
      <c r="BE40" s="572"/>
      <c r="BF40" s="572"/>
      <c r="BG40" s="572"/>
      <c r="BH40" s="572"/>
      <c r="BI40" s="572"/>
      <c r="BJ40" s="1"/>
      <c r="BK40" s="1"/>
      <c r="BL40" s="1"/>
      <c r="BM40" s="1"/>
      <c r="BN40" s="1"/>
    </row>
    <row r="41" spans="1:66" ht="24" customHeight="1">
      <c r="A41" s="1"/>
      <c r="B41" s="1"/>
      <c r="C41" s="1"/>
      <c r="D41" s="1"/>
      <c r="E41" s="488"/>
      <c r="F41" s="488"/>
      <c r="G41" s="488"/>
      <c r="H41" s="488"/>
      <c r="I41" s="488"/>
      <c r="J41" s="594"/>
      <c r="K41" s="488"/>
      <c r="L41" s="488"/>
      <c r="M41" s="488"/>
      <c r="N41" s="488"/>
      <c r="O41" s="488"/>
      <c r="P41" s="488"/>
      <c r="Q41" s="488"/>
      <c r="R41" s="488"/>
      <c r="S41" s="488"/>
      <c r="T41" s="488"/>
      <c r="AI41" s="488"/>
      <c r="AJ41" s="488"/>
      <c r="AK41" s="488"/>
      <c r="AL41" s="488"/>
      <c r="AM41" s="488"/>
      <c r="AN41" s="488"/>
      <c r="AO41" s="488"/>
      <c r="AP41" s="1"/>
      <c r="AQ41" s="1"/>
      <c r="AR41" s="1"/>
      <c r="AS41" s="1"/>
      <c r="AT41" s="1"/>
      <c r="AU41" s="1"/>
      <c r="AV41" s="1"/>
      <c r="AW41" s="1"/>
      <c r="AX41" s="1"/>
      <c r="AY41" s="572"/>
      <c r="AZ41" s="572"/>
      <c r="BA41" s="572"/>
      <c r="BB41" s="572"/>
      <c r="BC41" s="572"/>
      <c r="BD41" s="572"/>
      <c r="BE41" s="572"/>
      <c r="BF41" s="572"/>
      <c r="BG41" s="572"/>
      <c r="BH41" s="572"/>
      <c r="BI41" s="572"/>
      <c r="BJ41" s="1"/>
      <c r="BK41" s="1"/>
      <c r="BL41" s="1"/>
      <c r="BM41" s="1"/>
      <c r="BN41" s="1"/>
    </row>
    <row r="42" spans="1:66" ht="24" customHeight="1">
      <c r="A42" s="1"/>
      <c r="B42" s="1"/>
      <c r="C42" s="1"/>
      <c r="D42" s="1"/>
      <c r="E42" s="488"/>
      <c r="F42" s="488"/>
      <c r="G42" s="488"/>
      <c r="H42" s="488"/>
      <c r="I42" s="488"/>
      <c r="J42" s="594"/>
      <c r="K42" s="488"/>
      <c r="L42" s="488"/>
      <c r="M42" s="488"/>
      <c r="N42" s="488"/>
      <c r="O42" s="488"/>
      <c r="P42" s="488"/>
      <c r="Q42" s="488"/>
      <c r="R42" s="488"/>
      <c r="S42" s="488"/>
      <c r="T42" s="488"/>
      <c r="AI42" s="488"/>
      <c r="AJ42" s="488"/>
      <c r="AK42" s="488"/>
      <c r="AL42" s="488"/>
      <c r="AM42" s="488"/>
      <c r="AN42" s="488"/>
      <c r="AO42" s="488"/>
      <c r="AP42" s="1"/>
      <c r="AQ42" s="1"/>
      <c r="AR42" s="1"/>
      <c r="AS42" s="1"/>
      <c r="AT42" s="1"/>
      <c r="AU42" s="1"/>
      <c r="AV42" s="1"/>
      <c r="AW42" s="1"/>
      <c r="AX42" s="1"/>
      <c r="AY42" s="572"/>
      <c r="AZ42" s="572"/>
      <c r="BA42" s="572"/>
      <c r="BB42" s="572"/>
      <c r="BC42" s="572"/>
      <c r="BD42" s="572"/>
      <c r="BE42" s="572"/>
      <c r="BF42" s="572"/>
      <c r="BG42" s="572"/>
      <c r="BH42" s="572"/>
      <c r="BI42" s="572"/>
      <c r="BJ42" s="1"/>
      <c r="BK42" s="1"/>
      <c r="BL42" s="1"/>
      <c r="BM42" s="1"/>
      <c r="BN42" s="1"/>
    </row>
    <row r="43" spans="1:66" ht="24" customHeight="1">
      <c r="A43" s="1"/>
      <c r="B43" s="1"/>
      <c r="C43" s="1"/>
      <c r="D43" s="1"/>
      <c r="E43" s="488"/>
      <c r="F43" s="488"/>
      <c r="G43" s="488"/>
      <c r="H43" s="488"/>
      <c r="I43" s="488"/>
      <c r="J43" s="594"/>
      <c r="K43" s="488"/>
      <c r="L43" s="488"/>
      <c r="M43" s="488"/>
      <c r="N43" s="488"/>
      <c r="O43" s="488"/>
      <c r="P43" s="488"/>
      <c r="Q43" s="488"/>
      <c r="R43" s="488"/>
      <c r="S43" s="488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  <c r="AN43" s="488"/>
      <c r="AO43" s="488"/>
      <c r="AP43" s="1"/>
      <c r="AQ43" s="1"/>
      <c r="AR43" s="1"/>
      <c r="AS43" s="1"/>
      <c r="AT43" s="1"/>
      <c r="AU43" s="1"/>
      <c r="AV43" s="1"/>
      <c r="AW43" s="1"/>
      <c r="AX43" s="1"/>
      <c r="AY43" s="572"/>
      <c r="AZ43" s="572"/>
      <c r="BA43" s="572"/>
      <c r="BB43" s="572"/>
      <c r="BC43" s="572"/>
      <c r="BD43" s="572"/>
      <c r="BE43" s="572"/>
      <c r="BF43" s="572"/>
      <c r="BG43" s="572"/>
      <c r="BH43" s="572"/>
      <c r="BI43" s="572"/>
      <c r="BJ43" s="1"/>
      <c r="BK43" s="1"/>
      <c r="BL43" s="1"/>
      <c r="BM43" s="1"/>
      <c r="BN43" s="1"/>
    </row>
    <row r="44" spans="1:66" ht="24" customHeight="1">
      <c r="A44" s="1"/>
      <c r="B44" s="739" t="s">
        <v>689</v>
      </c>
      <c r="C44" s="748"/>
      <c r="D44" s="748"/>
      <c r="E44" s="748"/>
      <c r="F44" s="748"/>
      <c r="G44" s="748"/>
      <c r="H44" s="748" t="s">
        <v>669</v>
      </c>
      <c r="I44" s="748"/>
      <c r="J44" s="748"/>
      <c r="K44" s="748"/>
      <c r="L44" s="748"/>
      <c r="M44" s="748"/>
      <c r="N44" s="740" t="s">
        <v>670</v>
      </c>
      <c r="O44" s="738"/>
      <c r="P44" s="738"/>
      <c r="Q44" s="738"/>
      <c r="R44" s="738"/>
      <c r="S44" s="739"/>
      <c r="T44" s="748" t="s">
        <v>671</v>
      </c>
      <c r="U44" s="748"/>
      <c r="V44" s="748"/>
      <c r="W44" s="748"/>
      <c r="X44" s="748"/>
      <c r="Y44" s="748"/>
      <c r="Z44" s="748" t="s">
        <v>672</v>
      </c>
      <c r="AA44" s="748"/>
      <c r="AB44" s="748"/>
      <c r="AC44" s="748"/>
      <c r="AD44" s="748"/>
      <c r="AE44" s="748"/>
      <c r="AF44" s="740" t="s">
        <v>668</v>
      </c>
      <c r="AG44" s="738"/>
      <c r="AH44" s="738"/>
      <c r="AI44" s="738"/>
      <c r="AJ44" s="738"/>
      <c r="AK44" s="738"/>
      <c r="AL44" s="738"/>
      <c r="AM44" s="738"/>
      <c r="AN44" s="738"/>
      <c r="AO44" s="738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1:66" ht="24" customHeight="1">
      <c r="A45" s="1"/>
      <c r="B45" s="921" t="s">
        <v>673</v>
      </c>
      <c r="C45" s="922"/>
      <c r="D45" s="922"/>
      <c r="E45" s="922"/>
      <c r="F45" s="922"/>
      <c r="G45" s="922"/>
      <c r="H45" s="914">
        <v>2.3199999999999998</v>
      </c>
      <c r="I45" s="914"/>
      <c r="J45" s="914"/>
      <c r="K45" s="914"/>
      <c r="L45" s="914"/>
      <c r="M45" s="914"/>
      <c r="N45" s="901">
        <v>1.86</v>
      </c>
      <c r="O45" s="902"/>
      <c r="P45" s="902"/>
      <c r="Q45" s="902"/>
      <c r="R45" s="902"/>
      <c r="S45" s="903"/>
      <c r="T45" s="914">
        <v>1.7</v>
      </c>
      <c r="U45" s="914"/>
      <c r="V45" s="914"/>
      <c r="W45" s="914"/>
      <c r="X45" s="914"/>
      <c r="Y45" s="914"/>
      <c r="Z45" s="914">
        <v>1.38</v>
      </c>
      <c r="AA45" s="914"/>
      <c r="AB45" s="914"/>
      <c r="AC45" s="914"/>
      <c r="AD45" s="914"/>
      <c r="AE45" s="914"/>
      <c r="AF45" s="912">
        <v>0.88</v>
      </c>
      <c r="AG45" s="913"/>
      <c r="AH45" s="913"/>
      <c r="AI45" s="913"/>
      <c r="AJ45" s="913"/>
      <c r="AK45" s="913"/>
      <c r="AL45" s="913"/>
      <c r="AM45" s="913"/>
      <c r="AN45" s="913"/>
      <c r="AO45" s="913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1:66" ht="24" customHeight="1">
      <c r="A46" s="1"/>
      <c r="B46" s="905" t="s">
        <v>242</v>
      </c>
      <c r="C46" s="906"/>
      <c r="D46" s="906"/>
      <c r="E46" s="906"/>
      <c r="F46" s="906"/>
      <c r="G46" s="906"/>
      <c r="H46" s="879">
        <v>0.77</v>
      </c>
      <c r="I46" s="879"/>
      <c r="J46" s="879"/>
      <c r="K46" s="879"/>
      <c r="L46" s="879"/>
      <c r="M46" s="879"/>
      <c r="N46" s="904">
        <v>0.71</v>
      </c>
      <c r="O46" s="874"/>
      <c r="P46" s="874"/>
      <c r="Q46" s="874"/>
      <c r="R46" s="874"/>
      <c r="S46" s="875"/>
      <c r="T46" s="879">
        <v>0.71</v>
      </c>
      <c r="U46" s="879"/>
      <c r="V46" s="879"/>
      <c r="W46" s="879"/>
      <c r="X46" s="879"/>
      <c r="Y46" s="879"/>
      <c r="Z46" s="907">
        <v>0.7</v>
      </c>
      <c r="AA46" s="907"/>
      <c r="AB46" s="907"/>
      <c r="AC46" s="907"/>
      <c r="AD46" s="907"/>
      <c r="AE46" s="907"/>
      <c r="AF46" s="904">
        <v>0.69</v>
      </c>
      <c r="AG46" s="874"/>
      <c r="AH46" s="874"/>
      <c r="AI46" s="874"/>
      <c r="AJ46" s="874"/>
      <c r="AK46" s="874"/>
      <c r="AL46" s="874"/>
      <c r="AM46" s="874"/>
      <c r="AN46" s="874"/>
      <c r="AO46" s="874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1:66" ht="24" customHeight="1">
      <c r="A47" s="1"/>
      <c r="B47" s="1"/>
      <c r="C47" s="1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595" t="s">
        <v>2</v>
      </c>
      <c r="O47" s="1011">
        <f>G53/SQRT((T53/AI53))</f>
        <v>0.11098204776166791</v>
      </c>
      <c r="P47" s="1011"/>
      <c r="Q47" s="1011"/>
      <c r="R47" s="1011"/>
      <c r="S47" s="1031" t="s">
        <v>627</v>
      </c>
      <c r="T47" s="1031"/>
      <c r="U47" s="1031"/>
      <c r="V47" s="1031"/>
      <c r="W47" s="970" t="s">
        <v>674</v>
      </c>
      <c r="X47" s="970"/>
      <c r="Y47" s="970"/>
      <c r="Z47" s="707"/>
      <c r="AA47" s="707"/>
      <c r="AB47" s="708"/>
      <c r="AC47" s="708"/>
      <c r="AD47" s="708"/>
      <c r="AE47" s="708"/>
      <c r="AG47" s="314"/>
      <c r="AH47" s="314"/>
      <c r="AI47" s="314"/>
      <c r="AJ47" s="314"/>
      <c r="AK47" s="346"/>
      <c r="AL47" s="346"/>
      <c r="AM47" s="346"/>
      <c r="AN47" s="346"/>
      <c r="AO47" s="346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1:66" ht="24" customHeight="1">
      <c r="A48" s="1"/>
      <c r="B48" s="1"/>
      <c r="C48" s="1"/>
      <c r="D48" s="346"/>
      <c r="E48" s="346"/>
      <c r="F48" s="346"/>
      <c r="G48" s="346"/>
      <c r="H48" s="346"/>
      <c r="I48" s="346"/>
      <c r="J48" s="346"/>
      <c r="K48" s="346"/>
      <c r="L48" s="346"/>
      <c r="M48" s="346"/>
      <c r="N48" s="595" t="s">
        <v>2</v>
      </c>
      <c r="O48" s="1007">
        <f>G54/SQRT((T54/AI54))</f>
        <v>0.10244842604940302</v>
      </c>
      <c r="P48" s="1007"/>
      <c r="Q48" s="1007"/>
      <c r="R48" s="1007"/>
      <c r="S48" s="911" t="s">
        <v>627</v>
      </c>
      <c r="T48" s="911"/>
      <c r="U48" s="911"/>
      <c r="V48" s="911"/>
      <c r="W48" s="919" t="s">
        <v>675</v>
      </c>
      <c r="X48" s="919"/>
      <c r="Y48" s="919"/>
      <c r="Z48" s="688"/>
      <c r="AA48" s="688"/>
      <c r="AB48" s="688"/>
      <c r="AC48" s="688"/>
      <c r="AD48" s="688"/>
      <c r="AE48" s="688"/>
      <c r="AF48" s="292"/>
      <c r="AG48" s="530"/>
      <c r="AH48" s="530"/>
      <c r="AI48" s="530"/>
      <c r="AJ48" s="530"/>
      <c r="AK48" s="346"/>
      <c r="AL48" s="346"/>
      <c r="AM48" s="346"/>
      <c r="AN48" s="346"/>
      <c r="AO48" s="346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66" ht="24" customHeight="1">
      <c r="A49" s="1"/>
      <c r="B49" s="1"/>
      <c r="C49" s="1"/>
      <c r="D49" s="346"/>
      <c r="E49" s="346"/>
      <c r="F49" s="346"/>
      <c r="G49" s="346"/>
      <c r="H49" s="346"/>
      <c r="I49" s="346"/>
      <c r="J49" s="346"/>
      <c r="K49" s="346"/>
      <c r="L49" s="346"/>
      <c r="M49" s="346"/>
      <c r="N49" s="346"/>
      <c r="O49" s="346"/>
      <c r="P49" s="346"/>
      <c r="Q49" s="346"/>
      <c r="R49" s="346"/>
      <c r="S49" s="346" t="s">
        <v>680</v>
      </c>
      <c r="T49" s="346"/>
      <c r="U49" s="346"/>
      <c r="V49" s="346"/>
      <c r="W49" s="346"/>
      <c r="X49" s="346"/>
      <c r="Y49" s="346"/>
      <c r="Z49" s="346"/>
      <c r="AA49" s="346"/>
      <c r="AB49" s="346"/>
      <c r="AC49" s="346"/>
      <c r="AD49" s="346"/>
      <c r="AE49" s="346"/>
      <c r="AF49" s="346"/>
      <c r="AG49" s="346"/>
      <c r="AH49" s="346"/>
      <c r="AI49" s="346"/>
      <c r="AJ49" s="346"/>
      <c r="AK49" s="346"/>
      <c r="AL49" s="346"/>
      <c r="AM49" s="346"/>
      <c r="AN49" s="346"/>
      <c r="AO49" s="346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1:66" ht="24" customHeight="1">
      <c r="A50" s="1"/>
      <c r="B50" s="1"/>
      <c r="C50" s="1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  <c r="AA50" s="346"/>
      <c r="AB50" s="346"/>
      <c r="AC50" s="346"/>
      <c r="AD50" s="346"/>
      <c r="AE50" s="346"/>
      <c r="AF50" s="346"/>
      <c r="AG50" s="346"/>
      <c r="AH50" s="346"/>
      <c r="AI50" s="346"/>
      <c r="AJ50" s="346"/>
      <c r="AK50" s="346"/>
      <c r="AL50" s="346"/>
      <c r="AM50" s="346"/>
      <c r="AN50" s="346"/>
      <c r="AO50" s="346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1:66" ht="24" customHeight="1">
      <c r="A51" s="1"/>
      <c r="B51" s="1"/>
      <c r="C51" s="1"/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46"/>
      <c r="Q51" s="346"/>
      <c r="R51" s="346"/>
      <c r="S51" s="346"/>
      <c r="T51" s="346"/>
      <c r="U51" s="346"/>
      <c r="V51" s="346"/>
      <c r="W51" s="346"/>
      <c r="X51" s="346"/>
      <c r="Y51" s="346"/>
      <c r="Z51" s="346"/>
      <c r="AA51" s="346"/>
      <c r="AB51" s="346"/>
      <c r="AC51" s="346"/>
      <c r="AD51" s="346"/>
      <c r="AE51" s="346"/>
      <c r="AF51" s="346"/>
      <c r="AG51" s="346"/>
      <c r="AH51" s="346"/>
      <c r="AI51" s="346"/>
      <c r="AJ51" s="346"/>
      <c r="AK51" s="346"/>
      <c r="AL51" s="346"/>
      <c r="AM51" s="346"/>
      <c r="AN51" s="346"/>
      <c r="AO51" s="346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1:66" ht="24" customHeight="1">
      <c r="A52" s="1"/>
      <c r="B52" s="738" t="s">
        <v>10</v>
      </c>
      <c r="C52" s="738"/>
      <c r="D52" s="738"/>
      <c r="E52" s="738"/>
      <c r="F52" s="739"/>
      <c r="G52" s="740" t="s">
        <v>308</v>
      </c>
      <c r="H52" s="738"/>
      <c r="I52" s="738"/>
      <c r="J52" s="738"/>
      <c r="K52" s="738"/>
      <c r="L52" s="739"/>
      <c r="M52" s="740" t="s">
        <v>676</v>
      </c>
      <c r="N52" s="738"/>
      <c r="O52" s="738"/>
      <c r="P52" s="738"/>
      <c r="Q52" s="738"/>
      <c r="R52" s="738"/>
      <c r="S52" s="739"/>
      <c r="T52" s="740" t="s">
        <v>679</v>
      </c>
      <c r="U52" s="738"/>
      <c r="V52" s="738"/>
      <c r="W52" s="738"/>
      <c r="X52" s="738"/>
      <c r="Y52" s="738"/>
      <c r="Z52" s="739"/>
      <c r="AA52" s="740" t="s">
        <v>677</v>
      </c>
      <c r="AB52" s="738"/>
      <c r="AC52" s="738"/>
      <c r="AD52" s="738"/>
      <c r="AE52" s="738"/>
      <c r="AF52" s="738"/>
      <c r="AG52" s="738"/>
      <c r="AH52" s="739"/>
      <c r="AI52" s="748" t="s">
        <v>678</v>
      </c>
      <c r="AJ52" s="748"/>
      <c r="AK52" s="748"/>
      <c r="AL52" s="748"/>
      <c r="AM52" s="748"/>
      <c r="AN52" s="748"/>
      <c r="AO52" s="740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 ht="24" customHeight="1">
      <c r="A53" s="488"/>
      <c r="B53" s="872" t="s">
        <v>625</v>
      </c>
      <c r="C53" s="872"/>
      <c r="D53" s="872"/>
      <c r="E53" s="872"/>
      <c r="F53" s="873"/>
      <c r="G53" s="878">
        <f>'3.1.1 마루높이 결정(1)'!AC19</f>
        <v>0.02</v>
      </c>
      <c r="H53" s="878"/>
      <c r="I53" s="878"/>
      <c r="J53" s="878"/>
      <c r="K53" s="878"/>
      <c r="L53" s="878"/>
      <c r="M53" s="908">
        <f>'3.1.1 마루높이 결정(1)'!L19</f>
        <v>4</v>
      </c>
      <c r="N53" s="909"/>
      <c r="O53" s="909"/>
      <c r="P53" s="909"/>
      <c r="Q53" s="909"/>
      <c r="R53" s="909"/>
      <c r="S53" s="910"/>
      <c r="T53" s="908">
        <v>6.7</v>
      </c>
      <c r="U53" s="909"/>
      <c r="V53" s="909"/>
      <c r="W53" s="909"/>
      <c r="X53" s="909"/>
      <c r="Y53" s="909"/>
      <c r="Z53" s="910"/>
      <c r="AA53" s="878">
        <f>'3.1.1 마루높이 결정(1)'!Q19</f>
        <v>11.5</v>
      </c>
      <c r="AB53" s="878"/>
      <c r="AC53" s="878"/>
      <c r="AD53" s="878"/>
      <c r="AE53" s="878"/>
      <c r="AF53" s="878"/>
      <c r="AG53" s="878"/>
      <c r="AH53" s="878"/>
      <c r="AI53" s="916">
        <f>1.56*AA53^2</f>
        <v>206.31</v>
      </c>
      <c r="AJ53" s="916"/>
      <c r="AK53" s="916"/>
      <c r="AL53" s="916"/>
      <c r="AM53" s="916"/>
      <c r="AN53" s="916"/>
      <c r="AO53" s="908"/>
      <c r="AP53" s="488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ht="24" customHeight="1">
      <c r="A54" s="488"/>
      <c r="B54" s="874" t="s">
        <v>628</v>
      </c>
      <c r="C54" s="874"/>
      <c r="D54" s="874"/>
      <c r="E54" s="874"/>
      <c r="F54" s="875"/>
      <c r="G54" s="879">
        <f>'3.1.1 마루높이 결정(1)'!AC19</f>
        <v>0.02</v>
      </c>
      <c r="H54" s="879"/>
      <c r="I54" s="879"/>
      <c r="J54" s="879"/>
      <c r="K54" s="879"/>
      <c r="L54" s="879"/>
      <c r="M54" s="915">
        <f>'3.1.1 마루높이 결정(1)'!L20</f>
        <v>4.7</v>
      </c>
      <c r="N54" s="917"/>
      <c r="O54" s="917"/>
      <c r="P54" s="917"/>
      <c r="Q54" s="917"/>
      <c r="R54" s="917"/>
      <c r="S54" s="918"/>
      <c r="T54" s="915">
        <v>8</v>
      </c>
      <c r="U54" s="917"/>
      <c r="V54" s="917"/>
      <c r="W54" s="917"/>
      <c r="X54" s="917"/>
      <c r="Y54" s="917"/>
      <c r="Z54" s="918"/>
      <c r="AA54" s="879">
        <f>'3.1.1 마루높이 결정(1)'!Q20</f>
        <v>11.6</v>
      </c>
      <c r="AB54" s="879"/>
      <c r="AC54" s="879"/>
      <c r="AD54" s="879"/>
      <c r="AE54" s="879"/>
      <c r="AF54" s="879"/>
      <c r="AG54" s="879"/>
      <c r="AH54" s="879"/>
      <c r="AI54" s="907">
        <f>1.56*AA54^2</f>
        <v>209.9136</v>
      </c>
      <c r="AJ54" s="907"/>
      <c r="AK54" s="907"/>
      <c r="AL54" s="907"/>
      <c r="AM54" s="907"/>
      <c r="AN54" s="907"/>
      <c r="AO54" s="915"/>
      <c r="AP54" s="488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</row>
    <row r="55" spans="1:66" ht="24" customHeight="1">
      <c r="A55" s="488"/>
      <c r="B55" s="530"/>
      <c r="C55" s="530" t="s">
        <v>764</v>
      </c>
      <c r="D55" s="530"/>
      <c r="E55" s="530" t="s">
        <v>2</v>
      </c>
      <c r="F55" s="749" t="s">
        <v>765</v>
      </c>
      <c r="G55" s="749"/>
      <c r="H55" s="530" t="s">
        <v>114</v>
      </c>
      <c r="I55" s="530" t="s">
        <v>13</v>
      </c>
      <c r="J55" s="749">
        <v>0.25</v>
      </c>
      <c r="K55" s="749"/>
      <c r="L55" s="530" t="s">
        <v>1</v>
      </c>
      <c r="M55" s="749">
        <v>1.1000000000000001</v>
      </c>
      <c r="N55" s="749"/>
      <c r="O55" s="530" t="s">
        <v>114</v>
      </c>
      <c r="P55" s="749" t="s">
        <v>179</v>
      </c>
      <c r="Q55" s="749"/>
      <c r="R55" s="530" t="s">
        <v>13</v>
      </c>
      <c r="S55" s="911">
        <f>O47</f>
        <v>0.11098204776166791</v>
      </c>
      <c r="T55" s="749"/>
      <c r="U55" s="749"/>
      <c r="V55" s="530" t="s">
        <v>15</v>
      </c>
      <c r="W55" s="530" t="s">
        <v>15</v>
      </c>
      <c r="X55" s="530" t="s">
        <v>2</v>
      </c>
      <c r="Y55" s="911">
        <f>M53*(J55+M55*O47)</f>
        <v>1.4883210101513389</v>
      </c>
      <c r="Z55" s="911"/>
      <c r="AA55" s="911"/>
      <c r="AB55" s="749" t="s">
        <v>627</v>
      </c>
      <c r="AC55" s="749"/>
      <c r="AD55" s="749"/>
      <c r="AE55" s="749"/>
      <c r="AF55" s="537"/>
      <c r="AG55" s="749" t="s">
        <v>683</v>
      </c>
      <c r="AH55" s="749"/>
      <c r="AI55" s="749"/>
      <c r="AJ55" s="749"/>
      <c r="AK55" s="749"/>
      <c r="AL55" s="749"/>
      <c r="AM55" s="530"/>
      <c r="AN55" s="530"/>
      <c r="AO55" s="530"/>
      <c r="AP55" s="537"/>
      <c r="AR55" s="597"/>
      <c r="AS55" s="597"/>
      <c r="AT55" s="597"/>
      <c r="AU55" s="579"/>
      <c r="AV55" s="579"/>
      <c r="AW55" s="579"/>
      <c r="AX55" s="579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</row>
    <row r="56" spans="1:66" ht="24" customHeight="1">
      <c r="A56" s="488"/>
      <c r="B56" s="530"/>
      <c r="C56" s="530" t="s">
        <v>764</v>
      </c>
      <c r="D56" s="530"/>
      <c r="E56" s="530" t="s">
        <v>2</v>
      </c>
      <c r="F56" s="749" t="s">
        <v>765</v>
      </c>
      <c r="G56" s="749"/>
      <c r="H56" s="530" t="s">
        <v>114</v>
      </c>
      <c r="I56" s="530" t="s">
        <v>13</v>
      </c>
      <c r="J56" s="749">
        <v>0.25</v>
      </c>
      <c r="K56" s="749"/>
      <c r="L56" s="530" t="s">
        <v>1</v>
      </c>
      <c r="M56" s="749">
        <v>1.1000000000000001</v>
      </c>
      <c r="N56" s="749"/>
      <c r="O56" s="530" t="s">
        <v>114</v>
      </c>
      <c r="P56" s="749" t="s">
        <v>179</v>
      </c>
      <c r="Q56" s="749"/>
      <c r="R56" s="530" t="s">
        <v>13</v>
      </c>
      <c r="S56" s="911">
        <f>O48</f>
        <v>0.10244842604940302</v>
      </c>
      <c r="T56" s="749"/>
      <c r="U56" s="749"/>
      <c r="V56" s="530" t="s">
        <v>15</v>
      </c>
      <c r="W56" s="530" t="s">
        <v>15</v>
      </c>
      <c r="X56" s="530" t="s">
        <v>2</v>
      </c>
      <c r="Y56" s="911">
        <f>M54*(J56+M56*O48)</f>
        <v>1.7046583626754137</v>
      </c>
      <c r="Z56" s="911"/>
      <c r="AA56" s="911"/>
      <c r="AB56" s="749" t="s">
        <v>627</v>
      </c>
      <c r="AC56" s="749"/>
      <c r="AD56" s="749"/>
      <c r="AE56" s="749"/>
      <c r="AF56" s="537"/>
      <c r="AG56" s="749" t="s">
        <v>709</v>
      </c>
      <c r="AH56" s="749"/>
      <c r="AI56" s="749"/>
      <c r="AJ56" s="749"/>
      <c r="AK56" s="749"/>
      <c r="AL56" s="749"/>
      <c r="AM56" s="530"/>
      <c r="AN56" s="530"/>
      <c r="AO56" s="530"/>
      <c r="AP56" s="537"/>
      <c r="AR56" s="597"/>
      <c r="AS56" s="597"/>
      <c r="AT56" s="597"/>
      <c r="AU56" s="579"/>
      <c r="AV56" s="579"/>
      <c r="AW56" s="579"/>
      <c r="AX56" s="579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</row>
    <row r="57" spans="1:66" ht="24" customHeight="1">
      <c r="A57" s="488"/>
      <c r="B57" s="530"/>
      <c r="C57" s="530"/>
      <c r="D57" s="530"/>
      <c r="E57" s="530"/>
      <c r="F57" s="292"/>
      <c r="G57" s="292"/>
      <c r="H57" s="530"/>
      <c r="I57" s="530"/>
      <c r="J57" s="292"/>
      <c r="K57" s="292"/>
      <c r="L57" s="530"/>
      <c r="M57" s="292"/>
      <c r="N57" s="292"/>
      <c r="O57" s="530"/>
      <c r="P57" s="292"/>
      <c r="Q57" s="292"/>
      <c r="R57" s="530"/>
      <c r="S57" s="522"/>
      <c r="T57" s="292"/>
      <c r="U57" s="292"/>
      <c r="V57" s="530"/>
      <c r="W57" s="530"/>
      <c r="X57" s="530"/>
      <c r="Y57" s="522"/>
      <c r="Z57" s="522"/>
      <c r="AA57" s="522"/>
      <c r="AB57" s="292"/>
      <c r="AC57" s="292"/>
      <c r="AD57" s="292"/>
      <c r="AE57" s="292"/>
      <c r="AF57" s="537"/>
      <c r="AG57" s="292"/>
      <c r="AH57" s="292"/>
      <c r="AI57" s="292"/>
      <c r="AJ57" s="292"/>
      <c r="AK57" s="292"/>
      <c r="AL57" s="292"/>
      <c r="AM57" s="530"/>
      <c r="AN57" s="530"/>
      <c r="AO57" s="530"/>
      <c r="AP57" s="537"/>
      <c r="AR57" s="597"/>
      <c r="AS57" s="597"/>
      <c r="AT57" s="597"/>
      <c r="AU57" s="579"/>
      <c r="AV57" s="579"/>
      <c r="AW57" s="579"/>
      <c r="AX57" s="579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</row>
    <row r="58" spans="1:66" ht="24" customHeight="1">
      <c r="A58" s="1"/>
      <c r="B58" s="739" t="s">
        <v>10</v>
      </c>
      <c r="C58" s="748"/>
      <c r="D58" s="748"/>
      <c r="E58" s="748"/>
      <c r="F58" s="748"/>
      <c r="G58" s="748"/>
      <c r="H58" s="748"/>
      <c r="I58" s="748"/>
      <c r="J58" s="748"/>
      <c r="K58" s="748"/>
      <c r="L58" s="748"/>
      <c r="M58" s="748" t="s">
        <v>216</v>
      </c>
      <c r="N58" s="748"/>
      <c r="O58" s="748"/>
      <c r="P58" s="748"/>
      <c r="Q58" s="748"/>
      <c r="R58" s="748"/>
      <c r="S58" s="748"/>
      <c r="T58" s="748"/>
      <c r="U58" s="748"/>
      <c r="V58" s="748" t="s">
        <v>837</v>
      </c>
      <c r="W58" s="748"/>
      <c r="X58" s="748"/>
      <c r="Y58" s="748"/>
      <c r="Z58" s="748"/>
      <c r="AA58" s="748"/>
      <c r="AB58" s="748"/>
      <c r="AC58" s="748"/>
      <c r="AD58" s="748"/>
      <c r="AE58" s="740" t="s">
        <v>332</v>
      </c>
      <c r="AF58" s="738"/>
      <c r="AG58" s="738"/>
      <c r="AH58" s="738"/>
      <c r="AI58" s="738"/>
      <c r="AJ58" s="738"/>
      <c r="AK58" s="738"/>
      <c r="AL58" s="738"/>
      <c r="AM58" s="738"/>
      <c r="AN58" s="738"/>
      <c r="AO58" s="738"/>
      <c r="AR58" s="597"/>
      <c r="AS58" s="597"/>
      <c r="AT58" s="597"/>
      <c r="AU58" s="579"/>
      <c r="AV58" s="579"/>
      <c r="AW58" s="579"/>
      <c r="AX58" s="579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</row>
    <row r="59" spans="1:66" ht="24" customHeight="1">
      <c r="A59" s="1"/>
      <c r="B59" s="872" t="s">
        <v>625</v>
      </c>
      <c r="C59" s="872"/>
      <c r="D59" s="872"/>
      <c r="E59" s="872"/>
      <c r="F59" s="872"/>
      <c r="G59" s="872"/>
      <c r="H59" s="872"/>
      <c r="I59" s="872"/>
      <c r="J59" s="872"/>
      <c r="K59" s="872"/>
      <c r="L59" s="873"/>
      <c r="M59" s="928">
        <f>U27</f>
        <v>3.855</v>
      </c>
      <c r="N59" s="872"/>
      <c r="O59" s="872"/>
      <c r="P59" s="872"/>
      <c r="Q59" s="872"/>
      <c r="R59" s="872"/>
      <c r="S59" s="872"/>
      <c r="T59" s="872"/>
      <c r="U59" s="873"/>
      <c r="V59" s="971">
        <f>Y55</f>
        <v>1.4883210101513389</v>
      </c>
      <c r="W59" s="972"/>
      <c r="X59" s="972"/>
      <c r="Y59" s="972"/>
      <c r="Z59" s="972"/>
      <c r="AA59" s="972"/>
      <c r="AB59" s="972"/>
      <c r="AC59" s="972"/>
      <c r="AD59" s="973"/>
      <c r="AE59" s="923">
        <f>M59+V59</f>
        <v>5.3433210101513389</v>
      </c>
      <c r="AF59" s="923"/>
      <c r="AG59" s="923"/>
      <c r="AH59" s="923"/>
      <c r="AI59" s="923"/>
      <c r="AJ59" s="923"/>
      <c r="AK59" s="923"/>
      <c r="AL59" s="923"/>
      <c r="AM59" s="923"/>
      <c r="AN59" s="923"/>
      <c r="AO59" s="924"/>
      <c r="AR59" s="519"/>
      <c r="AS59" s="519"/>
      <c r="AT59" s="519"/>
      <c r="AU59" s="519"/>
      <c r="AV59" s="519"/>
      <c r="AW59" s="519"/>
      <c r="AX59" s="519"/>
      <c r="AY59" s="579"/>
      <c r="AZ59" s="579"/>
      <c r="BA59" s="579"/>
      <c r="BB59" s="579"/>
      <c r="BC59" s="579"/>
      <c r="BD59" s="579"/>
      <c r="BE59" s="579"/>
      <c r="BF59" s="1"/>
      <c r="BG59" s="1"/>
      <c r="BH59" s="1"/>
      <c r="BI59" s="1"/>
      <c r="BJ59" s="1"/>
      <c r="BK59" s="1"/>
      <c r="BL59" s="1"/>
    </row>
    <row r="60" spans="1:66" ht="24" customHeight="1">
      <c r="A60" s="1"/>
      <c r="B60" s="874" t="s">
        <v>628</v>
      </c>
      <c r="C60" s="874"/>
      <c r="D60" s="874"/>
      <c r="E60" s="874"/>
      <c r="F60" s="874"/>
      <c r="G60" s="874"/>
      <c r="H60" s="874"/>
      <c r="I60" s="874"/>
      <c r="J60" s="874"/>
      <c r="K60" s="874"/>
      <c r="L60" s="875"/>
      <c r="M60" s="979">
        <f>M59</f>
        <v>3.855</v>
      </c>
      <c r="N60" s="874"/>
      <c r="O60" s="874"/>
      <c r="P60" s="874"/>
      <c r="Q60" s="874"/>
      <c r="R60" s="874"/>
      <c r="S60" s="874"/>
      <c r="T60" s="874"/>
      <c r="U60" s="875"/>
      <c r="V60" s="976">
        <f>Y56</f>
        <v>1.7046583626754137</v>
      </c>
      <c r="W60" s="977"/>
      <c r="X60" s="977"/>
      <c r="Y60" s="977"/>
      <c r="Z60" s="977"/>
      <c r="AA60" s="977"/>
      <c r="AB60" s="977"/>
      <c r="AC60" s="977"/>
      <c r="AD60" s="978"/>
      <c r="AE60" s="946">
        <f>M60+V60</f>
        <v>5.5596583626754139</v>
      </c>
      <c r="AF60" s="946"/>
      <c r="AG60" s="946"/>
      <c r="AH60" s="946"/>
      <c r="AI60" s="946"/>
      <c r="AJ60" s="946"/>
      <c r="AK60" s="946"/>
      <c r="AL60" s="946"/>
      <c r="AM60" s="946"/>
      <c r="AN60" s="946"/>
      <c r="AO60" s="947"/>
      <c r="AP60" s="519"/>
      <c r="AY60" s="579"/>
      <c r="AZ60" s="579"/>
      <c r="BA60" s="579"/>
      <c r="BB60" s="579"/>
      <c r="BC60" s="579"/>
      <c r="BD60" s="579"/>
      <c r="BE60" s="579"/>
      <c r="BF60" s="1"/>
      <c r="BG60" s="1"/>
      <c r="BH60" s="1"/>
      <c r="BI60" s="1"/>
      <c r="BJ60" s="1"/>
      <c r="BK60" s="1"/>
      <c r="BL60" s="1"/>
    </row>
    <row r="61" spans="1:66" ht="24" customHeight="1">
      <c r="A61" s="1"/>
      <c r="B61" s="488"/>
      <c r="C61" s="1" t="s">
        <v>686</v>
      </c>
      <c r="D61" s="488"/>
      <c r="E61" s="488"/>
      <c r="F61" s="488"/>
      <c r="G61" s="488"/>
      <c r="H61" s="488"/>
      <c r="I61" s="598"/>
      <c r="J61" s="491"/>
      <c r="K61" s="491"/>
      <c r="L61" s="491"/>
      <c r="M61" s="491"/>
      <c r="N61" s="491"/>
      <c r="O61" s="491"/>
      <c r="P61" s="491"/>
      <c r="Q61" s="491"/>
      <c r="R61" s="491"/>
      <c r="S61" s="491"/>
      <c r="T61" s="488"/>
      <c r="U61" s="529"/>
      <c r="V61" s="530"/>
      <c r="W61" s="530"/>
      <c r="X61" s="530"/>
      <c r="Y61" s="488"/>
      <c r="Z61" s="488"/>
      <c r="AA61" s="488"/>
      <c r="AB61" s="488"/>
      <c r="AC61" s="488"/>
      <c r="AD61" s="488"/>
      <c r="AE61" s="488"/>
      <c r="AF61" s="488"/>
      <c r="AG61" s="488"/>
      <c r="AH61" s="488"/>
      <c r="AI61" s="537"/>
      <c r="AJ61" s="537"/>
      <c r="AK61" s="537"/>
      <c r="AL61" s="488"/>
      <c r="AM61" s="488"/>
      <c r="AN61" s="488"/>
      <c r="AO61" s="488"/>
      <c r="AP61" s="1"/>
      <c r="AQ61" s="1"/>
      <c r="AR61" s="1"/>
      <c r="AY61" s="579"/>
      <c r="AZ61" s="579"/>
      <c r="BA61" s="579"/>
      <c r="BB61" s="579"/>
      <c r="BC61" s="579"/>
      <c r="BD61" s="579"/>
      <c r="BE61" s="579"/>
      <c r="BF61" s="1"/>
      <c r="BG61" s="1"/>
      <c r="BH61" s="1"/>
      <c r="BI61" s="1"/>
      <c r="BJ61" s="1"/>
      <c r="BK61" s="1"/>
      <c r="BL61" s="1"/>
      <c r="BM61" s="1"/>
      <c r="BN61" s="1"/>
    </row>
    <row r="62" spans="1:66" ht="24" customHeight="1">
      <c r="A62" s="1"/>
      <c r="B62" s="488"/>
      <c r="C62" s="488"/>
      <c r="D62" s="488"/>
      <c r="E62" s="488"/>
      <c r="F62" s="488"/>
      <c r="G62" s="488"/>
      <c r="H62" s="488"/>
      <c r="I62" s="8"/>
      <c r="J62" s="488"/>
      <c r="K62" s="488"/>
      <c r="L62" s="488"/>
      <c r="M62" s="488"/>
      <c r="N62" s="488"/>
      <c r="O62" s="530"/>
      <c r="P62" s="530"/>
      <c r="Q62" s="530"/>
      <c r="R62" s="530"/>
      <c r="S62" s="488"/>
      <c r="T62" s="488"/>
      <c r="U62" s="488"/>
      <c r="V62" s="488"/>
      <c r="W62" s="488"/>
      <c r="X62" s="488"/>
      <c r="Y62" s="488"/>
      <c r="Z62" s="488"/>
      <c r="AA62" s="488"/>
      <c r="AB62" s="488"/>
      <c r="AC62" s="488"/>
      <c r="AD62" s="488"/>
      <c r="AE62" s="488"/>
      <c r="AF62" s="488"/>
      <c r="AG62" s="488"/>
      <c r="AH62" s="488"/>
      <c r="AI62" s="537"/>
      <c r="AJ62" s="537"/>
      <c r="AK62" s="537"/>
      <c r="AL62" s="488"/>
      <c r="AM62" s="488"/>
      <c r="AN62" s="488"/>
      <c r="AO62" s="488"/>
      <c r="AP62" s="1"/>
      <c r="AQ62" s="1"/>
      <c r="AR62" s="1"/>
      <c r="AS62" s="1"/>
      <c r="AT62" s="1"/>
      <c r="AU62" s="1"/>
      <c r="AV62" s="1"/>
      <c r="AW62" s="1"/>
      <c r="AX62" s="1"/>
      <c r="AY62" s="519"/>
      <c r="AZ62" s="519"/>
      <c r="BA62" s="519"/>
      <c r="BB62" s="519"/>
      <c r="BC62" s="519"/>
      <c r="BD62" s="519"/>
      <c r="BE62" s="519"/>
      <c r="BF62" s="1"/>
      <c r="BG62" s="1"/>
      <c r="BH62" s="1"/>
      <c r="BI62" s="1"/>
      <c r="BJ62" s="1"/>
      <c r="BK62" s="1"/>
      <c r="BL62" s="1"/>
      <c r="BM62" s="1"/>
      <c r="BN62" s="1"/>
    </row>
    <row r="63" spans="1:66" ht="24" customHeight="1">
      <c r="A63" s="1"/>
      <c r="B63" s="488"/>
      <c r="C63" s="488"/>
      <c r="D63" s="488"/>
      <c r="E63" s="488"/>
      <c r="F63" s="488"/>
      <c r="G63" s="488"/>
      <c r="H63" s="488"/>
      <c r="I63" s="8"/>
      <c r="J63" s="488"/>
      <c r="K63" s="488"/>
      <c r="L63" s="488"/>
      <c r="M63" s="488"/>
      <c r="N63" s="488"/>
      <c r="O63" s="488"/>
      <c r="P63" s="488"/>
      <c r="Q63" s="488"/>
      <c r="R63" s="488"/>
      <c r="S63" s="488"/>
      <c r="T63" s="488"/>
      <c r="U63" s="488"/>
      <c r="V63" s="488"/>
      <c r="W63" s="488"/>
      <c r="X63" s="488"/>
      <c r="Y63" s="488"/>
      <c r="Z63" s="488"/>
      <c r="AA63" s="488"/>
      <c r="AB63" s="488"/>
      <c r="AC63" s="488"/>
      <c r="AD63" s="488"/>
      <c r="AE63" s="488"/>
      <c r="AF63" s="488"/>
      <c r="AG63" s="488"/>
      <c r="AH63" s="488"/>
      <c r="AI63" s="537"/>
      <c r="AJ63" s="537"/>
      <c r="AK63" s="537"/>
      <c r="AL63" s="488"/>
      <c r="AM63" s="488"/>
      <c r="AN63" s="488"/>
      <c r="AO63" s="488"/>
      <c r="AP63" s="1"/>
      <c r="AQ63" s="1"/>
      <c r="AR63" s="1"/>
      <c r="AS63" s="1"/>
      <c r="AT63" s="1"/>
      <c r="AU63" s="1"/>
      <c r="AV63" s="1"/>
      <c r="AW63" s="1"/>
      <c r="AX63" s="1"/>
      <c r="AY63" s="519"/>
      <c r="AZ63" s="519"/>
      <c r="BA63" s="519"/>
      <c r="BB63" s="519"/>
      <c r="BC63" s="519"/>
      <c r="BD63" s="519"/>
      <c r="BE63" s="519"/>
      <c r="BF63" s="1"/>
      <c r="BG63" s="1"/>
      <c r="BH63" s="1"/>
      <c r="BI63" s="1"/>
      <c r="BJ63" s="1"/>
      <c r="BK63" s="1"/>
      <c r="BL63" s="1"/>
      <c r="BM63" s="1"/>
      <c r="BN63" s="1"/>
    </row>
    <row r="64" spans="1:66" ht="24" customHeight="1">
      <c r="A64" s="1"/>
      <c r="B64" s="488"/>
      <c r="C64" s="292"/>
      <c r="D64" s="488"/>
      <c r="E64" s="488"/>
      <c r="F64" s="488"/>
      <c r="G64" s="488"/>
      <c r="H64" s="488"/>
      <c r="I64" s="488"/>
      <c r="J64" s="488"/>
      <c r="K64" s="488"/>
      <c r="L64" s="488"/>
      <c r="M64" s="488"/>
      <c r="N64" s="488"/>
      <c r="O64" s="488"/>
      <c r="P64" s="488"/>
      <c r="Q64" s="488" t="s">
        <v>680</v>
      </c>
      <c r="R64" s="488"/>
      <c r="S64" s="488"/>
      <c r="T64" s="488"/>
      <c r="U64" s="488"/>
      <c r="V64" s="488"/>
      <c r="W64" s="488"/>
      <c r="X64" s="488"/>
      <c r="Y64" s="488"/>
      <c r="Z64" s="488"/>
      <c r="AA64" s="488"/>
      <c r="AB64" s="488"/>
      <c r="AC64" s="488"/>
      <c r="AD64" s="488"/>
      <c r="AE64" s="488"/>
      <c r="AF64" s="488"/>
      <c r="AG64" s="488"/>
      <c r="AH64" s="488"/>
      <c r="AI64" s="488"/>
      <c r="AJ64" s="488"/>
      <c r="AK64" s="488"/>
      <c r="AL64" s="488"/>
      <c r="AM64" s="488"/>
      <c r="AN64" s="488"/>
      <c r="AO64" s="488"/>
      <c r="AP64" s="1"/>
      <c r="AQ64" s="1"/>
      <c r="AR64" s="1"/>
      <c r="AS64" s="1"/>
      <c r="BB64" s="519"/>
      <c r="BC64" s="519"/>
      <c r="BD64" s="519"/>
      <c r="BE64" s="519"/>
      <c r="BF64" s="1"/>
      <c r="BG64" s="1"/>
      <c r="BH64" s="1"/>
      <c r="BI64" s="1"/>
    </row>
    <row r="65" spans="1:66" ht="24" customHeight="1">
      <c r="A65" s="1"/>
      <c r="B65" s="488"/>
      <c r="C65" s="488"/>
      <c r="D65" s="488"/>
      <c r="E65" s="488"/>
      <c r="F65" s="488"/>
      <c r="G65" s="488"/>
      <c r="H65" s="488"/>
      <c r="I65" s="488"/>
      <c r="J65" s="488"/>
      <c r="K65" s="488"/>
      <c r="L65" s="488"/>
      <c r="M65" s="488"/>
      <c r="N65" s="488"/>
      <c r="O65" s="488"/>
      <c r="P65" s="530"/>
      <c r="Q65" s="530"/>
      <c r="R65" s="530"/>
      <c r="S65" s="530"/>
      <c r="T65" s="530"/>
      <c r="U65" s="530"/>
      <c r="V65" s="530"/>
      <c r="W65" s="530"/>
      <c r="X65" s="530"/>
      <c r="Y65" s="530"/>
      <c r="Z65" s="530"/>
      <c r="AA65" s="530"/>
      <c r="AB65" s="530"/>
      <c r="AC65" s="530"/>
      <c r="AD65" s="530"/>
      <c r="AE65" s="530"/>
      <c r="AF65" s="530"/>
      <c r="AG65" s="530"/>
      <c r="AH65" s="530"/>
      <c r="AI65" s="488"/>
      <c r="AJ65" s="488"/>
      <c r="AK65" s="488"/>
      <c r="AL65" s="488"/>
      <c r="AM65" s="488"/>
      <c r="AN65" s="488"/>
      <c r="AO65" s="488"/>
      <c r="AP65" s="1"/>
      <c r="AQ65" s="1"/>
      <c r="AR65" s="1"/>
      <c r="AS65" s="1"/>
      <c r="BB65" s="519"/>
      <c r="BC65" s="519"/>
      <c r="BD65" s="519"/>
      <c r="BE65" s="519"/>
      <c r="BF65" s="1"/>
      <c r="BG65" s="1"/>
      <c r="BH65" s="1"/>
      <c r="BI65" s="1"/>
    </row>
    <row r="66" spans="1:66" ht="24" customHeight="1">
      <c r="A66" s="488"/>
      <c r="B66" s="488"/>
      <c r="C66" s="488"/>
      <c r="D66" s="488"/>
      <c r="E66" s="488"/>
      <c r="F66" s="488"/>
      <c r="G66" s="488"/>
      <c r="H66" s="488" t="s">
        <v>13</v>
      </c>
      <c r="I66" s="749">
        <f>AD75</f>
        <v>1.35</v>
      </c>
      <c r="J66" s="749"/>
      <c r="K66" s="488" t="s">
        <v>691</v>
      </c>
      <c r="L66" s="749">
        <f>AD73</f>
        <v>0.88</v>
      </c>
      <c r="M66" s="749"/>
      <c r="N66" s="488" t="s">
        <v>15</v>
      </c>
      <c r="O66" s="925">
        <f>1/AD74</f>
        <v>2.4390243902439024</v>
      </c>
      <c r="P66" s="925"/>
      <c r="Q66" s="749" t="s">
        <v>766</v>
      </c>
      <c r="R66" s="749"/>
      <c r="S66" s="749"/>
      <c r="T66" s="749"/>
      <c r="U66" s="749"/>
      <c r="V66" s="292" t="s">
        <v>2</v>
      </c>
      <c r="W66" s="911">
        <f>(I66/L66)^O66</f>
        <v>2.8398497095783686</v>
      </c>
      <c r="X66" s="911"/>
      <c r="Y66" s="911"/>
      <c r="Z66" s="911"/>
      <c r="AA66" s="530"/>
      <c r="AB66" s="530"/>
      <c r="AC66" s="530"/>
      <c r="AD66" s="530"/>
      <c r="AE66" s="530"/>
      <c r="AF66" s="530"/>
      <c r="AG66" s="530"/>
      <c r="AH66" s="530"/>
      <c r="AI66" s="488"/>
      <c r="AJ66" s="488"/>
      <c r="AK66" s="488"/>
      <c r="AL66" s="488"/>
      <c r="AM66" s="488"/>
      <c r="AN66" s="488"/>
      <c r="AO66" s="488"/>
      <c r="AP66" s="1"/>
      <c r="AQ66" s="1"/>
      <c r="AR66" s="1"/>
      <c r="AS66" s="1"/>
      <c r="BB66" s="519"/>
      <c r="BC66" s="519"/>
      <c r="BD66" s="519"/>
      <c r="BE66" s="519"/>
      <c r="BF66" s="1"/>
      <c r="BG66" s="1"/>
      <c r="BH66" s="1"/>
      <c r="BI66" s="1"/>
    </row>
    <row r="67" spans="1:66" ht="24" customHeight="1">
      <c r="A67" s="1"/>
      <c r="B67" s="742" t="s">
        <v>10</v>
      </c>
      <c r="C67" s="742"/>
      <c r="D67" s="742"/>
      <c r="E67" s="742"/>
      <c r="F67" s="743"/>
      <c r="G67" s="740" t="s">
        <v>687</v>
      </c>
      <c r="H67" s="738"/>
      <c r="I67" s="738"/>
      <c r="J67" s="738"/>
      <c r="K67" s="738"/>
      <c r="L67" s="739"/>
      <c r="M67" s="740" t="s">
        <v>676</v>
      </c>
      <c r="N67" s="738"/>
      <c r="O67" s="738"/>
      <c r="P67" s="738"/>
      <c r="Q67" s="738"/>
      <c r="R67" s="738"/>
      <c r="S67" s="739"/>
      <c r="T67" s="740" t="s">
        <v>677</v>
      </c>
      <c r="U67" s="738"/>
      <c r="V67" s="738"/>
      <c r="W67" s="738"/>
      <c r="X67" s="738"/>
      <c r="Y67" s="738"/>
      <c r="Z67" s="739"/>
      <c r="AA67" s="740" t="s">
        <v>678</v>
      </c>
      <c r="AB67" s="738"/>
      <c r="AC67" s="738"/>
      <c r="AD67" s="738"/>
      <c r="AE67" s="738"/>
      <c r="AF67" s="738"/>
      <c r="AG67" s="738"/>
      <c r="AH67" s="739"/>
      <c r="AI67" s="748" t="s">
        <v>688</v>
      </c>
      <c r="AJ67" s="748"/>
      <c r="AK67" s="748"/>
      <c r="AL67" s="748"/>
      <c r="AM67" s="748"/>
      <c r="AN67" s="748"/>
      <c r="AO67" s="740"/>
      <c r="AP67" s="1"/>
      <c r="AQ67" s="1"/>
      <c r="AR67" s="1"/>
      <c r="AS67" s="1"/>
      <c r="BD67" s="1"/>
      <c r="BE67" s="1"/>
      <c r="BF67" s="1"/>
      <c r="BG67" s="1"/>
      <c r="BH67" s="1"/>
      <c r="BI67" s="1"/>
    </row>
    <row r="68" spans="1:66" ht="24" customHeight="1">
      <c r="A68" s="1"/>
      <c r="B68" s="868" t="s">
        <v>625</v>
      </c>
      <c r="C68" s="868"/>
      <c r="D68" s="868"/>
      <c r="E68" s="868"/>
      <c r="F68" s="869"/>
      <c r="G68" s="916">
        <f>1/1.5</f>
        <v>0.66666666666666663</v>
      </c>
      <c r="H68" s="916"/>
      <c r="I68" s="916"/>
      <c r="J68" s="916"/>
      <c r="K68" s="916"/>
      <c r="L68" s="916"/>
      <c r="M68" s="908">
        <f>M53</f>
        <v>4</v>
      </c>
      <c r="N68" s="909"/>
      <c r="O68" s="909"/>
      <c r="P68" s="909"/>
      <c r="Q68" s="909"/>
      <c r="R68" s="909"/>
      <c r="S68" s="910"/>
      <c r="T68" s="908">
        <f>AA53</f>
        <v>11.5</v>
      </c>
      <c r="U68" s="909"/>
      <c r="V68" s="909"/>
      <c r="W68" s="909"/>
      <c r="X68" s="909"/>
      <c r="Y68" s="909"/>
      <c r="Z68" s="910"/>
      <c r="AA68" s="916">
        <f>AI53</f>
        <v>206.31</v>
      </c>
      <c r="AB68" s="878"/>
      <c r="AC68" s="878"/>
      <c r="AD68" s="878"/>
      <c r="AE68" s="878"/>
      <c r="AF68" s="878"/>
      <c r="AG68" s="878"/>
      <c r="AH68" s="878"/>
      <c r="AI68" s="916">
        <f>G68/SQRT((2*3.14*M68)/(9.81*T68^2))</f>
        <v>4.7910562243854882</v>
      </c>
      <c r="AJ68" s="916"/>
      <c r="AK68" s="916"/>
      <c r="AL68" s="916"/>
      <c r="AM68" s="916"/>
      <c r="AN68" s="916"/>
      <c r="AO68" s="908"/>
      <c r="AP68" s="1"/>
      <c r="AQ68" s="1"/>
      <c r="AR68" s="1"/>
      <c r="AS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 spans="1:66" ht="24" customHeight="1">
      <c r="A69" s="1"/>
      <c r="B69" s="870" t="s">
        <v>628</v>
      </c>
      <c r="C69" s="870"/>
      <c r="D69" s="870"/>
      <c r="E69" s="870"/>
      <c r="F69" s="871"/>
      <c r="G69" s="907">
        <f>1/1.5</f>
        <v>0.66666666666666663</v>
      </c>
      <c r="H69" s="907"/>
      <c r="I69" s="907"/>
      <c r="J69" s="907"/>
      <c r="K69" s="907"/>
      <c r="L69" s="907"/>
      <c r="M69" s="915">
        <f>M54</f>
        <v>4.7</v>
      </c>
      <c r="N69" s="917"/>
      <c r="O69" s="917"/>
      <c r="P69" s="917"/>
      <c r="Q69" s="917"/>
      <c r="R69" s="917"/>
      <c r="S69" s="918"/>
      <c r="T69" s="915">
        <f>AA54</f>
        <v>11.6</v>
      </c>
      <c r="U69" s="917"/>
      <c r="V69" s="917"/>
      <c r="W69" s="917"/>
      <c r="X69" s="917"/>
      <c r="Y69" s="917"/>
      <c r="Z69" s="918"/>
      <c r="AA69" s="907">
        <f>AI54</f>
        <v>209.9136</v>
      </c>
      <c r="AB69" s="879"/>
      <c r="AC69" s="879"/>
      <c r="AD69" s="879"/>
      <c r="AE69" s="879"/>
      <c r="AF69" s="879"/>
      <c r="AG69" s="879"/>
      <c r="AH69" s="879"/>
      <c r="AI69" s="907">
        <f>G69/SQRT((2*3.14*M69)/(9.81*T69^2))</f>
        <v>4.4583327897767981</v>
      </c>
      <c r="AJ69" s="907"/>
      <c r="AK69" s="907"/>
      <c r="AL69" s="907"/>
      <c r="AM69" s="907"/>
      <c r="AN69" s="907"/>
      <c r="AO69" s="915"/>
      <c r="AP69" s="1"/>
      <c r="AQ69" s="1"/>
      <c r="AR69" s="1"/>
      <c r="AS69" s="1"/>
    </row>
    <row r="70" spans="1:66" ht="24" customHeight="1">
      <c r="A70" s="1"/>
      <c r="B70" s="488"/>
      <c r="C70" s="488"/>
      <c r="D70" s="488"/>
      <c r="E70" s="488"/>
      <c r="F70" s="488"/>
      <c r="G70" s="488"/>
      <c r="H70" s="488"/>
      <c r="I70" s="488"/>
      <c r="J70" s="488"/>
      <c r="K70" s="488"/>
      <c r="L70" s="488"/>
      <c r="M70" s="488"/>
      <c r="N70" s="488"/>
      <c r="O70" s="488"/>
      <c r="P70" s="488"/>
      <c r="Q70" s="488"/>
      <c r="R70" s="488"/>
      <c r="S70" s="488"/>
      <c r="T70" s="488"/>
      <c r="U70" s="488"/>
      <c r="V70" s="488"/>
      <c r="W70" s="488"/>
      <c r="X70" s="488"/>
      <c r="Y70" s="488"/>
      <c r="Z70" s="488"/>
      <c r="AA70" s="488"/>
      <c r="AB70" s="488"/>
      <c r="AC70" s="488"/>
      <c r="AD70" s="488"/>
      <c r="AE70" s="488"/>
      <c r="AF70" s="488"/>
      <c r="AG70" s="488"/>
      <c r="AH70" s="488"/>
      <c r="AI70" s="488"/>
      <c r="AJ70" s="488"/>
      <c r="AK70" s="488"/>
      <c r="AL70" s="488"/>
      <c r="AM70" s="488"/>
      <c r="AN70" s="488"/>
      <c r="AO70" s="488"/>
      <c r="AP70" s="1"/>
      <c r="AQ70" s="1"/>
      <c r="AR70" s="1"/>
      <c r="AS70" s="1"/>
      <c r="AT70" s="1"/>
      <c r="AU70" s="1"/>
      <c r="AV70" s="1"/>
      <c r="AW70" s="1"/>
      <c r="AX70" s="1"/>
      <c r="BJ70" s="1"/>
      <c r="BK70" s="1"/>
      <c r="BL70" s="1"/>
      <c r="BM70" s="1"/>
      <c r="BN70" s="1"/>
    </row>
    <row r="71" spans="1:66" ht="24" customHeight="1">
      <c r="A71" s="1"/>
      <c r="B71" s="738" t="s">
        <v>667</v>
      </c>
      <c r="C71" s="738"/>
      <c r="D71" s="738"/>
      <c r="E71" s="738"/>
      <c r="F71" s="738"/>
      <c r="G71" s="738"/>
      <c r="H71" s="739"/>
      <c r="I71" s="740" t="s">
        <v>669</v>
      </c>
      <c r="J71" s="738"/>
      <c r="K71" s="738"/>
      <c r="L71" s="738"/>
      <c r="M71" s="738"/>
      <c r="N71" s="738"/>
      <c r="O71" s="739"/>
      <c r="P71" s="738" t="s">
        <v>670</v>
      </c>
      <c r="Q71" s="738"/>
      <c r="R71" s="738"/>
      <c r="S71" s="738"/>
      <c r="T71" s="738"/>
      <c r="U71" s="738"/>
      <c r="V71" s="739"/>
      <c r="W71" s="740" t="s">
        <v>671</v>
      </c>
      <c r="X71" s="738"/>
      <c r="Y71" s="738"/>
      <c r="Z71" s="738"/>
      <c r="AA71" s="738"/>
      <c r="AB71" s="738"/>
      <c r="AC71" s="739"/>
      <c r="AD71" s="738" t="s">
        <v>672</v>
      </c>
      <c r="AE71" s="738"/>
      <c r="AF71" s="738"/>
      <c r="AG71" s="738"/>
      <c r="AH71" s="738"/>
      <c r="AI71" s="738"/>
      <c r="AJ71" s="739"/>
      <c r="AK71" s="740" t="s">
        <v>668</v>
      </c>
      <c r="AL71" s="738"/>
      <c r="AM71" s="738"/>
      <c r="AN71" s="738"/>
      <c r="AO71" s="738"/>
      <c r="AP71" s="1"/>
      <c r="AQ71" s="1"/>
      <c r="AR71" s="1"/>
      <c r="AS71" s="1"/>
      <c r="AT71" s="1"/>
      <c r="AU71" s="1"/>
      <c r="AV71" s="1"/>
      <c r="AW71" s="1"/>
      <c r="AX71" s="1"/>
      <c r="BJ71" s="1"/>
      <c r="BK71" s="1"/>
      <c r="BL71" s="1"/>
      <c r="BM71" s="1"/>
      <c r="BN71" s="1"/>
    </row>
    <row r="72" spans="1:66" ht="24" customHeight="1">
      <c r="A72" s="1"/>
      <c r="B72" s="926" t="s">
        <v>673</v>
      </c>
      <c r="C72" s="927"/>
      <c r="D72" s="927"/>
      <c r="E72" s="927"/>
      <c r="F72" s="927"/>
      <c r="G72" s="927"/>
      <c r="H72" s="927"/>
      <c r="I72" s="901">
        <v>1.1200000000000001</v>
      </c>
      <c r="J72" s="902"/>
      <c r="K72" s="902"/>
      <c r="L72" s="902"/>
      <c r="M72" s="902"/>
      <c r="N72" s="902"/>
      <c r="O72" s="903"/>
      <c r="P72" s="900">
        <v>0.96</v>
      </c>
      <c r="Q72" s="900"/>
      <c r="R72" s="900"/>
      <c r="S72" s="900"/>
      <c r="T72" s="900"/>
      <c r="U72" s="900"/>
      <c r="V72" s="900"/>
      <c r="W72" s="901">
        <v>0.77</v>
      </c>
      <c r="X72" s="902"/>
      <c r="Y72" s="902"/>
      <c r="Z72" s="902"/>
      <c r="AA72" s="902"/>
      <c r="AB72" s="902"/>
      <c r="AC72" s="903"/>
      <c r="AD72" s="900">
        <v>0.72</v>
      </c>
      <c r="AE72" s="900"/>
      <c r="AF72" s="900"/>
      <c r="AG72" s="900"/>
      <c r="AH72" s="900"/>
      <c r="AI72" s="900"/>
      <c r="AJ72" s="900"/>
      <c r="AK72" s="900">
        <v>0.47</v>
      </c>
      <c r="AL72" s="900"/>
      <c r="AM72" s="900"/>
      <c r="AN72" s="900"/>
      <c r="AO72" s="901"/>
      <c r="AP72" s="1"/>
      <c r="AQ72" s="1"/>
      <c r="AR72" s="1"/>
      <c r="AS72" s="1"/>
      <c r="AT72" s="1"/>
      <c r="AU72" s="1"/>
      <c r="AV72" s="1"/>
      <c r="AW72" s="1"/>
      <c r="AX72" s="1"/>
      <c r="BJ72" s="1"/>
      <c r="BK72" s="1"/>
      <c r="BL72" s="1"/>
      <c r="BM72" s="1"/>
      <c r="BN72" s="1"/>
    </row>
    <row r="73" spans="1:66" ht="24" customHeight="1">
      <c r="A73" s="1"/>
      <c r="B73" s="876" t="s">
        <v>242</v>
      </c>
      <c r="C73" s="877"/>
      <c r="D73" s="877"/>
      <c r="E73" s="877"/>
      <c r="F73" s="877"/>
      <c r="G73" s="877"/>
      <c r="H73" s="877"/>
      <c r="I73" s="899">
        <v>1.34</v>
      </c>
      <c r="J73" s="872"/>
      <c r="K73" s="872"/>
      <c r="L73" s="872"/>
      <c r="M73" s="872"/>
      <c r="N73" s="872"/>
      <c r="O73" s="873"/>
      <c r="P73" s="878">
        <v>1.17</v>
      </c>
      <c r="Q73" s="878"/>
      <c r="R73" s="878"/>
      <c r="S73" s="878"/>
      <c r="T73" s="878"/>
      <c r="U73" s="878"/>
      <c r="V73" s="878"/>
      <c r="W73" s="899">
        <v>0.94</v>
      </c>
      <c r="X73" s="872"/>
      <c r="Y73" s="872"/>
      <c r="Z73" s="872"/>
      <c r="AA73" s="872"/>
      <c r="AB73" s="872"/>
      <c r="AC73" s="873"/>
      <c r="AD73" s="878">
        <v>0.88</v>
      </c>
      <c r="AE73" s="878"/>
      <c r="AF73" s="878"/>
      <c r="AG73" s="878"/>
      <c r="AH73" s="878"/>
      <c r="AI73" s="878"/>
      <c r="AJ73" s="878"/>
      <c r="AK73" s="878">
        <v>0.6</v>
      </c>
      <c r="AL73" s="878"/>
      <c r="AM73" s="878"/>
      <c r="AN73" s="878"/>
      <c r="AO73" s="899"/>
      <c r="AP73" s="1"/>
      <c r="AQ73" s="1"/>
      <c r="AR73" s="1"/>
      <c r="AS73" s="1"/>
      <c r="AT73" s="1"/>
      <c r="AU73" s="1"/>
      <c r="AV73" s="1"/>
      <c r="AW73" s="1"/>
      <c r="AX73" s="1"/>
      <c r="BJ73" s="1"/>
      <c r="BK73" s="1"/>
      <c r="BL73" s="1"/>
      <c r="BM73" s="1"/>
      <c r="BN73" s="1"/>
    </row>
    <row r="74" spans="1:66" ht="24" customHeight="1">
      <c r="A74" s="1"/>
      <c r="B74" s="876" t="s">
        <v>270</v>
      </c>
      <c r="C74" s="877"/>
      <c r="D74" s="877"/>
      <c r="E74" s="877"/>
      <c r="F74" s="877"/>
      <c r="G74" s="877"/>
      <c r="H74" s="877"/>
      <c r="I74" s="899">
        <v>0.55000000000000004</v>
      </c>
      <c r="J74" s="872"/>
      <c r="K74" s="872"/>
      <c r="L74" s="872"/>
      <c r="M74" s="872"/>
      <c r="N74" s="872"/>
      <c r="O74" s="873"/>
      <c r="P74" s="878">
        <v>0.46</v>
      </c>
      <c r="Q74" s="878"/>
      <c r="R74" s="878"/>
      <c r="S74" s="878"/>
      <c r="T74" s="878"/>
      <c r="U74" s="878"/>
      <c r="V74" s="878"/>
      <c r="W74" s="899">
        <v>0.42</v>
      </c>
      <c r="X74" s="872"/>
      <c r="Y74" s="872"/>
      <c r="Z74" s="872"/>
      <c r="AA74" s="872"/>
      <c r="AB74" s="872"/>
      <c r="AC74" s="873"/>
      <c r="AD74" s="878">
        <v>0.41</v>
      </c>
      <c r="AE74" s="878"/>
      <c r="AF74" s="878"/>
      <c r="AG74" s="878"/>
      <c r="AH74" s="878"/>
      <c r="AI74" s="878"/>
      <c r="AJ74" s="878"/>
      <c r="AK74" s="878">
        <v>0.34</v>
      </c>
      <c r="AL74" s="878"/>
      <c r="AM74" s="878"/>
      <c r="AN74" s="878"/>
      <c r="AO74" s="899"/>
      <c r="AP74" s="1"/>
      <c r="AQ74" s="1"/>
      <c r="AR74" s="1"/>
      <c r="AS74" s="1"/>
      <c r="AT74" s="1"/>
      <c r="AU74" s="1"/>
      <c r="AV74" s="1"/>
      <c r="AW74" s="1"/>
      <c r="AX74" s="1"/>
      <c r="BJ74" s="1"/>
      <c r="BK74" s="1"/>
      <c r="BL74" s="1"/>
      <c r="BM74" s="1"/>
      <c r="BN74" s="1"/>
    </row>
    <row r="75" spans="1:66" ht="24" customHeight="1">
      <c r="A75" s="1"/>
      <c r="B75" s="905" t="s">
        <v>690</v>
      </c>
      <c r="C75" s="906"/>
      <c r="D75" s="906"/>
      <c r="E75" s="906"/>
      <c r="F75" s="906"/>
      <c r="G75" s="906"/>
      <c r="H75" s="906"/>
      <c r="I75" s="904">
        <v>2.58</v>
      </c>
      <c r="J75" s="874"/>
      <c r="K75" s="874"/>
      <c r="L75" s="874"/>
      <c r="M75" s="874"/>
      <c r="N75" s="874"/>
      <c r="O75" s="875"/>
      <c r="P75" s="879">
        <v>1.97</v>
      </c>
      <c r="Q75" s="879"/>
      <c r="R75" s="879"/>
      <c r="S75" s="879"/>
      <c r="T75" s="879"/>
      <c r="U75" s="879"/>
      <c r="V75" s="879"/>
      <c r="W75" s="904">
        <v>1.45</v>
      </c>
      <c r="X75" s="874"/>
      <c r="Y75" s="874"/>
      <c r="Z75" s="874"/>
      <c r="AA75" s="874"/>
      <c r="AB75" s="874"/>
      <c r="AC75" s="875"/>
      <c r="AD75" s="879">
        <v>1.35</v>
      </c>
      <c r="AE75" s="879"/>
      <c r="AF75" s="879"/>
      <c r="AG75" s="879"/>
      <c r="AH75" s="879"/>
      <c r="AI75" s="879"/>
      <c r="AJ75" s="879"/>
      <c r="AK75" s="879">
        <v>0.82</v>
      </c>
      <c r="AL75" s="879"/>
      <c r="AM75" s="879"/>
      <c r="AN75" s="879"/>
      <c r="AO75" s="904"/>
      <c r="AP75" s="1"/>
      <c r="AQ75" s="1"/>
      <c r="AR75" s="1"/>
      <c r="AS75" s="1"/>
      <c r="AT75" s="1"/>
      <c r="AU75" s="1"/>
      <c r="AV75" s="1"/>
      <c r="AW75" s="1"/>
      <c r="AX75" s="1"/>
      <c r="BJ75" s="1"/>
      <c r="BK75" s="1"/>
      <c r="BL75" s="1"/>
      <c r="BM75" s="1"/>
      <c r="BN75" s="1"/>
    </row>
    <row r="76" spans="1:66" ht="24" customHeight="1">
      <c r="A76" s="1"/>
      <c r="B76" s="488"/>
      <c r="C76" s="346" t="s">
        <v>764</v>
      </c>
      <c r="D76" s="346"/>
      <c r="E76" s="346" t="s">
        <v>2</v>
      </c>
      <c r="F76" s="919" t="s">
        <v>690</v>
      </c>
      <c r="G76" s="919"/>
      <c r="H76" s="488" t="s">
        <v>114</v>
      </c>
      <c r="I76" s="749" t="s">
        <v>765</v>
      </c>
      <c r="J76" s="749"/>
      <c r="K76" s="749"/>
      <c r="L76" s="488" t="s">
        <v>2</v>
      </c>
      <c r="M76" s="919">
        <f>AD75</f>
        <v>1.35</v>
      </c>
      <c r="N76" s="919"/>
      <c r="O76" s="488" t="s">
        <v>114</v>
      </c>
      <c r="P76" s="920">
        <f>M68</f>
        <v>4</v>
      </c>
      <c r="Q76" s="749"/>
      <c r="R76" s="749"/>
      <c r="S76" s="488" t="s">
        <v>2</v>
      </c>
      <c r="T76" s="920">
        <f>M76*P76</f>
        <v>5.4</v>
      </c>
      <c r="U76" s="920"/>
      <c r="V76" s="920"/>
      <c r="W76" s="920"/>
      <c r="X76" s="530"/>
      <c r="Y76" s="595" t="s">
        <v>627</v>
      </c>
      <c r="Z76" s="595"/>
      <c r="AA76" s="595"/>
      <c r="AB76" s="595"/>
      <c r="AD76" s="919" t="s">
        <v>683</v>
      </c>
      <c r="AE76" s="919"/>
      <c r="AF76" s="919"/>
      <c r="AG76" s="919"/>
      <c r="AH76" s="919"/>
      <c r="AI76" s="919"/>
      <c r="AJ76" s="488"/>
      <c r="AK76" s="488"/>
      <c r="AL76" s="488"/>
      <c r="AM76" s="488"/>
      <c r="AN76" s="488"/>
      <c r="AO76" s="488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 ht="24" customHeight="1">
      <c r="A77" s="1"/>
      <c r="B77" s="488"/>
      <c r="C77" s="346" t="s">
        <v>764</v>
      </c>
      <c r="D77" s="346"/>
      <c r="E77" s="346" t="s">
        <v>2</v>
      </c>
      <c r="F77" s="919" t="s">
        <v>690</v>
      </c>
      <c r="G77" s="919"/>
      <c r="H77" s="488" t="s">
        <v>114</v>
      </c>
      <c r="I77" s="749" t="s">
        <v>765</v>
      </c>
      <c r="J77" s="749"/>
      <c r="K77" s="749"/>
      <c r="L77" s="488" t="s">
        <v>2</v>
      </c>
      <c r="M77" s="919">
        <f>AD75</f>
        <v>1.35</v>
      </c>
      <c r="N77" s="919"/>
      <c r="O77" s="488" t="s">
        <v>114</v>
      </c>
      <c r="P77" s="920">
        <f>M69</f>
        <v>4.7</v>
      </c>
      <c r="Q77" s="749"/>
      <c r="R77" s="749"/>
      <c r="S77" s="488" t="s">
        <v>2</v>
      </c>
      <c r="T77" s="920">
        <f>M77*P77</f>
        <v>6.3450000000000006</v>
      </c>
      <c r="U77" s="920"/>
      <c r="V77" s="920"/>
      <c r="W77" s="920"/>
      <c r="X77" s="530"/>
      <c r="Y77" s="595" t="s">
        <v>627</v>
      </c>
      <c r="Z77" s="595"/>
      <c r="AA77" s="595"/>
      <c r="AB77" s="595"/>
      <c r="AD77" s="749" t="s">
        <v>709</v>
      </c>
      <c r="AE77" s="749"/>
      <c r="AF77" s="749"/>
      <c r="AG77" s="749"/>
      <c r="AH77" s="749"/>
      <c r="AI77" s="749"/>
      <c r="AJ77" s="488"/>
      <c r="AK77" s="488"/>
      <c r="AL77" s="488"/>
      <c r="AM77" s="488"/>
      <c r="AN77" s="488"/>
      <c r="AO77" s="488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 ht="24" customHeight="1">
      <c r="A78" s="1"/>
      <c r="B78" s="488"/>
      <c r="C78" s="488"/>
      <c r="D78" s="488"/>
      <c r="E78" s="488"/>
      <c r="F78" s="488"/>
      <c r="G78" s="488"/>
      <c r="H78" s="488"/>
      <c r="I78" s="488"/>
      <c r="J78" s="488"/>
      <c r="K78" s="488"/>
      <c r="L78" s="488"/>
      <c r="M78" s="488"/>
      <c r="N78" s="488"/>
      <c r="O78" s="488"/>
      <c r="P78" s="488"/>
      <c r="Q78" s="488"/>
      <c r="R78" s="488"/>
      <c r="S78" s="488"/>
      <c r="T78" s="488"/>
      <c r="U78" s="488"/>
      <c r="V78" s="488"/>
      <c r="W78" s="488"/>
      <c r="X78" s="488"/>
      <c r="Y78" s="488"/>
      <c r="Z78" s="488"/>
      <c r="AA78" s="488"/>
      <c r="AB78" s="488"/>
      <c r="AC78" s="488"/>
      <c r="AD78" s="488"/>
      <c r="AE78" s="488"/>
      <c r="AF78" s="488"/>
      <c r="AG78" s="488"/>
      <c r="AH78" s="488"/>
      <c r="AI78" s="488"/>
      <c r="AJ78" s="488"/>
      <c r="AK78" s="488"/>
      <c r="AL78" s="488"/>
      <c r="AM78" s="488"/>
      <c r="AN78" s="488"/>
      <c r="AO78" s="488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 ht="24" customHeight="1">
      <c r="A79" s="1"/>
      <c r="B79" s="739" t="s">
        <v>10</v>
      </c>
      <c r="C79" s="748"/>
      <c r="D79" s="748"/>
      <c r="E79" s="748"/>
      <c r="F79" s="748"/>
      <c r="G79" s="748"/>
      <c r="H79" s="748"/>
      <c r="I79" s="748"/>
      <c r="J79" s="748"/>
      <c r="K79" s="748"/>
      <c r="L79" s="748"/>
      <c r="M79" s="740" t="s">
        <v>216</v>
      </c>
      <c r="N79" s="738"/>
      <c r="O79" s="738"/>
      <c r="P79" s="738"/>
      <c r="Q79" s="738"/>
      <c r="R79" s="738"/>
      <c r="S79" s="738"/>
      <c r="T79" s="738"/>
      <c r="U79" s="739"/>
      <c r="V79" s="740" t="s">
        <v>685</v>
      </c>
      <c r="W79" s="738"/>
      <c r="X79" s="738"/>
      <c r="Y79" s="738"/>
      <c r="Z79" s="738"/>
      <c r="AA79" s="738"/>
      <c r="AB79" s="738"/>
      <c r="AC79" s="738"/>
      <c r="AD79" s="739"/>
      <c r="AE79" s="740" t="s">
        <v>332</v>
      </c>
      <c r="AF79" s="738"/>
      <c r="AG79" s="738"/>
      <c r="AH79" s="738"/>
      <c r="AI79" s="738"/>
      <c r="AJ79" s="738"/>
      <c r="AK79" s="738"/>
      <c r="AL79" s="738"/>
      <c r="AM79" s="738"/>
      <c r="AN79" s="738"/>
      <c r="AO79" s="738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 ht="24" customHeight="1">
      <c r="A80" s="1"/>
      <c r="B80" s="872" t="s">
        <v>625</v>
      </c>
      <c r="C80" s="872"/>
      <c r="D80" s="872"/>
      <c r="E80" s="872"/>
      <c r="F80" s="872"/>
      <c r="G80" s="872"/>
      <c r="H80" s="872"/>
      <c r="I80" s="872"/>
      <c r="J80" s="872"/>
      <c r="K80" s="872"/>
      <c r="L80" s="873"/>
      <c r="M80" s="928">
        <f>M59</f>
        <v>3.855</v>
      </c>
      <c r="N80" s="872"/>
      <c r="O80" s="872"/>
      <c r="P80" s="872"/>
      <c r="Q80" s="872"/>
      <c r="R80" s="872"/>
      <c r="S80" s="872"/>
      <c r="T80" s="872"/>
      <c r="U80" s="873"/>
      <c r="V80" s="908">
        <f>T76</f>
        <v>5.4</v>
      </c>
      <c r="W80" s="909"/>
      <c r="X80" s="909"/>
      <c r="Y80" s="909"/>
      <c r="Z80" s="909"/>
      <c r="AA80" s="909"/>
      <c r="AB80" s="909"/>
      <c r="AC80" s="909"/>
      <c r="AD80" s="910"/>
      <c r="AE80" s="923">
        <f>M80+V80</f>
        <v>9.2550000000000008</v>
      </c>
      <c r="AF80" s="923"/>
      <c r="AG80" s="923"/>
      <c r="AH80" s="923"/>
      <c r="AI80" s="923"/>
      <c r="AJ80" s="923"/>
      <c r="AK80" s="923"/>
      <c r="AL80" s="923"/>
      <c r="AM80" s="923"/>
      <c r="AN80" s="923"/>
      <c r="AO80" s="924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1:85" ht="24" customHeight="1">
      <c r="A81" s="1"/>
      <c r="B81" s="874" t="s">
        <v>628</v>
      </c>
      <c r="C81" s="874"/>
      <c r="D81" s="874"/>
      <c r="E81" s="874"/>
      <c r="F81" s="874"/>
      <c r="G81" s="874"/>
      <c r="H81" s="874"/>
      <c r="I81" s="874"/>
      <c r="J81" s="874"/>
      <c r="K81" s="874"/>
      <c r="L81" s="875"/>
      <c r="M81" s="979">
        <f>M80</f>
        <v>3.855</v>
      </c>
      <c r="N81" s="874"/>
      <c r="O81" s="874"/>
      <c r="P81" s="874"/>
      <c r="Q81" s="874"/>
      <c r="R81" s="874"/>
      <c r="S81" s="874"/>
      <c r="T81" s="874"/>
      <c r="U81" s="875"/>
      <c r="V81" s="915">
        <f>T77</f>
        <v>6.3450000000000006</v>
      </c>
      <c r="W81" s="917"/>
      <c r="X81" s="917"/>
      <c r="Y81" s="917"/>
      <c r="Z81" s="917"/>
      <c r="AA81" s="917"/>
      <c r="AB81" s="917"/>
      <c r="AC81" s="917"/>
      <c r="AD81" s="918"/>
      <c r="AE81" s="946">
        <f>M81+V81</f>
        <v>10.200000000000001</v>
      </c>
      <c r="AF81" s="946"/>
      <c r="AG81" s="946"/>
      <c r="AH81" s="946"/>
      <c r="AI81" s="946"/>
      <c r="AJ81" s="946"/>
      <c r="AK81" s="946"/>
      <c r="AL81" s="946"/>
      <c r="AM81" s="946"/>
      <c r="AN81" s="946"/>
      <c r="AO81" s="947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1:85" s="601" customFormat="1" ht="24" customHeight="1">
      <c r="A82" s="600"/>
      <c r="B82" s="552"/>
      <c r="C82" s="552"/>
      <c r="D82" s="60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552"/>
      <c r="AP82" s="600"/>
      <c r="AQ82" s="600"/>
      <c r="AR82" s="600"/>
      <c r="AS82" s="600"/>
      <c r="AT82" s="600"/>
      <c r="AU82" s="600"/>
      <c r="AV82" s="600"/>
      <c r="AW82" s="600"/>
      <c r="AX82" s="600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600"/>
      <c r="BK82" s="600"/>
      <c r="BL82" s="600"/>
      <c r="BM82" s="600"/>
      <c r="BN82" s="600"/>
    </row>
    <row r="83" spans="1:85" ht="24" customHeight="1">
      <c r="C83" s="1" t="s">
        <v>632</v>
      </c>
      <c r="I83" s="608"/>
      <c r="J83" s="608"/>
      <c r="K83" s="608"/>
      <c r="L83" s="608"/>
      <c r="M83" s="609"/>
      <c r="O83" s="608"/>
      <c r="P83" s="608"/>
      <c r="Q83" s="608"/>
      <c r="R83" s="608"/>
      <c r="S83" s="608"/>
      <c r="T83" s="608"/>
      <c r="AP83" s="1"/>
      <c r="AQ83" s="530"/>
      <c r="AR83" s="530"/>
      <c r="AS83" s="530"/>
      <c r="AT83" s="530"/>
      <c r="AU83" s="530"/>
      <c r="AV83" s="530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 spans="1:85" ht="24" customHeight="1">
      <c r="C84" s="573" t="s">
        <v>197</v>
      </c>
      <c r="D84" s="610"/>
      <c r="I84" s="608"/>
      <c r="J84" s="608"/>
      <c r="K84" s="608"/>
      <c r="L84" s="608"/>
      <c r="M84" s="608"/>
      <c r="O84" s="608"/>
      <c r="P84" s="608"/>
      <c r="Q84" s="608"/>
      <c r="R84" s="608"/>
      <c r="S84" s="608"/>
      <c r="T84" s="608"/>
      <c r="AP84" s="537"/>
      <c r="AQ84" s="530"/>
      <c r="AR84" s="530"/>
      <c r="AS84" s="530"/>
      <c r="AT84" s="530"/>
      <c r="AU84" s="530"/>
      <c r="AV84" s="530"/>
      <c r="AY84" s="579"/>
      <c r="AZ84" s="579"/>
      <c r="BA84" s="579"/>
      <c r="BB84" s="579"/>
      <c r="BC84" s="579"/>
      <c r="BD84" s="579"/>
      <c r="BE84" s="579"/>
      <c r="BF84" s="1"/>
      <c r="BG84" s="1"/>
      <c r="BH84" s="1"/>
      <c r="BI84" s="1"/>
      <c r="CF84" s="611"/>
      <c r="CG84" s="1"/>
    </row>
    <row r="85" spans="1:85" ht="24" customHeight="1">
      <c r="D85" s="481"/>
      <c r="E85" s="612"/>
      <c r="F85" s="612"/>
      <c r="G85" s="612"/>
      <c r="H85" s="612"/>
      <c r="I85" s="612"/>
      <c r="J85" s="612"/>
      <c r="K85" s="612"/>
      <c r="L85" s="612"/>
      <c r="M85" s="612"/>
      <c r="N85" s="612"/>
      <c r="O85" s="612"/>
      <c r="P85" s="314"/>
      <c r="Q85" s="314"/>
      <c r="R85" s="613"/>
      <c r="S85" s="613"/>
      <c r="T85" s="482"/>
      <c r="U85" s="482"/>
      <c r="V85" s="614"/>
      <c r="W85" s="614"/>
      <c r="X85" s="614"/>
      <c r="Y85" s="614"/>
      <c r="Z85" s="614"/>
      <c r="AA85" s="614"/>
      <c r="AB85" s="614"/>
      <c r="AC85" s="614"/>
      <c r="AD85" s="614"/>
      <c r="AE85" s="614"/>
      <c r="AF85" s="614"/>
      <c r="AG85" s="614"/>
      <c r="AH85" s="614"/>
      <c r="AI85" s="614"/>
      <c r="AJ85" s="614"/>
      <c r="AK85" s="614"/>
      <c r="AL85" s="614"/>
      <c r="AM85" s="614"/>
      <c r="AN85" s="615"/>
      <c r="AO85" s="616"/>
      <c r="AP85" s="537"/>
      <c r="AQ85" s="530"/>
      <c r="AR85" s="530"/>
      <c r="AS85" s="530"/>
      <c r="AT85" s="530"/>
      <c r="AU85" s="530"/>
      <c r="AV85" s="530"/>
      <c r="AY85" s="579"/>
      <c r="AZ85" s="579"/>
      <c r="BA85" s="579"/>
      <c r="BB85" s="579"/>
      <c r="BC85" s="579"/>
      <c r="BD85" s="579"/>
      <c r="BE85" s="579"/>
      <c r="BF85" s="1"/>
      <c r="BG85" s="1"/>
      <c r="BH85" s="1"/>
      <c r="BI85" s="1"/>
      <c r="CG85" s="578"/>
    </row>
    <row r="86" spans="1:85" ht="24" customHeight="1">
      <c r="D86" s="587"/>
      <c r="E86" s="488" t="s">
        <v>774</v>
      </c>
      <c r="F86" s="488"/>
      <c r="G86" s="488"/>
      <c r="H86" s="488"/>
      <c r="I86" s="488"/>
      <c r="J86" s="488"/>
      <c r="K86" s="488"/>
      <c r="L86" s="488"/>
      <c r="M86" s="488"/>
      <c r="N86" s="488"/>
      <c r="O86" s="488"/>
      <c r="P86" s="488"/>
      <c r="Q86" s="488"/>
      <c r="R86" s="488"/>
      <c r="S86" s="488"/>
      <c r="T86" s="488"/>
      <c r="U86" s="488"/>
      <c r="V86" s="537"/>
      <c r="W86" s="537"/>
      <c r="X86" s="537"/>
      <c r="Y86" s="537"/>
      <c r="Z86" s="537"/>
      <c r="AA86" s="537"/>
      <c r="AB86" s="537"/>
      <c r="AC86" s="537"/>
      <c r="AD86" s="537"/>
      <c r="AE86" s="537"/>
      <c r="AF86" s="537"/>
      <c r="AG86" s="537"/>
      <c r="AH86" s="537"/>
      <c r="AI86" s="537"/>
      <c r="AJ86" s="537"/>
      <c r="AK86" s="537"/>
      <c r="AL86" s="537"/>
      <c r="AM86" s="537"/>
      <c r="AN86" s="617"/>
      <c r="AO86" s="616"/>
      <c r="AP86" s="537"/>
      <c r="AQ86" s="530"/>
      <c r="AR86" s="530"/>
      <c r="AS86" s="530"/>
      <c r="AT86" s="530"/>
      <c r="AU86" s="530"/>
      <c r="AV86" s="530"/>
      <c r="AY86" s="579"/>
      <c r="AZ86" s="579"/>
      <c r="BA86" s="579"/>
      <c r="BB86" s="579"/>
      <c r="BC86" s="579"/>
      <c r="BD86" s="579"/>
      <c r="BE86" s="579"/>
      <c r="BF86" s="1"/>
      <c r="BG86" s="1"/>
      <c r="BH86" s="1"/>
      <c r="BI86" s="1"/>
      <c r="CG86" s="578"/>
    </row>
    <row r="87" spans="1:85" ht="24" customHeight="1">
      <c r="D87" s="587"/>
      <c r="E87" s="488"/>
      <c r="F87" s="488" t="s">
        <v>69</v>
      </c>
      <c r="G87" s="488"/>
      <c r="H87" s="488"/>
      <c r="I87" s="488"/>
      <c r="J87" s="594" t="s">
        <v>775</v>
      </c>
      <c r="K87" s="488" t="s">
        <v>131</v>
      </c>
      <c r="L87" s="488"/>
      <c r="M87" s="488"/>
      <c r="N87" s="488"/>
      <c r="O87" s="488"/>
      <c r="P87" s="488"/>
      <c r="Q87" s="488"/>
      <c r="R87" s="488"/>
      <c r="S87" s="488"/>
      <c r="T87" s="488"/>
      <c r="U87" s="488"/>
      <c r="V87" s="537"/>
      <c r="W87" s="537"/>
      <c r="X87" s="537"/>
      <c r="Y87" s="537"/>
      <c r="Z87" s="537"/>
      <c r="AA87" s="537"/>
      <c r="AB87" s="537"/>
      <c r="AC87" s="537"/>
      <c r="AD87" s="618"/>
      <c r="AE87" s="618"/>
      <c r="AF87" s="618"/>
      <c r="AG87" s="537"/>
      <c r="AH87" s="537"/>
      <c r="AI87" s="537"/>
      <c r="AJ87" s="618"/>
      <c r="AK87" s="618"/>
      <c r="AL87" s="618"/>
      <c r="AM87" s="537"/>
      <c r="AN87" s="617"/>
      <c r="AO87" s="616"/>
      <c r="AP87" s="537"/>
      <c r="AQ87" s="530"/>
      <c r="AR87" s="530"/>
      <c r="AS87" s="530"/>
      <c r="AT87" s="530"/>
      <c r="AU87" s="530"/>
      <c r="AV87" s="530"/>
      <c r="AY87" s="579"/>
      <c r="AZ87" s="579"/>
      <c r="BA87" s="579"/>
      <c r="BB87" s="579"/>
      <c r="BC87" s="579"/>
      <c r="BD87" s="579"/>
      <c r="BE87" s="579"/>
      <c r="BF87" s="1"/>
      <c r="BG87" s="1"/>
      <c r="BH87" s="1"/>
      <c r="BI87" s="1"/>
      <c r="CG87" s="535"/>
    </row>
    <row r="88" spans="1:85" ht="24" customHeight="1">
      <c r="D88" s="587"/>
      <c r="E88" s="488"/>
      <c r="F88" s="488"/>
      <c r="G88" s="488"/>
      <c r="H88" s="488"/>
      <c r="I88" s="488"/>
      <c r="J88" s="594" t="s">
        <v>776</v>
      </c>
      <c r="K88" s="488" t="s">
        <v>132</v>
      </c>
      <c r="L88" s="488"/>
      <c r="M88" s="488"/>
      <c r="N88" s="488"/>
      <c r="O88" s="488"/>
      <c r="P88" s="488"/>
      <c r="Q88" s="488"/>
      <c r="R88" s="488"/>
      <c r="S88" s="488"/>
      <c r="T88" s="488"/>
      <c r="U88" s="488"/>
      <c r="V88" s="537"/>
      <c r="W88" s="537"/>
      <c r="X88" s="537"/>
      <c r="Y88" s="537"/>
      <c r="Z88" s="537"/>
      <c r="AA88" s="537"/>
      <c r="AB88" s="537"/>
      <c r="AC88" s="537"/>
      <c r="AD88" s="603"/>
      <c r="AE88" s="603"/>
      <c r="AF88" s="603"/>
      <c r="AG88" s="537"/>
      <c r="AH88" s="537"/>
      <c r="AI88" s="537"/>
      <c r="AJ88" s="603"/>
      <c r="AK88" s="603"/>
      <c r="AL88" s="603"/>
      <c r="AM88" s="537"/>
      <c r="AN88" s="617"/>
      <c r="AO88" s="616"/>
      <c r="AP88" s="537"/>
      <c r="AQ88" s="530"/>
      <c r="AR88" s="530"/>
      <c r="AS88" s="530"/>
      <c r="AT88" s="530"/>
      <c r="AU88" s="530"/>
      <c r="AV88" s="530"/>
      <c r="AY88" s="579"/>
      <c r="AZ88" s="579"/>
      <c r="BA88" s="579"/>
      <c r="BB88" s="579"/>
      <c r="BC88" s="579"/>
      <c r="BD88" s="579"/>
      <c r="BE88" s="579"/>
      <c r="BF88" s="1"/>
      <c r="BG88" s="1"/>
      <c r="BH88" s="1"/>
      <c r="BI88" s="1"/>
      <c r="CG88" s="500"/>
    </row>
    <row r="89" spans="1:85" ht="24" customHeight="1">
      <c r="D89" s="484"/>
      <c r="E89" s="485"/>
      <c r="F89" s="485"/>
      <c r="G89" s="485"/>
      <c r="H89" s="485"/>
      <c r="I89" s="485"/>
      <c r="J89" s="619" t="s">
        <v>777</v>
      </c>
      <c r="K89" s="485" t="s">
        <v>133</v>
      </c>
      <c r="L89" s="485"/>
      <c r="M89" s="485"/>
      <c r="N89" s="485"/>
      <c r="O89" s="485"/>
      <c r="P89" s="485"/>
      <c r="Q89" s="485"/>
      <c r="R89" s="485"/>
      <c r="S89" s="485"/>
      <c r="T89" s="485"/>
      <c r="U89" s="485"/>
      <c r="V89" s="620"/>
      <c r="W89" s="620"/>
      <c r="X89" s="620"/>
      <c r="Y89" s="620"/>
      <c r="Z89" s="620"/>
      <c r="AA89" s="620"/>
      <c r="AB89" s="620"/>
      <c r="AC89" s="620"/>
      <c r="AD89" s="599"/>
      <c r="AE89" s="599"/>
      <c r="AF89" s="599"/>
      <c r="AG89" s="620"/>
      <c r="AH89" s="620"/>
      <c r="AI89" s="620"/>
      <c r="AJ89" s="599"/>
      <c r="AK89" s="599"/>
      <c r="AL89" s="599"/>
      <c r="AM89" s="620"/>
      <c r="AN89" s="621"/>
      <c r="AO89" s="616"/>
      <c r="AP89" s="537"/>
      <c r="AQ89" s="530"/>
      <c r="AR89" s="530"/>
      <c r="AS89" s="530"/>
      <c r="AT89" s="530"/>
      <c r="AU89" s="530"/>
      <c r="AV89" s="530"/>
      <c r="CG89" s="500"/>
    </row>
    <row r="90" spans="1:85" ht="24" customHeight="1">
      <c r="D90" s="488"/>
      <c r="E90" s="488"/>
      <c r="F90" s="488"/>
      <c r="G90" s="488"/>
      <c r="H90" s="488"/>
      <c r="I90" s="488"/>
      <c r="J90" s="594"/>
      <c r="K90" s="488"/>
      <c r="L90" s="488"/>
      <c r="M90" s="488"/>
      <c r="N90" s="488"/>
      <c r="O90" s="488"/>
      <c r="P90" s="488"/>
      <c r="Q90" s="488"/>
      <c r="R90" s="488"/>
      <c r="S90" s="488"/>
      <c r="T90" s="488"/>
      <c r="U90" s="488"/>
      <c r="V90" s="537"/>
      <c r="W90" s="537"/>
      <c r="X90" s="537"/>
      <c r="Y90" s="537"/>
      <c r="Z90" s="537"/>
      <c r="AA90" s="537"/>
      <c r="AB90" s="537"/>
      <c r="AC90" s="537"/>
      <c r="AD90" s="537"/>
      <c r="AE90" s="537"/>
      <c r="AF90" s="537"/>
      <c r="AG90" s="537"/>
      <c r="AH90" s="537"/>
      <c r="AI90" s="537"/>
      <c r="AJ90" s="537"/>
      <c r="AK90" s="537"/>
      <c r="AL90" s="537"/>
      <c r="AM90" s="537"/>
      <c r="AN90" s="537"/>
      <c r="AO90" s="537"/>
      <c r="AP90" s="537"/>
      <c r="AQ90" s="749"/>
      <c r="AR90" s="749"/>
      <c r="AS90" s="749"/>
      <c r="AT90" s="749"/>
      <c r="AU90" s="749"/>
      <c r="AV90" s="749"/>
      <c r="CG90" s="500"/>
    </row>
    <row r="91" spans="1:85" ht="24" customHeight="1">
      <c r="D91" s="481"/>
      <c r="E91" s="482"/>
      <c r="F91" s="482"/>
      <c r="G91" s="482"/>
      <c r="H91" s="482"/>
      <c r="I91" s="482"/>
      <c r="J91" s="622"/>
      <c r="K91" s="482"/>
      <c r="L91" s="482"/>
      <c r="M91" s="482"/>
      <c r="N91" s="482"/>
      <c r="O91" s="482"/>
      <c r="P91" s="482"/>
      <c r="Q91" s="482"/>
      <c r="R91" s="482"/>
      <c r="S91" s="482"/>
      <c r="T91" s="482"/>
      <c r="U91" s="482"/>
      <c r="V91" s="614"/>
      <c r="W91" s="614"/>
      <c r="X91" s="614"/>
      <c r="Y91" s="614"/>
      <c r="Z91" s="614"/>
      <c r="AA91" s="614"/>
      <c r="AB91" s="614"/>
      <c r="AC91" s="614"/>
      <c r="AD91" s="614"/>
      <c r="AE91" s="614"/>
      <c r="AF91" s="614"/>
      <c r="AG91" s="614"/>
      <c r="AH91" s="614"/>
      <c r="AI91" s="614"/>
      <c r="AJ91" s="614"/>
      <c r="AK91" s="614"/>
      <c r="AL91" s="614"/>
      <c r="AM91" s="614"/>
      <c r="AN91" s="615"/>
      <c r="AO91" s="537"/>
      <c r="AP91" s="537"/>
      <c r="AQ91" s="537"/>
      <c r="AR91" s="537"/>
      <c r="AS91" s="1"/>
      <c r="CG91" s="500"/>
    </row>
    <row r="92" spans="1:85" ht="24" customHeight="1">
      <c r="D92" s="587"/>
      <c r="E92" s="488"/>
      <c r="F92" s="488"/>
      <c r="G92" s="488"/>
      <c r="H92" s="488"/>
      <c r="I92" s="488"/>
      <c r="J92" s="594"/>
      <c r="K92" s="488"/>
      <c r="L92" s="488"/>
      <c r="M92" s="488"/>
      <c r="N92" s="488"/>
      <c r="O92" s="488"/>
      <c r="P92" s="488"/>
      <c r="Q92" s="488"/>
      <c r="R92" s="488"/>
      <c r="S92" s="488"/>
      <c r="T92" s="488"/>
      <c r="U92" s="488"/>
      <c r="V92" s="537"/>
      <c r="W92" s="537"/>
      <c r="X92" s="537"/>
      <c r="Y92" s="537"/>
      <c r="Z92" s="537"/>
      <c r="AA92" s="537"/>
      <c r="AB92" s="537"/>
      <c r="AC92" s="537"/>
      <c r="AD92" s="537"/>
      <c r="AE92" s="537"/>
      <c r="AF92" s="537"/>
      <c r="AG92" s="537"/>
      <c r="AH92" s="537"/>
      <c r="AI92" s="537"/>
      <c r="AJ92" s="537"/>
      <c r="AK92" s="537"/>
      <c r="AL92" s="537"/>
      <c r="AM92" s="537"/>
      <c r="AN92" s="617"/>
      <c r="AO92" s="537"/>
      <c r="AP92" s="537"/>
      <c r="AQ92" s="537"/>
      <c r="AR92" s="537"/>
      <c r="AS92" s="1"/>
      <c r="CG92" s="500"/>
    </row>
    <row r="93" spans="1:85" ht="24" customHeight="1">
      <c r="D93" s="587"/>
      <c r="E93" s="488"/>
      <c r="F93" s="488"/>
      <c r="G93" s="488"/>
      <c r="H93" s="488"/>
      <c r="I93" s="488"/>
      <c r="J93" s="594"/>
      <c r="K93" s="488"/>
      <c r="L93" s="488"/>
      <c r="M93" s="488"/>
      <c r="N93" s="488"/>
      <c r="O93" s="488"/>
      <c r="P93" s="488"/>
      <c r="Q93" s="488"/>
      <c r="R93" s="488"/>
      <c r="S93" s="488"/>
      <c r="T93" s="488"/>
      <c r="U93" s="488"/>
      <c r="V93" s="537"/>
      <c r="W93" s="537"/>
      <c r="X93" s="537"/>
      <c r="Y93" s="537"/>
      <c r="Z93" s="537"/>
      <c r="AA93" s="537"/>
      <c r="AB93" s="537"/>
      <c r="AC93" s="537"/>
      <c r="AD93" s="537"/>
      <c r="AE93" s="537"/>
      <c r="AF93" s="537"/>
      <c r="AG93" s="537"/>
      <c r="AH93" s="537"/>
      <c r="AI93" s="537"/>
      <c r="AJ93" s="537"/>
      <c r="AK93" s="537"/>
      <c r="AL93" s="537"/>
      <c r="AM93" s="537"/>
      <c r="AN93" s="617"/>
      <c r="AO93" s="537"/>
      <c r="AP93" s="537"/>
      <c r="AQ93" s="537"/>
      <c r="AR93" s="537"/>
      <c r="AS93" s="1"/>
      <c r="CG93" s="500"/>
    </row>
    <row r="94" spans="1:85" ht="24" customHeight="1">
      <c r="D94" s="587"/>
      <c r="E94" s="488"/>
      <c r="F94" s="488"/>
      <c r="G94" s="488"/>
      <c r="H94" s="488"/>
      <c r="I94" s="488"/>
      <c r="J94" s="594"/>
      <c r="K94" s="488"/>
      <c r="L94" s="488"/>
      <c r="M94" s="488"/>
      <c r="N94" s="488"/>
      <c r="O94" s="488"/>
      <c r="P94" s="488"/>
      <c r="Q94" s="488"/>
      <c r="R94" s="488"/>
      <c r="S94" s="488"/>
      <c r="T94" s="488"/>
      <c r="U94" s="488"/>
      <c r="V94" s="537"/>
      <c r="W94" s="537"/>
      <c r="X94" s="537"/>
      <c r="Y94" s="537"/>
      <c r="Z94" s="537"/>
      <c r="AA94" s="537"/>
      <c r="AB94" s="537"/>
      <c r="AC94" s="537"/>
      <c r="AD94" s="537"/>
      <c r="AE94" s="537"/>
      <c r="AF94" s="537"/>
      <c r="AG94" s="537"/>
      <c r="AH94" s="537"/>
      <c r="AI94" s="537"/>
      <c r="AJ94" s="537"/>
      <c r="AK94" s="537"/>
      <c r="AL94" s="537"/>
      <c r="AM94" s="537"/>
      <c r="AN94" s="617"/>
      <c r="AO94" s="537"/>
      <c r="AP94" s="537"/>
      <c r="AQ94" s="537"/>
      <c r="AR94" s="537"/>
      <c r="AS94" s="1"/>
      <c r="CG94" s="500"/>
    </row>
    <row r="95" spans="1:85" ht="24" customHeight="1">
      <c r="D95" s="587"/>
      <c r="E95" s="488"/>
      <c r="F95" s="488"/>
      <c r="G95" s="488"/>
      <c r="H95" s="488"/>
      <c r="I95" s="488"/>
      <c r="J95" s="594"/>
      <c r="K95" s="488"/>
      <c r="L95" s="488"/>
      <c r="M95" s="488"/>
      <c r="N95" s="488"/>
      <c r="O95" s="488"/>
      <c r="P95" s="488"/>
      <c r="Q95" s="488"/>
      <c r="R95" s="488"/>
      <c r="S95" s="488"/>
      <c r="T95" s="488"/>
      <c r="U95" s="488"/>
      <c r="V95" s="537"/>
      <c r="W95" s="537"/>
      <c r="X95" s="537"/>
      <c r="Y95" s="537"/>
      <c r="Z95" s="537"/>
      <c r="AA95" s="537"/>
      <c r="AB95" s="537"/>
      <c r="AC95" s="537"/>
      <c r="AD95" s="537"/>
      <c r="AE95" s="537"/>
      <c r="AF95" s="537"/>
      <c r="AG95" s="537"/>
      <c r="AH95" s="537"/>
      <c r="AI95" s="537"/>
      <c r="AJ95" s="537"/>
      <c r="AK95" s="537"/>
      <c r="AL95" s="537"/>
      <c r="AM95" s="537"/>
      <c r="AN95" s="617"/>
      <c r="AO95" s="537"/>
      <c r="AP95" s="537"/>
      <c r="AQ95" s="537"/>
      <c r="AR95" s="537"/>
      <c r="AS95" s="1"/>
      <c r="CG95" s="500"/>
    </row>
    <row r="96" spans="1:85" ht="24" customHeight="1">
      <c r="C96" s="573"/>
      <c r="D96" s="616"/>
      <c r="E96" s="537"/>
      <c r="F96" s="537"/>
      <c r="G96" s="537"/>
      <c r="H96" s="537"/>
      <c r="I96" s="576"/>
      <c r="J96" s="576"/>
      <c r="K96" s="576"/>
      <c r="L96" s="576"/>
      <c r="M96" s="576"/>
      <c r="N96" s="537"/>
      <c r="O96" s="576"/>
      <c r="P96" s="576"/>
      <c r="Q96" s="576"/>
      <c r="R96" s="576"/>
      <c r="S96" s="576"/>
      <c r="T96" s="576"/>
      <c r="U96" s="537"/>
      <c r="V96" s="537"/>
      <c r="W96" s="537"/>
      <c r="X96" s="537"/>
      <c r="Y96" s="537"/>
      <c r="Z96" s="537"/>
      <c r="AA96" s="537"/>
      <c r="AB96" s="537"/>
      <c r="AC96" s="537"/>
      <c r="AD96" s="537"/>
      <c r="AE96" s="537"/>
      <c r="AF96" s="537"/>
      <c r="AG96" s="537"/>
      <c r="AH96" s="537"/>
      <c r="AI96" s="537"/>
      <c r="AJ96" s="537"/>
      <c r="AK96" s="537"/>
      <c r="AL96" s="537"/>
      <c r="AM96" s="537"/>
      <c r="AN96" s="617"/>
      <c r="AO96" s="537"/>
      <c r="AP96" s="1"/>
      <c r="AQ96" s="623"/>
      <c r="AR96" s="537"/>
      <c r="AS96" s="537"/>
    </row>
    <row r="97" spans="2:46" ht="24" customHeight="1">
      <c r="C97" s="573"/>
      <c r="D97" s="624"/>
      <c r="E97" s="620"/>
      <c r="F97" s="620"/>
      <c r="G97" s="620"/>
      <c r="H97" s="620"/>
      <c r="I97" s="625"/>
      <c r="J97" s="625"/>
      <c r="K97" s="625"/>
      <c r="L97" s="625"/>
      <c r="M97" s="625"/>
      <c r="N97" s="620"/>
      <c r="O97" s="625"/>
      <c r="P97" s="625"/>
      <c r="Q97" s="625"/>
      <c r="R97" s="625"/>
      <c r="S97" s="625"/>
      <c r="T97" s="625"/>
      <c r="U97" s="620"/>
      <c r="V97" s="620"/>
      <c r="W97" s="620"/>
      <c r="X97" s="620"/>
      <c r="Y97" s="620"/>
      <c r="Z97" s="620"/>
      <c r="AA97" s="620"/>
      <c r="AB97" s="620"/>
      <c r="AC97" s="620"/>
      <c r="AD97" s="620"/>
      <c r="AE97" s="620"/>
      <c r="AF97" s="620"/>
      <c r="AG97" s="620"/>
      <c r="AH97" s="620"/>
      <c r="AI97" s="620"/>
      <c r="AJ97" s="620"/>
      <c r="AK97" s="620"/>
      <c r="AL97" s="620"/>
      <c r="AM97" s="620"/>
      <c r="AN97" s="621"/>
      <c r="AO97" s="537"/>
      <c r="AP97" s="1"/>
      <c r="AQ97" s="623"/>
      <c r="AR97" s="537"/>
      <c r="AS97" s="537"/>
    </row>
    <row r="98" spans="2:46" ht="20.100000000000001" customHeight="1">
      <c r="C98" s="573"/>
      <c r="G98" s="488" t="s">
        <v>69</v>
      </c>
      <c r="H98" s="488"/>
      <c r="I98" s="488"/>
      <c r="J98" s="488"/>
      <c r="K98" s="594" t="s">
        <v>126</v>
      </c>
      <c r="L98" s="488" t="s">
        <v>127</v>
      </c>
      <c r="M98" s="488"/>
      <c r="N98" s="626"/>
      <c r="O98" s="626"/>
      <c r="P98" s="626"/>
      <c r="Q98" s="626"/>
      <c r="R98" s="626"/>
      <c r="S98" s="626"/>
      <c r="T98" s="626"/>
      <c r="U98" s="627"/>
      <c r="V98" s="626"/>
      <c r="W98" s="626"/>
      <c r="Z98" s="8" t="s">
        <v>182</v>
      </c>
      <c r="AB98" s="488" t="s">
        <v>183</v>
      </c>
      <c r="AC98" s="488"/>
      <c r="AD98" s="626"/>
      <c r="AE98" s="626"/>
      <c r="AF98" s="626"/>
      <c r="AG98" s="626"/>
      <c r="AH98" s="626"/>
      <c r="AI98" s="626"/>
      <c r="AJ98" s="626"/>
      <c r="AK98" s="627"/>
      <c r="AP98" s="1"/>
      <c r="AQ98" s="623"/>
      <c r="AR98" s="537"/>
      <c r="AS98" s="537"/>
    </row>
    <row r="99" spans="2:46" ht="20.100000000000001" customHeight="1">
      <c r="C99" s="573"/>
      <c r="G99" s="488"/>
      <c r="H99" s="488"/>
      <c r="I99" s="488"/>
      <c r="J99" s="488"/>
      <c r="K99" s="594" t="s">
        <v>778</v>
      </c>
      <c r="L99" s="488" t="s">
        <v>180</v>
      </c>
      <c r="M99" s="488"/>
      <c r="N99" s="626"/>
      <c r="O99" s="626"/>
      <c r="P99" s="626"/>
      <c r="Q99" s="626"/>
      <c r="R99" s="626"/>
      <c r="S99" s="626"/>
      <c r="T99" s="626"/>
      <c r="U99" s="627"/>
      <c r="V99" s="626"/>
      <c r="W99" s="626"/>
      <c r="Z99" s="8" t="s">
        <v>184</v>
      </c>
      <c r="AB99" s="488" t="s">
        <v>2</v>
      </c>
      <c r="AC99" s="628">
        <v>1</v>
      </c>
      <c r="AD99" s="629" t="s">
        <v>7</v>
      </c>
      <c r="AE99" s="943">
        <v>1.5</v>
      </c>
      <c r="AF99" s="943"/>
      <c r="AG99" s="630" t="s">
        <v>2</v>
      </c>
      <c r="AH99" s="944">
        <f>ROUND(1/1.5,2)</f>
        <v>0.67</v>
      </c>
      <c r="AI99" s="944"/>
      <c r="AJ99" s="944"/>
      <c r="AK99" s="627"/>
      <c r="AP99" s="1"/>
      <c r="AQ99" s="623"/>
      <c r="AR99" s="537"/>
      <c r="AS99" s="537"/>
    </row>
    <row r="100" spans="2:46" ht="20.100000000000001" customHeight="1">
      <c r="C100" s="573"/>
      <c r="G100" s="488"/>
      <c r="H100" s="488"/>
      <c r="I100" s="488"/>
      <c r="J100" s="488"/>
      <c r="K100" s="594" t="s">
        <v>141</v>
      </c>
      <c r="L100" s="488" t="s">
        <v>181</v>
      </c>
      <c r="M100" s="488"/>
      <c r="N100" s="626"/>
      <c r="O100" s="626"/>
      <c r="P100" s="626"/>
      <c r="Q100" s="626"/>
      <c r="R100" s="626"/>
      <c r="S100" s="626"/>
      <c r="T100" s="626"/>
      <c r="U100" s="627"/>
      <c r="V100" s="626"/>
      <c r="W100" s="626"/>
      <c r="Z100" s="631" t="s">
        <v>102</v>
      </c>
      <c r="AB100" s="626" t="s">
        <v>779</v>
      </c>
      <c r="AD100" s="626"/>
      <c r="AE100" s="626"/>
      <c r="AF100" s="626"/>
      <c r="AG100" s="626"/>
      <c r="AH100" s="626"/>
      <c r="AI100" s="626"/>
      <c r="AJ100" s="626"/>
      <c r="AK100" s="627"/>
      <c r="AP100" s="1"/>
      <c r="AQ100" s="623"/>
      <c r="AR100" s="537"/>
    </row>
    <row r="101" spans="2:46" ht="20.100000000000001" customHeight="1">
      <c r="C101" s="573"/>
      <c r="G101" s="488"/>
      <c r="H101" s="488"/>
      <c r="I101" s="488"/>
      <c r="J101" s="488"/>
      <c r="K101" s="488" t="s">
        <v>179</v>
      </c>
      <c r="L101" s="488" t="s">
        <v>663</v>
      </c>
      <c r="M101" s="488"/>
      <c r="N101" s="626"/>
      <c r="O101" s="626"/>
      <c r="P101" s="626"/>
      <c r="Q101" s="626"/>
      <c r="R101" s="626"/>
      <c r="S101" s="626"/>
      <c r="T101" s="626"/>
      <c r="U101" s="627"/>
      <c r="V101" s="626"/>
      <c r="W101" s="626"/>
      <c r="AP101" s="1"/>
      <c r="AQ101" s="623"/>
      <c r="AS101" s="537"/>
    </row>
    <row r="102" spans="2:46" ht="20.100000000000001" customHeight="1">
      <c r="C102" s="573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623"/>
      <c r="AR102" s="537"/>
      <c r="AS102" s="537"/>
      <c r="AT102" s="537"/>
    </row>
    <row r="103" spans="2:46" ht="20.100000000000001" customHeight="1">
      <c r="C103" s="573"/>
      <c r="H103" s="632" t="s">
        <v>69</v>
      </c>
      <c r="I103" s="1"/>
      <c r="J103" s="632"/>
      <c r="K103" s="1"/>
      <c r="L103" s="633" t="s">
        <v>185</v>
      </c>
      <c r="M103" s="632" t="s">
        <v>233</v>
      </c>
      <c r="N103" s="632"/>
      <c r="O103" s="1"/>
      <c r="P103" s="1"/>
      <c r="Q103" s="632"/>
      <c r="R103" s="1"/>
      <c r="S103" s="1"/>
      <c r="T103" s="1"/>
      <c r="U103" s="1"/>
      <c r="V103" s="1"/>
      <c r="W103" s="1"/>
      <c r="X103" s="632" t="s">
        <v>234</v>
      </c>
      <c r="Y103" s="634" t="s">
        <v>235</v>
      </c>
      <c r="Z103" s="634" t="s">
        <v>236</v>
      </c>
      <c r="AA103" s="634" t="s">
        <v>237</v>
      </c>
      <c r="AB103" s="634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623"/>
      <c r="AR103" s="537"/>
      <c r="AS103" s="537"/>
      <c r="AT103" s="537"/>
    </row>
    <row r="104" spans="2:46" ht="20.100000000000001" customHeight="1">
      <c r="C104" s="573"/>
      <c r="H104" s="1"/>
      <c r="I104" s="632"/>
      <c r="J104" s="632"/>
      <c r="K104" s="1"/>
      <c r="L104" s="632" t="s">
        <v>238</v>
      </c>
      <c r="M104" s="632" t="s">
        <v>239</v>
      </c>
      <c r="N104" s="1"/>
      <c r="O104" s="1"/>
      <c r="P104" s="1"/>
      <c r="Q104" s="1"/>
      <c r="R104" s="1"/>
      <c r="S104" s="632" t="s">
        <v>234</v>
      </c>
      <c r="T104" s="1"/>
      <c r="U104" s="632" t="s">
        <v>240</v>
      </c>
      <c r="V104" s="1"/>
      <c r="W104" s="1"/>
      <c r="X104" s="632"/>
      <c r="Y104" s="635"/>
      <c r="Z104" s="635"/>
      <c r="AA104" s="635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623"/>
      <c r="AR104" s="537"/>
      <c r="AS104" s="537"/>
      <c r="AT104" s="537"/>
    </row>
    <row r="105" spans="2:46" ht="20.100000000000001" customHeight="1">
      <c r="C105" s="573"/>
      <c r="H105" s="1"/>
      <c r="I105" s="632"/>
      <c r="J105" s="1"/>
      <c r="K105" s="632"/>
      <c r="L105" s="632"/>
      <c r="M105" s="1"/>
      <c r="N105" s="632" t="s">
        <v>241</v>
      </c>
      <c r="O105" s="632"/>
      <c r="P105" s="1"/>
      <c r="Q105" s="1"/>
      <c r="R105" s="636" t="s">
        <v>242</v>
      </c>
      <c r="S105" s="632" t="s">
        <v>243</v>
      </c>
      <c r="T105" s="1"/>
      <c r="U105" s="1"/>
      <c r="V105" s="1"/>
      <c r="W105" s="632"/>
      <c r="X105" s="635"/>
      <c r="Y105" s="635"/>
      <c r="Z105" s="635"/>
      <c r="AA105" s="636"/>
      <c r="AB105" s="986"/>
      <c r="AC105" s="986"/>
      <c r="AD105" s="986"/>
      <c r="AE105" s="986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623"/>
      <c r="AR105" s="537"/>
      <c r="AS105" s="537"/>
      <c r="AT105" s="537"/>
    </row>
    <row r="106" spans="2:46" ht="20.100000000000001" customHeight="1">
      <c r="C106" s="573"/>
      <c r="H106" s="1"/>
      <c r="J106" s="1"/>
      <c r="K106" s="1"/>
      <c r="L106" s="1"/>
      <c r="M106" s="1"/>
      <c r="N106" s="632"/>
      <c r="O106" s="632"/>
      <c r="P106" s="1"/>
      <c r="Q106" s="1"/>
      <c r="R106" s="636" t="s">
        <v>235</v>
      </c>
      <c r="S106" s="632" t="s">
        <v>244</v>
      </c>
      <c r="T106" s="1"/>
      <c r="U106" s="1"/>
      <c r="V106" s="1"/>
      <c r="W106" s="1"/>
      <c r="X106" s="1"/>
      <c r="Y106" s="1"/>
      <c r="Z106" s="1"/>
      <c r="AA106" s="636"/>
      <c r="AB106" s="975"/>
      <c r="AC106" s="975"/>
      <c r="AD106" s="975"/>
      <c r="AE106" s="975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623"/>
      <c r="AR106" s="537"/>
      <c r="AS106" s="537"/>
      <c r="AT106" s="537"/>
    </row>
    <row r="107" spans="2:46" ht="20.100000000000001" customHeight="1">
      <c r="C107" s="573"/>
      <c r="H107" s="1"/>
      <c r="I107" s="632"/>
      <c r="J107" s="632"/>
      <c r="K107" s="1"/>
      <c r="L107" s="632" t="s">
        <v>245</v>
      </c>
      <c r="M107" s="632" t="s">
        <v>246</v>
      </c>
      <c r="O107" s="632"/>
      <c r="P107" s="632"/>
      <c r="Q107" s="1"/>
      <c r="R107" s="1"/>
      <c r="S107" s="632"/>
      <c r="T107" s="1"/>
      <c r="X107" s="635"/>
      <c r="Y107" s="635"/>
      <c r="Z107" s="635"/>
      <c r="AA107" s="635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623"/>
      <c r="AR107" s="537"/>
      <c r="AS107" s="537"/>
      <c r="AT107" s="537"/>
    </row>
    <row r="108" spans="2:46" ht="20.100000000000001" customHeight="1">
      <c r="C108" s="573"/>
      <c r="H108" s="1"/>
      <c r="I108" s="632"/>
      <c r="J108" s="1"/>
      <c r="K108" s="632"/>
      <c r="L108" s="632"/>
      <c r="M108" s="637" t="s">
        <v>247</v>
      </c>
      <c r="N108" s="638"/>
      <c r="O108" s="632"/>
      <c r="P108" s="632"/>
      <c r="Q108" s="632"/>
      <c r="R108" s="632"/>
      <c r="S108" s="632"/>
      <c r="T108" s="1"/>
      <c r="V108" s="1"/>
      <c r="W108" s="632"/>
      <c r="X108" s="635"/>
      <c r="Y108" s="635"/>
      <c r="Z108" s="635"/>
      <c r="AA108" s="635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623"/>
      <c r="AR108" s="537"/>
      <c r="AS108" s="537"/>
      <c r="AT108" s="537"/>
    </row>
    <row r="109" spans="2:46" ht="20.100000000000001" customHeight="1">
      <c r="C109" s="573"/>
      <c r="H109" s="1"/>
      <c r="I109" s="632"/>
      <c r="J109" s="632"/>
      <c r="K109" s="632"/>
      <c r="L109" s="1"/>
      <c r="M109" s="1"/>
      <c r="N109" s="636"/>
      <c r="O109" s="1"/>
      <c r="P109" s="632"/>
      <c r="Q109" s="632"/>
      <c r="R109" s="632"/>
      <c r="S109" s="1"/>
      <c r="T109" s="632"/>
      <c r="U109" s="1"/>
      <c r="V109" s="1"/>
      <c r="W109" s="632"/>
      <c r="X109" s="635"/>
      <c r="Y109" s="635"/>
      <c r="Z109" s="635"/>
      <c r="AA109" s="636"/>
      <c r="AB109" s="975"/>
      <c r="AC109" s="975"/>
      <c r="AD109" s="975"/>
      <c r="AE109" s="975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623"/>
      <c r="AR109" s="537"/>
      <c r="AS109" s="537"/>
      <c r="AT109" s="537"/>
    </row>
    <row r="110" spans="2:46" ht="20.100000000000001" customHeight="1">
      <c r="C110" s="573"/>
      <c r="H110" s="1"/>
      <c r="I110" s="632"/>
      <c r="J110" s="632"/>
      <c r="K110" s="632"/>
      <c r="L110" s="1"/>
      <c r="M110" s="1"/>
      <c r="N110" s="636"/>
      <c r="O110" s="1"/>
      <c r="P110" s="632"/>
      <c r="Q110" s="632"/>
      <c r="R110" s="632"/>
      <c r="S110" s="1"/>
      <c r="T110" s="632"/>
      <c r="U110" s="1"/>
      <c r="V110" s="1"/>
      <c r="W110" s="632"/>
      <c r="X110" s="635"/>
      <c r="Y110" s="635"/>
      <c r="Z110" s="635"/>
      <c r="AA110" s="636"/>
      <c r="AB110" s="635"/>
      <c r="AC110" s="635"/>
      <c r="AD110" s="635"/>
      <c r="AE110" s="635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623"/>
      <c r="AR110" s="537"/>
      <c r="AS110" s="537"/>
      <c r="AT110" s="537"/>
    </row>
    <row r="111" spans="2:46" ht="24" customHeight="1">
      <c r="B111" s="945" t="s">
        <v>248</v>
      </c>
      <c r="C111" s="945"/>
      <c r="D111" s="945"/>
      <c r="E111" s="945"/>
      <c r="F111" s="945"/>
      <c r="G111" s="945"/>
      <c r="H111" s="945"/>
      <c r="I111" s="945"/>
      <c r="J111" s="945"/>
      <c r="K111" s="945"/>
      <c r="L111" s="945"/>
      <c r="M111" s="945"/>
      <c r="N111" s="945"/>
      <c r="O111" s="945"/>
      <c r="P111" s="945"/>
      <c r="Q111" s="945"/>
      <c r="R111" s="945"/>
      <c r="S111" s="945"/>
      <c r="T111" s="945"/>
      <c r="U111" s="945"/>
      <c r="V111" s="945"/>
      <c r="W111" s="945"/>
      <c r="X111" s="945"/>
      <c r="Y111" s="945"/>
      <c r="Z111" s="945"/>
      <c r="AA111" s="945"/>
      <c r="AB111" s="945"/>
      <c r="AC111" s="945"/>
      <c r="AD111" s="945"/>
      <c r="AE111" s="945"/>
      <c r="AF111" s="945"/>
      <c r="AG111" s="945"/>
      <c r="AH111" s="945"/>
      <c r="AI111" s="945"/>
      <c r="AJ111" s="945"/>
      <c r="AK111" s="945"/>
      <c r="AL111" s="945"/>
      <c r="AM111" s="945"/>
      <c r="AN111" s="945"/>
      <c r="AP111" s="1"/>
      <c r="AQ111" s="623"/>
      <c r="AR111" s="537"/>
    </row>
    <row r="112" spans="2:46" ht="24" customHeight="1">
      <c r="B112" s="738" t="s">
        <v>249</v>
      </c>
      <c r="C112" s="738"/>
      <c r="D112" s="738"/>
      <c r="E112" s="738"/>
      <c r="F112" s="738"/>
      <c r="G112" s="738"/>
      <c r="H112" s="738"/>
      <c r="I112" s="738"/>
      <c r="J112" s="738"/>
      <c r="K112" s="738"/>
      <c r="L112" s="738"/>
      <c r="M112" s="738"/>
      <c r="N112" s="738"/>
      <c r="O112" s="738"/>
      <c r="P112" s="738"/>
      <c r="Q112" s="738"/>
      <c r="R112" s="739"/>
      <c r="S112" s="740" t="s">
        <v>250</v>
      </c>
      <c r="T112" s="738"/>
      <c r="U112" s="738"/>
      <c r="V112" s="738"/>
      <c r="W112" s="738"/>
      <c r="X112" s="738"/>
      <c r="Y112" s="738"/>
      <c r="Z112" s="739"/>
      <c r="AA112" s="748" t="s">
        <v>251</v>
      </c>
      <c r="AB112" s="948"/>
      <c r="AC112" s="948"/>
      <c r="AD112" s="948"/>
      <c r="AE112" s="948"/>
      <c r="AF112" s="948"/>
      <c r="AG112" s="948"/>
      <c r="AH112" s="948"/>
      <c r="AI112" s="748" t="s">
        <v>252</v>
      </c>
      <c r="AJ112" s="748"/>
      <c r="AK112" s="748"/>
      <c r="AL112" s="748"/>
      <c r="AM112" s="748"/>
      <c r="AN112" s="740"/>
      <c r="AP112" s="1"/>
      <c r="AQ112" s="623"/>
      <c r="AR112" s="537"/>
    </row>
    <row r="113" spans="2:44" ht="24" customHeight="1">
      <c r="B113" s="902" t="s">
        <v>253</v>
      </c>
      <c r="C113" s="902"/>
      <c r="D113" s="902"/>
      <c r="E113" s="902"/>
      <c r="F113" s="902"/>
      <c r="G113" s="902"/>
      <c r="H113" s="902"/>
      <c r="I113" s="902"/>
      <c r="J113" s="902"/>
      <c r="K113" s="902"/>
      <c r="L113" s="902"/>
      <c r="M113" s="902"/>
      <c r="N113" s="902"/>
      <c r="O113" s="902"/>
      <c r="P113" s="902"/>
      <c r="Q113" s="902"/>
      <c r="R113" s="903"/>
      <c r="S113" s="967">
        <v>0.95599999999999996</v>
      </c>
      <c r="T113" s="968"/>
      <c r="U113" s="968"/>
      <c r="V113" s="968"/>
      <c r="W113" s="968"/>
      <c r="X113" s="968"/>
      <c r="Y113" s="968"/>
      <c r="Z113" s="969"/>
      <c r="AA113" s="959">
        <v>0.39800000000000002</v>
      </c>
      <c r="AB113" s="960"/>
      <c r="AC113" s="960"/>
      <c r="AD113" s="960"/>
      <c r="AE113" s="960"/>
      <c r="AF113" s="960"/>
      <c r="AG113" s="960"/>
      <c r="AH113" s="960"/>
      <c r="AI113" s="914"/>
      <c r="AJ113" s="914"/>
      <c r="AK113" s="914"/>
      <c r="AL113" s="914"/>
      <c r="AM113" s="914"/>
      <c r="AN113" s="912"/>
      <c r="AP113" s="1"/>
      <c r="AQ113" s="623"/>
      <c r="AR113" s="537"/>
    </row>
    <row r="114" spans="2:44" ht="24" customHeight="1">
      <c r="B114" s="872" t="s">
        <v>254</v>
      </c>
      <c r="C114" s="872"/>
      <c r="D114" s="872"/>
      <c r="E114" s="872"/>
      <c r="F114" s="872"/>
      <c r="G114" s="872"/>
      <c r="H114" s="872"/>
      <c r="I114" s="872"/>
      <c r="J114" s="872"/>
      <c r="K114" s="872"/>
      <c r="L114" s="872"/>
      <c r="M114" s="872"/>
      <c r="N114" s="872"/>
      <c r="O114" s="872"/>
      <c r="P114" s="872"/>
      <c r="Q114" s="872"/>
      <c r="R114" s="873"/>
      <c r="S114" s="931">
        <v>0.69199999999999995</v>
      </c>
      <c r="T114" s="932"/>
      <c r="U114" s="932"/>
      <c r="V114" s="932"/>
      <c r="W114" s="932"/>
      <c r="X114" s="932"/>
      <c r="Y114" s="932"/>
      <c r="Z114" s="933"/>
      <c r="AA114" s="949">
        <v>0.504</v>
      </c>
      <c r="AB114" s="950"/>
      <c r="AC114" s="950"/>
      <c r="AD114" s="950"/>
      <c r="AE114" s="950"/>
      <c r="AF114" s="950"/>
      <c r="AG114" s="950"/>
      <c r="AH114" s="950"/>
      <c r="AI114" s="878"/>
      <c r="AJ114" s="878"/>
      <c r="AK114" s="878"/>
      <c r="AL114" s="878"/>
      <c r="AM114" s="878"/>
      <c r="AN114" s="899"/>
      <c r="AP114" s="1"/>
    </row>
    <row r="115" spans="2:44" ht="24" customHeight="1">
      <c r="B115" s="872" t="s">
        <v>255</v>
      </c>
      <c r="C115" s="872"/>
      <c r="D115" s="872"/>
      <c r="E115" s="872"/>
      <c r="F115" s="872"/>
      <c r="G115" s="872"/>
      <c r="H115" s="872"/>
      <c r="I115" s="872"/>
      <c r="J115" s="872"/>
      <c r="K115" s="872"/>
      <c r="L115" s="872"/>
      <c r="M115" s="872"/>
      <c r="N115" s="872"/>
      <c r="O115" s="872"/>
      <c r="P115" s="872"/>
      <c r="Q115" s="872"/>
      <c r="R115" s="873"/>
      <c r="S115" s="931">
        <v>0.77500000000000002</v>
      </c>
      <c r="T115" s="932"/>
      <c r="U115" s="932"/>
      <c r="V115" s="932"/>
      <c r="W115" s="932"/>
      <c r="X115" s="932"/>
      <c r="Y115" s="932"/>
      <c r="Z115" s="933"/>
      <c r="AA115" s="949">
        <v>0.36099999999999999</v>
      </c>
      <c r="AB115" s="950"/>
      <c r="AC115" s="950"/>
      <c r="AD115" s="950"/>
      <c r="AE115" s="950"/>
      <c r="AF115" s="950"/>
      <c r="AG115" s="950"/>
      <c r="AH115" s="950"/>
      <c r="AI115" s="878"/>
      <c r="AJ115" s="878"/>
      <c r="AK115" s="878"/>
      <c r="AL115" s="878"/>
      <c r="AM115" s="878"/>
      <c r="AN115" s="899"/>
      <c r="AP115" s="1"/>
    </row>
    <row r="116" spans="2:44" ht="24" customHeight="1">
      <c r="B116" s="872" t="s">
        <v>256</v>
      </c>
      <c r="C116" s="872"/>
      <c r="D116" s="872"/>
      <c r="E116" s="872"/>
      <c r="F116" s="872"/>
      <c r="G116" s="872"/>
      <c r="H116" s="872"/>
      <c r="I116" s="872"/>
      <c r="J116" s="872"/>
      <c r="K116" s="872"/>
      <c r="L116" s="872"/>
      <c r="M116" s="872"/>
      <c r="N116" s="872"/>
      <c r="O116" s="872"/>
      <c r="P116" s="872"/>
      <c r="Q116" s="872"/>
      <c r="R116" s="873"/>
      <c r="S116" s="931">
        <v>0.95</v>
      </c>
      <c r="T116" s="932"/>
      <c r="U116" s="932"/>
      <c r="V116" s="932"/>
      <c r="W116" s="932"/>
      <c r="X116" s="932"/>
      <c r="Y116" s="932"/>
      <c r="Z116" s="933"/>
      <c r="AA116" s="949">
        <v>0.69</v>
      </c>
      <c r="AB116" s="950"/>
      <c r="AC116" s="950"/>
      <c r="AD116" s="950"/>
      <c r="AE116" s="950"/>
      <c r="AF116" s="950"/>
      <c r="AG116" s="950"/>
      <c r="AH116" s="950"/>
      <c r="AI116" s="878"/>
      <c r="AJ116" s="878"/>
      <c r="AK116" s="878"/>
      <c r="AL116" s="878"/>
      <c r="AM116" s="878"/>
      <c r="AN116" s="899"/>
      <c r="AP116" s="1"/>
    </row>
    <row r="117" spans="2:44" ht="24" customHeight="1">
      <c r="B117" s="872" t="s">
        <v>257</v>
      </c>
      <c r="C117" s="872"/>
      <c r="D117" s="872"/>
      <c r="E117" s="872"/>
      <c r="F117" s="872"/>
      <c r="G117" s="872"/>
      <c r="H117" s="872"/>
      <c r="I117" s="872"/>
      <c r="J117" s="872"/>
      <c r="K117" s="872"/>
      <c r="L117" s="872"/>
      <c r="M117" s="872"/>
      <c r="N117" s="872"/>
      <c r="O117" s="872"/>
      <c r="P117" s="872"/>
      <c r="Q117" s="872"/>
      <c r="R117" s="873"/>
      <c r="S117" s="931">
        <v>1.01</v>
      </c>
      <c r="T117" s="932"/>
      <c r="U117" s="932"/>
      <c r="V117" s="932"/>
      <c r="W117" s="932"/>
      <c r="X117" s="932"/>
      <c r="Y117" s="932"/>
      <c r="Z117" s="933"/>
      <c r="AA117" s="949">
        <v>0.91</v>
      </c>
      <c r="AB117" s="952"/>
      <c r="AC117" s="952"/>
      <c r="AD117" s="952"/>
      <c r="AE117" s="952"/>
      <c r="AF117" s="952"/>
      <c r="AG117" s="952"/>
      <c r="AH117" s="952"/>
      <c r="AI117" s="878" t="s">
        <v>258</v>
      </c>
      <c r="AJ117" s="878"/>
      <c r="AK117" s="878"/>
      <c r="AL117" s="878"/>
      <c r="AM117" s="878"/>
      <c r="AN117" s="899"/>
      <c r="AP117" s="1"/>
    </row>
    <row r="118" spans="2:44" ht="24" customHeight="1">
      <c r="B118" s="872" t="s">
        <v>259</v>
      </c>
      <c r="C118" s="872"/>
      <c r="D118" s="872"/>
      <c r="E118" s="872"/>
      <c r="F118" s="872"/>
      <c r="G118" s="872"/>
      <c r="H118" s="872"/>
      <c r="I118" s="872"/>
      <c r="J118" s="872"/>
      <c r="K118" s="872"/>
      <c r="L118" s="872"/>
      <c r="M118" s="872"/>
      <c r="N118" s="872"/>
      <c r="O118" s="872"/>
      <c r="P118" s="872"/>
      <c r="Q118" s="872"/>
      <c r="R118" s="873"/>
      <c r="S118" s="931">
        <v>0.59</v>
      </c>
      <c r="T118" s="932"/>
      <c r="U118" s="932"/>
      <c r="V118" s="932"/>
      <c r="W118" s="932"/>
      <c r="X118" s="932"/>
      <c r="Y118" s="932"/>
      <c r="Z118" s="933"/>
      <c r="AA118" s="949">
        <v>0.35</v>
      </c>
      <c r="AB118" s="950"/>
      <c r="AC118" s="950"/>
      <c r="AD118" s="950"/>
      <c r="AE118" s="950"/>
      <c r="AF118" s="950"/>
      <c r="AG118" s="950"/>
      <c r="AH118" s="950"/>
      <c r="AI118" s="878"/>
      <c r="AJ118" s="878"/>
      <c r="AK118" s="878"/>
      <c r="AL118" s="878"/>
      <c r="AM118" s="878"/>
      <c r="AN118" s="899"/>
      <c r="AP118" s="1"/>
      <c r="AQ118" s="623"/>
      <c r="AR118" s="537"/>
    </row>
    <row r="119" spans="2:44" ht="24" customHeight="1">
      <c r="B119" s="872" t="s">
        <v>260</v>
      </c>
      <c r="C119" s="872"/>
      <c r="D119" s="872"/>
      <c r="E119" s="872"/>
      <c r="F119" s="872"/>
      <c r="G119" s="872"/>
      <c r="H119" s="872"/>
      <c r="I119" s="872"/>
      <c r="J119" s="872"/>
      <c r="K119" s="872"/>
      <c r="L119" s="872"/>
      <c r="M119" s="872"/>
      <c r="N119" s="872"/>
      <c r="O119" s="872"/>
      <c r="P119" s="872"/>
      <c r="Q119" s="872"/>
      <c r="R119" s="873"/>
      <c r="S119" s="931">
        <v>0.82</v>
      </c>
      <c r="T119" s="932"/>
      <c r="U119" s="932"/>
      <c r="V119" s="932"/>
      <c r="W119" s="932"/>
      <c r="X119" s="932"/>
      <c r="Y119" s="932"/>
      <c r="Z119" s="933"/>
      <c r="AA119" s="949">
        <v>0.63</v>
      </c>
      <c r="AB119" s="950"/>
      <c r="AC119" s="950"/>
      <c r="AD119" s="950"/>
      <c r="AE119" s="950"/>
      <c r="AF119" s="950"/>
      <c r="AG119" s="950"/>
      <c r="AH119" s="950"/>
      <c r="AI119" s="878"/>
      <c r="AJ119" s="878"/>
      <c r="AK119" s="878"/>
      <c r="AL119" s="878"/>
      <c r="AM119" s="878"/>
      <c r="AN119" s="899"/>
      <c r="AP119" s="1"/>
      <c r="AQ119" s="623"/>
    </row>
    <row r="120" spans="2:44" ht="24" customHeight="1">
      <c r="B120" s="872" t="s">
        <v>261</v>
      </c>
      <c r="C120" s="872"/>
      <c r="D120" s="872"/>
      <c r="E120" s="872"/>
      <c r="F120" s="872"/>
      <c r="G120" s="872"/>
      <c r="H120" s="872"/>
      <c r="I120" s="872"/>
      <c r="J120" s="872"/>
      <c r="K120" s="872"/>
      <c r="L120" s="872"/>
      <c r="M120" s="872"/>
      <c r="N120" s="872"/>
      <c r="O120" s="872"/>
      <c r="P120" s="872"/>
      <c r="Q120" s="872"/>
      <c r="R120" s="873"/>
      <c r="S120" s="931">
        <v>1.81</v>
      </c>
      <c r="T120" s="932"/>
      <c r="U120" s="932"/>
      <c r="V120" s="932"/>
      <c r="W120" s="932"/>
      <c r="X120" s="932"/>
      <c r="Y120" s="932"/>
      <c r="Z120" s="933"/>
      <c r="AA120" s="949">
        <v>1.57</v>
      </c>
      <c r="AB120" s="950"/>
      <c r="AC120" s="950"/>
      <c r="AD120" s="950"/>
      <c r="AE120" s="950"/>
      <c r="AF120" s="950"/>
      <c r="AG120" s="950"/>
      <c r="AH120" s="950"/>
      <c r="AI120" s="878"/>
      <c r="AJ120" s="878"/>
      <c r="AK120" s="878"/>
      <c r="AL120" s="878"/>
      <c r="AM120" s="878"/>
      <c r="AN120" s="899"/>
      <c r="AP120" s="1"/>
      <c r="AQ120" s="623"/>
    </row>
    <row r="121" spans="2:44" ht="24" customHeight="1">
      <c r="B121" s="874" t="s">
        <v>262</v>
      </c>
      <c r="C121" s="874"/>
      <c r="D121" s="874"/>
      <c r="E121" s="874"/>
      <c r="F121" s="874"/>
      <c r="G121" s="874"/>
      <c r="H121" s="874"/>
      <c r="I121" s="874"/>
      <c r="J121" s="874"/>
      <c r="K121" s="874"/>
      <c r="L121" s="874"/>
      <c r="M121" s="874"/>
      <c r="N121" s="874"/>
      <c r="O121" s="874"/>
      <c r="P121" s="874"/>
      <c r="Q121" s="874"/>
      <c r="R121" s="875"/>
      <c r="S121" s="956">
        <v>0.98799999999999999</v>
      </c>
      <c r="T121" s="957"/>
      <c r="U121" s="957"/>
      <c r="V121" s="957"/>
      <c r="W121" s="957"/>
      <c r="X121" s="957"/>
      <c r="Y121" s="957"/>
      <c r="Z121" s="958"/>
      <c r="AA121" s="954">
        <v>0.70299999999999996</v>
      </c>
      <c r="AB121" s="955"/>
      <c r="AC121" s="955"/>
      <c r="AD121" s="955"/>
      <c r="AE121" s="955"/>
      <c r="AF121" s="955"/>
      <c r="AG121" s="955"/>
      <c r="AH121" s="955"/>
      <c r="AI121" s="879"/>
      <c r="AJ121" s="879"/>
      <c r="AK121" s="879"/>
      <c r="AL121" s="879"/>
      <c r="AM121" s="879"/>
      <c r="AN121" s="904"/>
      <c r="AP121" s="1"/>
      <c r="AQ121" s="623"/>
      <c r="AR121" s="537"/>
    </row>
    <row r="122" spans="2:44" ht="24" customHeight="1">
      <c r="D122" s="500" t="s">
        <v>263</v>
      </c>
      <c r="E122" s="500"/>
      <c r="F122" s="500"/>
      <c r="G122" s="500" t="s">
        <v>264</v>
      </c>
      <c r="H122" s="500"/>
      <c r="I122" s="500"/>
      <c r="J122" s="500"/>
      <c r="K122" s="500"/>
      <c r="L122" s="500"/>
      <c r="M122" s="500"/>
      <c r="N122" s="500"/>
      <c r="O122" s="500"/>
      <c r="P122" s="530"/>
      <c r="Q122" s="530"/>
      <c r="R122" s="553"/>
      <c r="S122" s="553"/>
      <c r="T122" s="553"/>
      <c r="U122" s="553"/>
      <c r="V122" s="553"/>
      <c r="W122" s="553"/>
      <c r="X122" s="553"/>
      <c r="Y122" s="530"/>
      <c r="Z122" s="553"/>
      <c r="AA122" s="530"/>
      <c r="AB122" s="530"/>
      <c r="AC122" s="530"/>
      <c r="AD122" s="530"/>
      <c r="AE122" s="530"/>
      <c r="AF122" s="530"/>
      <c r="AG122" s="530"/>
      <c r="AH122" s="500"/>
      <c r="AI122" s="500"/>
      <c r="AJ122" s="500"/>
      <c r="AK122" s="500"/>
      <c r="AL122" s="1"/>
      <c r="AP122" s="1"/>
      <c r="AQ122" s="623"/>
      <c r="AR122" s="537"/>
    </row>
    <row r="123" spans="2:44" ht="24" customHeight="1">
      <c r="B123" s="739" t="s">
        <v>265</v>
      </c>
      <c r="C123" s="748"/>
      <c r="D123" s="748"/>
      <c r="E123" s="748"/>
      <c r="F123" s="748"/>
      <c r="G123" s="748"/>
      <c r="H123" s="748"/>
      <c r="I123" s="748"/>
      <c r="J123" s="748" t="s">
        <v>242</v>
      </c>
      <c r="K123" s="748"/>
      <c r="L123" s="748"/>
      <c r="M123" s="748"/>
      <c r="N123" s="748"/>
      <c r="O123" s="748" t="s">
        <v>266</v>
      </c>
      <c r="P123" s="748"/>
      <c r="Q123" s="748"/>
      <c r="R123" s="748"/>
      <c r="S123" s="748"/>
      <c r="T123" s="748"/>
      <c r="U123" s="740" t="s">
        <v>267</v>
      </c>
      <c r="V123" s="738"/>
      <c r="W123" s="738"/>
      <c r="X123" s="738"/>
      <c r="Y123" s="738"/>
      <c r="Z123" s="738"/>
      <c r="AA123" s="739"/>
      <c r="AB123" s="748" t="s">
        <v>268</v>
      </c>
      <c r="AC123" s="748"/>
      <c r="AD123" s="748"/>
      <c r="AE123" s="748"/>
      <c r="AF123" s="748"/>
      <c r="AG123" s="748"/>
      <c r="AH123" s="748" t="s">
        <v>126</v>
      </c>
      <c r="AI123" s="748"/>
      <c r="AJ123" s="748"/>
      <c r="AK123" s="748"/>
      <c r="AL123" s="748"/>
      <c r="AM123" s="748"/>
      <c r="AN123" s="748"/>
      <c r="AO123" s="740"/>
      <c r="AP123" s="1"/>
    </row>
    <row r="124" spans="2:44" ht="24" customHeight="1">
      <c r="B124" s="864" t="s">
        <v>625</v>
      </c>
      <c r="C124" s="864"/>
      <c r="D124" s="864"/>
      <c r="E124" s="864"/>
      <c r="F124" s="864"/>
      <c r="G124" s="864"/>
      <c r="H124" s="864"/>
      <c r="I124" s="865"/>
      <c r="J124" s="883">
        <v>8</v>
      </c>
      <c r="K124" s="884"/>
      <c r="L124" s="884"/>
      <c r="M124" s="884"/>
      <c r="N124" s="885"/>
      <c r="O124" s="953">
        <f>J27</f>
        <v>4</v>
      </c>
      <c r="P124" s="953"/>
      <c r="Q124" s="953"/>
      <c r="R124" s="953"/>
      <c r="S124" s="953"/>
      <c r="T124" s="953"/>
      <c r="U124" s="883">
        <f>1.56*'3.1.1 마루높이 결정(1)'!Q19^2</f>
        <v>206.31</v>
      </c>
      <c r="V124" s="884"/>
      <c r="W124" s="884"/>
      <c r="X124" s="884"/>
      <c r="Y124" s="884"/>
      <c r="Z124" s="884"/>
      <c r="AA124" s="885"/>
      <c r="AB124" s="953">
        <f>$AH$99/(SQRT(O124/U124))</f>
        <v>4.8117709577659662</v>
      </c>
      <c r="AC124" s="953"/>
      <c r="AD124" s="953"/>
      <c r="AE124" s="953"/>
      <c r="AF124" s="953"/>
      <c r="AG124" s="953"/>
      <c r="AH124" s="923">
        <f>O124*($S$117*AB124)/(1+$AA$117*AB124)</f>
        <v>3.6141656623002372</v>
      </c>
      <c r="AI124" s="923"/>
      <c r="AJ124" s="923"/>
      <c r="AK124" s="923"/>
      <c r="AL124" s="923"/>
      <c r="AM124" s="923"/>
      <c r="AN124" s="923"/>
      <c r="AO124" s="924"/>
      <c r="AP124" s="1"/>
    </row>
    <row r="125" spans="2:44" ht="24" customHeight="1">
      <c r="B125" s="866" t="s">
        <v>628</v>
      </c>
      <c r="C125" s="866"/>
      <c r="D125" s="866"/>
      <c r="E125" s="866"/>
      <c r="F125" s="866"/>
      <c r="G125" s="866"/>
      <c r="H125" s="866"/>
      <c r="I125" s="867"/>
      <c r="J125" s="951">
        <v>8</v>
      </c>
      <c r="K125" s="951"/>
      <c r="L125" s="951"/>
      <c r="M125" s="951"/>
      <c r="N125" s="951"/>
      <c r="O125" s="951">
        <f>J28</f>
        <v>4.7</v>
      </c>
      <c r="P125" s="951"/>
      <c r="Q125" s="951"/>
      <c r="R125" s="951"/>
      <c r="S125" s="951"/>
      <c r="T125" s="951"/>
      <c r="U125" s="886">
        <f>1.56*'3.1.1 마루높이 결정(1)'!Q20^2</f>
        <v>209.9136</v>
      </c>
      <c r="V125" s="887"/>
      <c r="W125" s="887"/>
      <c r="X125" s="887"/>
      <c r="Y125" s="887"/>
      <c r="Z125" s="887"/>
      <c r="AA125" s="888"/>
      <c r="AB125" s="951">
        <f>$AH$99/(SQRT(O125/U125))</f>
        <v>4.477608951595065</v>
      </c>
      <c r="AC125" s="951"/>
      <c r="AD125" s="951"/>
      <c r="AE125" s="951"/>
      <c r="AF125" s="951"/>
      <c r="AG125" s="951"/>
      <c r="AH125" s="929">
        <f>O125*($S$117*AB125)/(1+$AA$117*AB125)</f>
        <v>4.1885288608377023</v>
      </c>
      <c r="AI125" s="929"/>
      <c r="AJ125" s="929"/>
      <c r="AK125" s="929"/>
      <c r="AL125" s="929"/>
      <c r="AM125" s="929"/>
      <c r="AN125" s="929"/>
      <c r="AO125" s="930"/>
      <c r="AP125" s="1"/>
    </row>
    <row r="126" spans="2:44" ht="24" customHeight="1"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14"/>
      <c r="M126" s="314"/>
      <c r="N126" s="314"/>
      <c r="O126" s="314"/>
      <c r="P126" s="314"/>
      <c r="Q126" s="314"/>
      <c r="R126" s="314"/>
      <c r="S126" s="314"/>
      <c r="T126" s="314"/>
      <c r="U126" s="314"/>
      <c r="V126" s="314"/>
      <c r="W126" s="314"/>
      <c r="X126" s="314"/>
      <c r="Y126" s="314"/>
      <c r="Z126" s="314"/>
      <c r="AA126" s="314"/>
      <c r="AB126" s="314"/>
      <c r="AC126" s="314"/>
      <c r="AD126" s="314"/>
      <c r="AE126" s="314"/>
      <c r="AF126" s="314"/>
      <c r="AG126" s="314"/>
      <c r="AH126" s="314"/>
      <c r="AI126" s="314"/>
      <c r="AJ126" s="314"/>
      <c r="AK126" s="314"/>
      <c r="AL126" s="314"/>
      <c r="AM126" s="314"/>
      <c r="AN126" s="314"/>
      <c r="AO126" s="314"/>
      <c r="AP126" s="1"/>
    </row>
    <row r="127" spans="2:44" ht="24" customHeight="1">
      <c r="B127" s="739" t="s">
        <v>265</v>
      </c>
      <c r="C127" s="748"/>
      <c r="D127" s="748"/>
      <c r="E127" s="748"/>
      <c r="F127" s="748"/>
      <c r="G127" s="748"/>
      <c r="H127" s="748"/>
      <c r="I127" s="748"/>
      <c r="J127" s="998" t="s">
        <v>269</v>
      </c>
      <c r="K127" s="998"/>
      <c r="L127" s="998"/>
      <c r="M127" s="998"/>
      <c r="N127" s="998"/>
      <c r="O127" s="748" t="s">
        <v>235</v>
      </c>
      <c r="P127" s="748"/>
      <c r="Q127" s="748"/>
      <c r="R127" s="748"/>
      <c r="S127" s="748" t="s">
        <v>270</v>
      </c>
      <c r="T127" s="748"/>
      <c r="U127" s="748"/>
      <c r="V127" s="748" t="s">
        <v>237</v>
      </c>
      <c r="W127" s="748"/>
      <c r="X127" s="748"/>
      <c r="Y127" s="748"/>
      <c r="Z127" s="748" t="s">
        <v>271</v>
      </c>
      <c r="AA127" s="748"/>
      <c r="AB127" s="748"/>
      <c r="AC127" s="748"/>
      <c r="AD127" s="748" t="s">
        <v>303</v>
      </c>
      <c r="AE127" s="748"/>
      <c r="AF127" s="748"/>
      <c r="AG127" s="748"/>
      <c r="AH127" s="748" t="s">
        <v>272</v>
      </c>
      <c r="AI127" s="748"/>
      <c r="AJ127" s="748"/>
      <c r="AK127" s="748"/>
      <c r="AL127" s="748" t="s">
        <v>273</v>
      </c>
      <c r="AM127" s="748"/>
      <c r="AN127" s="748"/>
      <c r="AO127" s="740"/>
      <c r="AP127" s="623"/>
    </row>
    <row r="128" spans="2:44" ht="24" customHeight="1">
      <c r="B128" s="864" t="s">
        <v>625</v>
      </c>
      <c r="C128" s="864"/>
      <c r="D128" s="864"/>
      <c r="E128" s="864"/>
      <c r="F128" s="864"/>
      <c r="G128" s="864"/>
      <c r="H128" s="864"/>
      <c r="I128" s="865"/>
      <c r="J128" s="934">
        <v>6</v>
      </c>
      <c r="K128" s="934"/>
      <c r="L128" s="934"/>
      <c r="M128" s="934"/>
      <c r="N128" s="934"/>
      <c r="O128" s="953">
        <f>J128+ABS(AB27)</f>
        <v>11.1</v>
      </c>
      <c r="P128" s="953"/>
      <c r="Q128" s="953"/>
      <c r="R128" s="953"/>
      <c r="S128" s="953">
        <f>ROUND(0.51-0.11*J124/O128,2)</f>
        <v>0.43</v>
      </c>
      <c r="T128" s="953"/>
      <c r="U128" s="953"/>
      <c r="V128" s="953">
        <f>ABS(AB27)+U27</f>
        <v>8.9550000000000001</v>
      </c>
      <c r="W128" s="953"/>
      <c r="X128" s="953"/>
      <c r="Y128" s="953"/>
      <c r="Z128" s="953">
        <f>O128-V128</f>
        <v>2.1449999999999996</v>
      </c>
      <c r="AA128" s="953"/>
      <c r="AB128" s="953"/>
      <c r="AC128" s="953"/>
      <c r="AD128" s="949">
        <f>S128*(1-Z128/AH124)</f>
        <v>0.17479587097483246</v>
      </c>
      <c r="AE128" s="949"/>
      <c r="AF128" s="949"/>
      <c r="AG128" s="949"/>
      <c r="AH128" s="937">
        <f>AD128*$O$124</f>
        <v>0.69918348389932983</v>
      </c>
      <c r="AI128" s="937"/>
      <c r="AJ128" s="937"/>
      <c r="AK128" s="937"/>
      <c r="AL128" s="938">
        <v>0.7</v>
      </c>
      <c r="AM128" s="939"/>
      <c r="AN128" s="939"/>
      <c r="AO128" s="939"/>
      <c r="AP128" s="623"/>
    </row>
    <row r="129" spans="1:85" ht="24" customHeight="1">
      <c r="B129" s="866" t="s">
        <v>628</v>
      </c>
      <c r="C129" s="866"/>
      <c r="D129" s="866"/>
      <c r="E129" s="866"/>
      <c r="F129" s="866"/>
      <c r="G129" s="866"/>
      <c r="H129" s="866"/>
      <c r="I129" s="867"/>
      <c r="J129" s="1004">
        <v>6.7</v>
      </c>
      <c r="K129" s="1004"/>
      <c r="L129" s="1004"/>
      <c r="M129" s="1004"/>
      <c r="N129" s="1004"/>
      <c r="O129" s="951">
        <f>J129+ABS(AB28)</f>
        <v>17.2</v>
      </c>
      <c r="P129" s="951"/>
      <c r="Q129" s="951"/>
      <c r="R129" s="951"/>
      <c r="S129" s="951">
        <f>ROUND(0.51-0.11*J125/O129,2)</f>
        <v>0.46</v>
      </c>
      <c r="T129" s="951"/>
      <c r="U129" s="951"/>
      <c r="V129" s="951">
        <f>ABS(AB28)+U28</f>
        <v>14.355</v>
      </c>
      <c r="W129" s="951"/>
      <c r="X129" s="951"/>
      <c r="Y129" s="951"/>
      <c r="Z129" s="951">
        <f>O129-V129</f>
        <v>2.8449999999999989</v>
      </c>
      <c r="AA129" s="951"/>
      <c r="AB129" s="951"/>
      <c r="AC129" s="951"/>
      <c r="AD129" s="985">
        <f>S129*(1-Z129/AH125)</f>
        <v>0.14755139489757257</v>
      </c>
      <c r="AE129" s="985"/>
      <c r="AF129" s="985"/>
      <c r="AG129" s="985"/>
      <c r="AH129" s="974">
        <f>AD129*$O$125</f>
        <v>0.69349155601859114</v>
      </c>
      <c r="AI129" s="974"/>
      <c r="AJ129" s="974"/>
      <c r="AK129" s="974"/>
      <c r="AL129" s="938"/>
      <c r="AM129" s="939"/>
      <c r="AN129" s="939"/>
      <c r="AO129" s="939"/>
      <c r="AP129" s="623"/>
    </row>
    <row r="130" spans="1:85" ht="24" customHeight="1">
      <c r="B130" s="314"/>
      <c r="C130" s="314"/>
      <c r="D130" s="314"/>
      <c r="E130" s="314"/>
      <c r="F130" s="314"/>
      <c r="G130" s="314"/>
      <c r="H130" s="314"/>
      <c r="I130" s="314"/>
      <c r="J130" s="314"/>
      <c r="K130" s="314"/>
      <c r="L130" s="314"/>
      <c r="M130" s="314"/>
      <c r="N130" s="314"/>
      <c r="O130" s="314"/>
      <c r="P130" s="314"/>
      <c r="Q130" s="314"/>
      <c r="R130" s="314"/>
      <c r="S130" s="314"/>
      <c r="T130" s="314"/>
      <c r="U130" s="314"/>
      <c r="V130" s="314"/>
      <c r="W130" s="314"/>
      <c r="X130" s="314"/>
      <c r="Y130" s="314"/>
      <c r="Z130" s="314"/>
      <c r="AA130" s="314"/>
      <c r="AB130" s="314"/>
      <c r="AC130" s="314"/>
      <c r="AD130" s="314"/>
      <c r="AE130" s="314"/>
      <c r="AF130" s="314"/>
      <c r="AG130" s="314"/>
      <c r="AH130" s="314"/>
      <c r="AI130" s="314"/>
      <c r="AJ130" s="314"/>
      <c r="AK130" s="314"/>
      <c r="AL130" s="314"/>
      <c r="AM130" s="314"/>
      <c r="AN130" s="314"/>
      <c r="AO130" s="314"/>
      <c r="AP130" s="623"/>
    </row>
    <row r="131" spans="1:85" ht="24" customHeight="1">
      <c r="C131" s="1" t="s">
        <v>615</v>
      </c>
      <c r="I131" s="608"/>
      <c r="J131" s="608"/>
      <c r="K131" s="608"/>
      <c r="L131" s="608"/>
      <c r="M131" s="608"/>
      <c r="O131" s="608"/>
      <c r="P131" s="608"/>
      <c r="Q131" s="608"/>
      <c r="R131" s="608"/>
      <c r="S131" s="608"/>
      <c r="T131" s="608"/>
      <c r="AP131" s="1"/>
      <c r="BG131" s="603" t="s">
        <v>303</v>
      </c>
      <c r="BH131" s="537"/>
      <c r="BI131" s="537"/>
      <c r="BJ131" s="530"/>
      <c r="BK131" s="530"/>
      <c r="BL131" s="644"/>
    </row>
    <row r="132" spans="1:85" ht="24" customHeight="1">
      <c r="C132" s="573" t="s">
        <v>863</v>
      </c>
      <c r="D132" s="610"/>
      <c r="I132" s="608"/>
      <c r="J132" s="608"/>
      <c r="K132" s="608"/>
      <c r="L132" s="608"/>
      <c r="M132" s="608" t="s">
        <v>2</v>
      </c>
      <c r="O132" s="880">
        <v>5.77</v>
      </c>
      <c r="P132" s="880"/>
      <c r="Q132" s="880"/>
      <c r="R132" s="880"/>
      <c r="S132" s="880"/>
      <c r="T132" s="880"/>
      <c r="U132" s="880"/>
      <c r="V132" s="571" t="s">
        <v>9</v>
      </c>
      <c r="W132" s="880">
        <v>6</v>
      </c>
      <c r="X132" s="880"/>
      <c r="Y132" s="880"/>
      <c r="Z132" s="880"/>
      <c r="AA132" s="880"/>
      <c r="AB132" s="880"/>
      <c r="AC132" s="880"/>
      <c r="AP132" s="537"/>
      <c r="BG132" s="640" t="e">
        <f>#REF!/#REF!</f>
        <v>#REF!</v>
      </c>
      <c r="BH132" s="537"/>
      <c r="BI132" s="537"/>
      <c r="BJ132" s="530"/>
      <c r="BK132" s="530"/>
      <c r="BL132" s="644"/>
      <c r="CF132" s="611"/>
      <c r="CG132" s="1"/>
    </row>
    <row r="133" spans="1:85" ht="24" customHeight="1">
      <c r="C133" s="573" t="s">
        <v>624</v>
      </c>
      <c r="D133" s="610"/>
      <c r="I133" s="608"/>
      <c r="J133" s="608"/>
      <c r="K133" s="608"/>
      <c r="L133" s="608"/>
      <c r="M133" s="608" t="s">
        <v>2</v>
      </c>
      <c r="O133" s="880">
        <v>7.18</v>
      </c>
      <c r="P133" s="880"/>
      <c r="Q133" s="880"/>
      <c r="R133" s="880"/>
      <c r="S133" s="880"/>
      <c r="T133" s="880"/>
      <c r="U133" s="880"/>
      <c r="V133" s="571" t="s">
        <v>9</v>
      </c>
      <c r="W133" s="880">
        <v>7.3</v>
      </c>
      <c r="X133" s="880"/>
      <c r="Y133" s="880"/>
      <c r="Z133" s="880"/>
      <c r="AA133" s="880"/>
      <c r="AB133" s="880"/>
      <c r="AC133" s="880"/>
      <c r="AP133" s="537"/>
      <c r="BG133" s="640" t="e">
        <f>#REF!/#REF!</f>
        <v>#REF!</v>
      </c>
      <c r="BH133" s="537"/>
      <c r="BI133" s="537"/>
      <c r="BJ133" s="530"/>
      <c r="BK133" s="530"/>
      <c r="BL133" s="644"/>
      <c r="CF133" s="611"/>
      <c r="CG133" s="1"/>
    </row>
    <row r="134" spans="1:85" ht="24" customHeight="1">
      <c r="C134" s="573" t="s">
        <v>623</v>
      </c>
      <c r="D134" s="610"/>
      <c r="I134" s="608"/>
      <c r="J134" s="608"/>
      <c r="K134" s="608"/>
      <c r="L134" s="608"/>
      <c r="M134" s="608" t="s">
        <v>2</v>
      </c>
      <c r="O134" s="880">
        <v>6.59</v>
      </c>
      <c r="P134" s="880"/>
      <c r="Q134" s="880"/>
      <c r="R134" s="880"/>
      <c r="S134" s="880"/>
      <c r="T134" s="880"/>
      <c r="U134" s="880"/>
      <c r="V134" s="571" t="s">
        <v>9</v>
      </c>
      <c r="W134" s="880">
        <v>7</v>
      </c>
      <c r="X134" s="880"/>
      <c r="Y134" s="880"/>
      <c r="Z134" s="880"/>
      <c r="AA134" s="880"/>
      <c r="AB134" s="880"/>
      <c r="AC134" s="880"/>
      <c r="AP134" s="537"/>
      <c r="AQ134" s="530"/>
      <c r="AR134" s="530"/>
      <c r="AS134" s="530"/>
      <c r="AT134" s="530"/>
      <c r="AU134" s="530"/>
      <c r="AV134" s="530"/>
      <c r="BG134" s="640" t="e">
        <f>#REF!/O124</f>
        <v>#REF!</v>
      </c>
      <c r="BH134" s="537"/>
      <c r="BI134" s="537"/>
      <c r="CF134" s="611"/>
      <c r="CG134" s="1"/>
    </row>
    <row r="135" spans="1:85" ht="24" customHeight="1">
      <c r="C135" s="573"/>
      <c r="D135" s="610"/>
      <c r="I135" s="608"/>
      <c r="J135" s="608"/>
      <c r="K135" s="608"/>
      <c r="L135" s="608"/>
      <c r="M135" s="608"/>
      <c r="O135" s="645"/>
      <c r="P135" s="645"/>
      <c r="Q135" s="645"/>
      <c r="R135" s="645"/>
      <c r="S135" s="645"/>
      <c r="T135" s="645"/>
      <c r="U135" s="645"/>
      <c r="AP135" s="537"/>
      <c r="AQ135" s="530"/>
      <c r="AR135" s="530"/>
      <c r="AS135" s="530"/>
      <c r="AT135" s="530"/>
      <c r="AU135" s="530"/>
      <c r="AV135" s="530"/>
      <c r="BG135" s="640" t="e">
        <f>#REF!/#REF!</f>
        <v>#REF!</v>
      </c>
      <c r="BH135" s="537"/>
      <c r="BI135" s="537"/>
      <c r="CF135" s="611"/>
      <c r="CG135" s="1"/>
    </row>
    <row r="136" spans="1:85" ht="24" customHeight="1">
      <c r="B136" s="292"/>
      <c r="C136" s="573"/>
      <c r="D136" s="292"/>
      <c r="E136" s="292"/>
      <c r="F136" s="292"/>
      <c r="G136" s="292"/>
      <c r="H136" s="292"/>
      <c r="I136" s="292"/>
      <c r="J136" s="577"/>
      <c r="K136" s="577"/>
      <c r="L136" s="577"/>
      <c r="M136" s="646"/>
      <c r="N136" s="577"/>
      <c r="O136" s="645"/>
      <c r="P136" s="645"/>
      <c r="Q136" s="645"/>
      <c r="R136" s="645"/>
      <c r="S136" s="645"/>
      <c r="T136" s="645"/>
      <c r="U136" s="645"/>
      <c r="V136" s="22"/>
      <c r="W136" s="22"/>
      <c r="X136" s="22"/>
      <c r="Y136" s="22"/>
      <c r="Z136" s="22"/>
      <c r="AA136" s="22"/>
      <c r="AB136" s="22"/>
      <c r="AC136" s="22"/>
      <c r="AD136" s="553"/>
      <c r="AE136" s="553"/>
      <c r="AF136" s="553"/>
      <c r="AG136" s="553"/>
      <c r="AH136" s="642"/>
      <c r="AI136" s="642"/>
      <c r="AJ136" s="642"/>
      <c r="AK136" s="642"/>
      <c r="AL136" s="642"/>
      <c r="AM136" s="642"/>
      <c r="AN136" s="642"/>
      <c r="AO136" s="642"/>
      <c r="AP136" s="623"/>
      <c r="AQ136" s="537"/>
      <c r="AR136" s="537"/>
      <c r="AS136" s="537"/>
      <c r="BG136" s="640" t="e">
        <f>#REF!/O125</f>
        <v>#REF!</v>
      </c>
      <c r="BH136" s="537"/>
      <c r="BI136" s="537"/>
    </row>
    <row r="137" spans="1:85" ht="24" customHeight="1">
      <c r="A137" s="572"/>
      <c r="B137" s="574"/>
      <c r="C137" s="574"/>
      <c r="D137" s="574"/>
      <c r="E137" s="574"/>
      <c r="F137" s="574"/>
      <c r="G137" s="574"/>
      <c r="H137" s="574"/>
      <c r="I137" s="574"/>
      <c r="J137" s="574"/>
      <c r="K137" s="574"/>
      <c r="L137" s="574"/>
      <c r="M137" s="574"/>
      <c r="N137" s="574"/>
      <c r="O137" s="574"/>
      <c r="P137" s="574"/>
      <c r="Q137" s="574"/>
      <c r="R137" s="574"/>
      <c r="S137" s="574"/>
      <c r="T137" s="574"/>
      <c r="U137" s="574"/>
      <c r="V137" s="647"/>
      <c r="W137" s="647"/>
      <c r="X137" s="647"/>
      <c r="Y137" s="647"/>
      <c r="Z137" s="647"/>
      <c r="AA137" s="647"/>
      <c r="AB137" s="647"/>
      <c r="AC137" s="647"/>
      <c r="AD137" s="647"/>
      <c r="AE137" s="647"/>
      <c r="AF137" s="647"/>
      <c r="AG137" s="647"/>
      <c r="AH137" s="647"/>
      <c r="AI137" s="577"/>
      <c r="AJ137" s="577"/>
      <c r="AK137" s="577"/>
      <c r="AL137" s="577"/>
      <c r="AM137" s="577"/>
      <c r="AN137" s="577"/>
      <c r="AO137" s="577"/>
      <c r="BG137" s="640"/>
      <c r="BH137" s="537"/>
      <c r="BI137" s="537"/>
    </row>
    <row r="138" spans="1:85" ht="19.5" customHeight="1">
      <c r="A138" s="572"/>
      <c r="B138" s="1"/>
      <c r="C138" s="573"/>
      <c r="D138" s="572"/>
      <c r="E138" s="572"/>
      <c r="F138" s="572"/>
      <c r="G138" s="572"/>
      <c r="H138" s="572"/>
      <c r="I138" s="572"/>
      <c r="J138" s="572"/>
      <c r="K138" s="572"/>
      <c r="L138" s="572"/>
      <c r="M138" s="572"/>
      <c r="N138" s="572"/>
      <c r="O138" s="572"/>
      <c r="P138" s="572"/>
      <c r="Q138" s="572"/>
      <c r="R138" s="572"/>
      <c r="S138" s="572"/>
      <c r="T138" s="572"/>
      <c r="U138" s="572"/>
      <c r="V138" s="572"/>
      <c r="W138" s="572"/>
      <c r="X138" s="572"/>
      <c r="Y138" s="572"/>
      <c r="Z138" s="572"/>
      <c r="AA138" s="572"/>
      <c r="AB138" s="572"/>
      <c r="AC138" s="572"/>
      <c r="AD138" s="572"/>
      <c r="AE138" s="572"/>
      <c r="AF138" s="572"/>
      <c r="AG138" s="572"/>
      <c r="AH138" s="572"/>
      <c r="AI138" s="572"/>
      <c r="AJ138" s="572"/>
      <c r="AK138" s="572"/>
      <c r="AL138" s="572"/>
      <c r="AM138" s="572"/>
      <c r="AN138" s="572"/>
      <c r="AO138" s="572"/>
      <c r="BG138" s="643"/>
      <c r="BH138" s="530"/>
      <c r="BI138" s="530"/>
    </row>
    <row r="139" spans="1:85" ht="20.100000000000001" customHeight="1">
      <c r="A139" s="572"/>
      <c r="B139" s="1"/>
      <c r="C139" s="573"/>
      <c r="D139" s="572"/>
      <c r="E139" s="572"/>
      <c r="F139" s="572"/>
      <c r="G139" s="572"/>
      <c r="H139" s="572"/>
      <c r="I139" s="572"/>
      <c r="J139" s="572"/>
      <c r="K139" s="572"/>
      <c r="L139" s="572"/>
      <c r="M139" s="572"/>
      <c r="N139" s="572"/>
      <c r="O139" s="572"/>
      <c r="P139" s="572"/>
      <c r="Q139" s="572"/>
      <c r="R139" s="572"/>
      <c r="S139" s="572"/>
      <c r="T139" s="572"/>
      <c r="U139" s="572"/>
      <c r="V139" s="572"/>
      <c r="W139" s="572"/>
      <c r="X139" s="572"/>
      <c r="Y139" s="572"/>
      <c r="Z139" s="572"/>
      <c r="AA139" s="572"/>
      <c r="AB139" s="572"/>
      <c r="AC139" s="572"/>
      <c r="AD139" s="572"/>
      <c r="AE139" s="572"/>
      <c r="AF139" s="572"/>
      <c r="AG139" s="572"/>
      <c r="AH139" s="572"/>
      <c r="AI139" s="572"/>
      <c r="AJ139" s="572"/>
      <c r="AK139" s="572"/>
      <c r="AL139" s="572"/>
      <c r="AM139" s="572"/>
      <c r="AN139" s="572"/>
      <c r="AO139" s="572"/>
      <c r="BG139" s="643"/>
      <c r="BH139" s="530"/>
      <c r="BI139" s="530"/>
    </row>
    <row r="140" spans="1:85" ht="20.100000000000001" customHeight="1">
      <c r="A140" s="572"/>
      <c r="B140" s="578"/>
      <c r="C140" s="578"/>
      <c r="D140" s="578"/>
      <c r="E140" s="578"/>
      <c r="F140" s="578"/>
      <c r="G140" s="578"/>
      <c r="H140" s="578"/>
      <c r="I140" s="578"/>
      <c r="J140" s="578"/>
      <c r="K140" s="578"/>
      <c r="L140" s="578"/>
      <c r="M140" s="578"/>
      <c r="N140" s="578"/>
      <c r="O140" s="578"/>
      <c r="P140" s="578"/>
      <c r="Q140" s="578"/>
      <c r="R140" s="578"/>
      <c r="S140" s="578"/>
      <c r="T140" s="578"/>
      <c r="U140" s="578"/>
      <c r="V140" s="578"/>
      <c r="W140" s="578"/>
      <c r="X140" s="578"/>
      <c r="Y140" s="578"/>
      <c r="Z140" s="578"/>
      <c r="AA140" s="578"/>
      <c r="AB140" s="578"/>
      <c r="AC140" s="578"/>
      <c r="AD140" s="578"/>
      <c r="AE140" s="578"/>
      <c r="AF140" s="578"/>
      <c r="AG140" s="578"/>
      <c r="AH140" s="578"/>
      <c r="AI140" s="578"/>
      <c r="AJ140" s="578"/>
      <c r="AK140" s="578"/>
      <c r="AL140" s="578"/>
      <c r="AM140" s="578"/>
      <c r="AN140" s="578"/>
      <c r="AO140" s="578"/>
    </row>
    <row r="141" spans="1:85" ht="20.100000000000001" customHeight="1">
      <c r="A141" s="572"/>
      <c r="B141" s="648"/>
      <c r="C141" s="648"/>
      <c r="D141" s="648"/>
      <c r="E141" s="648"/>
      <c r="F141" s="648"/>
      <c r="G141" s="648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9"/>
      <c r="W141" s="649"/>
      <c r="X141" s="649"/>
      <c r="Y141" s="649"/>
      <c r="Z141" s="649"/>
      <c r="AA141" s="649"/>
      <c r="AB141" s="537"/>
      <c r="AC141" s="650"/>
      <c r="AD141" s="650"/>
      <c r="AE141" s="650"/>
      <c r="AF141" s="650"/>
      <c r="AG141" s="650"/>
      <c r="AH141" s="650"/>
      <c r="AI141" s="651"/>
      <c r="AJ141" s="651"/>
      <c r="AK141" s="651"/>
      <c r="AL141" s="651"/>
      <c r="AM141" s="651"/>
      <c r="AN141" s="651"/>
      <c r="AO141" s="651"/>
    </row>
    <row r="142" spans="1:85" ht="20.100000000000001" customHeight="1">
      <c r="A142" s="572"/>
      <c r="B142" s="652"/>
      <c r="C142" s="652"/>
      <c r="D142" s="652"/>
      <c r="E142" s="652"/>
      <c r="F142" s="652"/>
      <c r="G142" s="652"/>
      <c r="H142" s="652"/>
      <c r="I142" s="652"/>
      <c r="J142" s="652"/>
      <c r="K142" s="652"/>
      <c r="L142" s="652"/>
      <c r="M142" s="652"/>
      <c r="N142" s="652"/>
      <c r="O142" s="652"/>
      <c r="P142" s="652"/>
      <c r="Q142" s="652"/>
      <c r="R142" s="652"/>
      <c r="S142" s="652"/>
      <c r="T142" s="652"/>
      <c r="U142" s="652"/>
      <c r="V142" s="649"/>
      <c r="W142" s="649"/>
      <c r="X142" s="649"/>
      <c r="Y142" s="649"/>
      <c r="Z142" s="649"/>
      <c r="AA142" s="649"/>
      <c r="AB142" s="649"/>
      <c r="AC142" s="649"/>
      <c r="AD142" s="649"/>
      <c r="AE142" s="649"/>
      <c r="AF142" s="649"/>
      <c r="AG142" s="649"/>
      <c r="AH142" s="649"/>
      <c r="AI142" s="651"/>
      <c r="AJ142" s="651"/>
      <c r="AK142" s="651"/>
      <c r="AL142" s="651"/>
      <c r="AM142" s="651"/>
      <c r="AN142" s="651"/>
      <c r="AO142" s="651"/>
    </row>
    <row r="143" spans="1:85" ht="20.100000000000001" customHeight="1">
      <c r="A143" s="572"/>
      <c r="B143" s="535"/>
      <c r="C143" s="535"/>
      <c r="D143" s="535"/>
      <c r="E143" s="535"/>
      <c r="F143" s="535"/>
      <c r="G143" s="535"/>
      <c r="H143" s="535"/>
      <c r="I143" s="535"/>
      <c r="J143" s="535"/>
      <c r="K143" s="535"/>
      <c r="L143" s="535"/>
      <c r="M143" s="535"/>
      <c r="N143" s="535"/>
      <c r="O143" s="535"/>
      <c r="P143" s="535"/>
      <c r="Q143" s="535"/>
      <c r="R143" s="535"/>
      <c r="S143" s="535"/>
      <c r="T143" s="535"/>
      <c r="U143" s="535"/>
      <c r="V143" s="653"/>
      <c r="W143" s="653"/>
      <c r="X143" s="653"/>
      <c r="Y143" s="653"/>
      <c r="Z143" s="653"/>
      <c r="AA143" s="653"/>
      <c r="AB143" s="653"/>
      <c r="AC143" s="653"/>
      <c r="AD143" s="653"/>
      <c r="AE143" s="653"/>
      <c r="AF143" s="653"/>
      <c r="AG143" s="653"/>
      <c r="AH143" s="653"/>
      <c r="AI143" s="651"/>
      <c r="AJ143" s="651"/>
      <c r="AK143" s="651"/>
      <c r="AL143" s="651"/>
      <c r="AM143" s="651"/>
      <c r="AN143" s="651"/>
      <c r="AO143" s="651"/>
    </row>
    <row r="144" spans="1:85" ht="24.95" customHeight="1">
      <c r="BY144" s="654"/>
    </row>
    <row r="145" spans="77:77" ht="20.100000000000001" customHeight="1">
      <c r="BY145" s="654"/>
    </row>
    <row r="146" spans="77:77" ht="20.100000000000001" customHeight="1">
      <c r="BY146" s="654"/>
    </row>
    <row r="147" spans="77:77" ht="20.100000000000001" customHeight="1">
      <c r="BY147" s="654"/>
    </row>
    <row r="148" spans="77:77" ht="20.100000000000001" customHeight="1">
      <c r="BY148" s="654"/>
    </row>
    <row r="149" spans="77:77" ht="20.100000000000001" customHeight="1">
      <c r="BY149" s="654"/>
    </row>
    <row r="150" spans="77:77" ht="20.100000000000001" customHeight="1">
      <c r="BY150" s="654"/>
    </row>
    <row r="151" spans="77:77" ht="20.100000000000001" customHeight="1">
      <c r="BY151" s="654"/>
    </row>
  </sheetData>
  <mergeCells count="331">
    <mergeCell ref="B117:R117"/>
    <mergeCell ref="B118:R118"/>
    <mergeCell ref="B119:R119"/>
    <mergeCell ref="S118:Z118"/>
    <mergeCell ref="B113:R113"/>
    <mergeCell ref="B114:R114"/>
    <mergeCell ref="B19:N19"/>
    <mergeCell ref="AK19:AO22"/>
    <mergeCell ref="F55:G55"/>
    <mergeCell ref="J55:K55"/>
    <mergeCell ref="U27:AA27"/>
    <mergeCell ref="AB55:AE55"/>
    <mergeCell ref="S47:V47"/>
    <mergeCell ref="S48:V48"/>
    <mergeCell ref="O134:U134"/>
    <mergeCell ref="O133:U133"/>
    <mergeCell ref="S115:Z115"/>
    <mergeCell ref="S116:Z116"/>
    <mergeCell ref="S117:Z117"/>
    <mergeCell ref="T54:Z54"/>
    <mergeCell ref="P56:Q56"/>
    <mergeCell ref="O132:U132"/>
    <mergeCell ref="W132:AC132"/>
    <mergeCell ref="B115:R115"/>
    <mergeCell ref="B4:L4"/>
    <mergeCell ref="AI28:AO28"/>
    <mergeCell ref="AE60:AO60"/>
    <mergeCell ref="B13:N13"/>
    <mergeCell ref="B7:L7"/>
    <mergeCell ref="W48:Y48"/>
    <mergeCell ref="T53:Z53"/>
    <mergeCell ref="AI27:AO27"/>
    <mergeCell ref="AK12:AO15"/>
    <mergeCell ref="AK18:AO18"/>
    <mergeCell ref="B6:L6"/>
    <mergeCell ref="J27:N27"/>
    <mergeCell ref="B35:I35"/>
    <mergeCell ref="B21:N21"/>
    <mergeCell ref="AK11:AO11"/>
    <mergeCell ref="AK36:AO36"/>
    <mergeCell ref="B20:N20"/>
    <mergeCell ref="M6:AC6"/>
    <mergeCell ref="B14:N14"/>
    <mergeCell ref="B15:N15"/>
    <mergeCell ref="M81:U81"/>
    <mergeCell ref="O48:R48"/>
    <mergeCell ref="AE59:AO59"/>
    <mergeCell ref="B5:L5"/>
    <mergeCell ref="M7:AC7"/>
    <mergeCell ref="AD7:AO7"/>
    <mergeCell ref="B12:N12"/>
    <mergeCell ref="AB56:AE56"/>
    <mergeCell ref="O47:R47"/>
    <mergeCell ref="B18:N18"/>
    <mergeCell ref="J129:N129"/>
    <mergeCell ref="B127:I127"/>
    <mergeCell ref="AA36:AC36"/>
    <mergeCell ref="M79:U79"/>
    <mergeCell ref="M80:U80"/>
    <mergeCell ref="Z129:AC129"/>
    <mergeCell ref="S129:U129"/>
    <mergeCell ref="W66:Z66"/>
    <mergeCell ref="M69:S69"/>
    <mergeCell ref="W36:Y36"/>
    <mergeCell ref="AD3:AO3"/>
    <mergeCell ref="B22:N22"/>
    <mergeCell ref="U26:AA26"/>
    <mergeCell ref="AD127:AG127"/>
    <mergeCell ref="AK37:AO37"/>
    <mergeCell ref="W72:AC72"/>
    <mergeCell ref="W73:AC73"/>
    <mergeCell ref="V81:AD81"/>
    <mergeCell ref="B58:L58"/>
    <mergeCell ref="AG55:AL55"/>
    <mergeCell ref="B3:L3"/>
    <mergeCell ref="M4:AC4"/>
    <mergeCell ref="J127:N127"/>
    <mergeCell ref="O127:R127"/>
    <mergeCell ref="W37:Y37"/>
    <mergeCell ref="I73:O73"/>
    <mergeCell ref="J28:N28"/>
    <mergeCell ref="B11:N11"/>
    <mergeCell ref="AB27:AH27"/>
    <mergeCell ref="B26:I26"/>
    <mergeCell ref="AD4:AO4"/>
    <mergeCell ref="M5:AC5"/>
    <mergeCell ref="AI26:AO26"/>
    <mergeCell ref="M3:AC3"/>
    <mergeCell ref="Z127:AC127"/>
    <mergeCell ref="V127:Y127"/>
    <mergeCell ref="AD5:AO5"/>
    <mergeCell ref="AI117:AN117"/>
    <mergeCell ref="AD6:AO6"/>
    <mergeCell ref="T36:U36"/>
    <mergeCell ref="AD129:AG129"/>
    <mergeCell ref="AB105:AE105"/>
    <mergeCell ref="AB123:AG123"/>
    <mergeCell ref="M67:S67"/>
    <mergeCell ref="AE36:AI36"/>
    <mergeCell ref="Z128:AC128"/>
    <mergeCell ref="AA37:AC37"/>
    <mergeCell ref="P37:R37"/>
    <mergeCell ref="AE37:AI37"/>
    <mergeCell ref="AE58:AO58"/>
    <mergeCell ref="BU26:CD26"/>
    <mergeCell ref="O26:T26"/>
    <mergeCell ref="BK26:BT26"/>
    <mergeCell ref="P36:R36"/>
    <mergeCell ref="V128:Y128"/>
    <mergeCell ref="S128:U128"/>
    <mergeCell ref="AE35:AO35"/>
    <mergeCell ref="AB28:AH28"/>
    <mergeCell ref="AD128:AG128"/>
    <mergeCell ref="T37:U37"/>
    <mergeCell ref="M55:N55"/>
    <mergeCell ref="AA53:AH53"/>
    <mergeCell ref="M56:N56"/>
    <mergeCell ref="V60:AD60"/>
    <mergeCell ref="M58:U58"/>
    <mergeCell ref="V58:AD58"/>
    <mergeCell ref="M60:U60"/>
    <mergeCell ref="O129:R129"/>
    <mergeCell ref="AL127:AO127"/>
    <mergeCell ref="M68:S68"/>
    <mergeCell ref="AH129:AK129"/>
    <mergeCell ref="O128:R128"/>
    <mergeCell ref="V129:Y129"/>
    <mergeCell ref="AB106:AE106"/>
    <mergeCell ref="AB109:AE109"/>
    <mergeCell ref="AI119:AN119"/>
    <mergeCell ref="AA116:AH116"/>
    <mergeCell ref="AI52:AO52"/>
    <mergeCell ref="AI53:AO53"/>
    <mergeCell ref="V59:AD59"/>
    <mergeCell ref="Y55:AA55"/>
    <mergeCell ref="Y56:AA56"/>
    <mergeCell ref="AA54:AH54"/>
    <mergeCell ref="T52:Z52"/>
    <mergeCell ref="AA113:AH113"/>
    <mergeCell ref="AA115:AH115"/>
    <mergeCell ref="AI112:AN112"/>
    <mergeCell ref="J35:O35"/>
    <mergeCell ref="J36:O36"/>
    <mergeCell ref="J37:O37"/>
    <mergeCell ref="S112:Z112"/>
    <mergeCell ref="S113:Z113"/>
    <mergeCell ref="W47:Y47"/>
    <mergeCell ref="M53:S53"/>
    <mergeCell ref="J125:N125"/>
    <mergeCell ref="O124:T124"/>
    <mergeCell ref="J124:N124"/>
    <mergeCell ref="O125:T125"/>
    <mergeCell ref="J123:N123"/>
    <mergeCell ref="S120:Z120"/>
    <mergeCell ref="S121:Z121"/>
    <mergeCell ref="B120:R120"/>
    <mergeCell ref="B121:R121"/>
    <mergeCell ref="AI118:AN118"/>
    <mergeCell ref="AI114:AN114"/>
    <mergeCell ref="AA119:AH119"/>
    <mergeCell ref="B123:I123"/>
    <mergeCell ref="AA121:AH121"/>
    <mergeCell ref="AA120:AH120"/>
    <mergeCell ref="AA118:AH118"/>
    <mergeCell ref="AI116:AN116"/>
    <mergeCell ref="B116:R116"/>
    <mergeCell ref="S119:Z119"/>
    <mergeCell ref="AH127:AK127"/>
    <mergeCell ref="AH124:AO124"/>
    <mergeCell ref="AA112:AH112"/>
    <mergeCell ref="AI120:AN120"/>
    <mergeCell ref="AH123:AO123"/>
    <mergeCell ref="AA114:AH114"/>
    <mergeCell ref="AI121:AN121"/>
    <mergeCell ref="AB125:AG125"/>
    <mergeCell ref="AA117:AH117"/>
    <mergeCell ref="AB124:AG124"/>
    <mergeCell ref="M52:S52"/>
    <mergeCell ref="AA52:AH52"/>
    <mergeCell ref="O123:T123"/>
    <mergeCell ref="AE99:AF99"/>
    <mergeCell ref="AH99:AJ99"/>
    <mergeCell ref="B111:AN111"/>
    <mergeCell ref="B112:R112"/>
    <mergeCell ref="AE81:AO81"/>
    <mergeCell ref="AI115:AN115"/>
    <mergeCell ref="AD76:AI76"/>
    <mergeCell ref="O28:T28"/>
    <mergeCell ref="AB26:AH26"/>
    <mergeCell ref="O27:T27"/>
    <mergeCell ref="J26:N26"/>
    <mergeCell ref="AH128:AK128"/>
    <mergeCell ref="AL128:AO129"/>
    <mergeCell ref="U28:AA28"/>
    <mergeCell ref="P35:AD35"/>
    <mergeCell ref="S127:U127"/>
    <mergeCell ref="AI113:AN113"/>
    <mergeCell ref="AH125:AO125"/>
    <mergeCell ref="S114:Z114"/>
    <mergeCell ref="J128:N128"/>
    <mergeCell ref="O20:AJ20"/>
    <mergeCell ref="O21:AJ21"/>
    <mergeCell ref="O22:W22"/>
    <mergeCell ref="X22:Z22"/>
    <mergeCell ref="AA22:AJ22"/>
    <mergeCell ref="AE79:AO79"/>
    <mergeCell ref="AI54:AO54"/>
    <mergeCell ref="L66:M66"/>
    <mergeCell ref="O66:P66"/>
    <mergeCell ref="Q66:U66"/>
    <mergeCell ref="G69:L69"/>
    <mergeCell ref="B72:H72"/>
    <mergeCell ref="AG56:AL56"/>
    <mergeCell ref="M59:U59"/>
    <mergeCell ref="B71:H71"/>
    <mergeCell ref="G68:L68"/>
    <mergeCell ref="J56:K56"/>
    <mergeCell ref="AE80:AO80"/>
    <mergeCell ref="F77:G77"/>
    <mergeCell ref="I77:K77"/>
    <mergeCell ref="M77:N77"/>
    <mergeCell ref="P77:R77"/>
    <mergeCell ref="T77:W77"/>
    <mergeCell ref="AD77:AI77"/>
    <mergeCell ref="B79:L79"/>
    <mergeCell ref="V79:AD79"/>
    <mergeCell ref="V80:AD80"/>
    <mergeCell ref="B44:G44"/>
    <mergeCell ref="H44:M44"/>
    <mergeCell ref="T44:Y44"/>
    <mergeCell ref="Z44:AE44"/>
    <mergeCell ref="B45:G45"/>
    <mergeCell ref="H45:M45"/>
    <mergeCell ref="T45:Y45"/>
    <mergeCell ref="N44:S44"/>
    <mergeCell ref="N45:S45"/>
    <mergeCell ref="F76:G76"/>
    <mergeCell ref="I76:K76"/>
    <mergeCell ref="M76:N76"/>
    <mergeCell ref="P76:R76"/>
    <mergeCell ref="T76:W76"/>
    <mergeCell ref="B46:G46"/>
    <mergeCell ref="H46:M46"/>
    <mergeCell ref="T46:Y46"/>
    <mergeCell ref="P75:V75"/>
    <mergeCell ref="M54:S54"/>
    <mergeCell ref="AF44:AO44"/>
    <mergeCell ref="AF45:AO45"/>
    <mergeCell ref="AF46:AO46"/>
    <mergeCell ref="Z45:AE45"/>
    <mergeCell ref="Z46:AE46"/>
    <mergeCell ref="AI69:AO69"/>
    <mergeCell ref="AI68:AO68"/>
    <mergeCell ref="AI67:AO67"/>
    <mergeCell ref="AA68:AH68"/>
    <mergeCell ref="T69:Z69"/>
    <mergeCell ref="N46:S46"/>
    <mergeCell ref="B67:F67"/>
    <mergeCell ref="I66:J66"/>
    <mergeCell ref="B59:L59"/>
    <mergeCell ref="B60:L60"/>
    <mergeCell ref="P55:Q55"/>
    <mergeCell ref="S56:U56"/>
    <mergeCell ref="G67:L67"/>
    <mergeCell ref="S55:U55"/>
    <mergeCell ref="F56:G56"/>
    <mergeCell ref="O18:AJ18"/>
    <mergeCell ref="O19:W19"/>
    <mergeCell ref="X19:Z19"/>
    <mergeCell ref="B75:H75"/>
    <mergeCell ref="AA69:AH69"/>
    <mergeCell ref="AA67:AH67"/>
    <mergeCell ref="T67:Z67"/>
    <mergeCell ref="T68:Z68"/>
    <mergeCell ref="P72:V72"/>
    <mergeCell ref="AD72:AJ72"/>
    <mergeCell ref="AD75:AJ75"/>
    <mergeCell ref="AK75:AO75"/>
    <mergeCell ref="B74:H74"/>
    <mergeCell ref="I74:O74"/>
    <mergeCell ref="I75:O75"/>
    <mergeCell ref="W74:AC74"/>
    <mergeCell ref="W75:AC75"/>
    <mergeCell ref="P74:V74"/>
    <mergeCell ref="AD74:AJ74"/>
    <mergeCell ref="I71:O71"/>
    <mergeCell ref="AK74:AO74"/>
    <mergeCell ref="AK73:AO73"/>
    <mergeCell ref="AK71:AO71"/>
    <mergeCell ref="AK72:AO72"/>
    <mergeCell ref="P71:V71"/>
    <mergeCell ref="AD71:AJ71"/>
    <mergeCell ref="I72:O72"/>
    <mergeCell ref="O11:AJ11"/>
    <mergeCell ref="O12:W12"/>
    <mergeCell ref="X12:Z12"/>
    <mergeCell ref="O13:AJ13"/>
    <mergeCell ref="O14:AJ14"/>
    <mergeCell ref="O15:W15"/>
    <mergeCell ref="AA15:AJ15"/>
    <mergeCell ref="X15:Z15"/>
    <mergeCell ref="W134:AC134"/>
    <mergeCell ref="W133:AC133"/>
    <mergeCell ref="AA12:AJ12"/>
    <mergeCell ref="AA19:AJ19"/>
    <mergeCell ref="U123:AA123"/>
    <mergeCell ref="U124:AA124"/>
    <mergeCell ref="U125:AA125"/>
    <mergeCell ref="W71:AC71"/>
    <mergeCell ref="P73:V73"/>
    <mergeCell ref="AD73:AJ73"/>
    <mergeCell ref="B27:I27"/>
    <mergeCell ref="B28:I28"/>
    <mergeCell ref="B36:I36"/>
    <mergeCell ref="B37:I37"/>
    <mergeCell ref="B53:F53"/>
    <mergeCell ref="B54:F54"/>
    <mergeCell ref="G52:L52"/>
    <mergeCell ref="G53:L53"/>
    <mergeCell ref="G54:L54"/>
    <mergeCell ref="B52:F52"/>
    <mergeCell ref="B124:I124"/>
    <mergeCell ref="B125:I125"/>
    <mergeCell ref="B128:I128"/>
    <mergeCell ref="B129:I129"/>
    <mergeCell ref="AQ90:AV90"/>
    <mergeCell ref="B68:F68"/>
    <mergeCell ref="B69:F69"/>
    <mergeCell ref="B80:L80"/>
    <mergeCell ref="B81:L81"/>
    <mergeCell ref="B73:H73"/>
  </mergeCells>
  <phoneticPr fontId="39" type="noConversion"/>
  <pageMargins left="0.6692913385826772" right="0.51181102362204722" top="0.74803149606299213" bottom="0.74803149606299213" header="0.31496062992125984" footer="0.31496062992125984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51819" r:id="rId4">
          <objectPr defaultSize="0" autoPict="0" r:id="rId5">
            <anchor moveWithCells="1">
              <from>
                <xdr:col>11</xdr:col>
                <xdr:colOff>38100</xdr:colOff>
                <xdr:row>108</xdr:row>
                <xdr:rowOff>9525</xdr:rowOff>
              </from>
              <to>
                <xdr:col>18</xdr:col>
                <xdr:colOff>28575</xdr:colOff>
                <xdr:row>109</xdr:row>
                <xdr:rowOff>209550</xdr:rowOff>
              </to>
            </anchor>
          </objectPr>
        </oleObject>
      </mc:Choice>
      <mc:Fallback>
        <oleObject progId="Equation.3" shapeId="51819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DT126"/>
  <sheetViews>
    <sheetView view="pageBreakPreview" zoomScale="115" zoomScaleNormal="100" zoomScaleSheetLayoutView="115" workbookViewId="0">
      <selection activeCell="BG113" sqref="BG113"/>
    </sheetView>
  </sheetViews>
  <sheetFormatPr defaultRowHeight="20.100000000000001" customHeight="1"/>
  <cols>
    <col min="1" max="1" width="1.88671875" style="1" customWidth="1"/>
    <col min="2" max="56" width="1.77734375" style="1" customWidth="1"/>
    <col min="57" max="59" width="6.88671875" style="1" bestFit="1" customWidth="1"/>
    <col min="60" max="124" width="1.77734375" style="1" customWidth="1"/>
    <col min="125" max="16384" width="8.88671875" style="1"/>
  </cols>
  <sheetData>
    <row r="1" spans="1:124" ht="24.95" customHeight="1">
      <c r="A1" s="710" t="s">
        <v>840</v>
      </c>
      <c r="AR1" s="491" t="s">
        <v>232</v>
      </c>
      <c r="BT1" s="488"/>
      <c r="BU1" s="488"/>
      <c r="BV1" s="492"/>
      <c r="BW1" s="488"/>
      <c r="BX1" s="488"/>
      <c r="BY1" s="488"/>
      <c r="BZ1" s="488"/>
      <c r="CA1" s="488"/>
      <c r="CB1" s="488"/>
      <c r="CC1" s="488"/>
      <c r="CD1" s="488"/>
      <c r="CE1" s="488"/>
      <c r="CF1" s="488"/>
      <c r="CG1" s="488"/>
      <c r="CH1" s="488"/>
      <c r="CI1" s="488"/>
      <c r="CJ1" s="488"/>
      <c r="CK1" s="492"/>
      <c r="CL1" s="488"/>
      <c r="CM1" s="488"/>
      <c r="CN1" s="488"/>
      <c r="CO1" s="488"/>
      <c r="CP1" s="488"/>
      <c r="CQ1" s="488"/>
      <c r="CR1" s="488"/>
      <c r="CS1" s="488"/>
      <c r="CT1" s="488"/>
      <c r="CU1" s="488"/>
      <c r="CV1" s="488"/>
      <c r="CW1" s="488"/>
      <c r="CX1" s="488"/>
      <c r="CY1" s="488"/>
      <c r="CZ1" s="488"/>
      <c r="DA1" s="488"/>
      <c r="DB1" s="488"/>
      <c r="DC1" s="488"/>
      <c r="DD1" s="488"/>
      <c r="DE1" s="488"/>
      <c r="DF1" s="488"/>
      <c r="DG1" s="488"/>
      <c r="DH1" s="488"/>
      <c r="DI1" s="488"/>
      <c r="DJ1" s="488"/>
      <c r="DK1" s="488"/>
      <c r="DL1" s="488"/>
      <c r="DM1" s="488"/>
    </row>
    <row r="2" spans="1:124" ht="20.100000000000001" customHeight="1">
      <c r="A2" s="1" t="s">
        <v>347</v>
      </c>
      <c r="AR2" s="493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5"/>
      <c r="BW2" s="496"/>
      <c r="BX2" s="488"/>
      <c r="BY2" s="488"/>
      <c r="BZ2" s="488"/>
      <c r="CA2" s="488"/>
      <c r="CB2" s="488"/>
      <c r="CC2" s="488"/>
      <c r="CD2" s="488"/>
      <c r="CE2" s="488"/>
      <c r="CF2" s="488"/>
      <c r="CG2" s="488"/>
      <c r="CH2" s="488"/>
      <c r="CI2" s="488"/>
      <c r="CJ2" s="488"/>
      <c r="CK2" s="492"/>
      <c r="CL2" s="488"/>
      <c r="CM2" s="488"/>
      <c r="CN2" s="488"/>
      <c r="CO2" s="488"/>
      <c r="CP2" s="488"/>
      <c r="CQ2" s="488"/>
      <c r="CR2" s="488"/>
      <c r="CS2" s="488"/>
      <c r="CT2" s="488"/>
      <c r="CU2" s="488"/>
      <c r="CV2" s="488"/>
      <c r="CW2" s="488"/>
      <c r="CX2" s="488"/>
      <c r="CY2" s="488"/>
      <c r="CZ2" s="488"/>
      <c r="DA2" s="488"/>
      <c r="DB2" s="488"/>
      <c r="DC2" s="488"/>
      <c r="DD2" s="488"/>
      <c r="DE2" s="488"/>
      <c r="DF2" s="488"/>
      <c r="DG2" s="488"/>
      <c r="DH2" s="488"/>
      <c r="DI2" s="488"/>
      <c r="DJ2" s="488"/>
      <c r="DK2" s="488"/>
      <c r="DL2" s="488"/>
      <c r="DM2" s="488"/>
    </row>
    <row r="3" spans="1:124" ht="20.100000000000001" customHeight="1">
      <c r="B3" s="1" t="s">
        <v>348</v>
      </c>
      <c r="AR3" s="497"/>
      <c r="AS3" s="488"/>
      <c r="AT3" s="488"/>
      <c r="AU3" s="488"/>
      <c r="AV3" s="488"/>
      <c r="AW3" s="488"/>
      <c r="AX3" s="488"/>
      <c r="AY3" s="488"/>
      <c r="AZ3" s="488"/>
      <c r="BA3" s="488"/>
      <c r="BB3" s="488"/>
      <c r="BC3" s="488"/>
      <c r="BD3" s="488"/>
      <c r="BE3" s="488"/>
      <c r="BF3" s="488"/>
      <c r="BG3" s="488"/>
      <c r="BH3" s="488"/>
      <c r="BI3" s="488"/>
      <c r="BJ3" s="488"/>
      <c r="BK3" s="488"/>
      <c r="BL3" s="498"/>
      <c r="BM3" s="498"/>
      <c r="BN3" s="498"/>
      <c r="BO3" s="498"/>
      <c r="BP3" s="498"/>
      <c r="BQ3" s="498"/>
      <c r="BR3" s="498"/>
      <c r="BS3" s="498"/>
      <c r="BT3" s="488"/>
      <c r="BU3" s="488"/>
      <c r="BV3" s="488"/>
      <c r="BW3" s="499"/>
      <c r="CI3" s="488"/>
      <c r="CJ3" s="488"/>
      <c r="CK3" s="488"/>
      <c r="CL3" s="488"/>
      <c r="CM3" s="488"/>
      <c r="CN3" s="488"/>
      <c r="CO3" s="488"/>
      <c r="CP3" s="500"/>
      <c r="CQ3" s="500"/>
      <c r="CR3" s="500"/>
      <c r="CS3" s="500"/>
      <c r="CT3" s="500"/>
      <c r="CU3" s="500"/>
      <c r="CV3" s="501"/>
      <c r="CW3" s="501"/>
      <c r="CX3" s="501"/>
      <c r="CY3" s="501"/>
      <c r="CZ3" s="501"/>
      <c r="DA3" s="500"/>
      <c r="DB3" s="500"/>
      <c r="DC3" s="500"/>
      <c r="DD3" s="500"/>
      <c r="DE3" s="500"/>
      <c r="DF3" s="1073"/>
      <c r="DG3" s="1073"/>
      <c r="DH3" s="1073"/>
      <c r="DI3" s="488"/>
      <c r="DJ3" s="488"/>
      <c r="DK3" s="488"/>
      <c r="DL3" s="488"/>
      <c r="DM3" s="488"/>
    </row>
    <row r="4" spans="1:124" ht="18.75" customHeight="1">
      <c r="B4" s="739" t="s">
        <v>130</v>
      </c>
      <c r="C4" s="748"/>
      <c r="D4" s="748"/>
      <c r="E4" s="748"/>
      <c r="F4" s="748"/>
      <c r="G4" s="748"/>
      <c r="H4" s="748"/>
      <c r="I4" s="748"/>
      <c r="J4" s="748"/>
      <c r="K4" s="748"/>
      <c r="L4" s="998" t="str">
        <f>'3.1.1 마루높이 결정(1)'!I24</f>
        <v>Aprox.H.H.W</v>
      </c>
      <c r="M4" s="998"/>
      <c r="N4" s="998"/>
      <c r="O4" s="998"/>
      <c r="P4" s="998"/>
      <c r="Q4" s="998"/>
      <c r="R4" s="1052" t="s">
        <v>429</v>
      </c>
      <c r="S4" s="738"/>
      <c r="T4" s="738"/>
      <c r="U4" s="738"/>
      <c r="V4" s="738"/>
      <c r="W4" s="738"/>
      <c r="X4" s="738"/>
      <c r="Y4" s="738"/>
      <c r="Z4" s="738"/>
      <c r="AA4" s="739"/>
      <c r="AB4" s="1035" t="s">
        <v>285</v>
      </c>
      <c r="AC4" s="1035"/>
      <c r="AD4" s="1035"/>
      <c r="AE4" s="1035"/>
      <c r="AF4" s="1035"/>
      <c r="AG4" s="1035"/>
      <c r="AH4" s="1035"/>
      <c r="AI4" s="1035"/>
      <c r="AJ4" s="1035"/>
      <c r="AK4" s="1035"/>
      <c r="AL4" s="1035"/>
      <c r="AM4" s="1035"/>
      <c r="AN4" s="1035"/>
      <c r="AO4" s="1035"/>
      <c r="AP4" s="1074"/>
      <c r="AR4" s="497"/>
      <c r="AS4" s="488"/>
      <c r="AT4" s="488"/>
      <c r="AU4" s="488"/>
      <c r="AV4" s="488"/>
      <c r="AW4" s="488"/>
      <c r="AX4" s="488"/>
      <c r="AY4" s="488"/>
      <c r="AZ4" s="488"/>
      <c r="BA4" s="488"/>
      <c r="BB4" s="488"/>
      <c r="BC4" s="488"/>
      <c r="BD4" s="488"/>
      <c r="BE4" s="488"/>
      <c r="BF4" s="1068" t="s">
        <v>372</v>
      </c>
      <c r="BG4" s="1068"/>
      <c r="BH4" s="1068"/>
      <c r="BI4" s="1068"/>
      <c r="BJ4" s="1068"/>
      <c r="BK4" s="488"/>
      <c r="BL4" s="498"/>
      <c r="BM4" s="498"/>
      <c r="BN4" s="498"/>
      <c r="BO4" s="498"/>
      <c r="BP4" s="498"/>
      <c r="BQ4" s="498"/>
      <c r="BR4" s="498"/>
      <c r="BS4" s="498"/>
      <c r="BT4" s="488"/>
      <c r="BU4" s="488"/>
      <c r="BV4" s="488"/>
      <c r="BW4" s="499"/>
      <c r="BX4" s="488"/>
      <c r="BY4" s="488"/>
      <c r="BZ4" s="488"/>
      <c r="CA4" s="488"/>
      <c r="CB4" s="488"/>
      <c r="CC4" s="488"/>
      <c r="CD4" s="488"/>
      <c r="CE4" s="488"/>
      <c r="CF4" s="488"/>
      <c r="CG4" s="488"/>
      <c r="CH4" s="488"/>
      <c r="CI4" s="488"/>
      <c r="CJ4" s="488"/>
      <c r="CK4" s="488"/>
      <c r="CL4" s="488"/>
      <c r="CM4" s="488"/>
      <c r="CN4" s="488"/>
      <c r="CO4" s="488"/>
      <c r="CP4" s="500"/>
      <c r="CQ4" s="500"/>
      <c r="CR4" s="500"/>
      <c r="CS4" s="500"/>
      <c r="CT4" s="500"/>
      <c r="CU4" s="500"/>
      <c r="CV4" s="501"/>
      <c r="CW4" s="501"/>
      <c r="CX4" s="501"/>
      <c r="CY4" s="501"/>
      <c r="CZ4" s="501"/>
      <c r="DA4" s="500"/>
      <c r="DB4" s="500"/>
      <c r="DC4" s="500"/>
      <c r="DD4" s="500"/>
      <c r="DE4" s="500"/>
      <c r="DF4" s="22"/>
      <c r="DG4" s="22"/>
      <c r="DH4" s="22"/>
      <c r="DI4" s="488"/>
      <c r="DJ4" s="488"/>
      <c r="DK4" s="488"/>
      <c r="DL4" s="488"/>
      <c r="DM4" s="488"/>
    </row>
    <row r="5" spans="1:124" ht="18.75" customHeight="1">
      <c r="B5" s="739"/>
      <c r="C5" s="748"/>
      <c r="D5" s="748"/>
      <c r="E5" s="748"/>
      <c r="F5" s="748"/>
      <c r="G5" s="748"/>
      <c r="H5" s="748"/>
      <c r="I5" s="748"/>
      <c r="J5" s="748"/>
      <c r="K5" s="748"/>
      <c r="L5" s="998"/>
      <c r="M5" s="998"/>
      <c r="N5" s="998"/>
      <c r="O5" s="998"/>
      <c r="P5" s="998"/>
      <c r="Q5" s="998"/>
      <c r="R5" s="740"/>
      <c r="S5" s="738"/>
      <c r="T5" s="738"/>
      <c r="U5" s="738"/>
      <c r="V5" s="738"/>
      <c r="W5" s="738"/>
      <c r="X5" s="738"/>
      <c r="Y5" s="738"/>
      <c r="Z5" s="738"/>
      <c r="AA5" s="739"/>
      <c r="AB5" s="1037" t="s">
        <v>283</v>
      </c>
      <c r="AC5" s="1037"/>
      <c r="AD5" s="1037"/>
      <c r="AE5" s="1037"/>
      <c r="AF5" s="1037"/>
      <c r="AG5" s="1037" t="s">
        <v>284</v>
      </c>
      <c r="AH5" s="1037"/>
      <c r="AI5" s="1037"/>
      <c r="AJ5" s="1037"/>
      <c r="AK5" s="1037"/>
      <c r="AL5" s="1037" t="s">
        <v>106</v>
      </c>
      <c r="AM5" s="1037"/>
      <c r="AN5" s="1037"/>
      <c r="AO5" s="1037"/>
      <c r="AP5" s="1075"/>
      <c r="AR5" s="497"/>
      <c r="AS5" s="488"/>
      <c r="AT5" s="488"/>
      <c r="AU5" s="502"/>
      <c r="AV5" s="920" t="s">
        <v>219</v>
      </c>
      <c r="AW5" s="920"/>
      <c r="AX5" s="920"/>
      <c r="AY5" s="920"/>
      <c r="AZ5" s="504"/>
      <c r="BA5" s="504"/>
      <c r="BB5" s="504"/>
      <c r="BC5" s="504"/>
      <c r="BD5" s="504"/>
      <c r="BE5" s="502"/>
      <c r="BF5" s="1068"/>
      <c r="BG5" s="1068"/>
      <c r="BH5" s="1068"/>
      <c r="BI5" s="1068"/>
      <c r="BJ5" s="1068"/>
      <c r="BK5" s="504"/>
      <c r="BL5" s="498"/>
      <c r="BM5" s="498"/>
      <c r="BN5" s="498"/>
      <c r="BO5" s="498"/>
      <c r="BP5" s="498"/>
      <c r="BQ5" s="498"/>
      <c r="BR5" s="498"/>
      <c r="BS5" s="498"/>
      <c r="BT5" s="504"/>
      <c r="BU5" s="504"/>
      <c r="BV5" s="504"/>
      <c r="BW5" s="505"/>
      <c r="BX5" s="504"/>
      <c r="BY5" s="504"/>
      <c r="BZ5" s="488"/>
      <c r="CA5" s="488"/>
      <c r="CB5" s="488"/>
      <c r="CC5" s="488"/>
      <c r="CD5" s="488"/>
      <c r="CE5" s="488"/>
      <c r="CF5" s="488"/>
      <c r="CG5" s="488"/>
      <c r="CH5" s="488"/>
      <c r="CI5" s="488"/>
      <c r="CJ5" s="488"/>
      <c r="CK5" s="488"/>
      <c r="CL5" s="488"/>
      <c r="CM5" s="488"/>
      <c r="CN5" s="488"/>
      <c r="CO5" s="488"/>
      <c r="CP5" s="500"/>
      <c r="CQ5" s="500"/>
      <c r="CR5" s="500"/>
      <c r="CS5" s="500"/>
      <c r="CT5" s="500"/>
      <c r="CU5" s="500"/>
      <c r="CV5" s="501"/>
      <c r="CW5" s="501"/>
      <c r="CX5" s="501"/>
      <c r="CY5" s="501"/>
      <c r="CZ5" s="501"/>
      <c r="DA5" s="500"/>
      <c r="DB5" s="500"/>
      <c r="DC5" s="500"/>
      <c r="DD5" s="500"/>
      <c r="DE5" s="500"/>
      <c r="DF5" s="22"/>
      <c r="DG5" s="22"/>
      <c r="DH5" s="22"/>
      <c r="DI5" s="488"/>
      <c r="DJ5" s="488"/>
      <c r="DK5" s="488"/>
      <c r="DL5" s="488"/>
      <c r="DM5" s="488"/>
    </row>
    <row r="6" spans="1:124" ht="30" customHeight="1">
      <c r="B6" s="864" t="s">
        <v>625</v>
      </c>
      <c r="C6" s="864"/>
      <c r="D6" s="864"/>
      <c r="E6" s="864"/>
      <c r="F6" s="864"/>
      <c r="G6" s="864"/>
      <c r="H6" s="864"/>
      <c r="I6" s="864"/>
      <c r="J6" s="864"/>
      <c r="K6" s="865"/>
      <c r="L6" s="1066">
        <f>'3.1.1 마루높이 결정(1)'!P24</f>
        <v>3.3559999999999999</v>
      </c>
      <c r="M6" s="1066"/>
      <c r="N6" s="1066"/>
      <c r="O6" s="1066"/>
      <c r="P6" s="1066"/>
      <c r="Q6" s="1066"/>
      <c r="R6" s="1059">
        <f>L6-BF6</f>
        <v>8.4559999999999995</v>
      </c>
      <c r="S6" s="1059"/>
      <c r="T6" s="1059"/>
      <c r="U6" s="1059"/>
      <c r="V6" s="1059"/>
      <c r="W6" s="1059"/>
      <c r="X6" s="1059"/>
      <c r="Y6" s="1059"/>
      <c r="Z6" s="1059"/>
      <c r="AA6" s="1059"/>
      <c r="AB6" s="1059">
        <f>'3.1.1 마루높이 결정(2)'!J27</f>
        <v>4</v>
      </c>
      <c r="AC6" s="1059"/>
      <c r="AD6" s="1059"/>
      <c r="AE6" s="1059"/>
      <c r="AF6" s="1059"/>
      <c r="AG6" s="1060">
        <f>'3.1.1 마루높이 결정(2)'!O27</f>
        <v>11.5</v>
      </c>
      <c r="AH6" s="1060"/>
      <c r="AI6" s="1060"/>
      <c r="AJ6" s="1060"/>
      <c r="AK6" s="1060"/>
      <c r="AL6" s="1059">
        <f>ROUND(1.56*AG6^2,2)</f>
        <v>206.31</v>
      </c>
      <c r="AM6" s="1059"/>
      <c r="AN6" s="1059"/>
      <c r="AO6" s="1059"/>
      <c r="AP6" s="1065"/>
      <c r="AR6" s="497"/>
      <c r="AS6" s="488"/>
      <c r="AT6" s="488"/>
      <c r="AU6" s="502"/>
      <c r="AV6" s="920">
        <v>70</v>
      </c>
      <c r="AW6" s="920"/>
      <c r="AX6" s="920"/>
      <c r="AY6" s="506" t="s">
        <v>71</v>
      </c>
      <c r="AZ6" s="504"/>
      <c r="BA6" s="504"/>
      <c r="BB6" s="504"/>
      <c r="BC6" s="504"/>
      <c r="BD6" s="504"/>
      <c r="BE6" s="502"/>
      <c r="BF6" s="1065">
        <f>'3.1.1 마루높이 결정(2)'!AB27</f>
        <v>-5.0999999999999996</v>
      </c>
      <c r="BG6" s="1069"/>
      <c r="BH6" s="1069"/>
      <c r="BI6" s="1069"/>
      <c r="BJ6" s="1070"/>
      <c r="BK6" s="504"/>
      <c r="BL6" s="507"/>
      <c r="BM6" s="507"/>
      <c r="BN6" s="491"/>
      <c r="BO6" s="491"/>
      <c r="BP6" s="508"/>
      <c r="BQ6" s="508"/>
      <c r="BR6" s="508"/>
      <c r="BS6" s="507"/>
      <c r="BT6" s="504"/>
      <c r="BU6" s="504"/>
      <c r="BV6" s="504"/>
      <c r="BW6" s="505"/>
      <c r="BX6" s="504"/>
      <c r="BY6" s="504"/>
      <c r="BZ6" s="488"/>
      <c r="CA6" s="488"/>
      <c r="CB6" s="488"/>
      <c r="CC6" s="488"/>
      <c r="CD6" s="488"/>
      <c r="CE6" s="488"/>
      <c r="CF6" s="488"/>
      <c r="CG6" s="488"/>
      <c r="CH6" s="488"/>
      <c r="CI6" s="488"/>
      <c r="CJ6" s="488"/>
      <c r="CK6" s="488"/>
      <c r="CL6" s="488"/>
      <c r="CM6" s="488"/>
      <c r="CN6" s="488"/>
      <c r="CO6" s="488"/>
      <c r="CP6" s="500"/>
      <c r="CQ6" s="500"/>
      <c r="CR6" s="500"/>
      <c r="CS6" s="500"/>
      <c r="CT6" s="500"/>
      <c r="CU6" s="500"/>
      <c r="CV6" s="501"/>
      <c r="CW6" s="501"/>
      <c r="CX6" s="501"/>
      <c r="CY6" s="501"/>
      <c r="CZ6" s="501"/>
      <c r="DA6" s="500"/>
      <c r="DB6" s="500"/>
      <c r="DC6" s="500"/>
      <c r="DD6" s="500"/>
      <c r="DE6" s="500"/>
      <c r="DF6" s="22"/>
      <c r="DG6" s="22"/>
      <c r="DH6" s="22"/>
      <c r="DI6" s="488"/>
      <c r="DJ6" s="488"/>
      <c r="DK6" s="488"/>
      <c r="DL6" s="488"/>
      <c r="DM6" s="488"/>
    </row>
    <row r="7" spans="1:124" ht="30" customHeight="1">
      <c r="B7" s="866" t="s">
        <v>628</v>
      </c>
      <c r="C7" s="866"/>
      <c r="D7" s="866"/>
      <c r="E7" s="866"/>
      <c r="F7" s="866"/>
      <c r="G7" s="866"/>
      <c r="H7" s="866"/>
      <c r="I7" s="866"/>
      <c r="J7" s="866"/>
      <c r="K7" s="867"/>
      <c r="L7" s="1061">
        <f>'3.1.1 마루높이 결정(1)'!P24</f>
        <v>3.3559999999999999</v>
      </c>
      <c r="M7" s="1061"/>
      <c r="N7" s="1061"/>
      <c r="O7" s="1061"/>
      <c r="P7" s="1061"/>
      <c r="Q7" s="1061"/>
      <c r="R7" s="1071">
        <f>L7-BF7</f>
        <v>13.856</v>
      </c>
      <c r="S7" s="1071"/>
      <c r="T7" s="1071"/>
      <c r="U7" s="1071"/>
      <c r="V7" s="1071"/>
      <c r="W7" s="1071"/>
      <c r="X7" s="1071"/>
      <c r="Y7" s="1071"/>
      <c r="Z7" s="1071"/>
      <c r="AA7" s="1071"/>
      <c r="AB7" s="1071">
        <f>'3.1.1 마루높이 결정(2)'!J28</f>
        <v>4.7</v>
      </c>
      <c r="AC7" s="1071"/>
      <c r="AD7" s="1071"/>
      <c r="AE7" s="1071"/>
      <c r="AF7" s="1071"/>
      <c r="AG7" s="1063">
        <f>'3.1.1 마루높이 결정(2)'!O28</f>
        <v>11.6</v>
      </c>
      <c r="AH7" s="1063"/>
      <c r="AI7" s="1063"/>
      <c r="AJ7" s="1063"/>
      <c r="AK7" s="1063"/>
      <c r="AL7" s="1071">
        <f>ROUND(1.56*AG7^2,2)</f>
        <v>209.91</v>
      </c>
      <c r="AM7" s="1071"/>
      <c r="AN7" s="1071"/>
      <c r="AO7" s="1071"/>
      <c r="AP7" s="1072"/>
      <c r="AR7" s="497"/>
      <c r="AS7" s="488"/>
      <c r="AT7" s="488"/>
      <c r="AU7" s="502"/>
      <c r="AV7" s="920">
        <v>20</v>
      </c>
      <c r="AW7" s="920"/>
      <c r="AX7" s="920"/>
      <c r="AY7" s="506" t="s">
        <v>71</v>
      </c>
      <c r="AZ7" s="504"/>
      <c r="BA7" s="504"/>
      <c r="BB7" s="504"/>
      <c r="BC7" s="504"/>
      <c r="BD7" s="504"/>
      <c r="BE7" s="502"/>
      <c r="BF7" s="1065">
        <f>'3.1.1 마루높이 결정(2)'!AB28</f>
        <v>-10.5</v>
      </c>
      <c r="BG7" s="1069"/>
      <c r="BH7" s="1069"/>
      <c r="BI7" s="1069"/>
      <c r="BJ7" s="1070"/>
      <c r="BK7" s="504"/>
      <c r="BL7" s="507"/>
      <c r="BM7" s="507"/>
      <c r="BN7" s="491"/>
      <c r="BO7" s="491"/>
      <c r="BP7" s="508"/>
      <c r="BQ7" s="508"/>
      <c r="BR7" s="508"/>
      <c r="BS7" s="507"/>
      <c r="BT7" s="504"/>
      <c r="BU7" s="504"/>
      <c r="BV7" s="504"/>
      <c r="BW7" s="505"/>
      <c r="BX7" s="504"/>
      <c r="BY7" s="504"/>
      <c r="BZ7" s="488"/>
      <c r="CA7" s="488"/>
      <c r="CB7" s="488"/>
      <c r="CC7" s="488"/>
      <c r="CD7" s="488"/>
      <c r="CE7" s="488"/>
      <c r="CF7" s="488"/>
      <c r="CG7" s="488"/>
      <c r="CH7" s="488"/>
      <c r="CI7" s="488"/>
      <c r="CJ7" s="488"/>
      <c r="CK7" s="488"/>
      <c r="CL7" s="488"/>
      <c r="CM7" s="488"/>
      <c r="CN7" s="488"/>
      <c r="CO7" s="488"/>
      <c r="CP7" s="500"/>
      <c r="CQ7" s="500"/>
      <c r="CR7" s="500"/>
      <c r="CS7" s="500"/>
      <c r="CT7" s="500"/>
      <c r="CU7" s="500"/>
      <c r="CV7" s="501"/>
      <c r="CW7" s="501"/>
      <c r="CX7" s="501"/>
      <c r="CY7" s="501"/>
      <c r="CZ7" s="501"/>
      <c r="DA7" s="500"/>
      <c r="DB7" s="500"/>
      <c r="DC7" s="500"/>
      <c r="DD7" s="500"/>
      <c r="DE7" s="500"/>
      <c r="DF7" s="22"/>
      <c r="DG7" s="22"/>
      <c r="DH7" s="22"/>
      <c r="DI7" s="488"/>
      <c r="DJ7" s="488"/>
      <c r="DK7" s="488"/>
      <c r="DL7" s="488"/>
      <c r="DM7" s="488"/>
    </row>
    <row r="8" spans="1:124" ht="18.75" customHeight="1">
      <c r="B8" s="314"/>
      <c r="C8" s="314"/>
      <c r="D8" s="314"/>
      <c r="E8" s="314"/>
      <c r="F8" s="314"/>
      <c r="G8" s="314"/>
      <c r="H8" s="314"/>
      <c r="I8" s="314"/>
      <c r="J8" s="314"/>
      <c r="K8" s="314"/>
      <c r="L8" s="509"/>
      <c r="M8" s="509"/>
      <c r="N8" s="509"/>
      <c r="O8" s="509"/>
      <c r="P8" s="509"/>
      <c r="Q8" s="509"/>
      <c r="R8" s="510"/>
      <c r="S8" s="510"/>
      <c r="T8" s="510"/>
      <c r="U8" s="510"/>
      <c r="V8" s="510"/>
      <c r="W8" s="510"/>
      <c r="X8" s="510"/>
      <c r="Y8" s="510"/>
      <c r="Z8" s="510"/>
      <c r="AA8" s="510"/>
      <c r="AB8" s="510"/>
      <c r="AC8" s="510"/>
      <c r="AD8" s="510"/>
      <c r="AE8" s="510"/>
      <c r="AF8" s="510"/>
      <c r="AG8" s="511"/>
      <c r="AH8" s="511"/>
      <c r="AI8" s="511"/>
      <c r="AJ8" s="511"/>
      <c r="AK8" s="511"/>
      <c r="AL8" s="510"/>
      <c r="AM8" s="510"/>
      <c r="AN8" s="510"/>
      <c r="AO8" s="510"/>
      <c r="AP8" s="510"/>
      <c r="AR8" s="497"/>
      <c r="AS8" s="488"/>
      <c r="AT8" s="488"/>
      <c r="AU8" s="512"/>
      <c r="AV8" s="920">
        <v>20</v>
      </c>
      <c r="AW8" s="920"/>
      <c r="AX8" s="920"/>
      <c r="AY8" s="506" t="s">
        <v>71</v>
      </c>
      <c r="AZ8" s="512"/>
      <c r="BA8" s="512"/>
      <c r="BB8" s="512"/>
      <c r="BC8" s="512"/>
      <c r="BD8" s="512"/>
      <c r="BE8" s="513"/>
      <c r="BF8" s="1065"/>
      <c r="BG8" s="1069"/>
      <c r="BH8" s="1069"/>
      <c r="BI8" s="1069"/>
      <c r="BJ8" s="1070"/>
      <c r="BK8" s="513"/>
      <c r="BL8" s="513"/>
      <c r="BM8" s="513"/>
      <c r="BN8" s="513"/>
      <c r="BO8" s="514"/>
      <c r="BP8" s="514"/>
      <c r="BQ8" s="514"/>
      <c r="BR8" s="514"/>
      <c r="BS8" s="514"/>
      <c r="BT8" s="514"/>
      <c r="BU8" s="514"/>
      <c r="BV8" s="514"/>
      <c r="BW8" s="515"/>
      <c r="BX8" s="514"/>
      <c r="BY8" s="514"/>
      <c r="BZ8" s="488"/>
      <c r="CA8" s="488"/>
      <c r="CB8" s="488"/>
      <c r="CC8" s="488"/>
      <c r="CD8" s="488"/>
      <c r="CE8" s="488"/>
      <c r="CF8" s="488"/>
      <c r="CG8" s="488"/>
      <c r="CH8" s="488"/>
      <c r="CI8" s="488"/>
      <c r="CJ8" s="488"/>
      <c r="CK8" s="488"/>
      <c r="CL8" s="488"/>
      <c r="CM8" s="488"/>
      <c r="CN8" s="488"/>
      <c r="CO8" s="488"/>
      <c r="CP8" s="500"/>
      <c r="CQ8" s="500"/>
      <c r="CR8" s="500"/>
      <c r="CS8" s="500"/>
      <c r="CT8" s="500"/>
      <c r="CU8" s="500"/>
      <c r="CV8" s="501"/>
      <c r="CW8" s="501"/>
      <c r="CX8" s="501"/>
      <c r="CY8" s="501"/>
      <c r="CZ8" s="501"/>
      <c r="DA8" s="500"/>
      <c r="DB8" s="500"/>
      <c r="DC8" s="500"/>
      <c r="DD8" s="500"/>
      <c r="DE8" s="500"/>
      <c r="DF8" s="22"/>
      <c r="DG8" s="22"/>
      <c r="DH8" s="22"/>
      <c r="DI8" s="488"/>
      <c r="DJ8" s="488"/>
      <c r="DK8" s="488"/>
      <c r="DL8" s="488"/>
      <c r="DM8" s="488"/>
    </row>
    <row r="9" spans="1:124" ht="18.75" customHeight="1">
      <c r="B9" s="292"/>
      <c r="C9" s="292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516"/>
      <c r="S9" s="516"/>
      <c r="T9" s="516"/>
      <c r="U9" s="516"/>
      <c r="V9" s="516"/>
      <c r="W9" s="516"/>
      <c r="X9" s="516"/>
      <c r="Y9" s="516"/>
      <c r="Z9" s="516"/>
      <c r="AA9" s="516"/>
      <c r="AB9" s="517"/>
      <c r="AC9" s="517"/>
      <c r="AD9" s="517"/>
      <c r="AE9" s="517"/>
      <c r="AF9" s="517"/>
      <c r="AG9" s="292"/>
      <c r="AH9" s="292"/>
      <c r="AI9" s="292"/>
      <c r="AJ9" s="292"/>
      <c r="AK9" s="292"/>
      <c r="AL9" s="292"/>
      <c r="AM9" s="292"/>
      <c r="AN9" s="292"/>
      <c r="AO9" s="292"/>
      <c r="AP9" s="292"/>
      <c r="AR9" s="1067" t="s">
        <v>220</v>
      </c>
      <c r="AS9" s="920"/>
      <c r="AT9" s="920"/>
      <c r="AU9" s="512"/>
      <c r="AV9" s="920">
        <f>SUM(AV6:AX8)</f>
        <v>110</v>
      </c>
      <c r="AW9" s="920"/>
      <c r="AX9" s="920"/>
      <c r="AY9" s="506" t="s">
        <v>71</v>
      </c>
      <c r="AZ9" s="512"/>
      <c r="BA9" s="920" t="e">
        <f>ROUND((#REF!*#REF!+AV6*BF6+AV7*BF7+AV8*BF8)/AV9,2)</f>
        <v>#REF!</v>
      </c>
      <c r="BB9" s="920"/>
      <c r="BC9" s="920"/>
      <c r="BD9" s="512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4"/>
      <c r="BP9" s="514"/>
      <c r="BQ9" s="514"/>
      <c r="BR9" s="514"/>
      <c r="BS9" s="514"/>
      <c r="BT9" s="514"/>
      <c r="BU9" s="514"/>
      <c r="BV9" s="514"/>
      <c r="BW9" s="515"/>
      <c r="BX9" s="514"/>
      <c r="BY9" s="514"/>
      <c r="BZ9" s="488"/>
      <c r="CA9" s="488"/>
      <c r="CB9" s="488"/>
      <c r="CC9" s="488"/>
      <c r="CD9" s="488"/>
      <c r="CE9" s="488"/>
      <c r="CF9" s="488"/>
      <c r="CG9" s="488"/>
      <c r="CH9" s="488"/>
      <c r="CI9" s="488"/>
      <c r="CJ9" s="488"/>
      <c r="CK9" s="488"/>
      <c r="CL9" s="488"/>
      <c r="CM9" s="488"/>
      <c r="CN9" s="488"/>
      <c r="CO9" s="488"/>
      <c r="CP9" s="500"/>
      <c r="CQ9" s="500"/>
      <c r="CR9" s="500"/>
      <c r="CS9" s="500"/>
      <c r="CT9" s="500"/>
      <c r="CU9" s="500"/>
      <c r="CV9" s="501"/>
      <c r="CW9" s="501"/>
      <c r="CX9" s="501"/>
      <c r="CY9" s="501"/>
      <c r="CZ9" s="501"/>
      <c r="DA9" s="500"/>
      <c r="DB9" s="500"/>
      <c r="DC9" s="500"/>
      <c r="DD9" s="500"/>
      <c r="DE9" s="500"/>
      <c r="DF9" s="22"/>
      <c r="DG9" s="22"/>
      <c r="DH9" s="22"/>
      <c r="DI9" s="488"/>
      <c r="DJ9" s="488"/>
      <c r="DK9" s="488"/>
      <c r="DL9" s="488"/>
      <c r="DM9" s="488"/>
    </row>
    <row r="10" spans="1:124" ht="18.75" customHeight="1">
      <c r="B10" s="1" t="s">
        <v>349</v>
      </c>
      <c r="AR10" s="497"/>
      <c r="AS10" s="488"/>
      <c r="AT10" s="488"/>
      <c r="AU10" s="488"/>
      <c r="AV10" s="488"/>
      <c r="AW10" s="488"/>
      <c r="AX10" s="488"/>
      <c r="AY10" s="488"/>
      <c r="AZ10" s="488"/>
      <c r="BA10" s="488"/>
      <c r="BB10" s="488"/>
      <c r="BC10" s="488"/>
      <c r="BD10" s="488"/>
      <c r="BE10" s="488"/>
      <c r="BF10" s="488"/>
      <c r="BG10" s="488"/>
      <c r="BH10" s="488"/>
      <c r="BI10" s="488"/>
      <c r="BJ10" s="488"/>
      <c r="BK10" s="488"/>
      <c r="BL10" s="488"/>
      <c r="BM10" s="488"/>
      <c r="BN10" s="488"/>
      <c r="BO10" s="488"/>
      <c r="BP10" s="488"/>
      <c r="BQ10" s="488"/>
      <c r="BR10" s="488"/>
      <c r="BS10" s="488"/>
      <c r="BT10" s="488"/>
      <c r="BU10" s="488"/>
      <c r="BV10" s="488"/>
      <c r="BW10" s="499"/>
      <c r="BY10" s="488"/>
      <c r="BZ10" s="488"/>
      <c r="CA10" s="488"/>
      <c r="CB10" s="488"/>
      <c r="CC10" s="488"/>
      <c r="CD10" s="488"/>
      <c r="CE10" s="488"/>
      <c r="CF10" s="488"/>
      <c r="CG10" s="488"/>
      <c r="CH10" s="488"/>
      <c r="CI10" s="488"/>
      <c r="CJ10" s="488"/>
      <c r="CK10" s="488"/>
      <c r="CL10" s="488"/>
      <c r="CM10" s="488"/>
      <c r="CN10" s="488"/>
      <c r="CO10" s="488"/>
      <c r="CP10" s="500"/>
      <c r="CQ10" s="500"/>
      <c r="CR10" s="500"/>
      <c r="CS10" s="500"/>
      <c r="CT10" s="500"/>
      <c r="CU10" s="500"/>
      <c r="CV10" s="501"/>
      <c r="CW10" s="501"/>
      <c r="CX10" s="501"/>
      <c r="CY10" s="501"/>
      <c r="CZ10" s="501"/>
      <c r="DA10" s="500"/>
      <c r="DB10" s="500"/>
      <c r="DC10" s="500"/>
      <c r="DD10" s="500"/>
      <c r="DE10" s="500"/>
      <c r="DF10" s="22"/>
      <c r="DG10" s="22"/>
      <c r="DH10" s="22"/>
      <c r="DI10" s="488"/>
      <c r="DJ10" s="488"/>
      <c r="DK10" s="488"/>
      <c r="DL10" s="488"/>
      <c r="DM10" s="488"/>
    </row>
    <row r="11" spans="1:124" ht="12.6" customHeight="1">
      <c r="B11" s="739" t="s">
        <v>130</v>
      </c>
      <c r="C11" s="748"/>
      <c r="D11" s="748"/>
      <c r="E11" s="748"/>
      <c r="F11" s="748"/>
      <c r="G11" s="748"/>
      <c r="H11" s="748"/>
      <c r="I11" s="748"/>
      <c r="J11" s="748"/>
      <c r="K11" s="748"/>
      <c r="L11" s="748" t="s">
        <v>281</v>
      </c>
      <c r="M11" s="748"/>
      <c r="N11" s="748"/>
      <c r="O11" s="748"/>
      <c r="P11" s="998" t="s">
        <v>282</v>
      </c>
      <c r="Q11" s="998"/>
      <c r="R11" s="998"/>
      <c r="S11" s="998"/>
      <c r="T11" s="998"/>
      <c r="U11" s="998"/>
      <c r="V11" s="748" t="s">
        <v>743</v>
      </c>
      <c r="W11" s="748"/>
      <c r="X11" s="748"/>
      <c r="Y11" s="748"/>
      <c r="Z11" s="748"/>
      <c r="AA11" s="748"/>
      <c r="AB11" s="748" t="s">
        <v>744</v>
      </c>
      <c r="AC11" s="748"/>
      <c r="AD11" s="748"/>
      <c r="AE11" s="748"/>
      <c r="AF11" s="748"/>
      <c r="AG11" s="748"/>
      <c r="AH11" s="748"/>
      <c r="AI11" s="748" t="s">
        <v>745</v>
      </c>
      <c r="AJ11" s="748"/>
      <c r="AK11" s="748"/>
      <c r="AL11" s="748"/>
      <c r="AM11" s="748"/>
      <c r="AN11" s="748"/>
      <c r="AO11" s="748"/>
      <c r="AP11" s="740"/>
      <c r="AR11" s="1049"/>
      <c r="AS11" s="749"/>
      <c r="AT11" s="749"/>
      <c r="AU11" s="749"/>
      <c r="AV11" s="749"/>
      <c r="AW11" s="749"/>
      <c r="AX11" s="749"/>
      <c r="AY11" s="488"/>
      <c r="AZ11" s="488"/>
      <c r="BA11" s="488"/>
      <c r="BB11" s="488"/>
      <c r="BC11" s="488"/>
      <c r="BD11" s="488"/>
      <c r="BE11" s="488"/>
      <c r="BF11" s="1076"/>
      <c r="BG11" s="1076"/>
      <c r="BH11" s="1076"/>
      <c r="BI11" s="1076"/>
      <c r="BJ11" s="1076"/>
      <c r="BK11" s="1076"/>
      <c r="BL11" s="1076"/>
      <c r="BM11" s="1076"/>
      <c r="BN11" s="504"/>
      <c r="BO11" s="504"/>
      <c r="BP11" s="504"/>
      <c r="BQ11" s="504"/>
      <c r="BR11" s="504"/>
      <c r="BS11" s="504"/>
      <c r="BT11" s="504"/>
      <c r="BU11" s="504"/>
      <c r="BV11" s="488"/>
      <c r="BW11" s="499"/>
      <c r="BY11" s="488"/>
      <c r="BZ11" s="488"/>
      <c r="CA11" s="488"/>
      <c r="CB11" s="488"/>
      <c r="CC11" s="488"/>
      <c r="CD11" s="488"/>
      <c r="CE11" s="488"/>
      <c r="CF11" s="488"/>
      <c r="CG11" s="488"/>
      <c r="CH11" s="488"/>
      <c r="CI11" s="488"/>
      <c r="CJ11" s="488"/>
      <c r="CK11" s="488"/>
      <c r="CL11" s="488"/>
      <c r="CM11" s="488"/>
      <c r="CN11" s="488"/>
      <c r="CO11" s="488"/>
      <c r="CP11" s="500"/>
      <c r="CQ11" s="500"/>
      <c r="CR11" s="500"/>
      <c r="CS11" s="500"/>
      <c r="CT11" s="500"/>
      <c r="CU11" s="500"/>
      <c r="CV11" s="501"/>
      <c r="CW11" s="501"/>
      <c r="CX11" s="501"/>
      <c r="CY11" s="501"/>
      <c r="CZ11" s="501"/>
      <c r="DA11" s="500"/>
      <c r="DB11" s="500"/>
      <c r="DC11" s="500"/>
      <c r="DD11" s="500"/>
      <c r="DE11" s="500"/>
      <c r="DF11" s="519"/>
      <c r="DG11" s="519"/>
      <c r="DH11" s="519"/>
      <c r="DI11" s="488"/>
      <c r="DJ11" s="488"/>
      <c r="DK11" s="488"/>
      <c r="DL11" s="488"/>
      <c r="DM11" s="488"/>
    </row>
    <row r="12" spans="1:124" ht="12.6" customHeight="1">
      <c r="A12" s="488"/>
      <c r="B12" s="739"/>
      <c r="C12" s="748"/>
      <c r="D12" s="748"/>
      <c r="E12" s="748"/>
      <c r="F12" s="748"/>
      <c r="G12" s="748"/>
      <c r="H12" s="748"/>
      <c r="I12" s="748"/>
      <c r="J12" s="748"/>
      <c r="K12" s="748"/>
      <c r="L12" s="748"/>
      <c r="M12" s="748"/>
      <c r="N12" s="748"/>
      <c r="O12" s="748"/>
      <c r="P12" s="998"/>
      <c r="Q12" s="998"/>
      <c r="R12" s="998"/>
      <c r="S12" s="998"/>
      <c r="T12" s="998"/>
      <c r="U12" s="998"/>
      <c r="V12" s="748"/>
      <c r="W12" s="748"/>
      <c r="X12" s="748"/>
      <c r="Y12" s="748"/>
      <c r="Z12" s="748"/>
      <c r="AA12" s="748"/>
      <c r="AB12" s="748"/>
      <c r="AC12" s="748"/>
      <c r="AD12" s="748"/>
      <c r="AE12" s="748"/>
      <c r="AF12" s="748"/>
      <c r="AG12" s="748"/>
      <c r="AH12" s="748"/>
      <c r="AI12" s="748"/>
      <c r="AJ12" s="748"/>
      <c r="AK12" s="748"/>
      <c r="AL12" s="748"/>
      <c r="AM12" s="748"/>
      <c r="AN12" s="748"/>
      <c r="AO12" s="748"/>
      <c r="AP12" s="740"/>
      <c r="AR12" s="1049" t="s">
        <v>221</v>
      </c>
      <c r="AS12" s="749"/>
      <c r="AT12" s="749"/>
      <c r="AU12" s="488"/>
      <c r="AV12" s="749"/>
      <c r="AW12" s="749"/>
      <c r="AX12" s="749"/>
      <c r="AY12" s="520"/>
      <c r="AZ12" s="520"/>
      <c r="BA12" s="520"/>
      <c r="BB12" s="488"/>
      <c r="BC12" s="488"/>
      <c r="BD12" s="488"/>
      <c r="BE12" s="488"/>
      <c r="BF12" s="1076"/>
      <c r="BG12" s="1076"/>
      <c r="BH12" s="1076"/>
      <c r="BI12" s="1076"/>
      <c r="BJ12" s="1076"/>
      <c r="BK12" s="1076"/>
      <c r="BL12" s="1076"/>
      <c r="BM12" s="1076"/>
      <c r="BN12" s="1076"/>
      <c r="BO12" s="1076"/>
      <c r="BP12" s="1076"/>
      <c r="BQ12" s="1076"/>
      <c r="BR12" s="488"/>
      <c r="BS12" s="488"/>
      <c r="BT12" s="488"/>
      <c r="BU12" s="488"/>
      <c r="BV12" s="488"/>
      <c r="BW12" s="499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00"/>
      <c r="CX12" s="500"/>
      <c r="CY12" s="500"/>
      <c r="CZ12" s="500"/>
      <c r="DA12" s="500"/>
      <c r="DB12" s="500"/>
      <c r="DC12" s="501"/>
      <c r="DD12" s="501"/>
      <c r="DE12" s="501"/>
      <c r="DF12" s="501"/>
      <c r="DG12" s="501"/>
      <c r="DH12" s="500"/>
      <c r="DI12" s="500"/>
      <c r="DJ12" s="500"/>
      <c r="DK12" s="500"/>
      <c r="DL12" s="500"/>
      <c r="DM12" s="1073"/>
      <c r="DN12" s="1073"/>
      <c r="DO12" s="1073"/>
      <c r="DP12" s="488"/>
      <c r="DQ12" s="488"/>
      <c r="DR12" s="488"/>
      <c r="DS12" s="488"/>
      <c r="DT12" s="488"/>
    </row>
    <row r="13" spans="1:124" ht="30" customHeight="1">
      <c r="A13" s="488"/>
      <c r="B13" s="864" t="s">
        <v>625</v>
      </c>
      <c r="C13" s="864"/>
      <c r="D13" s="864"/>
      <c r="E13" s="864"/>
      <c r="F13" s="864"/>
      <c r="G13" s="864"/>
      <c r="H13" s="864"/>
      <c r="I13" s="864"/>
      <c r="J13" s="864"/>
      <c r="K13" s="865"/>
      <c r="L13" s="1062" t="s">
        <v>836</v>
      </c>
      <c r="M13" s="1062"/>
      <c r="N13" s="1062"/>
      <c r="O13" s="1062"/>
      <c r="P13" s="949">
        <f>AR13</f>
        <v>0.02</v>
      </c>
      <c r="Q13" s="949"/>
      <c r="R13" s="949"/>
      <c r="S13" s="949"/>
      <c r="T13" s="949"/>
      <c r="U13" s="949"/>
      <c r="V13" s="1064">
        <f>ROUND(R6/AL6,4)</f>
        <v>4.1000000000000002E-2</v>
      </c>
      <c r="W13" s="1064"/>
      <c r="X13" s="1064"/>
      <c r="Y13" s="1064"/>
      <c r="Z13" s="1064"/>
      <c r="AA13" s="1064"/>
      <c r="AB13" s="1064">
        <f>IF(L13="혼성제",VLOOKUP(V13,'C-1(혼성제)'!$A$3:$B$732,2),IF(L13="경사제",VLOOKUP(V13,'C-1(경사제)'!$A$3:$B$732,2),"에러.."))</f>
        <v>1.0589999999999999</v>
      </c>
      <c r="AC13" s="1064"/>
      <c r="AD13" s="1064"/>
      <c r="AE13" s="1064"/>
      <c r="AF13" s="1064"/>
      <c r="AG13" s="1064"/>
      <c r="AH13" s="1064"/>
      <c r="AI13" s="1059">
        <f>ROUND(AB6/AB13,2)</f>
        <v>3.78</v>
      </c>
      <c r="AJ13" s="1059"/>
      <c r="AK13" s="1059"/>
      <c r="AL13" s="1059"/>
      <c r="AM13" s="1059"/>
      <c r="AN13" s="1059"/>
      <c r="AO13" s="1059"/>
      <c r="AP13" s="1065"/>
      <c r="AR13" s="1042">
        <f>AW16</f>
        <v>0.02</v>
      </c>
      <c r="AS13" s="1043"/>
      <c r="AT13" s="1043"/>
      <c r="AU13" s="488"/>
      <c r="AV13" s="292"/>
      <c r="AW13" s="292"/>
      <c r="AX13" s="292"/>
      <c r="AY13" s="520"/>
      <c r="AZ13" s="520"/>
      <c r="BA13" s="520"/>
      <c r="BB13" s="488"/>
      <c r="BC13" s="488"/>
      <c r="BD13" s="488"/>
      <c r="BE13" s="488"/>
      <c r="BF13" s="518"/>
      <c r="BG13" s="518"/>
      <c r="BH13" s="518"/>
      <c r="BI13" s="518"/>
      <c r="BJ13" s="518"/>
      <c r="BK13" s="518"/>
      <c r="BL13" s="518"/>
      <c r="BM13" s="518"/>
      <c r="BN13" s="518"/>
      <c r="BO13" s="518"/>
      <c r="BP13" s="518"/>
      <c r="BQ13" s="518"/>
      <c r="BR13" s="488"/>
      <c r="BS13" s="488"/>
      <c r="BT13" s="488"/>
      <c r="BU13" s="488"/>
      <c r="BV13" s="488"/>
      <c r="BW13" s="499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00"/>
      <c r="CX13" s="500"/>
      <c r="CY13" s="500"/>
      <c r="CZ13" s="500"/>
      <c r="DA13" s="500"/>
      <c r="DB13" s="500"/>
      <c r="DC13" s="501"/>
      <c r="DD13" s="501"/>
      <c r="DE13" s="501"/>
      <c r="DF13" s="501"/>
      <c r="DG13" s="501"/>
      <c r="DH13" s="500"/>
      <c r="DI13" s="500"/>
      <c r="DJ13" s="500"/>
      <c r="DK13" s="500"/>
      <c r="DL13" s="500"/>
      <c r="DM13" s="22"/>
      <c r="DN13" s="22"/>
      <c r="DO13" s="22"/>
      <c r="DP13" s="488"/>
      <c r="DQ13" s="488"/>
      <c r="DR13" s="488"/>
      <c r="DS13" s="488"/>
      <c r="DT13" s="488"/>
    </row>
    <row r="14" spans="1:124" ht="30" customHeight="1">
      <c r="A14" s="488"/>
      <c r="B14" s="866" t="s">
        <v>628</v>
      </c>
      <c r="C14" s="866"/>
      <c r="D14" s="866"/>
      <c r="E14" s="866"/>
      <c r="F14" s="866"/>
      <c r="G14" s="866"/>
      <c r="H14" s="866"/>
      <c r="I14" s="866"/>
      <c r="J14" s="866"/>
      <c r="K14" s="867"/>
      <c r="L14" s="1047" t="s">
        <v>836</v>
      </c>
      <c r="M14" s="1047"/>
      <c r="N14" s="1047"/>
      <c r="O14" s="1047"/>
      <c r="P14" s="985">
        <f>AR14</f>
        <v>0.02</v>
      </c>
      <c r="Q14" s="985"/>
      <c r="R14" s="985"/>
      <c r="S14" s="985"/>
      <c r="T14" s="985"/>
      <c r="U14" s="985"/>
      <c r="V14" s="1056">
        <f>ROUND(R7/AL7,4)</f>
        <v>6.6000000000000003E-2</v>
      </c>
      <c r="W14" s="1056"/>
      <c r="X14" s="1056"/>
      <c r="Y14" s="1056"/>
      <c r="Z14" s="1056"/>
      <c r="AA14" s="1056"/>
      <c r="AB14" s="1056">
        <f>IF(L14="혼성제",VLOOKUP(V14,'C-1(혼성제)'!$A$3:$B$732,2),IF(L14="경사제",VLOOKUP(V14,'C-1(경사제)'!$A$3:$B$732,2),"에러.."))</f>
        <v>0.97929999999999995</v>
      </c>
      <c r="AC14" s="1056"/>
      <c r="AD14" s="1056"/>
      <c r="AE14" s="1056"/>
      <c r="AF14" s="1056"/>
      <c r="AG14" s="1056"/>
      <c r="AH14" s="1056"/>
      <c r="AI14" s="1057">
        <f>ROUND(AB7/AB14,2)</f>
        <v>4.8</v>
      </c>
      <c r="AJ14" s="1057"/>
      <c r="AK14" s="1057"/>
      <c r="AL14" s="1057"/>
      <c r="AM14" s="1057"/>
      <c r="AN14" s="1057"/>
      <c r="AO14" s="1057"/>
      <c r="AP14" s="1058"/>
      <c r="AR14" s="1042">
        <f>AW16</f>
        <v>0.02</v>
      </c>
      <c r="AS14" s="1043"/>
      <c r="AT14" s="1043"/>
      <c r="AU14" s="488"/>
      <c r="AV14" s="292"/>
      <c r="AW14" s="292"/>
      <c r="AX14" s="292"/>
      <c r="AY14" s="520"/>
      <c r="AZ14" s="520"/>
      <c r="BA14" s="520"/>
      <c r="BB14" s="488"/>
      <c r="BC14" s="488"/>
      <c r="BD14" s="488"/>
      <c r="BE14" s="488"/>
      <c r="BF14" s="518"/>
      <c r="BG14" s="518"/>
      <c r="BH14" s="518"/>
      <c r="BI14" s="518"/>
      <c r="BJ14" s="518"/>
      <c r="BK14" s="518"/>
      <c r="BL14" s="518"/>
      <c r="BM14" s="518"/>
      <c r="BN14" s="518"/>
      <c r="BO14" s="518"/>
      <c r="BP14" s="518"/>
      <c r="BQ14" s="518"/>
      <c r="BR14" s="488"/>
      <c r="BS14" s="488"/>
      <c r="BT14" s="488"/>
      <c r="BU14" s="488"/>
      <c r="BV14" s="488"/>
      <c r="BW14" s="499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00"/>
      <c r="CX14" s="500"/>
      <c r="CY14" s="500"/>
      <c r="CZ14" s="500"/>
      <c r="DA14" s="500"/>
      <c r="DB14" s="500"/>
      <c r="DC14" s="501"/>
      <c r="DD14" s="501"/>
      <c r="DE14" s="501"/>
      <c r="DF14" s="501"/>
      <c r="DG14" s="501"/>
      <c r="DH14" s="500"/>
      <c r="DI14" s="500"/>
      <c r="DJ14" s="500"/>
      <c r="DK14" s="500"/>
      <c r="DL14" s="500"/>
      <c r="DM14" s="22"/>
      <c r="DN14" s="22"/>
      <c r="DO14" s="22"/>
      <c r="DP14" s="488"/>
      <c r="DQ14" s="488"/>
      <c r="DR14" s="488"/>
      <c r="DS14" s="488"/>
      <c r="DT14" s="488"/>
    </row>
    <row r="15" spans="1:124" ht="18.75" customHeight="1">
      <c r="A15" s="488"/>
      <c r="B15" s="314"/>
      <c r="C15" s="314"/>
      <c r="D15" s="314"/>
      <c r="E15" s="314"/>
      <c r="F15" s="314"/>
      <c r="G15" s="314"/>
      <c r="H15" s="314"/>
      <c r="I15" s="314"/>
      <c r="J15" s="314"/>
      <c r="K15" s="314"/>
      <c r="L15" s="314"/>
      <c r="M15" s="314"/>
      <c r="N15" s="314"/>
      <c r="O15" s="314"/>
      <c r="P15" s="521"/>
      <c r="Q15" s="521"/>
      <c r="R15" s="521"/>
      <c r="S15" s="521"/>
      <c r="T15" s="521"/>
      <c r="U15" s="521"/>
      <c r="V15" s="314"/>
      <c r="W15" s="314"/>
      <c r="X15" s="314"/>
      <c r="Y15" s="314"/>
      <c r="Z15" s="314"/>
      <c r="AA15" s="314"/>
      <c r="AB15" s="314"/>
      <c r="AC15" s="314"/>
      <c r="AD15" s="314"/>
      <c r="AE15" s="314"/>
      <c r="AF15" s="314"/>
      <c r="AG15" s="314"/>
      <c r="AH15" s="314"/>
      <c r="AI15" s="510"/>
      <c r="AJ15" s="510"/>
      <c r="AK15" s="510"/>
      <c r="AL15" s="510"/>
      <c r="AM15" s="510"/>
      <c r="AN15" s="510"/>
      <c r="AO15" s="510"/>
      <c r="AP15" s="510"/>
      <c r="AR15" s="1042">
        <f>BA16</f>
        <v>3.3000000000000002E-2</v>
      </c>
      <c r="AS15" s="1043"/>
      <c r="AT15" s="1043"/>
      <c r="AU15" s="488"/>
      <c r="AV15" s="911"/>
      <c r="AW15" s="911"/>
      <c r="AX15" s="911"/>
      <c r="AY15" s="523"/>
      <c r="AZ15" s="523"/>
      <c r="BA15" s="523"/>
      <c r="BB15" s="488"/>
      <c r="BC15" s="488"/>
      <c r="BD15" s="488"/>
      <c r="BE15" s="488"/>
      <c r="BF15" s="749"/>
      <c r="BG15" s="749"/>
      <c r="BH15" s="749"/>
      <c r="BI15" s="749"/>
      <c r="BJ15" s="749"/>
      <c r="BK15" s="749"/>
      <c r="BL15" s="749"/>
      <c r="BM15" s="749"/>
      <c r="BN15" s="1077"/>
      <c r="BO15" s="1077"/>
      <c r="BP15" s="1077"/>
      <c r="BQ15" s="1077"/>
      <c r="BR15" s="488"/>
      <c r="BS15" s="488"/>
      <c r="BT15" s="488"/>
      <c r="BU15" s="488"/>
      <c r="BV15" s="488"/>
      <c r="BW15" s="499"/>
      <c r="BY15" s="525"/>
      <c r="BZ15" s="500"/>
      <c r="CA15" s="500"/>
      <c r="CB15" s="500"/>
      <c r="CC15" s="500"/>
      <c r="CD15" s="500"/>
      <c r="CE15" s="500"/>
      <c r="CF15" s="500"/>
      <c r="CG15" s="500"/>
      <c r="CH15" s="500"/>
      <c r="CI15" s="500"/>
      <c r="CJ15" s="501"/>
      <c r="CK15" s="501"/>
      <c r="CL15" s="501"/>
      <c r="CM15" s="501"/>
      <c r="CN15" s="501"/>
      <c r="CO15" s="500"/>
      <c r="CP15" s="500"/>
      <c r="CQ15" s="500"/>
      <c r="CR15" s="500"/>
      <c r="CS15" s="500"/>
      <c r="CT15" s="519"/>
      <c r="CU15" s="519"/>
      <c r="CV15" s="519"/>
      <c r="CW15" s="500"/>
      <c r="CX15" s="500"/>
      <c r="CY15" s="500"/>
      <c r="CZ15" s="500"/>
      <c r="DA15" s="500"/>
      <c r="DB15" s="500"/>
      <c r="DC15" s="501"/>
      <c r="DD15" s="501"/>
      <c r="DE15" s="501"/>
      <c r="DF15" s="501"/>
      <c r="DG15" s="501"/>
      <c r="DH15" s="500"/>
      <c r="DI15" s="500"/>
      <c r="DJ15" s="500"/>
      <c r="DK15" s="500"/>
      <c r="DL15" s="500"/>
      <c r="DM15" s="1073"/>
      <c r="DN15" s="1073"/>
      <c r="DO15" s="1073"/>
      <c r="DP15" s="488"/>
      <c r="DQ15" s="488"/>
      <c r="DR15" s="488"/>
      <c r="DS15" s="488"/>
      <c r="DT15" s="488"/>
    </row>
    <row r="16" spans="1:124" ht="18.75" customHeight="1">
      <c r="B16" s="1" t="s">
        <v>350</v>
      </c>
      <c r="C16" s="292"/>
      <c r="D16" s="292"/>
      <c r="E16" s="292"/>
      <c r="F16" s="292"/>
      <c r="G16" s="292"/>
      <c r="H16" s="292"/>
      <c r="I16" s="292"/>
      <c r="J16" s="292"/>
      <c r="K16" s="292"/>
      <c r="L16" s="526"/>
      <c r="M16" s="526"/>
      <c r="N16" s="526"/>
      <c r="O16" s="526"/>
      <c r="P16" s="526"/>
      <c r="Q16" s="526"/>
      <c r="R16" s="526"/>
      <c r="S16" s="526"/>
      <c r="T16" s="526"/>
      <c r="U16" s="526"/>
      <c r="V16" s="527"/>
      <c r="W16" s="527"/>
      <c r="X16" s="527"/>
      <c r="Y16" s="527"/>
      <c r="Z16" s="527"/>
      <c r="AA16" s="527"/>
      <c r="AB16" s="527"/>
      <c r="AC16" s="527"/>
      <c r="AD16" s="527"/>
      <c r="AE16" s="527"/>
      <c r="AF16" s="292"/>
      <c r="AG16" s="292"/>
      <c r="AH16" s="292"/>
      <c r="AI16" s="292"/>
      <c r="AJ16" s="292"/>
      <c r="AK16" s="292"/>
      <c r="AL16" s="292"/>
      <c r="AM16" s="292"/>
      <c r="AN16" s="292"/>
      <c r="AO16" s="292"/>
      <c r="AP16" s="292"/>
      <c r="AR16" s="528" t="s">
        <v>222</v>
      </c>
      <c r="AS16" s="520"/>
      <c r="AT16" s="520"/>
      <c r="AU16" s="520"/>
      <c r="AV16" s="488"/>
      <c r="AW16" s="911">
        <v>0.02</v>
      </c>
      <c r="AX16" s="911"/>
      <c r="AY16" s="911"/>
      <c r="AZ16" s="520" t="s">
        <v>98</v>
      </c>
      <c r="BA16" s="911">
        <v>3.3000000000000002E-2</v>
      </c>
      <c r="BB16" s="911"/>
      <c r="BC16" s="911"/>
      <c r="BD16" s="520" t="s">
        <v>98</v>
      </c>
      <c r="BE16" s="911">
        <v>0.05</v>
      </c>
      <c r="BF16" s="911"/>
      <c r="BG16" s="911"/>
      <c r="BH16" s="520" t="s">
        <v>98</v>
      </c>
      <c r="BI16" s="911">
        <v>0.1</v>
      </c>
      <c r="BJ16" s="911"/>
      <c r="BK16" s="911"/>
      <c r="BL16" s="520"/>
      <c r="BM16" s="488"/>
      <c r="BN16" s="488"/>
      <c r="BO16" s="488"/>
      <c r="BP16" s="488"/>
      <c r="BQ16" s="488"/>
      <c r="BR16" s="488"/>
      <c r="BS16" s="488"/>
      <c r="BT16" s="529"/>
      <c r="BU16" s="530"/>
      <c r="BV16" s="488"/>
      <c r="BW16" s="499"/>
      <c r="BX16" s="488"/>
      <c r="BY16" s="488"/>
      <c r="BZ16" s="488"/>
      <c r="CA16" s="488"/>
      <c r="CB16" s="488"/>
      <c r="CC16" s="488"/>
      <c r="CD16" s="488"/>
      <c r="CE16" s="488"/>
      <c r="CF16" s="488"/>
      <c r="CG16" s="488"/>
      <c r="CH16" s="488"/>
      <c r="CI16" s="488"/>
      <c r="CJ16" s="488"/>
      <c r="CK16" s="488"/>
      <c r="CL16" s="488"/>
      <c r="CM16" s="488"/>
      <c r="CN16" s="488"/>
      <c r="CO16" s="488"/>
      <c r="CP16" s="488"/>
      <c r="CQ16" s="488"/>
      <c r="CR16" s="488"/>
      <c r="CS16" s="488"/>
      <c r="CT16" s="488"/>
      <c r="CU16" s="488"/>
      <c r="CV16" s="488"/>
      <c r="CW16" s="488"/>
      <c r="CX16" s="488"/>
      <c r="CY16" s="488"/>
      <c r="CZ16" s="488"/>
      <c r="DA16" s="488"/>
      <c r="DB16" s="488"/>
      <c r="DC16" s="488"/>
      <c r="DD16" s="488"/>
      <c r="DE16" s="488"/>
      <c r="DF16" s="488"/>
      <c r="DG16" s="488"/>
      <c r="DH16" s="488"/>
    </row>
    <row r="17" spans="1:75" ht="20.100000000000001" customHeight="1">
      <c r="A17" s="488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2"/>
      <c r="U17" s="292"/>
      <c r="V17" s="292"/>
      <c r="W17" s="292"/>
      <c r="X17" s="292"/>
      <c r="Y17" s="292"/>
      <c r="Z17" s="292"/>
      <c r="AA17" s="292"/>
      <c r="AB17" s="292"/>
      <c r="AC17" s="292"/>
      <c r="AD17" s="292"/>
      <c r="AE17" s="292"/>
      <c r="AF17" s="526"/>
      <c r="AG17" s="526"/>
      <c r="AH17" s="526"/>
      <c r="AI17" s="526"/>
      <c r="AJ17" s="526"/>
      <c r="AK17" s="526"/>
      <c r="AL17" s="526"/>
      <c r="AM17" s="526"/>
      <c r="AN17" s="526"/>
      <c r="AO17" s="526"/>
      <c r="AP17" s="526"/>
      <c r="AR17" s="531"/>
      <c r="AS17" s="532"/>
      <c r="AT17" s="532"/>
      <c r="AU17" s="532"/>
      <c r="AV17" s="488" t="s">
        <v>13</v>
      </c>
      <c r="AW17" s="1079" t="s">
        <v>223</v>
      </c>
      <c r="AX17" s="911"/>
      <c r="AY17" s="911"/>
      <c r="AZ17" s="520" t="s">
        <v>98</v>
      </c>
      <c r="BA17" s="1079" t="s">
        <v>224</v>
      </c>
      <c r="BB17" s="911"/>
      <c r="BC17" s="911"/>
      <c r="BD17" s="520" t="s">
        <v>98</v>
      </c>
      <c r="BE17" s="1079" t="s">
        <v>225</v>
      </c>
      <c r="BF17" s="911"/>
      <c r="BG17" s="911"/>
      <c r="BH17" s="520" t="s">
        <v>98</v>
      </c>
      <c r="BI17" s="1079" t="s">
        <v>142</v>
      </c>
      <c r="BJ17" s="911"/>
      <c r="BK17" s="911"/>
      <c r="BL17" s="525" t="s">
        <v>15</v>
      </c>
      <c r="BM17" s="488"/>
      <c r="BN17" s="533"/>
      <c r="BO17" s="533"/>
      <c r="BP17" s="533"/>
      <c r="BQ17" s="533"/>
      <c r="BR17" s="533"/>
      <c r="BS17" s="533"/>
      <c r="BT17" s="533"/>
      <c r="BU17" s="488"/>
      <c r="BV17" s="488"/>
      <c r="BW17" s="499"/>
    </row>
    <row r="18" spans="1:75" ht="20.100000000000001" customHeight="1">
      <c r="A18" s="488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  <c r="AA18" s="292"/>
      <c r="AB18" s="292"/>
      <c r="AC18" s="292"/>
      <c r="AD18" s="292"/>
      <c r="AE18" s="292"/>
      <c r="AF18" s="526"/>
      <c r="AG18" s="526"/>
      <c r="AH18" s="526"/>
      <c r="AI18" s="526"/>
      <c r="AJ18" s="526"/>
      <c r="AK18" s="526"/>
      <c r="AL18" s="526"/>
      <c r="AM18" s="526"/>
      <c r="AN18" s="526"/>
      <c r="AO18" s="526"/>
      <c r="AP18" s="526"/>
      <c r="AR18" s="528"/>
      <c r="AS18" s="488"/>
      <c r="AT18" s="488"/>
      <c r="AU18" s="488"/>
      <c r="AV18" s="488"/>
      <c r="AW18" s="488"/>
      <c r="AX18" s="488"/>
      <c r="AY18" s="488"/>
      <c r="AZ18" s="534"/>
      <c r="BA18" s="535"/>
      <c r="BB18" s="535"/>
      <c r="BC18" s="536"/>
      <c r="BD18" s="537"/>
      <c r="BE18" s="488"/>
      <c r="BF18" s="488"/>
      <c r="BG18" s="488"/>
      <c r="BH18" s="488"/>
      <c r="BI18" s="488"/>
      <c r="BJ18" s="488"/>
      <c r="BK18" s="488"/>
      <c r="BL18" s="488"/>
      <c r="BM18" s="488"/>
      <c r="BN18" s="533"/>
      <c r="BO18" s="533"/>
      <c r="BP18" s="533"/>
      <c r="BQ18" s="533"/>
      <c r="BR18" s="533"/>
      <c r="BS18" s="533"/>
      <c r="BT18" s="533"/>
      <c r="BU18" s="488"/>
      <c r="BV18" s="488"/>
      <c r="BW18" s="499"/>
    </row>
    <row r="19" spans="1:75" ht="20.100000000000001" customHeight="1">
      <c r="A19" s="488"/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292"/>
      <c r="AB19" s="292"/>
      <c r="AC19" s="292"/>
      <c r="AD19" s="292"/>
      <c r="AE19" s="292"/>
      <c r="AF19" s="526"/>
      <c r="AG19" s="526"/>
      <c r="AH19" s="526"/>
      <c r="AI19" s="526"/>
      <c r="AJ19" s="526"/>
      <c r="AK19" s="526"/>
      <c r="AL19" s="526"/>
      <c r="AM19" s="526"/>
      <c r="AN19" s="526"/>
      <c r="AO19" s="526"/>
      <c r="AP19" s="526"/>
      <c r="AR19" s="497"/>
      <c r="AS19" s="488"/>
      <c r="AT19" s="538"/>
      <c r="AU19" s="488"/>
      <c r="AV19" s="488"/>
      <c r="AW19" s="488"/>
      <c r="AX19" s="488"/>
      <c r="AY19" s="488"/>
      <c r="AZ19" s="539"/>
      <c r="BA19" s="535"/>
      <c r="BB19" s="535"/>
      <c r="BC19" s="535"/>
      <c r="BD19" s="540"/>
      <c r="BE19" s="488"/>
      <c r="BF19" s="488"/>
      <c r="BG19" s="488"/>
      <c r="BH19" s="488"/>
      <c r="BI19" s="488"/>
      <c r="BJ19" s="488"/>
      <c r="BK19" s="488"/>
      <c r="BL19" s="488"/>
      <c r="BM19" s="488"/>
      <c r="BN19" s="533"/>
      <c r="BO19" s="533"/>
      <c r="BP19" s="533"/>
      <c r="BQ19" s="533"/>
      <c r="BR19" s="533"/>
      <c r="BS19" s="533"/>
      <c r="BT19" s="533"/>
      <c r="BU19" s="488"/>
      <c r="BV19" s="488"/>
      <c r="BW19" s="499"/>
    </row>
    <row r="20" spans="1:75" ht="20.100000000000001" customHeight="1">
      <c r="A20" s="488"/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92"/>
      <c r="AB20" s="292"/>
      <c r="AC20" s="292"/>
      <c r="AD20" s="292"/>
      <c r="AE20" s="292"/>
      <c r="AF20" s="526"/>
      <c r="AG20" s="526"/>
      <c r="AH20" s="526"/>
      <c r="AI20" s="526"/>
      <c r="AJ20" s="526"/>
      <c r="AK20" s="526"/>
      <c r="AL20" s="526"/>
      <c r="AM20" s="526"/>
      <c r="AN20" s="526"/>
      <c r="AO20" s="526"/>
      <c r="AP20" s="526"/>
      <c r="AR20" s="497"/>
      <c r="AS20" s="488"/>
      <c r="AT20" s="488"/>
      <c r="AU20" s="488"/>
      <c r="AV20" s="488"/>
      <c r="AW20" s="488"/>
      <c r="AX20" s="488"/>
      <c r="AY20" s="488"/>
      <c r="AZ20" s="541"/>
      <c r="BA20" s="542"/>
      <c r="BB20" s="535"/>
      <c r="BC20" s="535"/>
      <c r="BD20" s="540"/>
      <c r="BE20" s="488"/>
      <c r="BF20" s="488"/>
      <c r="BG20" s="488"/>
      <c r="BH20" s="488"/>
      <c r="BI20" s="488"/>
      <c r="BJ20" s="488"/>
      <c r="BK20" s="488"/>
      <c r="BL20" s="488"/>
      <c r="BM20" s="488"/>
      <c r="BN20" s="533"/>
      <c r="BO20" s="533"/>
      <c r="BP20" s="533"/>
      <c r="BQ20" s="533"/>
      <c r="BR20" s="533"/>
      <c r="BS20" s="533"/>
      <c r="BT20" s="533"/>
      <c r="BU20" s="488"/>
      <c r="BV20" s="488"/>
      <c r="BW20" s="499"/>
    </row>
    <row r="21" spans="1:75" ht="20.100000000000001" customHeight="1">
      <c r="A21" s="488"/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  <c r="AA21" s="292"/>
      <c r="AB21" s="292"/>
      <c r="AC21" s="292"/>
      <c r="AD21" s="292"/>
      <c r="AE21" s="292"/>
      <c r="AF21" s="526"/>
      <c r="AG21" s="526"/>
      <c r="AH21" s="526"/>
      <c r="AI21" s="526"/>
      <c r="AJ21" s="526"/>
      <c r="AK21" s="526"/>
      <c r="AL21" s="526"/>
      <c r="AM21" s="526"/>
      <c r="AN21" s="526"/>
      <c r="AO21" s="526"/>
      <c r="AP21" s="526"/>
      <c r="AR21" s="497"/>
      <c r="AS21" s="488"/>
      <c r="AT21" s="488"/>
      <c r="AU21" s="488"/>
      <c r="AV21" s="488"/>
      <c r="AW21" s="488"/>
      <c r="AX21" s="488"/>
      <c r="AY21" s="488"/>
      <c r="AZ21" s="539"/>
      <c r="BA21" s="542"/>
      <c r="BB21" s="535"/>
      <c r="BC21" s="535"/>
      <c r="BD21" s="537"/>
      <c r="BE21" s="488"/>
      <c r="BF21" s="488"/>
      <c r="BG21" s="488"/>
      <c r="BH21" s="488"/>
      <c r="BI21" s="488"/>
      <c r="BJ21" s="488"/>
      <c r="BK21" s="488"/>
      <c r="BL21" s="488"/>
      <c r="BM21" s="488"/>
      <c r="BN21" s="533"/>
      <c r="BO21" s="533"/>
      <c r="BP21" s="533"/>
      <c r="BQ21" s="533"/>
      <c r="BR21" s="533"/>
      <c r="BS21" s="533"/>
      <c r="BT21" s="533"/>
      <c r="BU21" s="488"/>
      <c r="BV21" s="488"/>
      <c r="BW21" s="499"/>
    </row>
    <row r="22" spans="1:75" ht="20.100000000000001" customHeight="1">
      <c r="A22" s="488"/>
      <c r="B22" s="292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  <c r="AA22" s="292"/>
      <c r="AB22" s="292"/>
      <c r="AC22" s="292"/>
      <c r="AD22" s="292"/>
      <c r="AE22" s="292"/>
      <c r="AF22" s="526"/>
      <c r="AG22" s="526"/>
      <c r="AH22" s="526"/>
      <c r="AI22" s="526"/>
      <c r="AJ22" s="526"/>
      <c r="AK22" s="526"/>
      <c r="AL22" s="526"/>
      <c r="AM22" s="526"/>
      <c r="AN22" s="526"/>
      <c r="AO22" s="526"/>
      <c r="AP22" s="526"/>
      <c r="AR22" s="497"/>
      <c r="AS22" s="488"/>
      <c r="AT22" s="488"/>
      <c r="AU22" s="488"/>
      <c r="AV22" s="488"/>
      <c r="AW22" s="488"/>
      <c r="AX22" s="488"/>
      <c r="AY22" s="488"/>
      <c r="AZ22" s="488"/>
      <c r="BA22" s="488"/>
      <c r="BB22" s="488"/>
      <c r="BC22" s="488"/>
      <c r="BD22" s="488"/>
      <c r="BE22" s="488"/>
      <c r="BF22" s="488"/>
      <c r="BG22" s="488"/>
      <c r="BH22" s="488"/>
      <c r="BI22" s="488"/>
      <c r="BJ22" s="488"/>
      <c r="BK22" s="488"/>
      <c r="BL22" s="488"/>
      <c r="BM22" s="488"/>
      <c r="BN22" s="533"/>
      <c r="BO22" s="533"/>
      <c r="BP22" s="533"/>
      <c r="BQ22" s="533"/>
      <c r="BR22" s="533"/>
      <c r="BS22" s="533"/>
      <c r="BT22" s="533"/>
      <c r="BU22" s="488"/>
      <c r="BV22" s="488"/>
      <c r="BW22" s="499"/>
    </row>
    <row r="23" spans="1:75" ht="20.100000000000001" customHeight="1">
      <c r="A23" s="488"/>
      <c r="B23" s="292"/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  <c r="AA23" s="292"/>
      <c r="AB23" s="292"/>
      <c r="AC23" s="292"/>
      <c r="AD23" s="292"/>
      <c r="AE23" s="292"/>
      <c r="AF23" s="526"/>
      <c r="AG23" s="526"/>
      <c r="AH23" s="526"/>
      <c r="AI23" s="526"/>
      <c r="AJ23" s="526"/>
      <c r="AK23" s="526"/>
      <c r="AL23" s="526"/>
      <c r="AM23" s="526"/>
      <c r="AN23" s="526"/>
      <c r="AO23" s="526"/>
      <c r="AP23" s="526"/>
      <c r="AR23" s="497"/>
      <c r="AS23" s="488"/>
      <c r="AT23" s="488"/>
      <c r="AU23" s="488"/>
      <c r="AV23" s="488"/>
      <c r="AW23" s="488"/>
      <c r="AX23" s="488"/>
      <c r="AY23" s="488"/>
      <c r="AZ23" s="488"/>
      <c r="BA23" s="488"/>
      <c r="BB23" s="488"/>
      <c r="BC23" s="488"/>
      <c r="BD23" s="488"/>
      <c r="BE23" s="488"/>
      <c r="BF23" s="488"/>
      <c r="BG23" s="488"/>
      <c r="BH23" s="488"/>
      <c r="BI23" s="488"/>
      <c r="BJ23" s="488"/>
      <c r="BK23" s="488"/>
      <c r="BL23" s="488"/>
      <c r="BM23" s="488"/>
      <c r="BN23" s="488"/>
      <c r="BO23" s="533"/>
      <c r="BP23" s="533"/>
      <c r="BQ23" s="533"/>
      <c r="BR23" s="533"/>
      <c r="BS23" s="533"/>
      <c r="BT23" s="533"/>
      <c r="BU23" s="488"/>
      <c r="BV23" s="488"/>
      <c r="BW23" s="499"/>
    </row>
    <row r="24" spans="1:75" ht="20.100000000000001" customHeight="1">
      <c r="A24" s="488"/>
      <c r="B24" s="292"/>
      <c r="C24" s="292"/>
      <c r="D24" s="292"/>
      <c r="E24" s="292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2"/>
      <c r="U24" s="292"/>
      <c r="V24" s="292"/>
      <c r="W24" s="292"/>
      <c r="X24" s="292"/>
      <c r="Y24" s="292"/>
      <c r="Z24" s="292"/>
      <c r="AA24" s="292"/>
      <c r="AB24" s="292"/>
      <c r="AC24" s="292"/>
      <c r="AD24" s="292"/>
      <c r="AE24" s="292"/>
      <c r="AF24" s="526"/>
      <c r="AG24" s="526"/>
      <c r="AH24" s="526"/>
      <c r="AI24" s="526"/>
      <c r="AJ24" s="526"/>
      <c r="AK24" s="526"/>
      <c r="AL24" s="526"/>
      <c r="AM24" s="526"/>
      <c r="AN24" s="526"/>
      <c r="AO24" s="526"/>
      <c r="AP24" s="526"/>
      <c r="AR24" s="497"/>
      <c r="AS24" s="488"/>
      <c r="AT24" s="488"/>
      <c r="AU24" s="488"/>
      <c r="AV24" s="488"/>
      <c r="AW24" s="488"/>
      <c r="AX24" s="488"/>
      <c r="AY24" s="488"/>
      <c r="AZ24" s="488"/>
      <c r="BM24" s="488"/>
      <c r="BN24" s="488"/>
      <c r="BO24" s="533"/>
      <c r="BP24" s="533"/>
      <c r="BQ24" s="533"/>
      <c r="BR24" s="533"/>
      <c r="BS24" s="533"/>
      <c r="BT24" s="533"/>
      <c r="BU24" s="488"/>
      <c r="BV24" s="488"/>
      <c r="BW24" s="499"/>
    </row>
    <row r="25" spans="1:75" ht="20.100000000000001" customHeight="1">
      <c r="A25" s="488"/>
      <c r="B25" s="292"/>
      <c r="C25" s="292"/>
      <c r="D25" s="292"/>
      <c r="E25" s="292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2"/>
      <c r="U25" s="292"/>
      <c r="V25" s="292"/>
      <c r="W25" s="292"/>
      <c r="X25" s="292"/>
      <c r="Y25" s="292"/>
      <c r="Z25" s="292"/>
      <c r="AA25" s="292"/>
      <c r="AB25" s="292"/>
      <c r="AC25" s="292"/>
      <c r="AD25" s="292"/>
      <c r="AE25" s="292"/>
      <c r="AF25" s="526"/>
      <c r="AG25" s="526"/>
      <c r="AH25" s="526"/>
      <c r="AI25" s="526"/>
      <c r="AJ25" s="526"/>
      <c r="AK25" s="526"/>
      <c r="AL25" s="526"/>
      <c r="AM25" s="526"/>
      <c r="AN25" s="526"/>
      <c r="AO25" s="526"/>
      <c r="AP25" s="526"/>
      <c r="AR25" s="497"/>
      <c r="AS25" s="488"/>
      <c r="AT25" s="488"/>
      <c r="AU25" s="488"/>
      <c r="AV25" s="488"/>
      <c r="AW25" s="488"/>
      <c r="AX25" s="488"/>
      <c r="AY25" s="488"/>
      <c r="AZ25" s="488"/>
      <c r="BM25" s="488"/>
      <c r="BN25" s="488"/>
      <c r="BO25" s="533"/>
      <c r="BP25" s="533"/>
      <c r="BQ25" s="533"/>
      <c r="BR25" s="533"/>
      <c r="BS25" s="533"/>
      <c r="BT25" s="533"/>
      <c r="BU25" s="488"/>
      <c r="BV25" s="488"/>
      <c r="BW25" s="499"/>
    </row>
    <row r="26" spans="1:75" ht="20.100000000000001" customHeight="1">
      <c r="A26" s="488"/>
      <c r="B26" s="292"/>
      <c r="C26" s="292"/>
      <c r="D26" s="292"/>
      <c r="E26" s="292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2"/>
      <c r="U26" s="292"/>
      <c r="V26" s="292"/>
      <c r="W26" s="292"/>
      <c r="X26" s="292"/>
      <c r="Y26" s="292"/>
      <c r="Z26" s="292"/>
      <c r="AA26" s="292"/>
      <c r="AB26" s="292"/>
      <c r="AC26" s="292"/>
      <c r="AD26" s="292"/>
      <c r="AE26" s="292"/>
      <c r="AF26" s="526"/>
      <c r="AG26" s="526"/>
      <c r="AH26" s="526"/>
      <c r="AI26" s="526"/>
      <c r="AJ26" s="526"/>
      <c r="AK26" s="526"/>
      <c r="AL26" s="526"/>
      <c r="AM26" s="526"/>
      <c r="AN26" s="526"/>
      <c r="AO26" s="526"/>
      <c r="AP26" s="526"/>
      <c r="AR26" s="497"/>
      <c r="AS26" s="488"/>
      <c r="AT26" s="488"/>
      <c r="AU26" s="488"/>
      <c r="AV26" s="488"/>
      <c r="AW26" s="488"/>
      <c r="AX26" s="488"/>
      <c r="AY26" s="488"/>
      <c r="AZ26" s="488"/>
      <c r="BM26" s="488"/>
      <c r="BN26" s="533"/>
      <c r="BO26" s="533"/>
      <c r="BP26" s="533"/>
      <c r="BQ26" s="533"/>
      <c r="BR26" s="533"/>
      <c r="BS26" s="533"/>
      <c r="BT26" s="533"/>
      <c r="BU26" s="488"/>
      <c r="BV26" s="488"/>
      <c r="BW26" s="499"/>
    </row>
    <row r="27" spans="1:75" ht="20.100000000000001" customHeight="1">
      <c r="A27" s="488"/>
      <c r="B27" s="292"/>
      <c r="C27" s="292"/>
      <c r="D27" s="292"/>
      <c r="E27" s="292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2"/>
      <c r="X27" s="292"/>
      <c r="Y27" s="292"/>
      <c r="Z27" s="292"/>
      <c r="AA27" s="292"/>
      <c r="AB27" s="292"/>
      <c r="AC27" s="292"/>
      <c r="AD27" s="292"/>
      <c r="AE27" s="292"/>
      <c r="AF27" s="526"/>
      <c r="AG27" s="526"/>
      <c r="AH27" s="526"/>
      <c r="AI27" s="526"/>
      <c r="AJ27" s="526"/>
      <c r="AK27" s="526"/>
      <c r="AL27" s="526"/>
      <c r="AM27" s="526"/>
      <c r="AN27" s="526"/>
      <c r="AO27" s="526"/>
      <c r="AP27" s="526"/>
      <c r="AR27" s="497"/>
      <c r="AS27" s="488"/>
      <c r="AT27" s="488"/>
      <c r="AU27" s="488"/>
      <c r="AV27" s="488"/>
      <c r="AW27" s="488"/>
      <c r="AX27" s="488"/>
      <c r="AY27" s="488"/>
      <c r="AZ27" s="488"/>
      <c r="BA27" s="488"/>
      <c r="BB27" s="488"/>
      <c r="BC27" s="488"/>
      <c r="BD27" s="488"/>
      <c r="BE27" s="488"/>
      <c r="BF27" s="488"/>
      <c r="BG27" s="488"/>
      <c r="BH27" s="488"/>
      <c r="BI27" s="488"/>
      <c r="BJ27" s="488"/>
      <c r="BK27" s="488"/>
      <c r="BL27" s="488"/>
      <c r="BM27" s="488"/>
      <c r="BN27" s="533"/>
      <c r="BO27" s="533"/>
      <c r="BP27" s="533"/>
      <c r="BQ27" s="533"/>
      <c r="BR27" s="533"/>
      <c r="BS27" s="533"/>
      <c r="BT27" s="533"/>
      <c r="BU27" s="488"/>
      <c r="BV27" s="488"/>
      <c r="BW27" s="499"/>
    </row>
    <row r="28" spans="1:75" ht="20.100000000000001" customHeight="1">
      <c r="A28" s="488"/>
      <c r="B28" s="292"/>
      <c r="C28" s="292"/>
      <c r="D28" s="292"/>
      <c r="E28" s="292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2"/>
      <c r="X28" s="292"/>
      <c r="Y28" s="292"/>
      <c r="Z28" s="292"/>
      <c r="AA28" s="292"/>
      <c r="AB28" s="292"/>
      <c r="AC28" s="292"/>
      <c r="AD28" s="292"/>
      <c r="AE28" s="292"/>
      <c r="AF28" s="526"/>
      <c r="AG28" s="526"/>
      <c r="AH28" s="526"/>
      <c r="AI28" s="526"/>
      <c r="AJ28" s="526"/>
      <c r="AK28" s="526"/>
      <c r="AL28" s="526"/>
      <c r="AM28" s="526"/>
      <c r="AN28" s="526"/>
      <c r="AO28" s="526"/>
      <c r="AP28" s="526"/>
      <c r="AR28" s="497"/>
      <c r="AS28" s="488"/>
      <c r="AT28" s="488"/>
      <c r="AU28" s="488"/>
      <c r="AV28" s="488"/>
      <c r="AW28" s="488"/>
      <c r="AX28" s="488"/>
      <c r="AY28" s="488"/>
      <c r="AZ28" s="488"/>
      <c r="BA28" s="488"/>
      <c r="BB28" s="488"/>
      <c r="BC28" s="488"/>
      <c r="BD28" s="488"/>
      <c r="BE28" s="488"/>
      <c r="BF28" s="488"/>
      <c r="BG28" s="488"/>
      <c r="BH28" s="488"/>
      <c r="BI28" s="488"/>
      <c r="BJ28" s="488"/>
      <c r="BK28" s="488"/>
      <c r="BL28" s="488"/>
      <c r="BM28" s="488"/>
      <c r="BN28" s="533"/>
      <c r="BO28" s="533"/>
      <c r="BP28" s="533"/>
      <c r="BQ28" s="533"/>
      <c r="BR28" s="533"/>
      <c r="BS28" s="533"/>
      <c r="BT28" s="533"/>
      <c r="BU28" s="488"/>
      <c r="BV28" s="488"/>
      <c r="BW28" s="499"/>
    </row>
    <row r="29" spans="1:75" ht="20.100000000000001" customHeight="1">
      <c r="A29" s="488"/>
      <c r="B29" s="292"/>
      <c r="C29" s="292"/>
      <c r="D29" s="292"/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  <c r="AA29" s="292"/>
      <c r="AB29" s="292"/>
      <c r="AC29" s="292"/>
      <c r="AD29" s="292"/>
      <c r="AE29" s="292"/>
      <c r="AF29" s="526"/>
      <c r="AG29" s="526"/>
      <c r="AH29" s="526"/>
      <c r="AI29" s="526"/>
      <c r="AJ29" s="526"/>
      <c r="AK29" s="526"/>
      <c r="AL29" s="526"/>
      <c r="AM29" s="526"/>
      <c r="AN29" s="526"/>
      <c r="AO29" s="526"/>
      <c r="AP29" s="526"/>
      <c r="AR29" s="497"/>
      <c r="AS29" s="488"/>
      <c r="AT29" s="488"/>
      <c r="AU29" s="488"/>
      <c r="AV29" s="488"/>
      <c r="AW29" s="488"/>
      <c r="AX29" s="488"/>
      <c r="AY29" s="488"/>
      <c r="AZ29" s="488"/>
      <c r="BA29" s="488"/>
      <c r="BB29" s="488"/>
      <c r="BC29" s="488"/>
      <c r="BD29" s="488"/>
      <c r="BE29" s="488"/>
      <c r="BF29" s="488"/>
      <c r="BG29" s="488"/>
      <c r="BH29" s="488"/>
      <c r="BI29" s="488"/>
      <c r="BJ29" s="488"/>
      <c r="BK29" s="488"/>
      <c r="BL29" s="488"/>
      <c r="BM29" s="488"/>
      <c r="BN29" s="533"/>
      <c r="BO29" s="533"/>
      <c r="BP29" s="533"/>
      <c r="BQ29" s="533"/>
      <c r="BR29" s="533"/>
      <c r="BS29" s="533"/>
      <c r="BT29" s="533"/>
      <c r="BU29" s="488"/>
      <c r="BV29" s="488"/>
      <c r="BW29" s="499"/>
    </row>
    <row r="30" spans="1:75" ht="20.100000000000001" customHeight="1">
      <c r="A30" s="488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  <c r="AA30" s="292"/>
      <c r="AB30" s="292"/>
      <c r="AC30" s="292"/>
      <c r="AD30" s="292"/>
      <c r="AE30" s="292"/>
      <c r="AF30" s="526"/>
      <c r="AG30" s="526"/>
      <c r="AH30" s="526"/>
      <c r="AI30" s="526"/>
      <c r="AJ30" s="526"/>
      <c r="AK30" s="526"/>
      <c r="AL30" s="526"/>
      <c r="AM30" s="526"/>
      <c r="AN30" s="526"/>
      <c r="AO30" s="526"/>
      <c r="AP30" s="526"/>
      <c r="AR30" s="497"/>
      <c r="AS30" s="488"/>
      <c r="AT30" s="488"/>
      <c r="AU30" s="488"/>
      <c r="AV30" s="488"/>
      <c r="AW30" s="488"/>
      <c r="AX30" s="488"/>
      <c r="AY30" s="488"/>
      <c r="AZ30" s="488"/>
      <c r="BA30" s="488"/>
      <c r="BB30" s="488"/>
      <c r="BC30" s="488"/>
      <c r="BD30" s="488"/>
      <c r="BE30" s="488"/>
      <c r="BF30" s="488"/>
      <c r="BG30" s="488"/>
      <c r="BH30" s="488"/>
      <c r="BI30" s="488"/>
      <c r="BJ30" s="488"/>
      <c r="BK30" s="488"/>
      <c r="BL30" s="488"/>
      <c r="BM30" s="488"/>
      <c r="BN30" s="533"/>
      <c r="BO30" s="533"/>
      <c r="BP30" s="533"/>
      <c r="BQ30" s="533"/>
      <c r="BR30" s="533"/>
      <c r="BS30" s="533"/>
      <c r="BT30" s="533"/>
      <c r="BU30" s="488"/>
      <c r="BV30" s="488"/>
      <c r="BW30" s="499"/>
    </row>
    <row r="31" spans="1:75" ht="20.100000000000001" customHeight="1">
      <c r="A31" s="488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  <c r="AA31" s="292"/>
      <c r="AB31" s="292"/>
      <c r="AC31" s="292"/>
      <c r="AD31" s="292"/>
      <c r="AE31" s="292"/>
      <c r="AF31" s="526"/>
      <c r="AG31" s="526"/>
      <c r="AH31" s="526"/>
      <c r="AI31" s="526"/>
      <c r="AJ31" s="526"/>
      <c r="AK31" s="526"/>
      <c r="AL31" s="526"/>
      <c r="AM31" s="526"/>
      <c r="AN31" s="526"/>
      <c r="AO31" s="526"/>
      <c r="AP31" s="526"/>
      <c r="AR31" s="497"/>
      <c r="AS31" s="488"/>
      <c r="AT31" s="488"/>
      <c r="AU31" s="488"/>
      <c r="AV31" s="488"/>
      <c r="AW31" s="488"/>
      <c r="AX31" s="488"/>
      <c r="AY31" s="488"/>
      <c r="AZ31" s="488"/>
      <c r="BA31" s="488"/>
      <c r="BB31" s="488"/>
      <c r="BC31" s="488"/>
      <c r="BD31" s="488"/>
      <c r="BE31" s="488"/>
      <c r="BF31" s="488"/>
      <c r="BG31" s="488"/>
      <c r="BH31" s="488"/>
      <c r="BI31" s="488"/>
      <c r="BJ31" s="488"/>
      <c r="BK31" s="488"/>
      <c r="BL31" s="488"/>
      <c r="BM31" s="488"/>
      <c r="BN31" s="533"/>
      <c r="BO31" s="533"/>
      <c r="BP31" s="533"/>
      <c r="BQ31" s="533"/>
      <c r="BR31" s="533"/>
      <c r="BS31" s="533"/>
      <c r="BT31" s="533"/>
      <c r="BU31" s="488"/>
      <c r="BV31" s="488"/>
      <c r="BW31" s="499"/>
    </row>
    <row r="32" spans="1:75" ht="20.100000000000001" customHeight="1">
      <c r="B32" s="292"/>
      <c r="C32" s="292"/>
      <c r="D32" s="292"/>
      <c r="AN32" s="292"/>
      <c r="AO32" s="292"/>
      <c r="AP32" s="292"/>
      <c r="AR32" s="497"/>
      <c r="AS32" s="488"/>
      <c r="AT32" s="488"/>
      <c r="AU32" s="488"/>
      <c r="AV32" s="488"/>
      <c r="AW32" s="488"/>
      <c r="AX32" s="488"/>
      <c r="AY32" s="488"/>
      <c r="AZ32" s="488"/>
      <c r="BA32" s="488"/>
      <c r="BB32" s="488"/>
      <c r="BC32" s="488"/>
      <c r="BD32" s="488"/>
      <c r="BE32" s="488"/>
      <c r="BF32" s="488"/>
      <c r="BG32" s="488"/>
      <c r="BH32" s="488"/>
      <c r="BI32" s="488"/>
      <c r="BJ32" s="488"/>
      <c r="BK32" s="488"/>
      <c r="BL32" s="488"/>
      <c r="BM32" s="488"/>
      <c r="BN32" s="488"/>
      <c r="BO32" s="488"/>
      <c r="BP32" s="488"/>
      <c r="BQ32" s="488"/>
      <c r="BR32" s="488"/>
      <c r="BS32" s="488"/>
      <c r="BT32" s="488"/>
      <c r="BU32" s="488"/>
      <c r="BV32" s="488"/>
      <c r="BW32" s="499"/>
    </row>
    <row r="33" spans="1:75" ht="20.100000000000001" customHeight="1">
      <c r="B33" s="292"/>
      <c r="C33" s="292"/>
      <c r="D33" s="292"/>
      <c r="E33" s="543"/>
      <c r="F33" s="543"/>
      <c r="G33" s="543"/>
      <c r="H33" s="543"/>
      <c r="I33" s="543"/>
      <c r="J33" s="543"/>
      <c r="K33" s="543"/>
      <c r="L33" s="543"/>
      <c r="M33" s="543"/>
      <c r="N33" s="543"/>
      <c r="O33" s="543"/>
      <c r="P33" s="543"/>
      <c r="Q33" s="543"/>
      <c r="R33" s="543"/>
      <c r="S33" s="543"/>
      <c r="T33" s="543"/>
      <c r="U33" s="543"/>
      <c r="V33" s="543"/>
      <c r="W33" s="543"/>
      <c r="X33" s="543"/>
      <c r="Y33" s="543"/>
      <c r="Z33" s="543"/>
      <c r="AA33" s="543"/>
      <c r="AB33" s="543"/>
      <c r="AC33" s="543"/>
      <c r="AD33" s="543"/>
      <c r="AE33" s="543"/>
      <c r="AF33" s="543"/>
      <c r="AG33" s="543"/>
      <c r="AH33" s="543"/>
      <c r="AI33" s="543"/>
      <c r="AJ33" s="543"/>
      <c r="AK33" s="543"/>
      <c r="AL33" s="543"/>
      <c r="AM33" s="543"/>
      <c r="AN33" s="292"/>
      <c r="AO33" s="292"/>
      <c r="AP33" s="292"/>
      <c r="AR33" s="497"/>
      <c r="AS33" s="488"/>
      <c r="AT33" s="488"/>
      <c r="AU33" s="488"/>
      <c r="AV33" s="488"/>
      <c r="AW33" s="488"/>
      <c r="AX33" s="488"/>
      <c r="AY33" s="488"/>
      <c r="AZ33" s="488"/>
      <c r="BA33" s="488"/>
      <c r="BB33" s="488"/>
      <c r="BC33" s="488"/>
      <c r="BD33" s="488"/>
      <c r="BE33" s="488"/>
      <c r="BF33" s="488"/>
      <c r="BG33" s="488"/>
      <c r="BH33" s="488"/>
      <c r="BI33" s="488"/>
      <c r="BJ33" s="488"/>
      <c r="BK33" s="488"/>
      <c r="BL33" s="488"/>
      <c r="BM33" s="488"/>
      <c r="BN33" s="488"/>
      <c r="BO33" s="488"/>
      <c r="BP33" s="488"/>
      <c r="BQ33" s="488"/>
      <c r="BR33" s="488"/>
      <c r="BS33" s="488"/>
      <c r="BT33" s="488"/>
      <c r="BU33" s="488"/>
      <c r="BV33" s="488"/>
      <c r="BW33" s="499"/>
    </row>
    <row r="34" spans="1:75" ht="20.100000000000001" customHeight="1">
      <c r="B34" s="292"/>
      <c r="C34" s="292"/>
      <c r="D34" s="292"/>
      <c r="E34" s="1032" t="s">
        <v>226</v>
      </c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V34" s="1032"/>
      <c r="W34" s="1032"/>
      <c r="X34" s="1032"/>
      <c r="Y34" s="1032"/>
      <c r="Z34" s="1032"/>
      <c r="AA34" s="1032"/>
      <c r="AB34" s="1032"/>
      <c r="AC34" s="1032"/>
      <c r="AD34" s="1032"/>
      <c r="AE34" s="1032"/>
      <c r="AF34" s="1032"/>
      <c r="AG34" s="1032"/>
      <c r="AH34" s="1032"/>
      <c r="AI34" s="1032"/>
      <c r="AJ34" s="1032"/>
      <c r="AK34" s="1032"/>
      <c r="AL34" s="1032"/>
      <c r="AM34" s="1032"/>
      <c r="AN34" s="292"/>
      <c r="AO34" s="292"/>
      <c r="AP34" s="292"/>
      <c r="AR34" s="497"/>
      <c r="AS34" s="488"/>
      <c r="AT34" s="488"/>
      <c r="AU34" s="488"/>
      <c r="AV34" s="488"/>
      <c r="AW34" s="488"/>
      <c r="AX34" s="488"/>
      <c r="AY34" s="488"/>
      <c r="AZ34" s="488"/>
      <c r="BA34" s="488"/>
      <c r="BB34" s="488"/>
      <c r="BC34" s="488"/>
      <c r="BD34" s="488"/>
      <c r="BE34" s="488"/>
      <c r="BF34" s="488"/>
      <c r="BG34" s="488"/>
      <c r="BH34" s="488"/>
      <c r="BI34" s="488"/>
      <c r="BJ34" s="488"/>
      <c r="BK34" s="488"/>
      <c r="BL34" s="488"/>
      <c r="BM34" s="488"/>
      <c r="BN34" s="488"/>
      <c r="BO34" s="488"/>
      <c r="BP34" s="488"/>
      <c r="BQ34" s="488"/>
      <c r="BR34" s="488"/>
      <c r="BS34" s="488"/>
      <c r="BT34" s="488"/>
      <c r="BU34" s="488"/>
      <c r="BV34" s="488"/>
      <c r="BW34" s="499"/>
    </row>
    <row r="35" spans="1:75" ht="20.100000000000001" customHeight="1">
      <c r="B35" s="292"/>
      <c r="C35" s="292"/>
      <c r="D35" s="292"/>
      <c r="E35" s="292"/>
      <c r="F35" s="292"/>
      <c r="G35" s="292"/>
      <c r="H35" s="292"/>
      <c r="I35" s="292"/>
      <c r="J35" s="292"/>
      <c r="K35" s="292"/>
      <c r="L35" s="526"/>
      <c r="M35" s="526"/>
      <c r="N35" s="526"/>
      <c r="O35" s="526"/>
      <c r="P35" s="526"/>
      <c r="Q35" s="526"/>
      <c r="R35" s="526"/>
      <c r="S35" s="526"/>
      <c r="T35" s="526"/>
      <c r="U35" s="526"/>
      <c r="V35" s="527"/>
      <c r="W35" s="527"/>
      <c r="X35" s="527"/>
      <c r="Y35" s="527"/>
      <c r="Z35" s="527"/>
      <c r="AA35" s="527"/>
      <c r="AB35" s="527"/>
      <c r="AC35" s="527"/>
      <c r="AD35" s="527"/>
      <c r="AE35" s="527"/>
      <c r="AF35" s="292"/>
      <c r="AG35" s="292"/>
      <c r="AH35" s="292"/>
      <c r="AI35" s="292"/>
      <c r="AJ35" s="292"/>
      <c r="AK35" s="292"/>
      <c r="AL35" s="292"/>
      <c r="AM35" s="292"/>
      <c r="AN35" s="292"/>
      <c r="AO35" s="292"/>
      <c r="AP35" s="292"/>
      <c r="AR35" s="497"/>
      <c r="AS35" s="488"/>
      <c r="AT35" s="488"/>
      <c r="AU35" s="488"/>
      <c r="AV35" s="488"/>
      <c r="AW35" s="488"/>
      <c r="AX35" s="488"/>
      <c r="AY35" s="488"/>
      <c r="AZ35" s="488"/>
      <c r="BA35" s="488"/>
      <c r="BB35" s="488"/>
      <c r="BC35" s="488"/>
      <c r="BD35" s="488"/>
      <c r="BE35" s="488"/>
      <c r="BF35" s="488"/>
      <c r="BG35" s="488"/>
      <c r="BH35" s="488"/>
      <c r="BI35" s="488"/>
      <c r="BJ35" s="488"/>
      <c r="BK35" s="488"/>
      <c r="BL35" s="488"/>
      <c r="BM35" s="488"/>
      <c r="BN35" s="488"/>
      <c r="BO35" s="488"/>
      <c r="BP35" s="488"/>
      <c r="BQ35" s="488"/>
      <c r="BR35" s="488"/>
      <c r="BS35" s="488"/>
      <c r="BT35" s="488"/>
      <c r="BU35" s="488"/>
      <c r="BV35" s="488"/>
      <c r="BW35" s="499"/>
    </row>
    <row r="36" spans="1:75" ht="12.6" customHeight="1">
      <c r="B36" s="739" t="s">
        <v>130</v>
      </c>
      <c r="C36" s="748"/>
      <c r="D36" s="748"/>
      <c r="E36" s="748"/>
      <c r="F36" s="748"/>
      <c r="G36" s="748"/>
      <c r="H36" s="748"/>
      <c r="I36" s="748"/>
      <c r="J36" s="748"/>
      <c r="K36" s="748"/>
      <c r="L36" s="740" t="s">
        <v>746</v>
      </c>
      <c r="M36" s="738"/>
      <c r="N36" s="738"/>
      <c r="O36" s="738"/>
      <c r="P36" s="738"/>
      <c r="Q36" s="738"/>
      <c r="R36" s="738"/>
      <c r="S36" s="738"/>
      <c r="T36" s="738"/>
      <c r="U36" s="739"/>
      <c r="V36" s="740" t="s">
        <v>747</v>
      </c>
      <c r="W36" s="738"/>
      <c r="X36" s="738"/>
      <c r="Y36" s="738"/>
      <c r="Z36" s="738"/>
      <c r="AA36" s="738"/>
      <c r="AB36" s="738"/>
      <c r="AC36" s="738"/>
      <c r="AD36" s="738"/>
      <c r="AE36" s="739"/>
      <c r="AF36" s="1052" t="s">
        <v>748</v>
      </c>
      <c r="AG36" s="1053"/>
      <c r="AH36" s="1053"/>
      <c r="AI36" s="1053"/>
      <c r="AJ36" s="1053"/>
      <c r="AK36" s="1053"/>
      <c r="AL36" s="1053"/>
      <c r="AM36" s="1053"/>
      <c r="AN36" s="1053"/>
      <c r="AO36" s="1053"/>
      <c r="AP36" s="1053"/>
      <c r="AR36" s="497"/>
      <c r="AS36" s="488"/>
      <c r="AT36" s="1076"/>
      <c r="AU36" s="1076"/>
      <c r="AV36" s="1076"/>
      <c r="AW36" s="1076"/>
      <c r="AX36" s="1076"/>
      <c r="AY36" s="1076"/>
      <c r="AZ36" s="1076"/>
      <c r="BA36" s="1076"/>
      <c r="BB36" s="1076"/>
      <c r="BC36" s="1076"/>
      <c r="BD36" s="1080"/>
      <c r="BE36" s="1080"/>
      <c r="BF36" s="1080"/>
      <c r="BG36" s="1080"/>
      <c r="BH36" s="1080"/>
      <c r="BI36" s="1080"/>
      <c r="BJ36" s="502"/>
      <c r="BK36" s="502"/>
      <c r="BL36" s="502"/>
      <c r="BM36" s="502"/>
      <c r="BN36" s="502"/>
      <c r="BO36" s="488"/>
      <c r="BP36" s="488"/>
      <c r="BQ36" s="488"/>
      <c r="BR36" s="488"/>
      <c r="BS36" s="488"/>
      <c r="BT36" s="488"/>
      <c r="BU36" s="488"/>
      <c r="BV36" s="488"/>
      <c r="BW36" s="499"/>
    </row>
    <row r="37" spans="1:75" ht="12.6" customHeight="1">
      <c r="A37" s="488"/>
      <c r="B37" s="739"/>
      <c r="C37" s="748"/>
      <c r="D37" s="748"/>
      <c r="E37" s="748"/>
      <c r="F37" s="748"/>
      <c r="G37" s="748"/>
      <c r="H37" s="748"/>
      <c r="I37" s="748"/>
      <c r="J37" s="748"/>
      <c r="K37" s="748"/>
      <c r="L37" s="740"/>
      <c r="M37" s="738"/>
      <c r="N37" s="738"/>
      <c r="O37" s="738"/>
      <c r="P37" s="738"/>
      <c r="Q37" s="738"/>
      <c r="R37" s="738"/>
      <c r="S37" s="738"/>
      <c r="T37" s="738"/>
      <c r="U37" s="739"/>
      <c r="V37" s="740"/>
      <c r="W37" s="738"/>
      <c r="X37" s="738"/>
      <c r="Y37" s="738"/>
      <c r="Z37" s="738"/>
      <c r="AA37" s="738"/>
      <c r="AB37" s="738"/>
      <c r="AC37" s="738"/>
      <c r="AD37" s="738"/>
      <c r="AE37" s="739"/>
      <c r="AF37" s="1052"/>
      <c r="AG37" s="1053"/>
      <c r="AH37" s="1053"/>
      <c r="AI37" s="1053"/>
      <c r="AJ37" s="1053"/>
      <c r="AK37" s="1053"/>
      <c r="AL37" s="1053"/>
      <c r="AM37" s="1053"/>
      <c r="AN37" s="1053"/>
      <c r="AO37" s="1053"/>
      <c r="AP37" s="1053"/>
      <c r="AR37" s="497"/>
      <c r="AS37" s="488"/>
      <c r="AT37" s="1076"/>
      <c r="AU37" s="1076"/>
      <c r="AV37" s="1076"/>
      <c r="AW37" s="1076"/>
      <c r="AX37" s="1076"/>
      <c r="AY37" s="1076"/>
      <c r="AZ37" s="1076"/>
      <c r="BA37" s="1076"/>
      <c r="BB37" s="1076"/>
      <c r="BC37" s="1076"/>
      <c r="BD37" s="1076"/>
      <c r="BE37" s="1076"/>
      <c r="BF37" s="1076"/>
      <c r="BG37" s="1076"/>
      <c r="BH37" s="1076"/>
      <c r="BI37" s="1076"/>
      <c r="BJ37" s="488"/>
      <c r="BK37" s="488"/>
      <c r="BL37" s="488"/>
      <c r="BM37" s="488"/>
      <c r="BN37" s="488"/>
      <c r="BO37" s="488"/>
      <c r="BP37" s="488"/>
      <c r="BQ37" s="488"/>
      <c r="BR37" s="488"/>
      <c r="BS37" s="488"/>
      <c r="BT37" s="488"/>
      <c r="BU37" s="488"/>
      <c r="BV37" s="488"/>
      <c r="BW37" s="499"/>
    </row>
    <row r="38" spans="1:75" ht="30" customHeight="1">
      <c r="A38" s="488"/>
      <c r="B38" s="864" t="s">
        <v>625</v>
      </c>
      <c r="C38" s="864"/>
      <c r="D38" s="864"/>
      <c r="E38" s="864"/>
      <c r="F38" s="864"/>
      <c r="G38" s="864"/>
      <c r="H38" s="864"/>
      <c r="I38" s="864"/>
      <c r="J38" s="864"/>
      <c r="K38" s="865"/>
      <c r="L38" s="1062">
        <f>ROUND(ABS(AI13)/(9.81*AG6^2),4)</f>
        <v>2.8999999999999998E-3</v>
      </c>
      <c r="M38" s="1062"/>
      <c r="N38" s="1062"/>
      <c r="O38" s="1062"/>
      <c r="P38" s="1062"/>
      <c r="Q38" s="1062"/>
      <c r="R38" s="1062"/>
      <c r="S38" s="1062"/>
      <c r="T38" s="1062"/>
      <c r="U38" s="1062"/>
      <c r="V38" s="1050">
        <f>+VLOOKUP(L38,'C-1(경사제)'!$L$3:$P$111,IF(AR13=0.02,2,IF(AR13=0.033,3,IF(AR13=0.05,4,IF(AR13=0.1,5,6)))),0)</f>
        <v>1.22</v>
      </c>
      <c r="W38" s="1050"/>
      <c r="X38" s="1050"/>
      <c r="Y38" s="1050"/>
      <c r="Z38" s="1050"/>
      <c r="AA38" s="1050"/>
      <c r="AB38" s="1050"/>
      <c r="AC38" s="1050"/>
      <c r="AD38" s="1050"/>
      <c r="AE38" s="1050"/>
      <c r="AF38" s="1045">
        <f>V38*AI13</f>
        <v>4.6115999999999993</v>
      </c>
      <c r="AG38" s="1045"/>
      <c r="AH38" s="1045"/>
      <c r="AI38" s="1045"/>
      <c r="AJ38" s="1045"/>
      <c r="AK38" s="1045"/>
      <c r="AL38" s="1045"/>
      <c r="AM38" s="1045"/>
      <c r="AN38" s="1045"/>
      <c r="AO38" s="1045"/>
      <c r="AP38" s="1051"/>
      <c r="AR38" s="497"/>
      <c r="AS38" s="488"/>
      <c r="AT38" s="518"/>
      <c r="AU38" s="518"/>
      <c r="AV38" s="518"/>
      <c r="AW38" s="518"/>
      <c r="AX38" s="518"/>
      <c r="AY38" s="518"/>
      <c r="AZ38" s="518"/>
      <c r="BA38" s="518"/>
      <c r="BB38" s="518"/>
      <c r="BC38" s="518"/>
      <c r="BD38" s="518"/>
      <c r="BE38" s="518"/>
      <c r="BF38" s="518"/>
      <c r="BG38" s="518"/>
      <c r="BH38" s="518"/>
      <c r="BI38" s="518"/>
      <c r="BJ38" s="488"/>
      <c r="BK38" s="488"/>
      <c r="BL38" s="488"/>
      <c r="BM38" s="488"/>
      <c r="BN38" s="488"/>
      <c r="BO38" s="488"/>
      <c r="BP38" s="488"/>
      <c r="BQ38" s="488"/>
      <c r="BR38" s="488"/>
      <c r="BS38" s="488"/>
      <c r="BT38" s="488"/>
      <c r="BU38" s="488"/>
      <c r="BV38" s="488"/>
      <c r="BW38" s="499"/>
    </row>
    <row r="39" spans="1:75" ht="30" customHeight="1">
      <c r="A39" s="488"/>
      <c r="B39" s="866" t="s">
        <v>628</v>
      </c>
      <c r="C39" s="866"/>
      <c r="D39" s="866"/>
      <c r="E39" s="866"/>
      <c r="F39" s="866"/>
      <c r="G39" s="866"/>
      <c r="H39" s="866"/>
      <c r="I39" s="866"/>
      <c r="J39" s="866"/>
      <c r="K39" s="867"/>
      <c r="L39" s="1047">
        <f>ROUND(ABS(AI14)/(9.81*AG7^2),4)</f>
        <v>3.5999999999999999E-3</v>
      </c>
      <c r="M39" s="1047"/>
      <c r="N39" s="1047"/>
      <c r="O39" s="1047"/>
      <c r="P39" s="1047"/>
      <c r="Q39" s="1047"/>
      <c r="R39" s="1047"/>
      <c r="S39" s="1047"/>
      <c r="T39" s="1047"/>
      <c r="U39" s="1047"/>
      <c r="V39" s="1033">
        <f>+VLOOKUP(L39,'C-1(경사제)'!$L$3:$P$111,IF(AR14=0.02,2,IF(AR14=0.033,3,IF(AR14=0.05,4,IF(AR14=0.1,5,6)))),0)</f>
        <v>1.165</v>
      </c>
      <c r="W39" s="1033"/>
      <c r="X39" s="1033"/>
      <c r="Y39" s="1033"/>
      <c r="Z39" s="1033"/>
      <c r="AA39" s="1033"/>
      <c r="AB39" s="1033"/>
      <c r="AC39" s="1033"/>
      <c r="AD39" s="1033"/>
      <c r="AE39" s="1033"/>
      <c r="AF39" s="1039">
        <f>V39*AI14</f>
        <v>5.5919999999999996</v>
      </c>
      <c r="AG39" s="1039"/>
      <c r="AH39" s="1039"/>
      <c r="AI39" s="1039"/>
      <c r="AJ39" s="1039"/>
      <c r="AK39" s="1039"/>
      <c r="AL39" s="1039"/>
      <c r="AM39" s="1039"/>
      <c r="AN39" s="1039"/>
      <c r="AO39" s="1039"/>
      <c r="AP39" s="1055"/>
      <c r="AR39" s="497"/>
      <c r="AS39" s="488"/>
      <c r="AT39" s="518"/>
      <c r="AU39" s="518"/>
      <c r="AV39" s="518"/>
      <c r="AW39" s="518"/>
      <c r="AX39" s="518"/>
      <c r="AY39" s="518"/>
      <c r="AZ39" s="518"/>
      <c r="BA39" s="518"/>
      <c r="BB39" s="518"/>
      <c r="BC39" s="518"/>
      <c r="BD39" s="518"/>
      <c r="BE39" s="518"/>
      <c r="BF39" s="518"/>
      <c r="BG39" s="518"/>
      <c r="BH39" s="518"/>
      <c r="BI39" s="518"/>
      <c r="BJ39" s="488"/>
      <c r="BK39" s="488"/>
      <c r="BL39" s="488"/>
      <c r="BM39" s="488"/>
      <c r="BN39" s="488"/>
      <c r="BO39" s="488"/>
      <c r="BP39" s="488"/>
      <c r="BQ39" s="488"/>
      <c r="BR39" s="488"/>
      <c r="BS39" s="488"/>
      <c r="BT39" s="488"/>
      <c r="BU39" s="488"/>
      <c r="BV39" s="488"/>
      <c r="BW39" s="499"/>
    </row>
    <row r="40" spans="1:75" ht="20.100000000000001" customHeight="1">
      <c r="A40" s="488"/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14"/>
      <c r="S40" s="314"/>
      <c r="T40" s="314"/>
      <c r="U40" s="314"/>
      <c r="V40" s="544"/>
      <c r="W40" s="544"/>
      <c r="X40" s="544"/>
      <c r="Y40" s="544"/>
      <c r="Z40" s="544"/>
      <c r="AA40" s="544"/>
      <c r="AB40" s="544"/>
      <c r="AC40" s="544"/>
      <c r="AD40" s="544"/>
      <c r="AE40" s="544"/>
      <c r="AF40" s="545"/>
      <c r="AG40" s="545"/>
      <c r="AH40" s="545"/>
      <c r="AI40" s="545"/>
      <c r="AJ40" s="545"/>
      <c r="AK40" s="545"/>
      <c r="AL40" s="545"/>
      <c r="AM40" s="545"/>
      <c r="AN40" s="545"/>
      <c r="AO40" s="545"/>
      <c r="AP40" s="545"/>
      <c r="AR40" s="497"/>
      <c r="AS40" s="488"/>
      <c r="AT40" s="749"/>
      <c r="AU40" s="749"/>
      <c r="AV40" s="749"/>
      <c r="AW40" s="749"/>
      <c r="AX40" s="749"/>
      <c r="AY40" s="1098"/>
      <c r="AZ40" s="1098"/>
      <c r="BA40" s="1098"/>
      <c r="BB40" s="1098"/>
      <c r="BC40" s="1098"/>
      <c r="BD40" s="1078"/>
      <c r="BE40" s="1078"/>
      <c r="BF40" s="1078"/>
      <c r="BG40" s="1078"/>
      <c r="BH40" s="1078"/>
      <c r="BI40" s="1078"/>
      <c r="BJ40" s="488"/>
      <c r="BK40" s="488"/>
      <c r="BL40" s="488"/>
      <c r="BM40" s="488"/>
      <c r="BN40" s="488"/>
      <c r="BO40" s="488"/>
      <c r="BP40" s="488"/>
      <c r="BQ40" s="488"/>
      <c r="BR40" s="488"/>
      <c r="BS40" s="488"/>
      <c r="BT40" s="488"/>
      <c r="BU40" s="488"/>
      <c r="BV40" s="488"/>
      <c r="BW40" s="499"/>
    </row>
    <row r="41" spans="1:75" ht="20.100000000000001" customHeight="1">
      <c r="A41" s="488"/>
      <c r="B41" s="292"/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  <c r="N41" s="292"/>
      <c r="O41" s="292"/>
      <c r="P41" s="292"/>
      <c r="Q41" s="292"/>
      <c r="R41" s="292"/>
      <c r="S41" s="292"/>
      <c r="T41" s="292"/>
      <c r="U41" s="292"/>
      <c r="V41" s="546"/>
      <c r="W41" s="546"/>
      <c r="X41" s="546"/>
      <c r="Y41" s="546"/>
      <c r="Z41" s="546"/>
      <c r="AA41" s="546"/>
      <c r="AB41" s="546"/>
      <c r="AC41" s="546"/>
      <c r="AD41" s="546"/>
      <c r="AE41" s="546"/>
      <c r="AF41" s="516"/>
      <c r="AG41" s="516"/>
      <c r="AH41" s="516"/>
      <c r="AI41" s="516"/>
      <c r="AJ41" s="516"/>
      <c r="AK41" s="516"/>
      <c r="AL41" s="516"/>
      <c r="AM41" s="516"/>
      <c r="AN41" s="516"/>
      <c r="AO41" s="516"/>
      <c r="AP41" s="516"/>
      <c r="AR41" s="497"/>
      <c r="AS41" s="488"/>
      <c r="AT41" s="292"/>
      <c r="AU41" s="292"/>
      <c r="AV41" s="292"/>
      <c r="AW41" s="292"/>
      <c r="AX41" s="292"/>
      <c r="AY41" s="546"/>
      <c r="AZ41" s="546"/>
      <c r="BA41" s="546"/>
      <c r="BB41" s="546"/>
      <c r="BC41" s="546"/>
      <c r="BD41" s="516"/>
      <c r="BE41" s="516"/>
      <c r="BF41" s="516"/>
      <c r="BG41" s="516"/>
      <c r="BH41" s="516"/>
      <c r="BI41" s="516"/>
      <c r="BJ41" s="488"/>
      <c r="BK41" s="488"/>
      <c r="BL41" s="488"/>
      <c r="BM41" s="488"/>
      <c r="BN41" s="488"/>
      <c r="BO41" s="488"/>
      <c r="BP41" s="488"/>
      <c r="BQ41" s="488"/>
      <c r="BR41" s="488"/>
      <c r="BS41" s="488"/>
      <c r="BT41" s="488"/>
      <c r="BU41" s="488"/>
      <c r="BV41" s="488"/>
      <c r="BW41" s="499"/>
    </row>
    <row r="42" spans="1:75" ht="20.100000000000001" customHeight="1">
      <c r="A42" s="488"/>
      <c r="AR42" s="497"/>
      <c r="AS42" s="547"/>
      <c r="AT42" s="547"/>
      <c r="AU42" s="547"/>
      <c r="AV42" s="547"/>
      <c r="AW42" s="547"/>
      <c r="AX42" s="547"/>
      <c r="AY42" s="547"/>
      <c r="AZ42" s="547"/>
      <c r="BA42" s="547"/>
      <c r="BB42" s="547"/>
      <c r="BC42" s="548"/>
      <c r="BD42" s="548"/>
      <c r="BE42" s="548"/>
      <c r="BF42" s="548"/>
      <c r="BG42" s="548"/>
      <c r="BH42" s="548"/>
      <c r="BI42" s="548"/>
      <c r="BJ42" s="548"/>
      <c r="BK42" s="548"/>
      <c r="BL42" s="548"/>
      <c r="BM42" s="549"/>
      <c r="BN42" s="549"/>
      <c r="BO42" s="549"/>
      <c r="BP42" s="549"/>
      <c r="BQ42" s="549"/>
      <c r="BR42" s="549"/>
      <c r="BS42" s="549"/>
      <c r="BT42" s="549"/>
      <c r="BU42" s="549"/>
      <c r="BV42" s="549"/>
      <c r="BW42" s="550"/>
    </row>
    <row r="43" spans="1:75" ht="20.100000000000001" customHeight="1">
      <c r="B43" s="488"/>
      <c r="C43" s="488"/>
      <c r="D43" s="488"/>
      <c r="E43" s="488"/>
      <c r="AO43" s="488"/>
      <c r="AP43" s="488"/>
      <c r="AR43" s="497"/>
      <c r="AS43" s="551"/>
      <c r="AT43" s="551"/>
      <c r="AU43" s="551"/>
      <c r="AV43" s="551"/>
      <c r="AW43" s="551"/>
      <c r="AX43" s="551"/>
      <c r="AY43" s="551"/>
      <c r="AZ43" s="551"/>
      <c r="BA43" s="551"/>
      <c r="BB43" s="551"/>
      <c r="BC43" s="532"/>
      <c r="BD43" s="532"/>
      <c r="BE43" s="532"/>
      <c r="BF43" s="532"/>
      <c r="BG43" s="532"/>
      <c r="BH43" s="532"/>
      <c r="BI43" s="532"/>
      <c r="BJ43" s="532"/>
      <c r="BK43" s="532"/>
      <c r="BL43" s="532"/>
      <c r="BM43" s="532"/>
      <c r="BN43" s="488"/>
      <c r="BO43" s="488"/>
      <c r="BP43" s="488"/>
      <c r="BQ43" s="488"/>
      <c r="BR43" s="488"/>
      <c r="BS43" s="488"/>
      <c r="BT43" s="488"/>
      <c r="BU43" s="488"/>
      <c r="BV43" s="488"/>
      <c r="BW43" s="499"/>
    </row>
    <row r="44" spans="1:75" ht="20.100000000000001" customHeight="1">
      <c r="B44" s="488"/>
      <c r="C44" s="488"/>
      <c r="D44" s="488"/>
      <c r="E44" s="488"/>
      <c r="AO44" s="488"/>
      <c r="AP44" s="488"/>
      <c r="AR44" s="497"/>
      <c r="AS44" s="551"/>
      <c r="AT44" s="551"/>
      <c r="AU44" s="551"/>
      <c r="AV44" s="551"/>
      <c r="AW44" s="551"/>
      <c r="AX44" s="551"/>
      <c r="AY44" s="551"/>
      <c r="AZ44" s="551"/>
      <c r="BA44" s="551"/>
      <c r="BB44" s="551"/>
      <c r="BC44" s="532"/>
      <c r="BD44" s="532"/>
      <c r="BE44" s="532"/>
      <c r="BF44" s="532"/>
      <c r="BG44" s="532"/>
      <c r="BH44" s="532"/>
      <c r="BI44" s="532"/>
      <c r="BJ44" s="532"/>
      <c r="BK44" s="532"/>
      <c r="BL44" s="532"/>
      <c r="BM44" s="532"/>
      <c r="BN44" s="488"/>
      <c r="BO44" s="488"/>
      <c r="BP44" s="488"/>
      <c r="BQ44" s="488"/>
      <c r="BR44" s="488"/>
      <c r="BS44" s="488"/>
      <c r="BT44" s="488"/>
      <c r="BU44" s="488"/>
      <c r="BV44" s="488"/>
      <c r="BW44" s="499"/>
    </row>
    <row r="45" spans="1:75" ht="20.100000000000001" customHeight="1">
      <c r="B45" s="488"/>
      <c r="C45" s="488"/>
      <c r="D45" s="488"/>
      <c r="E45" s="488"/>
      <c r="AO45" s="488"/>
      <c r="AP45" s="488"/>
      <c r="AR45" s="497"/>
      <c r="AS45" s="551"/>
      <c r="AT45" s="551"/>
      <c r="AU45" s="551"/>
      <c r="AV45" s="551"/>
      <c r="AW45" s="551"/>
      <c r="AX45" s="551"/>
      <c r="AY45" s="551"/>
      <c r="AZ45" s="551"/>
      <c r="BA45" s="551"/>
      <c r="BB45" s="551"/>
      <c r="BC45" s="532"/>
      <c r="BD45" s="532"/>
      <c r="BE45" s="532"/>
      <c r="BF45" s="532"/>
      <c r="BG45" s="532"/>
      <c r="BH45" s="532"/>
      <c r="BI45" s="532"/>
      <c r="BJ45" s="532"/>
      <c r="BK45" s="532"/>
      <c r="BL45" s="532"/>
      <c r="BM45" s="532"/>
      <c r="BN45" s="488"/>
      <c r="BO45" s="488"/>
      <c r="BP45" s="488"/>
      <c r="BQ45" s="488"/>
      <c r="BR45" s="488"/>
      <c r="BS45" s="488"/>
      <c r="BT45" s="488"/>
      <c r="BU45" s="488"/>
      <c r="BV45" s="488"/>
      <c r="BW45" s="499"/>
    </row>
    <row r="46" spans="1:75" ht="20.100000000000001" customHeight="1">
      <c r="B46" s="488"/>
      <c r="C46" s="488"/>
      <c r="D46" s="488"/>
      <c r="E46" s="488"/>
      <c r="AO46" s="488"/>
      <c r="AP46" s="488"/>
      <c r="AR46" s="497"/>
      <c r="AS46" s="551"/>
      <c r="AT46" s="551"/>
      <c r="AU46" s="551"/>
      <c r="AV46" s="551"/>
      <c r="AW46" s="551"/>
      <c r="AX46" s="551"/>
      <c r="AY46" s="551"/>
      <c r="AZ46" s="551"/>
      <c r="BA46" s="551"/>
      <c r="BB46" s="551"/>
      <c r="BC46" s="532"/>
      <c r="BD46" s="532"/>
      <c r="BE46" s="532"/>
      <c r="BF46" s="532"/>
      <c r="BG46" s="532"/>
      <c r="BH46" s="532"/>
      <c r="BI46" s="532"/>
      <c r="BJ46" s="532"/>
      <c r="BK46" s="532"/>
      <c r="BL46" s="532"/>
      <c r="BM46" s="532"/>
      <c r="BN46" s="488"/>
      <c r="BO46" s="488"/>
      <c r="BP46" s="488"/>
      <c r="BQ46" s="488"/>
      <c r="BR46" s="488"/>
      <c r="BS46" s="488"/>
      <c r="BT46" s="488"/>
      <c r="BU46" s="488"/>
      <c r="BV46" s="488"/>
      <c r="BW46" s="499"/>
    </row>
    <row r="47" spans="1:75" ht="20.100000000000001" customHeight="1">
      <c r="B47" s="488"/>
      <c r="C47" s="488"/>
      <c r="D47" s="488"/>
      <c r="E47" s="488"/>
      <c r="AO47" s="488"/>
      <c r="AP47" s="488"/>
      <c r="AR47" s="497"/>
      <c r="AS47" s="551"/>
      <c r="AT47" s="551"/>
      <c r="AU47" s="551"/>
      <c r="AV47" s="551"/>
      <c r="AW47" s="551"/>
      <c r="AX47" s="551"/>
      <c r="AY47" s="551"/>
      <c r="AZ47" s="551"/>
      <c r="BA47" s="551"/>
      <c r="BB47" s="551"/>
      <c r="BC47" s="532"/>
      <c r="BD47" s="532"/>
      <c r="BE47" s="532"/>
      <c r="BF47" s="532"/>
      <c r="BG47" s="532"/>
      <c r="BH47" s="532"/>
      <c r="BI47" s="532"/>
      <c r="BJ47" s="532"/>
      <c r="BK47" s="532"/>
      <c r="BL47" s="532"/>
      <c r="BM47" s="532"/>
      <c r="BN47" s="488"/>
      <c r="BO47" s="488"/>
      <c r="BP47" s="488"/>
      <c r="BQ47" s="488"/>
      <c r="BR47" s="488"/>
      <c r="BS47" s="488"/>
      <c r="BT47" s="488"/>
      <c r="BU47" s="488"/>
      <c r="BV47" s="488"/>
      <c r="BW47" s="499"/>
    </row>
    <row r="48" spans="1:75" ht="20.100000000000001" customHeight="1">
      <c r="B48" s="488"/>
      <c r="C48" s="488"/>
      <c r="D48" s="488"/>
      <c r="E48" s="488"/>
      <c r="AO48" s="488"/>
      <c r="AP48" s="488"/>
      <c r="AR48" s="497"/>
      <c r="AS48" s="551"/>
      <c r="AT48" s="551"/>
      <c r="AU48" s="551"/>
      <c r="AV48" s="551"/>
      <c r="AW48" s="551"/>
      <c r="AX48" s="551"/>
      <c r="AY48" s="551"/>
      <c r="AZ48" s="551"/>
      <c r="BA48" s="551"/>
      <c r="BB48" s="551"/>
      <c r="BC48" s="532"/>
      <c r="BD48" s="532"/>
      <c r="BE48" s="532"/>
      <c r="BF48" s="532"/>
      <c r="BG48" s="532"/>
      <c r="BH48" s="532"/>
      <c r="BI48" s="532"/>
      <c r="BJ48" s="532"/>
      <c r="BK48" s="532"/>
      <c r="BL48" s="532"/>
      <c r="BM48" s="532"/>
      <c r="BN48" s="488"/>
      <c r="BO48" s="488"/>
      <c r="BP48" s="488"/>
      <c r="BQ48" s="488"/>
      <c r="BR48" s="488"/>
      <c r="BS48" s="488"/>
      <c r="BT48" s="488"/>
      <c r="BU48" s="488"/>
      <c r="BV48" s="488"/>
      <c r="BW48" s="499"/>
    </row>
    <row r="49" spans="1:75" ht="20.100000000000001" customHeight="1">
      <c r="B49" s="488"/>
      <c r="C49" s="488"/>
      <c r="D49" s="488"/>
      <c r="E49" s="488"/>
      <c r="AO49" s="488"/>
      <c r="AP49" s="488"/>
      <c r="AR49" s="497"/>
      <c r="AS49" s="551"/>
      <c r="AT49" s="551"/>
      <c r="AU49" s="551"/>
      <c r="AV49" s="551"/>
      <c r="AW49" s="551"/>
      <c r="AX49" s="551"/>
      <c r="AY49" s="551"/>
      <c r="AZ49" s="551"/>
      <c r="BA49" s="551"/>
      <c r="BB49" s="551"/>
      <c r="BC49" s="532"/>
      <c r="BD49" s="532"/>
      <c r="BE49" s="532"/>
      <c r="BF49" s="532"/>
      <c r="BG49" s="532"/>
      <c r="BH49" s="532"/>
      <c r="BI49" s="532"/>
      <c r="BJ49" s="532"/>
      <c r="BK49" s="532"/>
      <c r="BL49" s="532"/>
      <c r="BM49" s="532"/>
      <c r="BN49" s="488"/>
      <c r="BO49" s="488"/>
      <c r="BP49" s="488"/>
      <c r="BQ49" s="488"/>
      <c r="BR49" s="488"/>
      <c r="BS49" s="488"/>
      <c r="BT49" s="488"/>
      <c r="BU49" s="488"/>
      <c r="BV49" s="488"/>
      <c r="BW49" s="499"/>
    </row>
    <row r="50" spans="1:75" ht="20.100000000000001" customHeight="1">
      <c r="B50" s="488"/>
      <c r="C50" s="488"/>
      <c r="D50" s="488"/>
      <c r="E50" s="488"/>
      <c r="AO50" s="488"/>
      <c r="AP50" s="488"/>
      <c r="AR50" s="497"/>
      <c r="AS50" s="551"/>
      <c r="AT50" s="551"/>
      <c r="AU50" s="551"/>
      <c r="AV50" s="551"/>
      <c r="AW50" s="551"/>
      <c r="AX50" s="551"/>
      <c r="AY50" s="551"/>
      <c r="AZ50" s="551"/>
      <c r="BA50" s="551"/>
      <c r="BB50" s="551"/>
      <c r="BC50" s="532"/>
      <c r="BD50" s="532"/>
      <c r="BE50" s="532"/>
      <c r="BF50" s="532"/>
      <c r="BG50" s="532"/>
      <c r="BH50" s="532"/>
      <c r="BI50" s="532"/>
      <c r="BJ50" s="532"/>
      <c r="BK50" s="532"/>
      <c r="BL50" s="532"/>
      <c r="BM50" s="532"/>
      <c r="BN50" s="488"/>
      <c r="BO50" s="488"/>
      <c r="BP50" s="488"/>
      <c r="BQ50" s="488"/>
      <c r="BR50" s="488"/>
      <c r="BS50" s="488"/>
      <c r="BT50" s="488"/>
      <c r="BU50" s="488"/>
      <c r="BV50" s="488"/>
      <c r="BW50" s="499"/>
    </row>
    <row r="51" spans="1:75" ht="20.100000000000001" customHeight="1">
      <c r="B51" s="488"/>
      <c r="C51" s="488"/>
      <c r="D51" s="488"/>
      <c r="E51" s="488"/>
      <c r="AO51" s="488"/>
      <c r="AP51" s="488"/>
      <c r="AR51" s="497"/>
      <c r="AS51" s="551"/>
      <c r="AT51" s="551"/>
      <c r="AU51" s="551"/>
      <c r="AV51" s="551"/>
      <c r="AW51" s="551"/>
      <c r="AX51" s="551"/>
      <c r="AY51" s="551"/>
      <c r="AZ51" s="551"/>
      <c r="BA51" s="551"/>
      <c r="BB51" s="551"/>
      <c r="BC51" s="532"/>
      <c r="BD51" s="532"/>
      <c r="BE51" s="532"/>
      <c r="BF51" s="532"/>
      <c r="BG51" s="532"/>
      <c r="BH51" s="532"/>
      <c r="BI51" s="532"/>
      <c r="BJ51" s="532"/>
      <c r="BK51" s="532"/>
      <c r="BL51" s="532"/>
      <c r="BM51" s="532"/>
      <c r="BN51" s="488"/>
      <c r="BO51" s="488"/>
      <c r="BP51" s="488"/>
      <c r="BQ51" s="488"/>
      <c r="BR51" s="488"/>
      <c r="BS51" s="488"/>
      <c r="BT51" s="488"/>
      <c r="BU51" s="488"/>
      <c r="BV51" s="488"/>
      <c r="BW51" s="499"/>
    </row>
    <row r="52" spans="1:75" ht="20.100000000000001" customHeight="1">
      <c r="B52" s="488"/>
      <c r="C52" s="488"/>
      <c r="D52" s="488"/>
      <c r="E52" s="488"/>
      <c r="AO52" s="488"/>
      <c r="AP52" s="488"/>
      <c r="AR52" s="497"/>
      <c r="AS52" s="551"/>
      <c r="AT52" s="551"/>
      <c r="AU52" s="551"/>
      <c r="AV52" s="551"/>
      <c r="AW52" s="551"/>
      <c r="AX52" s="551"/>
      <c r="AY52" s="551"/>
      <c r="AZ52" s="551"/>
      <c r="BA52" s="551"/>
      <c r="BB52" s="551"/>
      <c r="BC52" s="532"/>
      <c r="BD52" s="532"/>
      <c r="BE52" s="532"/>
      <c r="BF52" s="532"/>
      <c r="BG52" s="532"/>
      <c r="BH52" s="532"/>
      <c r="BI52" s="532"/>
      <c r="BJ52" s="532"/>
      <c r="BK52" s="532"/>
      <c r="BL52" s="532"/>
      <c r="BM52" s="532"/>
      <c r="BN52" s="488"/>
      <c r="BO52" s="488"/>
      <c r="BP52" s="488"/>
      <c r="BQ52" s="488"/>
      <c r="BR52" s="488"/>
      <c r="BS52" s="488"/>
      <c r="BT52" s="488"/>
      <c r="BU52" s="488"/>
      <c r="BV52" s="488"/>
      <c r="BW52" s="499"/>
    </row>
    <row r="53" spans="1:75" ht="20.100000000000001" customHeight="1">
      <c r="B53" s="488"/>
      <c r="C53" s="488"/>
      <c r="D53" s="488"/>
      <c r="E53" s="488"/>
      <c r="AO53" s="488"/>
      <c r="AP53" s="488"/>
      <c r="AR53" s="497"/>
      <c r="AS53" s="551"/>
      <c r="AT53" s="551"/>
      <c r="AU53" s="551"/>
      <c r="AV53" s="551"/>
      <c r="AW53" s="551"/>
      <c r="AX53" s="551"/>
      <c r="AY53" s="551"/>
      <c r="AZ53" s="551"/>
      <c r="BA53" s="551"/>
      <c r="BB53" s="551"/>
      <c r="BC53" s="532"/>
      <c r="BD53" s="532"/>
      <c r="BE53" s="532"/>
      <c r="BF53" s="532"/>
      <c r="BG53" s="532"/>
      <c r="BH53" s="532"/>
      <c r="BI53" s="532"/>
      <c r="BJ53" s="532"/>
      <c r="BK53" s="532"/>
      <c r="BL53" s="532"/>
      <c r="BM53" s="532"/>
      <c r="BN53" s="488"/>
      <c r="BO53" s="488"/>
      <c r="BP53" s="488"/>
      <c r="BQ53" s="488"/>
      <c r="BR53" s="488"/>
      <c r="BS53" s="488"/>
      <c r="BT53" s="488"/>
      <c r="BU53" s="488"/>
      <c r="BV53" s="488"/>
      <c r="BW53" s="499"/>
    </row>
    <row r="54" spans="1:75" ht="20.100000000000001" customHeight="1">
      <c r="B54" s="488"/>
      <c r="C54" s="488"/>
      <c r="D54" s="488"/>
      <c r="E54" s="488"/>
      <c r="AO54" s="488"/>
      <c r="AP54" s="488"/>
      <c r="AR54" s="497"/>
      <c r="AS54" s="488"/>
      <c r="AT54" s="488"/>
      <c r="AU54" s="488"/>
      <c r="AV54" s="488"/>
      <c r="AW54" s="488"/>
      <c r="AX54" s="488"/>
      <c r="AY54" s="488"/>
      <c r="AZ54" s="488"/>
      <c r="BA54" s="488"/>
      <c r="BB54" s="488"/>
      <c r="BC54" s="488"/>
      <c r="BD54" s="488"/>
      <c r="BE54" s="488"/>
      <c r="BF54" s="488"/>
      <c r="BG54" s="488"/>
      <c r="BH54" s="488"/>
      <c r="BI54" s="488"/>
      <c r="BJ54" s="488"/>
      <c r="BK54" s="488"/>
      <c r="BL54" s="488"/>
      <c r="BM54" s="488"/>
      <c r="BN54" s="488"/>
      <c r="BO54" s="488"/>
      <c r="BP54" s="488"/>
      <c r="BQ54" s="488"/>
      <c r="BR54" s="488"/>
      <c r="BS54" s="488"/>
      <c r="BT54" s="488"/>
      <c r="BU54" s="488"/>
      <c r="BV54" s="488"/>
      <c r="BW54" s="499"/>
    </row>
    <row r="55" spans="1:75" ht="20.100000000000001" customHeight="1">
      <c r="B55" s="488"/>
      <c r="C55" s="488"/>
      <c r="D55" s="488"/>
      <c r="E55" s="488"/>
      <c r="AO55" s="488"/>
      <c r="AP55" s="488"/>
      <c r="AR55" s="497"/>
      <c r="AS55" s="488"/>
      <c r="AT55" s="488"/>
      <c r="AU55" s="488"/>
      <c r="AV55" s="488"/>
      <c r="AW55" s="488"/>
      <c r="AX55" s="488"/>
      <c r="AY55" s="488"/>
      <c r="AZ55" s="488"/>
      <c r="BA55" s="488"/>
      <c r="BB55" s="488"/>
      <c r="BC55" s="488"/>
      <c r="BD55" s="488"/>
      <c r="BE55" s="488"/>
      <c r="BF55" s="488"/>
      <c r="BG55" s="488"/>
      <c r="BH55" s="488"/>
      <c r="BI55" s="488"/>
      <c r="BJ55" s="488"/>
      <c r="BK55" s="488"/>
      <c r="BL55" s="488"/>
      <c r="BM55" s="488"/>
      <c r="BN55" s="488"/>
      <c r="BO55" s="488"/>
      <c r="BP55" s="488"/>
      <c r="BQ55" s="488"/>
      <c r="BR55" s="488"/>
      <c r="BS55" s="488"/>
      <c r="BT55" s="488"/>
      <c r="BU55" s="488"/>
      <c r="BV55" s="488"/>
      <c r="BW55" s="499"/>
    </row>
    <row r="56" spans="1:75" ht="20.100000000000001" customHeight="1">
      <c r="B56" s="488"/>
      <c r="C56" s="488"/>
      <c r="D56" s="488"/>
      <c r="E56" s="488"/>
      <c r="AO56" s="488"/>
      <c r="AP56" s="488"/>
      <c r="AR56" s="497"/>
      <c r="AS56" s="488"/>
      <c r="AT56" s="488"/>
      <c r="AU56" s="488"/>
      <c r="AV56" s="488"/>
      <c r="AW56" s="488"/>
      <c r="AX56" s="488"/>
      <c r="AY56" s="488"/>
      <c r="AZ56" s="488"/>
      <c r="BA56" s="488"/>
      <c r="BB56" s="488"/>
      <c r="BC56" s="488"/>
      <c r="BD56" s="488"/>
      <c r="BE56" s="488"/>
      <c r="BF56" s="488"/>
      <c r="BG56" s="488"/>
      <c r="BH56" s="488"/>
      <c r="BI56" s="488"/>
      <c r="BJ56" s="488"/>
      <c r="BK56" s="488"/>
      <c r="BL56" s="488"/>
      <c r="BM56" s="488"/>
      <c r="BN56" s="488"/>
      <c r="BO56" s="488"/>
      <c r="BP56" s="488"/>
      <c r="BQ56" s="488"/>
      <c r="BR56" s="488"/>
      <c r="BS56" s="488"/>
      <c r="BT56" s="488"/>
      <c r="BU56" s="488"/>
      <c r="BV56" s="488"/>
      <c r="BW56" s="499"/>
    </row>
    <row r="57" spans="1:75" ht="20.100000000000001" customHeight="1">
      <c r="B57" s="488"/>
      <c r="C57" s="488"/>
      <c r="D57" s="488"/>
      <c r="E57" s="488"/>
      <c r="AO57" s="488"/>
      <c r="AP57" s="488"/>
      <c r="AR57" s="497"/>
      <c r="AS57" s="488"/>
      <c r="AT57" s="488"/>
      <c r="AU57" s="488"/>
      <c r="AV57" s="488"/>
      <c r="AW57" s="488"/>
      <c r="AX57" s="488"/>
      <c r="AY57" s="488"/>
      <c r="AZ57" s="488"/>
      <c r="BA57" s="488"/>
      <c r="BB57" s="488"/>
      <c r="BC57" s="488"/>
      <c r="BD57" s="488"/>
      <c r="BE57" s="488"/>
      <c r="BF57" s="488"/>
      <c r="BG57" s="488"/>
      <c r="BH57" s="488"/>
      <c r="BI57" s="488"/>
      <c r="BJ57" s="488"/>
      <c r="BK57" s="488"/>
      <c r="BL57" s="488"/>
      <c r="BM57" s="488"/>
      <c r="BN57" s="488"/>
      <c r="BO57" s="488"/>
      <c r="BP57" s="488"/>
      <c r="BQ57" s="488"/>
      <c r="BR57" s="488"/>
      <c r="BS57" s="488"/>
      <c r="BT57" s="488"/>
      <c r="BU57" s="488"/>
      <c r="BV57" s="488"/>
      <c r="BW57" s="499"/>
    </row>
    <row r="58" spans="1:75" ht="20.100000000000001" customHeight="1">
      <c r="A58" s="488"/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2"/>
      <c r="P58" s="292"/>
      <c r="Q58" s="292"/>
      <c r="R58" s="292"/>
      <c r="S58" s="292"/>
      <c r="T58" s="292"/>
      <c r="U58" s="292"/>
      <c r="V58" s="292"/>
      <c r="W58" s="292"/>
      <c r="X58" s="292"/>
      <c r="Y58" s="292"/>
      <c r="Z58" s="292"/>
      <c r="AA58" s="292"/>
      <c r="AB58" s="292"/>
      <c r="AC58" s="292"/>
      <c r="AD58" s="292"/>
      <c r="AE58" s="292"/>
      <c r="AF58" s="526"/>
      <c r="AG58" s="526"/>
      <c r="AH58" s="526"/>
      <c r="AI58" s="526"/>
      <c r="AJ58" s="526"/>
      <c r="AK58" s="526"/>
      <c r="AL58" s="526"/>
      <c r="AM58" s="526"/>
      <c r="AN58" s="526"/>
      <c r="AO58" s="526"/>
      <c r="AP58" s="526"/>
      <c r="AR58" s="497"/>
      <c r="AS58" s="488"/>
      <c r="AT58" s="488"/>
      <c r="AU58" s="488"/>
      <c r="AV58" s="488"/>
      <c r="AW58" s="488"/>
      <c r="AX58" s="488"/>
      <c r="AY58" s="488"/>
      <c r="AZ58" s="488"/>
      <c r="BA58" s="488"/>
      <c r="BB58" s="488"/>
      <c r="BC58" s="488"/>
      <c r="BD58" s="488"/>
      <c r="BE58" s="488"/>
      <c r="BF58" s="488"/>
      <c r="BG58" s="488"/>
      <c r="BH58" s="488"/>
      <c r="BI58" s="488"/>
      <c r="BJ58" s="488"/>
      <c r="BK58" s="488"/>
      <c r="BL58" s="488"/>
      <c r="BM58" s="488"/>
      <c r="BN58" s="488"/>
      <c r="BO58" s="488"/>
      <c r="BP58" s="488"/>
      <c r="BQ58" s="488"/>
      <c r="BR58" s="488"/>
      <c r="BS58" s="488"/>
      <c r="BT58" s="488"/>
      <c r="BU58" s="488"/>
      <c r="BV58" s="488"/>
      <c r="BW58" s="499"/>
    </row>
    <row r="59" spans="1:75" ht="20.100000000000001" customHeight="1">
      <c r="A59" s="488"/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  <c r="AA59" s="292"/>
      <c r="AB59" s="292"/>
      <c r="AC59" s="292"/>
      <c r="AD59" s="292"/>
      <c r="AE59" s="292"/>
      <c r="AF59" s="526"/>
      <c r="AG59" s="526"/>
      <c r="AH59" s="526"/>
      <c r="AI59" s="526"/>
      <c r="AJ59" s="526"/>
      <c r="AK59" s="526"/>
      <c r="AL59" s="526"/>
      <c r="AM59" s="526"/>
      <c r="AN59" s="526"/>
      <c r="AO59" s="526"/>
      <c r="AP59" s="526"/>
      <c r="AR59" s="497"/>
      <c r="AS59" s="488"/>
      <c r="AT59" s="488"/>
      <c r="AU59" s="488"/>
      <c r="AV59" s="488"/>
      <c r="AW59" s="488"/>
      <c r="AX59" s="488"/>
      <c r="AY59" s="488"/>
      <c r="AZ59" s="488"/>
      <c r="BA59" s="488"/>
      <c r="BB59" s="488"/>
      <c r="BC59" s="488"/>
      <c r="BD59" s="488"/>
      <c r="BE59" s="488"/>
      <c r="BF59" s="488"/>
      <c r="BG59" s="488"/>
      <c r="BH59" s="488"/>
      <c r="BI59" s="488"/>
      <c r="BJ59" s="488"/>
      <c r="BK59" s="488"/>
      <c r="BL59" s="488"/>
      <c r="BM59" s="488"/>
      <c r="BN59" s="488"/>
      <c r="BO59" s="488"/>
      <c r="BP59" s="488"/>
      <c r="BQ59" s="488"/>
      <c r="BR59" s="488"/>
      <c r="BS59" s="488"/>
      <c r="BT59" s="488"/>
      <c r="BU59" s="488"/>
      <c r="BV59" s="488"/>
      <c r="BW59" s="499"/>
    </row>
    <row r="60" spans="1:75" ht="20.100000000000001" customHeight="1">
      <c r="A60" s="488"/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  <c r="AA60" s="292"/>
      <c r="AB60" s="292"/>
      <c r="AC60" s="292"/>
      <c r="AD60" s="292"/>
      <c r="AE60" s="292"/>
      <c r="AF60" s="526"/>
      <c r="AG60" s="526"/>
      <c r="AH60" s="526"/>
      <c r="AI60" s="526"/>
      <c r="AJ60" s="526"/>
      <c r="AK60" s="526"/>
      <c r="AL60" s="526"/>
      <c r="AM60" s="526"/>
      <c r="AN60" s="526"/>
      <c r="AO60" s="526"/>
      <c r="AP60" s="526"/>
      <c r="AR60" s="497"/>
      <c r="AS60" s="488"/>
      <c r="AT60" s="488"/>
      <c r="AU60" s="488"/>
      <c r="AV60" s="488"/>
      <c r="AW60" s="488"/>
      <c r="AX60" s="488"/>
      <c r="AY60" s="488"/>
      <c r="AZ60" s="488"/>
      <c r="BA60" s="488"/>
      <c r="BB60" s="488"/>
      <c r="BC60" s="488"/>
      <c r="BD60" s="488"/>
      <c r="BE60" s="488"/>
      <c r="BF60" s="488"/>
      <c r="BG60" s="488"/>
      <c r="BH60" s="488"/>
      <c r="BI60" s="488"/>
      <c r="BJ60" s="488"/>
      <c r="BK60" s="488"/>
      <c r="BL60" s="488"/>
      <c r="BM60" s="488"/>
      <c r="BN60" s="488"/>
      <c r="BO60" s="488"/>
      <c r="BP60" s="488"/>
      <c r="BQ60" s="488"/>
      <c r="BR60" s="488"/>
      <c r="BS60" s="488"/>
      <c r="BT60" s="488"/>
      <c r="BU60" s="488"/>
      <c r="BV60" s="488"/>
      <c r="BW60" s="499"/>
    </row>
    <row r="61" spans="1:75" ht="20.100000000000001" customHeight="1">
      <c r="A61" s="488"/>
      <c r="B61" s="292"/>
      <c r="C61" s="292"/>
      <c r="D61" s="292"/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O61" s="292"/>
      <c r="P61" s="292"/>
      <c r="Q61" s="292"/>
      <c r="R61" s="292"/>
      <c r="S61" s="292"/>
      <c r="T61" s="292"/>
      <c r="U61" s="292"/>
      <c r="V61" s="292"/>
      <c r="W61" s="292"/>
      <c r="X61" s="292"/>
      <c r="Y61" s="292"/>
      <c r="Z61" s="292"/>
      <c r="AA61" s="292"/>
      <c r="AB61" s="292"/>
      <c r="AC61" s="292"/>
      <c r="AD61" s="292"/>
      <c r="AE61" s="292"/>
      <c r="AF61" s="526"/>
      <c r="AG61" s="526"/>
      <c r="AH61" s="526"/>
      <c r="AI61" s="526"/>
      <c r="AJ61" s="526"/>
      <c r="AK61" s="526"/>
      <c r="AL61" s="526"/>
      <c r="AM61" s="526"/>
      <c r="AN61" s="526"/>
      <c r="AO61" s="526"/>
      <c r="AP61" s="526"/>
      <c r="AR61" s="497"/>
      <c r="AS61" s="488"/>
      <c r="AT61" s="488"/>
      <c r="AU61" s="488"/>
      <c r="AV61" s="488"/>
      <c r="AW61" s="488"/>
      <c r="AX61" s="488"/>
      <c r="AY61" s="488"/>
      <c r="AZ61" s="488"/>
      <c r="BA61" s="488"/>
      <c r="BB61" s="488"/>
      <c r="BC61" s="488"/>
      <c r="BD61" s="488"/>
      <c r="BE61" s="488"/>
      <c r="BF61" s="488"/>
      <c r="BG61" s="488"/>
      <c r="BH61" s="488"/>
      <c r="BI61" s="488"/>
      <c r="BJ61" s="488"/>
      <c r="BK61" s="488"/>
      <c r="BL61" s="488"/>
      <c r="BM61" s="488"/>
      <c r="BN61" s="488"/>
      <c r="BO61" s="488"/>
      <c r="BP61" s="488"/>
      <c r="BQ61" s="488"/>
      <c r="BR61" s="488"/>
      <c r="BS61" s="488"/>
      <c r="BT61" s="488"/>
      <c r="BU61" s="488"/>
      <c r="BV61" s="488"/>
      <c r="BW61" s="499"/>
    </row>
    <row r="62" spans="1:75" ht="20.100000000000001" customHeight="1">
      <c r="A62" s="488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2"/>
      <c r="P62" s="292"/>
      <c r="Q62" s="292"/>
      <c r="R62" s="292"/>
      <c r="S62" s="292"/>
      <c r="T62" s="292"/>
      <c r="U62" s="292"/>
      <c r="V62" s="292"/>
      <c r="W62" s="292"/>
      <c r="X62" s="292"/>
      <c r="Y62" s="292"/>
      <c r="Z62" s="292"/>
      <c r="AA62" s="292"/>
      <c r="AB62" s="292"/>
      <c r="AC62" s="292"/>
      <c r="AD62" s="292"/>
      <c r="AE62" s="292"/>
      <c r="AF62" s="526"/>
      <c r="AG62" s="526"/>
      <c r="AH62" s="526"/>
      <c r="AI62" s="526"/>
      <c r="AJ62" s="526"/>
      <c r="AK62" s="526"/>
      <c r="AL62" s="526"/>
      <c r="AM62" s="526"/>
      <c r="AN62" s="526"/>
      <c r="AO62" s="526"/>
      <c r="AP62" s="526"/>
      <c r="AR62" s="497"/>
      <c r="AS62" s="488"/>
      <c r="AT62" s="488"/>
      <c r="AU62" s="488"/>
      <c r="AV62" s="488"/>
      <c r="AW62" s="488"/>
      <c r="AX62" s="488"/>
      <c r="AY62" s="488"/>
      <c r="AZ62" s="488"/>
      <c r="BA62" s="488"/>
      <c r="BB62" s="488"/>
      <c r="BC62" s="488"/>
      <c r="BD62" s="488"/>
      <c r="BE62" s="488"/>
      <c r="BF62" s="488"/>
      <c r="BG62" s="488"/>
      <c r="BH62" s="488"/>
      <c r="BI62" s="488"/>
      <c r="BJ62" s="488"/>
      <c r="BK62" s="488"/>
      <c r="BL62" s="488"/>
      <c r="BM62" s="488"/>
      <c r="BN62" s="488"/>
      <c r="BO62" s="488"/>
      <c r="BP62" s="488"/>
      <c r="BQ62" s="488"/>
      <c r="BR62" s="488"/>
      <c r="BS62" s="488"/>
      <c r="BT62" s="488"/>
      <c r="BU62" s="488"/>
      <c r="BV62" s="488"/>
      <c r="BW62" s="499"/>
    </row>
    <row r="63" spans="1:75" ht="20.100000000000001" customHeight="1">
      <c r="A63" s="488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2"/>
      <c r="P63" s="292"/>
      <c r="Q63" s="292"/>
      <c r="R63" s="292"/>
      <c r="S63" s="292"/>
      <c r="T63" s="292"/>
      <c r="U63" s="292"/>
      <c r="V63" s="292"/>
      <c r="W63" s="292"/>
      <c r="X63" s="292"/>
      <c r="Y63" s="292"/>
      <c r="Z63" s="292"/>
      <c r="AA63" s="292"/>
      <c r="AB63" s="292"/>
      <c r="AC63" s="292"/>
      <c r="AD63" s="292"/>
      <c r="AE63" s="292"/>
      <c r="AF63" s="526"/>
      <c r="AG63" s="526"/>
      <c r="AH63" s="526"/>
      <c r="AI63" s="526"/>
      <c r="AJ63" s="526"/>
      <c r="AK63" s="526"/>
      <c r="AL63" s="526"/>
      <c r="AM63" s="526"/>
      <c r="AN63" s="526"/>
      <c r="AO63" s="526"/>
      <c r="AP63" s="526"/>
      <c r="AR63" s="497"/>
      <c r="AS63" s="488"/>
      <c r="AT63" s="488"/>
      <c r="AU63" s="488"/>
      <c r="AV63" s="488"/>
      <c r="AW63" s="488"/>
      <c r="AX63" s="488"/>
      <c r="AY63" s="488"/>
      <c r="AZ63" s="488"/>
      <c r="BA63" s="488"/>
      <c r="BB63" s="488"/>
      <c r="BC63" s="488"/>
      <c r="BD63" s="488"/>
      <c r="BE63" s="488"/>
      <c r="BF63" s="488"/>
      <c r="BG63" s="488"/>
      <c r="BH63" s="488"/>
      <c r="BI63" s="488"/>
      <c r="BJ63" s="488"/>
      <c r="BK63" s="488"/>
      <c r="BL63" s="488"/>
      <c r="BM63" s="488"/>
      <c r="BN63" s="488"/>
      <c r="BO63" s="488"/>
      <c r="BP63" s="488"/>
      <c r="BQ63" s="488"/>
      <c r="BR63" s="488"/>
      <c r="BS63" s="488"/>
      <c r="BT63" s="488"/>
      <c r="BU63" s="488"/>
      <c r="BV63" s="488"/>
      <c r="BW63" s="499"/>
    </row>
    <row r="64" spans="1:75" ht="20.100000000000001" customHeight="1">
      <c r="A64" s="488"/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  <c r="AA64" s="292"/>
      <c r="AB64" s="292"/>
      <c r="AC64" s="292"/>
      <c r="AD64" s="292"/>
      <c r="AE64" s="292"/>
      <c r="AF64" s="526"/>
      <c r="AG64" s="526"/>
      <c r="AH64" s="526"/>
      <c r="AI64" s="526"/>
      <c r="AJ64" s="526"/>
      <c r="AK64" s="526"/>
      <c r="AL64" s="526"/>
      <c r="AM64" s="526"/>
      <c r="AN64" s="526"/>
      <c r="AO64" s="526"/>
      <c r="AP64" s="526"/>
      <c r="AR64" s="497"/>
      <c r="AS64" s="488"/>
      <c r="AT64" s="488"/>
      <c r="AU64" s="488"/>
      <c r="AV64" s="488"/>
      <c r="AW64" s="488"/>
      <c r="AX64" s="488"/>
      <c r="AY64" s="488"/>
      <c r="AZ64" s="488"/>
      <c r="BA64" s="488"/>
      <c r="BB64" s="488"/>
      <c r="BC64" s="488"/>
      <c r="BD64" s="488"/>
      <c r="BE64" s="488"/>
      <c r="BF64" s="488"/>
      <c r="BG64" s="488"/>
      <c r="BH64" s="488"/>
      <c r="BI64" s="488"/>
      <c r="BJ64" s="488"/>
      <c r="BK64" s="488"/>
      <c r="BL64" s="488"/>
      <c r="BM64" s="488"/>
      <c r="BN64" s="488"/>
      <c r="BO64" s="488"/>
      <c r="BP64" s="488"/>
      <c r="BQ64" s="488"/>
      <c r="BR64" s="488"/>
      <c r="BS64" s="488"/>
      <c r="BT64" s="488"/>
      <c r="BU64" s="488"/>
      <c r="BV64" s="488"/>
      <c r="BW64" s="499"/>
    </row>
    <row r="65" spans="1:87" ht="20.100000000000001" customHeight="1">
      <c r="A65" s="488"/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2"/>
      <c r="V65" s="292"/>
      <c r="W65" s="292"/>
      <c r="X65" s="292"/>
      <c r="Y65" s="292"/>
      <c r="Z65" s="292"/>
      <c r="AA65" s="292"/>
      <c r="AB65" s="292"/>
      <c r="AC65" s="292"/>
      <c r="AD65" s="292"/>
      <c r="AE65" s="292"/>
      <c r="AF65" s="526"/>
      <c r="AG65" s="526"/>
      <c r="AH65" s="526"/>
      <c r="AI65" s="526"/>
      <c r="AJ65" s="526"/>
      <c r="AK65" s="526"/>
      <c r="AL65" s="526"/>
      <c r="AM65" s="526"/>
      <c r="AN65" s="526"/>
      <c r="AO65" s="526"/>
      <c r="AP65" s="526"/>
      <c r="AR65" s="497"/>
      <c r="AS65" s="488"/>
      <c r="AT65" s="488"/>
      <c r="AU65" s="488"/>
      <c r="AV65" s="488"/>
      <c r="AW65" s="488"/>
      <c r="AX65" s="488"/>
      <c r="AY65" s="488"/>
      <c r="AZ65" s="488"/>
      <c r="BA65" s="488"/>
      <c r="BB65" s="488"/>
      <c r="BC65" s="488"/>
      <c r="BD65" s="488"/>
      <c r="BE65" s="488"/>
      <c r="BF65" s="488"/>
      <c r="BG65" s="488"/>
      <c r="BH65" s="488"/>
      <c r="BI65" s="488"/>
      <c r="BJ65" s="488"/>
      <c r="BK65" s="488"/>
      <c r="BL65" s="488"/>
      <c r="BM65" s="488"/>
      <c r="BN65" s="488"/>
      <c r="BO65" s="488"/>
      <c r="BP65" s="488"/>
      <c r="BQ65" s="488"/>
      <c r="BR65" s="488"/>
      <c r="BS65" s="488"/>
      <c r="BT65" s="488"/>
      <c r="BU65" s="488"/>
      <c r="BV65" s="488"/>
      <c r="BW65" s="499"/>
    </row>
    <row r="66" spans="1:87" ht="20.100000000000001" customHeight="1">
      <c r="A66" s="488"/>
      <c r="B66" s="292"/>
      <c r="C66" s="292"/>
      <c r="AP66" s="526"/>
      <c r="AR66" s="497"/>
      <c r="AS66" s="488"/>
      <c r="AT66" s="488"/>
      <c r="AU66" s="488"/>
      <c r="AV66" s="488"/>
      <c r="AW66" s="552"/>
      <c r="AX66" s="552"/>
      <c r="AY66" s="552"/>
      <c r="AZ66" s="552"/>
      <c r="BA66" s="552"/>
      <c r="BB66" s="552"/>
      <c r="BC66" s="552"/>
      <c r="BD66" s="552"/>
      <c r="BE66" s="552"/>
      <c r="BF66" s="552"/>
      <c r="BG66" s="552"/>
      <c r="BH66" s="552"/>
      <c r="BI66" s="552"/>
      <c r="BJ66" s="552"/>
      <c r="BK66" s="552"/>
      <c r="BL66" s="552"/>
      <c r="BM66" s="552"/>
      <c r="BN66" s="552"/>
      <c r="BO66" s="552"/>
      <c r="BP66" s="552"/>
      <c r="BQ66" s="552"/>
      <c r="BR66" s="552"/>
      <c r="BS66" s="552"/>
      <c r="BT66" s="552"/>
      <c r="BU66" s="552"/>
      <c r="BV66" s="552"/>
      <c r="BW66" s="499"/>
    </row>
    <row r="67" spans="1:87" ht="20.100000000000001" customHeight="1">
      <c r="A67" s="488"/>
      <c r="B67" s="292"/>
      <c r="C67" s="292"/>
      <c r="D67" s="543"/>
      <c r="E67" s="543"/>
      <c r="F67" s="543"/>
      <c r="G67" s="543"/>
      <c r="H67" s="543"/>
      <c r="I67" s="543"/>
      <c r="J67" s="543"/>
      <c r="K67" s="543"/>
      <c r="L67" s="543"/>
      <c r="M67" s="543"/>
      <c r="N67" s="543"/>
      <c r="O67" s="543"/>
      <c r="P67" s="543"/>
      <c r="Q67" s="543"/>
      <c r="R67" s="543"/>
      <c r="S67" s="543"/>
      <c r="T67" s="543"/>
      <c r="U67" s="543"/>
      <c r="V67" s="543"/>
      <c r="W67" s="543"/>
      <c r="X67" s="543"/>
      <c r="Y67" s="543"/>
      <c r="Z67" s="543"/>
      <c r="AA67" s="543"/>
      <c r="AB67" s="543"/>
      <c r="AC67" s="543"/>
      <c r="AD67" s="543"/>
      <c r="AE67" s="543"/>
      <c r="AF67" s="543"/>
      <c r="AG67" s="543"/>
      <c r="AH67" s="543"/>
      <c r="AI67" s="543"/>
      <c r="AJ67" s="543"/>
      <c r="AK67" s="543"/>
      <c r="AL67" s="543"/>
      <c r="AP67" s="526"/>
      <c r="AR67" s="497"/>
      <c r="AS67" s="488"/>
      <c r="AT67" s="488"/>
      <c r="AU67" s="488"/>
      <c r="AV67" s="488"/>
      <c r="AW67" s="552"/>
      <c r="AX67" s="552"/>
      <c r="AY67" s="552"/>
      <c r="AZ67" s="552"/>
      <c r="BA67" s="552"/>
      <c r="BB67" s="552"/>
      <c r="BC67" s="552"/>
      <c r="BD67" s="552"/>
      <c r="BE67" s="552"/>
      <c r="BF67" s="552"/>
      <c r="BG67" s="552"/>
      <c r="BH67" s="552"/>
      <c r="BI67" s="552"/>
      <c r="BJ67" s="552"/>
      <c r="BK67" s="552"/>
      <c r="BL67" s="552"/>
      <c r="BM67" s="552"/>
      <c r="BN67" s="552"/>
      <c r="BO67" s="552"/>
      <c r="BP67" s="552"/>
      <c r="BQ67" s="552"/>
      <c r="BR67" s="552"/>
      <c r="BS67" s="552"/>
      <c r="BT67" s="552"/>
      <c r="BU67" s="552"/>
      <c r="BV67" s="552"/>
      <c r="BW67" s="499"/>
    </row>
    <row r="68" spans="1:87" ht="20.100000000000001" customHeight="1">
      <c r="A68" s="488"/>
      <c r="B68" s="292"/>
      <c r="C68" s="292"/>
      <c r="D68" s="543"/>
      <c r="E68" s="543"/>
      <c r="F68" s="543"/>
      <c r="G68" s="543"/>
      <c r="H68" s="543"/>
      <c r="I68" s="543"/>
      <c r="J68" s="543"/>
      <c r="K68" s="543"/>
      <c r="L68" s="543"/>
      <c r="M68" s="543"/>
      <c r="N68" s="543"/>
      <c r="O68" s="543"/>
      <c r="P68" s="543"/>
      <c r="Q68" s="543"/>
      <c r="R68" s="543"/>
      <c r="S68" s="543"/>
      <c r="T68" s="543"/>
      <c r="U68" s="543"/>
      <c r="V68" s="543"/>
      <c r="W68" s="543"/>
      <c r="X68" s="543"/>
      <c r="Y68" s="543"/>
      <c r="Z68" s="543"/>
      <c r="AA68" s="543"/>
      <c r="AB68" s="543"/>
      <c r="AC68" s="543"/>
      <c r="AD68" s="543"/>
      <c r="AE68" s="543"/>
      <c r="AF68" s="543"/>
      <c r="AG68" s="543"/>
      <c r="AH68" s="543"/>
      <c r="AI68" s="543"/>
      <c r="AJ68" s="543"/>
      <c r="AK68" s="543"/>
      <c r="AL68" s="543"/>
      <c r="AP68" s="526"/>
      <c r="AR68" s="497"/>
      <c r="AS68" s="488"/>
      <c r="AT68" s="488"/>
      <c r="AU68" s="488"/>
      <c r="AV68" s="488"/>
      <c r="AW68" s="552"/>
      <c r="AX68" s="552"/>
      <c r="AY68" s="552"/>
      <c r="AZ68" s="552"/>
      <c r="BA68" s="552"/>
      <c r="BB68" s="552"/>
      <c r="BC68" s="552"/>
      <c r="BD68" s="552"/>
      <c r="BE68" s="552"/>
      <c r="BF68" s="552"/>
      <c r="BG68" s="552"/>
      <c r="BH68" s="552"/>
      <c r="BI68" s="552"/>
      <c r="BJ68" s="552"/>
      <c r="BK68" s="552"/>
      <c r="BL68" s="552"/>
      <c r="BM68" s="552"/>
      <c r="BN68" s="552"/>
      <c r="BO68" s="552"/>
      <c r="BP68" s="552"/>
      <c r="BQ68" s="552"/>
      <c r="BR68" s="552"/>
      <c r="BS68" s="552"/>
      <c r="BT68" s="552"/>
      <c r="BU68" s="552"/>
      <c r="BV68" s="552"/>
      <c r="BW68" s="499"/>
    </row>
    <row r="69" spans="1:87" ht="36" customHeight="1">
      <c r="A69" s="488"/>
      <c r="B69" s="292"/>
      <c r="C69" s="292"/>
      <c r="D69" s="1032" t="s">
        <v>227</v>
      </c>
      <c r="E69" s="1032"/>
      <c r="F69" s="1032"/>
      <c r="G69" s="1032"/>
      <c r="H69" s="1032"/>
      <c r="I69" s="1032"/>
      <c r="J69" s="1032"/>
      <c r="K69" s="1032"/>
      <c r="L69" s="1032"/>
      <c r="M69" s="1032"/>
      <c r="N69" s="1032"/>
      <c r="O69" s="1032"/>
      <c r="P69" s="1032"/>
      <c r="Q69" s="1032"/>
      <c r="R69" s="1032"/>
      <c r="S69" s="1032"/>
      <c r="T69" s="1032"/>
      <c r="U69" s="1032"/>
      <c r="V69" s="1032"/>
      <c r="W69" s="1032"/>
      <c r="X69" s="1032"/>
      <c r="Y69" s="1032"/>
      <c r="Z69" s="1032"/>
      <c r="AA69" s="1032"/>
      <c r="AB69" s="1032"/>
      <c r="AC69" s="1032"/>
      <c r="AD69" s="1032"/>
      <c r="AE69" s="1032"/>
      <c r="AF69" s="1032"/>
      <c r="AG69" s="1032"/>
      <c r="AH69" s="1032"/>
      <c r="AI69" s="1032"/>
      <c r="AJ69" s="1032"/>
      <c r="AK69" s="1032"/>
      <c r="AL69" s="1032"/>
      <c r="AP69" s="526"/>
      <c r="AR69" s="497"/>
      <c r="AS69" s="488"/>
      <c r="AT69" s="488"/>
      <c r="AU69" s="488"/>
      <c r="AV69" s="488"/>
      <c r="AW69" s="552"/>
      <c r="AX69" s="552"/>
      <c r="AY69" s="552"/>
      <c r="AZ69" s="552"/>
      <c r="BA69" s="552"/>
      <c r="BB69" s="552"/>
      <c r="BC69" s="552"/>
      <c r="BD69" s="552"/>
      <c r="BE69" s="552"/>
      <c r="BF69" s="552"/>
      <c r="BG69" s="552"/>
      <c r="BH69" s="552"/>
      <c r="BI69" s="552"/>
      <c r="BJ69" s="552"/>
      <c r="BK69" s="552"/>
      <c r="BL69" s="552"/>
      <c r="BM69" s="552"/>
      <c r="BN69" s="552"/>
      <c r="BO69" s="552"/>
      <c r="BP69" s="552"/>
      <c r="BQ69" s="552"/>
      <c r="BR69" s="552"/>
      <c r="BS69" s="552"/>
      <c r="BT69" s="552"/>
      <c r="BU69" s="552"/>
      <c r="BV69" s="552"/>
      <c r="BW69" s="499"/>
    </row>
    <row r="70" spans="1:87" ht="20.100000000000001" customHeight="1">
      <c r="A70" s="488"/>
      <c r="B70" s="292"/>
      <c r="C70" s="292"/>
      <c r="D70" s="543"/>
      <c r="E70" s="543"/>
      <c r="F70" s="543"/>
      <c r="G70" s="543"/>
      <c r="H70" s="543"/>
      <c r="I70" s="543"/>
      <c r="J70" s="543"/>
      <c r="K70" s="543"/>
      <c r="L70" s="543"/>
      <c r="M70" s="543"/>
      <c r="N70" s="543"/>
      <c r="O70" s="543"/>
      <c r="P70" s="543"/>
      <c r="Q70" s="543"/>
      <c r="R70" s="543"/>
      <c r="S70" s="543"/>
      <c r="T70" s="543"/>
      <c r="U70" s="543"/>
      <c r="V70" s="543"/>
      <c r="W70" s="543"/>
      <c r="X70" s="543"/>
      <c r="Y70" s="543"/>
      <c r="Z70" s="543"/>
      <c r="AA70" s="543"/>
      <c r="AB70" s="543"/>
      <c r="AC70" s="543"/>
      <c r="AD70" s="543"/>
      <c r="AE70" s="543"/>
      <c r="AF70" s="543"/>
      <c r="AG70" s="543"/>
      <c r="AH70" s="543"/>
      <c r="AI70" s="543"/>
      <c r="AJ70" s="543"/>
      <c r="AK70" s="543"/>
      <c r="AL70" s="543"/>
      <c r="AP70" s="526"/>
      <c r="AR70" s="497"/>
      <c r="AS70" s="488"/>
      <c r="AT70" s="488"/>
      <c r="AU70" s="488"/>
      <c r="AV70" s="488"/>
      <c r="AW70" s="552"/>
      <c r="AX70" s="552"/>
      <c r="AY70" s="552"/>
      <c r="AZ70" s="552"/>
      <c r="BA70" s="552"/>
      <c r="BB70" s="552"/>
      <c r="BC70" s="552"/>
      <c r="BD70" s="552"/>
      <c r="BE70" s="552"/>
      <c r="BF70" s="552"/>
      <c r="BG70" s="552"/>
      <c r="BH70" s="552"/>
      <c r="BI70" s="552"/>
      <c r="BJ70" s="552"/>
      <c r="BK70" s="552"/>
      <c r="BL70" s="552"/>
      <c r="BM70" s="552"/>
      <c r="BN70" s="552"/>
      <c r="BO70" s="552"/>
      <c r="BP70" s="552"/>
      <c r="BQ70" s="552"/>
      <c r="BR70" s="552"/>
      <c r="BS70" s="552"/>
      <c r="BT70" s="552"/>
      <c r="BU70" s="552"/>
      <c r="BV70" s="552"/>
      <c r="BW70" s="499"/>
    </row>
    <row r="71" spans="1:87" ht="9.9499999999999993" customHeight="1">
      <c r="B71" s="739" t="s">
        <v>130</v>
      </c>
      <c r="C71" s="748"/>
      <c r="D71" s="748"/>
      <c r="E71" s="748"/>
      <c r="F71" s="748"/>
      <c r="G71" s="748"/>
      <c r="H71" s="748"/>
      <c r="I71" s="748"/>
      <c r="J71" s="748"/>
      <c r="K71" s="740" t="s">
        <v>749</v>
      </c>
      <c r="L71" s="738"/>
      <c r="M71" s="738"/>
      <c r="N71" s="738"/>
      <c r="O71" s="738"/>
      <c r="P71" s="738"/>
      <c r="Q71" s="738"/>
      <c r="R71" s="739"/>
      <c r="S71" s="740" t="s">
        <v>121</v>
      </c>
      <c r="T71" s="738"/>
      <c r="U71" s="738"/>
      <c r="V71" s="738"/>
      <c r="W71" s="738"/>
      <c r="X71" s="739"/>
      <c r="Y71" s="740" t="s">
        <v>99</v>
      </c>
      <c r="Z71" s="738"/>
      <c r="AA71" s="738"/>
      <c r="AB71" s="738"/>
      <c r="AC71" s="738"/>
      <c r="AD71" s="739"/>
      <c r="AE71" s="1052" t="s">
        <v>750</v>
      </c>
      <c r="AF71" s="1053"/>
      <c r="AG71" s="1053"/>
      <c r="AH71" s="1053"/>
      <c r="AI71" s="1053"/>
      <c r="AJ71" s="1054"/>
      <c r="AK71" s="1052" t="s">
        <v>751</v>
      </c>
      <c r="AL71" s="1053"/>
      <c r="AM71" s="1053"/>
      <c r="AN71" s="1053"/>
      <c r="AO71" s="1053"/>
      <c r="AP71" s="1053"/>
      <c r="AR71" s="497"/>
      <c r="AS71" s="488"/>
      <c r="AT71" s="488"/>
      <c r="AU71" s="488"/>
      <c r="AV71" s="488"/>
      <c r="AW71" s="552"/>
      <c r="AX71" s="552"/>
      <c r="AY71" s="1081"/>
      <c r="AZ71" s="1081"/>
      <c r="BA71" s="1081"/>
      <c r="BB71" s="1081"/>
      <c r="BC71" s="1081"/>
      <c r="BD71" s="1081"/>
      <c r="BE71" s="1081"/>
      <c r="BF71" s="1081"/>
      <c r="BG71" s="1081"/>
      <c r="BH71" s="1081"/>
      <c r="BI71" s="1081"/>
      <c r="BJ71" s="1081"/>
      <c r="BK71" s="1081"/>
      <c r="BL71" s="1081"/>
      <c r="BM71" s="1081"/>
      <c r="BN71" s="1081"/>
      <c r="BO71" s="552"/>
      <c r="BP71" s="552"/>
      <c r="BQ71" s="552"/>
      <c r="BR71" s="552"/>
      <c r="BS71" s="552"/>
      <c r="BT71" s="552"/>
      <c r="BU71" s="552"/>
      <c r="BV71" s="552"/>
      <c r="BW71" s="499"/>
    </row>
    <row r="72" spans="1:87" ht="9.9499999999999993" customHeight="1">
      <c r="A72" s="488"/>
      <c r="B72" s="739"/>
      <c r="C72" s="748"/>
      <c r="D72" s="748"/>
      <c r="E72" s="748"/>
      <c r="F72" s="748"/>
      <c r="G72" s="748"/>
      <c r="H72" s="748"/>
      <c r="I72" s="748"/>
      <c r="J72" s="748"/>
      <c r="K72" s="740"/>
      <c r="L72" s="738"/>
      <c r="M72" s="738"/>
      <c r="N72" s="738"/>
      <c r="O72" s="738"/>
      <c r="P72" s="738"/>
      <c r="Q72" s="738"/>
      <c r="R72" s="739"/>
      <c r="S72" s="740"/>
      <c r="T72" s="738"/>
      <c r="U72" s="738"/>
      <c r="V72" s="738"/>
      <c r="W72" s="738"/>
      <c r="X72" s="739"/>
      <c r="Y72" s="740"/>
      <c r="Z72" s="738"/>
      <c r="AA72" s="738"/>
      <c r="AB72" s="738"/>
      <c r="AC72" s="738"/>
      <c r="AD72" s="739"/>
      <c r="AE72" s="1052"/>
      <c r="AF72" s="1053"/>
      <c r="AG72" s="1053"/>
      <c r="AH72" s="1053"/>
      <c r="AI72" s="1053"/>
      <c r="AJ72" s="1054"/>
      <c r="AK72" s="1052"/>
      <c r="AL72" s="1053"/>
      <c r="AM72" s="1053"/>
      <c r="AN72" s="1053"/>
      <c r="AO72" s="1053"/>
      <c r="AP72" s="1053"/>
      <c r="AR72" s="497"/>
      <c r="AS72" s="488"/>
      <c r="AT72" s="488"/>
      <c r="AU72" s="488"/>
      <c r="AV72" s="488"/>
      <c r="AW72" s="552"/>
      <c r="AX72" s="552"/>
      <c r="AY72" s="1081"/>
      <c r="AZ72" s="1081"/>
      <c r="BA72" s="1081"/>
      <c r="BB72" s="1081"/>
      <c r="BC72" s="1081"/>
      <c r="BD72" s="1081"/>
      <c r="BE72" s="1081"/>
      <c r="BF72" s="1081"/>
      <c r="BG72" s="1081"/>
      <c r="BH72" s="1081"/>
      <c r="BI72" s="1081"/>
      <c r="BJ72" s="1081"/>
      <c r="BK72" s="1081"/>
      <c r="BL72" s="1081"/>
      <c r="BM72" s="1081"/>
      <c r="BN72" s="1081"/>
      <c r="BO72" s="552"/>
      <c r="BP72" s="552"/>
      <c r="BQ72" s="552"/>
      <c r="BR72" s="552"/>
      <c r="BS72" s="552"/>
      <c r="BT72" s="552"/>
      <c r="BU72" s="552"/>
      <c r="BV72" s="552"/>
      <c r="BW72" s="499"/>
    </row>
    <row r="73" spans="1:87" ht="9.9499999999999993" customHeight="1">
      <c r="A73" s="488"/>
      <c r="B73" s="739"/>
      <c r="C73" s="748"/>
      <c r="D73" s="748"/>
      <c r="E73" s="748"/>
      <c r="F73" s="748"/>
      <c r="G73" s="748"/>
      <c r="H73" s="748"/>
      <c r="I73" s="748"/>
      <c r="J73" s="748"/>
      <c r="K73" s="740"/>
      <c r="L73" s="738"/>
      <c r="M73" s="738"/>
      <c r="N73" s="738"/>
      <c r="O73" s="738"/>
      <c r="P73" s="738"/>
      <c r="Q73" s="738"/>
      <c r="R73" s="739"/>
      <c r="S73" s="740"/>
      <c r="T73" s="738"/>
      <c r="U73" s="738"/>
      <c r="V73" s="738"/>
      <c r="W73" s="738"/>
      <c r="X73" s="739"/>
      <c r="Y73" s="740"/>
      <c r="Z73" s="738"/>
      <c r="AA73" s="738"/>
      <c r="AB73" s="738"/>
      <c r="AC73" s="738"/>
      <c r="AD73" s="739"/>
      <c r="AE73" s="1052"/>
      <c r="AF73" s="1053"/>
      <c r="AG73" s="1053"/>
      <c r="AH73" s="1053"/>
      <c r="AI73" s="1053"/>
      <c r="AJ73" s="1054"/>
      <c r="AK73" s="1052"/>
      <c r="AL73" s="1053"/>
      <c r="AM73" s="1053"/>
      <c r="AN73" s="1053"/>
      <c r="AO73" s="1053"/>
      <c r="AP73" s="1053"/>
      <c r="AR73" s="1049" t="s">
        <v>71</v>
      </c>
      <c r="AS73" s="749"/>
      <c r="AT73" s="749"/>
      <c r="AU73" s="749"/>
      <c r="AV73" s="488"/>
      <c r="AW73" s="552"/>
      <c r="AX73" s="552"/>
      <c r="AY73" s="1081"/>
      <c r="AZ73" s="1081"/>
      <c r="BA73" s="1081"/>
      <c r="BB73" s="1081"/>
      <c r="BC73" s="1081"/>
      <c r="BD73" s="1081"/>
      <c r="BE73" s="1081"/>
      <c r="BF73" s="1081"/>
      <c r="BG73" s="1081"/>
      <c r="BH73" s="1081"/>
      <c r="BI73" s="1081"/>
      <c r="BJ73" s="1081"/>
      <c r="BK73" s="1081"/>
      <c r="BL73" s="1081"/>
      <c r="BM73" s="1081"/>
      <c r="BN73" s="1081"/>
      <c r="BO73" s="552"/>
      <c r="BP73" s="552"/>
      <c r="BQ73" s="552"/>
      <c r="BR73" s="552"/>
      <c r="BS73" s="552"/>
      <c r="BT73" s="552"/>
      <c r="BU73" s="552"/>
      <c r="BV73" s="552"/>
      <c r="BW73" s="499"/>
    </row>
    <row r="74" spans="1:87" ht="30" customHeight="1">
      <c r="A74" s="488"/>
      <c r="B74" s="864" t="s">
        <v>625</v>
      </c>
      <c r="C74" s="864"/>
      <c r="D74" s="864"/>
      <c r="E74" s="864"/>
      <c r="F74" s="864"/>
      <c r="G74" s="864"/>
      <c r="H74" s="864"/>
      <c r="I74" s="864"/>
      <c r="J74" s="865"/>
      <c r="K74" s="1102">
        <f>ROUND(ABS(AF38)/(9.81*AG6^2),4)</f>
        <v>3.5999999999999999E-3</v>
      </c>
      <c r="L74" s="1102"/>
      <c r="M74" s="1102"/>
      <c r="N74" s="1102"/>
      <c r="O74" s="1102"/>
      <c r="P74" s="1102"/>
      <c r="Q74" s="1102"/>
      <c r="R74" s="1102"/>
      <c r="S74" s="1050">
        <f>+VLOOKUP(K74,'C-1(경사제)'!$R$4:$S$183,2)</f>
        <v>1.5149999999999999</v>
      </c>
      <c r="T74" s="1050"/>
      <c r="U74" s="1050"/>
      <c r="V74" s="1050"/>
      <c r="W74" s="1050"/>
      <c r="X74" s="1050"/>
      <c r="Y74" s="1050">
        <f>+VLOOKUP(K74,'C-1(경사제)'!$R$4:$X$183,IF(AR74=0.01,3,IF(AR74=0.02,4,IF(AR74=0.033,5,IF(AR74=0.05,6,IF(AR74=0.1,7,8))))),0)</f>
        <v>1.1399999999999999</v>
      </c>
      <c r="Z74" s="1050"/>
      <c r="AA74" s="1050"/>
      <c r="AB74" s="1050"/>
      <c r="AC74" s="1050"/>
      <c r="AD74" s="1050"/>
      <c r="AE74" s="1045">
        <f>ABS(S74*AF38)</f>
        <v>6.9865739999999983</v>
      </c>
      <c r="AF74" s="1045"/>
      <c r="AG74" s="1045"/>
      <c r="AH74" s="1045"/>
      <c r="AI74" s="1045"/>
      <c r="AJ74" s="1045"/>
      <c r="AK74" s="1045">
        <f>ABS(Y74*AF38)</f>
        <v>5.257223999999999</v>
      </c>
      <c r="AL74" s="1045"/>
      <c r="AM74" s="1045"/>
      <c r="AN74" s="1045"/>
      <c r="AO74" s="1045"/>
      <c r="AP74" s="1051"/>
      <c r="AR74" s="1042">
        <f>P13</f>
        <v>0.02</v>
      </c>
      <c r="AS74" s="1043"/>
      <c r="AT74" s="1043"/>
      <c r="AU74" s="1043"/>
      <c r="AV74" s="488"/>
      <c r="AW74" s="552"/>
      <c r="AX74" s="552"/>
      <c r="AY74" s="1081"/>
      <c r="AZ74" s="1081"/>
      <c r="BA74" s="1081"/>
      <c r="BB74" s="1081"/>
      <c r="BC74" s="1082"/>
      <c r="BD74" s="1082"/>
      <c r="BE74" s="1082"/>
      <c r="BF74" s="1082"/>
      <c r="BG74" s="1082"/>
      <c r="BH74" s="1082"/>
      <c r="BI74" s="1073"/>
      <c r="BJ74" s="1073"/>
      <c r="BK74" s="1073"/>
      <c r="BL74" s="1073"/>
      <c r="BM74" s="1073"/>
      <c r="BN74" s="1073"/>
      <c r="BO74" s="554"/>
      <c r="BP74" s="554"/>
      <c r="BQ74" s="554"/>
      <c r="BR74" s="554"/>
      <c r="BS74" s="554"/>
      <c r="BT74" s="554"/>
      <c r="BU74" s="554"/>
      <c r="BV74" s="554"/>
      <c r="BW74" s="499"/>
    </row>
    <row r="75" spans="1:87" ht="30" customHeight="1">
      <c r="A75" s="488"/>
      <c r="B75" s="866" t="s">
        <v>628</v>
      </c>
      <c r="C75" s="866"/>
      <c r="D75" s="866"/>
      <c r="E75" s="866"/>
      <c r="F75" s="866"/>
      <c r="G75" s="866"/>
      <c r="H75" s="866"/>
      <c r="I75" s="866"/>
      <c r="J75" s="867"/>
      <c r="K75" s="1109">
        <f>ROUND(ABS(AF39)/(9.81*AG7^2),4)</f>
        <v>4.1999999999999997E-3</v>
      </c>
      <c r="L75" s="1109"/>
      <c r="M75" s="1109"/>
      <c r="N75" s="1109"/>
      <c r="O75" s="1109"/>
      <c r="P75" s="1109"/>
      <c r="Q75" s="1109"/>
      <c r="R75" s="1109"/>
      <c r="S75" s="1033">
        <f>+VLOOKUP(K75,'C-1(경사제)'!$R$4:$S$183,2)</f>
        <v>1.52</v>
      </c>
      <c r="T75" s="1033"/>
      <c r="U75" s="1033"/>
      <c r="V75" s="1033"/>
      <c r="W75" s="1033"/>
      <c r="X75" s="1033"/>
      <c r="Y75" s="1033">
        <f>+VLOOKUP(K75,'C-1(경사제)'!$R$4:$X$183,IF(AR75=0.01,3,IF(AR75=0.02,4,IF(AR75=0.033,5,IF(AR75=0.05,6,IF(AR75=0.1,7,8))))),0)</f>
        <v>1.1499999999999999</v>
      </c>
      <c r="Z75" s="1033"/>
      <c r="AA75" s="1033"/>
      <c r="AB75" s="1033"/>
      <c r="AC75" s="1033"/>
      <c r="AD75" s="1033"/>
      <c r="AE75" s="1039">
        <f>ABS(S75*AF39)</f>
        <v>8.499839999999999</v>
      </c>
      <c r="AF75" s="1039"/>
      <c r="AG75" s="1039"/>
      <c r="AH75" s="1039"/>
      <c r="AI75" s="1039"/>
      <c r="AJ75" s="1039"/>
      <c r="AK75" s="1039">
        <f>ABS(Y75*AF39)</f>
        <v>6.4307999999999987</v>
      </c>
      <c r="AL75" s="1039"/>
      <c r="AM75" s="1039"/>
      <c r="AN75" s="1039"/>
      <c r="AO75" s="1039"/>
      <c r="AP75" s="1055"/>
      <c r="AR75" s="1042">
        <f>P14</f>
        <v>0.02</v>
      </c>
      <c r="AS75" s="1043"/>
      <c r="AT75" s="1043"/>
      <c r="AU75" s="1043"/>
      <c r="AV75" s="488"/>
      <c r="AW75" s="552"/>
      <c r="AX75" s="552"/>
      <c r="AY75" s="1081"/>
      <c r="AZ75" s="1081"/>
      <c r="BA75" s="1081"/>
      <c r="BB75" s="1081"/>
      <c r="BC75" s="1082"/>
      <c r="BD75" s="1082"/>
      <c r="BE75" s="1082"/>
      <c r="BF75" s="1082"/>
      <c r="BG75" s="1082"/>
      <c r="BH75" s="1082"/>
      <c r="BI75" s="1073"/>
      <c r="BJ75" s="1073"/>
      <c r="BK75" s="1073"/>
      <c r="BL75" s="1073"/>
      <c r="BM75" s="1073"/>
      <c r="BN75" s="1073"/>
      <c r="BO75" s="554"/>
      <c r="BP75" s="554"/>
      <c r="BQ75" s="554"/>
      <c r="BR75" s="554"/>
      <c r="BS75" s="554"/>
      <c r="BT75" s="554"/>
      <c r="BU75" s="554"/>
      <c r="BV75" s="554"/>
      <c r="BW75" s="499"/>
    </row>
    <row r="76" spans="1:87" ht="18" customHeight="1">
      <c r="A76" s="488"/>
      <c r="B76" s="314"/>
      <c r="C76" s="314"/>
      <c r="D76" s="314"/>
      <c r="E76" s="314"/>
      <c r="F76" s="314"/>
      <c r="G76" s="314"/>
      <c r="H76" s="314"/>
      <c r="I76" s="314"/>
      <c r="J76" s="314"/>
      <c r="K76" s="555"/>
      <c r="L76" s="555"/>
      <c r="M76" s="555"/>
      <c r="N76" s="555"/>
      <c r="O76" s="555"/>
      <c r="P76" s="555"/>
      <c r="Q76" s="555"/>
      <c r="R76" s="555"/>
      <c r="S76" s="544"/>
      <c r="T76" s="544"/>
      <c r="U76" s="544"/>
      <c r="V76" s="544"/>
      <c r="W76" s="544"/>
      <c r="X76" s="544"/>
      <c r="Y76" s="544"/>
      <c r="Z76" s="544"/>
      <c r="AA76" s="544"/>
      <c r="AB76" s="544"/>
      <c r="AC76" s="544"/>
      <c r="AD76" s="544"/>
      <c r="AE76" s="545"/>
      <c r="AF76" s="545"/>
      <c r="AG76" s="545"/>
      <c r="AH76" s="545"/>
      <c r="AI76" s="545"/>
      <c r="AJ76" s="545"/>
      <c r="AK76" s="545"/>
      <c r="AL76" s="545"/>
      <c r="AM76" s="545"/>
      <c r="AN76" s="545"/>
      <c r="AO76" s="545"/>
      <c r="AP76" s="545"/>
      <c r="AR76" s="1042">
        <f>P15</f>
        <v>0</v>
      </c>
      <c r="AS76" s="1043"/>
      <c r="AT76" s="1043"/>
      <c r="AU76" s="1043"/>
      <c r="AV76" s="488"/>
      <c r="AW76" s="552"/>
      <c r="AX76" s="552"/>
      <c r="AY76" s="1081"/>
      <c r="AZ76" s="1081"/>
      <c r="BA76" s="1081"/>
      <c r="BB76" s="1081"/>
      <c r="BC76" s="1082"/>
      <c r="BD76" s="1082"/>
      <c r="BE76" s="1082"/>
      <c r="BF76" s="1082"/>
      <c r="BG76" s="1082"/>
      <c r="BH76" s="1082"/>
      <c r="BI76" s="1073"/>
      <c r="BJ76" s="1073"/>
      <c r="BK76" s="1073"/>
      <c r="BL76" s="1073"/>
      <c r="BM76" s="1073"/>
      <c r="BN76" s="1073"/>
      <c r="BO76" s="554"/>
      <c r="BP76" s="554"/>
      <c r="BQ76" s="554"/>
      <c r="BR76" s="554"/>
      <c r="BS76" s="554"/>
      <c r="BT76" s="554"/>
      <c r="BU76" s="554"/>
      <c r="BV76" s="554"/>
      <c r="BW76" s="499"/>
    </row>
    <row r="77" spans="1:87" ht="18" customHeight="1">
      <c r="AR77" s="497"/>
      <c r="AS77" s="488"/>
      <c r="AT77" s="488"/>
      <c r="AU77" s="488"/>
      <c r="AV77" s="488"/>
      <c r="AW77" s="552"/>
      <c r="AX77" s="552"/>
      <c r="AY77" s="552"/>
      <c r="AZ77" s="552"/>
      <c r="BA77" s="552"/>
      <c r="BB77" s="552"/>
      <c r="BC77" s="552"/>
      <c r="BD77" s="552"/>
      <c r="BE77" s="552"/>
      <c r="BF77" s="552"/>
      <c r="BG77" s="552"/>
      <c r="BH77" s="552"/>
      <c r="BI77" s="552"/>
      <c r="BJ77" s="552"/>
      <c r="BK77" s="552"/>
      <c r="BL77" s="552"/>
      <c r="BM77" s="552"/>
      <c r="BN77" s="552"/>
      <c r="BO77" s="552"/>
      <c r="BP77" s="552"/>
      <c r="BQ77" s="552"/>
      <c r="BR77" s="552"/>
      <c r="BS77" s="552"/>
      <c r="BT77" s="552"/>
      <c r="BU77" s="552"/>
      <c r="BV77" s="552"/>
      <c r="BW77" s="499"/>
    </row>
    <row r="78" spans="1:87" ht="18" customHeight="1">
      <c r="B78" s="1" t="s">
        <v>354</v>
      </c>
      <c r="AR78" s="497"/>
      <c r="AS78" s="488"/>
      <c r="AT78" s="488"/>
      <c r="AU78" s="488"/>
      <c r="AV78" s="488"/>
      <c r="AW78" s="488"/>
      <c r="AX78" s="488"/>
      <c r="AY78" s="488"/>
      <c r="AZ78" s="488"/>
      <c r="BA78" s="488"/>
      <c r="BB78" s="488"/>
      <c r="BC78" s="488"/>
      <c r="BD78" s="488"/>
      <c r="BE78" s="488"/>
      <c r="BF78" s="488"/>
      <c r="BG78" s="488"/>
      <c r="BH78" s="488"/>
      <c r="BI78" s="488"/>
      <c r="BJ78" s="488"/>
      <c r="BK78" s="488"/>
      <c r="BL78" s="488"/>
      <c r="BM78" s="488"/>
      <c r="BN78" s="488"/>
      <c r="BO78" s="488"/>
      <c r="BP78" s="488"/>
      <c r="BQ78" s="488"/>
      <c r="BR78" s="488"/>
      <c r="BS78" s="488"/>
      <c r="BT78" s="488"/>
      <c r="BU78" s="488"/>
      <c r="BV78" s="488"/>
      <c r="BW78" s="499"/>
    </row>
    <row r="79" spans="1:87" ht="30" customHeight="1">
      <c r="B79" s="739" t="s">
        <v>130</v>
      </c>
      <c r="C79" s="748"/>
      <c r="D79" s="748"/>
      <c r="E79" s="748"/>
      <c r="F79" s="748"/>
      <c r="G79" s="748"/>
      <c r="H79" s="748"/>
      <c r="I79" s="748"/>
      <c r="J79" s="748"/>
      <c r="K79" s="748" t="s">
        <v>338</v>
      </c>
      <c r="L79" s="748"/>
      <c r="M79" s="748"/>
      <c r="N79" s="748"/>
      <c r="O79" s="748"/>
      <c r="P79" s="748"/>
      <c r="Q79" s="748"/>
      <c r="R79" s="748"/>
      <c r="S79" s="748" t="s">
        <v>339</v>
      </c>
      <c r="T79" s="748"/>
      <c r="U79" s="748"/>
      <c r="V79" s="748"/>
      <c r="W79" s="748"/>
      <c r="X79" s="748"/>
      <c r="Y79" s="748"/>
      <c r="Z79" s="748"/>
      <c r="AA79" s="748"/>
      <c r="AB79" s="748"/>
      <c r="AC79" s="748"/>
      <c r="AD79" s="748"/>
      <c r="AE79" s="748"/>
      <c r="AF79" s="748"/>
      <c r="AG79" s="748"/>
      <c r="AH79" s="748" t="s">
        <v>101</v>
      </c>
      <c r="AI79" s="748"/>
      <c r="AJ79" s="748"/>
      <c r="AK79" s="748"/>
      <c r="AL79" s="748"/>
      <c r="AM79" s="748"/>
      <c r="AN79" s="748"/>
      <c r="AO79" s="748"/>
      <c r="AP79" s="740"/>
      <c r="AR79" s="497"/>
      <c r="AS79" s="488"/>
      <c r="AT79" s="488"/>
      <c r="AU79" s="556"/>
      <c r="AV79" s="556"/>
      <c r="AW79" s="556"/>
      <c r="AX79" s="556"/>
      <c r="AY79" s="556"/>
      <c r="AZ79" s="556"/>
      <c r="BA79" s="556"/>
      <c r="BB79" s="556"/>
      <c r="BC79" s="556"/>
      <c r="BD79" s="556"/>
      <c r="BE79" s="556"/>
      <c r="BF79" s="556"/>
      <c r="BG79" s="556"/>
      <c r="BH79" s="556"/>
      <c r="BI79" s="556"/>
      <c r="BJ79" s="556"/>
      <c r="BK79" s="556"/>
      <c r="BL79" s="556"/>
      <c r="BM79" s="556"/>
      <c r="BN79" s="556"/>
      <c r="BO79" s="556"/>
      <c r="BP79" s="556"/>
      <c r="BQ79" s="556"/>
      <c r="BR79" s="556"/>
      <c r="BS79" s="556"/>
      <c r="BT79" s="556"/>
      <c r="BU79" s="556"/>
      <c r="BV79" s="556"/>
      <c r="BW79" s="557"/>
      <c r="BX79" s="556"/>
      <c r="BY79" s="556"/>
      <c r="BZ79" s="556"/>
      <c r="CA79" s="556"/>
      <c r="CB79" s="556"/>
      <c r="CC79" s="556"/>
      <c r="CD79" s="556"/>
      <c r="CE79" s="556"/>
      <c r="CF79" s="556"/>
      <c r="CG79" s="556"/>
      <c r="CH79" s="556"/>
      <c r="CI79" s="556"/>
    </row>
    <row r="80" spans="1:87" ht="30" customHeight="1">
      <c r="B80" s="864" t="s">
        <v>625</v>
      </c>
      <c r="C80" s="864"/>
      <c r="D80" s="864"/>
      <c r="E80" s="864"/>
      <c r="F80" s="864"/>
      <c r="G80" s="864"/>
      <c r="H80" s="864"/>
      <c r="I80" s="864"/>
      <c r="J80" s="865"/>
      <c r="K80" s="1044">
        <f>R6</f>
        <v>8.4559999999999995</v>
      </c>
      <c r="L80" s="1044"/>
      <c r="M80" s="1044"/>
      <c r="N80" s="1044"/>
      <c r="O80" s="1044"/>
      <c r="P80" s="1044"/>
      <c r="Q80" s="1044"/>
      <c r="R80" s="1044"/>
      <c r="S80" s="1046">
        <f>AK74</f>
        <v>5.257223999999999</v>
      </c>
      <c r="T80" s="1103"/>
      <c r="U80" s="1103"/>
      <c r="V80" s="1103"/>
      <c r="W80" s="1103"/>
      <c r="X80" s="1103"/>
      <c r="Y80" s="1103"/>
      <c r="Z80" s="477" t="s">
        <v>100</v>
      </c>
      <c r="AA80" s="1103">
        <f>AE74</f>
        <v>6.9865739999999983</v>
      </c>
      <c r="AB80" s="1103"/>
      <c r="AC80" s="1103"/>
      <c r="AD80" s="1103"/>
      <c r="AE80" s="1103"/>
      <c r="AF80" s="1103"/>
      <c r="AG80" s="1104"/>
      <c r="AH80" s="1062" t="str">
        <f>IF(AND(K80&gt;=S80, K80&lt;=AA80),"쇄파대","비쇄파대")</f>
        <v>비쇄파대</v>
      </c>
      <c r="AI80" s="1062"/>
      <c r="AJ80" s="1062"/>
      <c r="AK80" s="1062"/>
      <c r="AL80" s="1062"/>
      <c r="AM80" s="1062"/>
      <c r="AN80" s="1062"/>
      <c r="AO80" s="1062"/>
      <c r="AP80" s="1084"/>
      <c r="AR80" s="497"/>
      <c r="AS80" s="488"/>
      <c r="AT80" s="488"/>
      <c r="AU80" s="523"/>
      <c r="AV80" s="523"/>
      <c r="AW80" s="523"/>
      <c r="AX80" s="523"/>
      <c r="AY80" s="523"/>
      <c r="AZ80" s="523"/>
      <c r="BA80" s="523"/>
      <c r="BB80" s="523"/>
      <c r="BC80" s="523"/>
      <c r="BD80" s="523"/>
      <c r="BE80" s="512"/>
      <c r="BF80" s="512"/>
      <c r="BG80" s="512"/>
      <c r="BH80" s="512"/>
      <c r="BI80" s="512"/>
      <c r="BJ80" s="512"/>
      <c r="BK80" s="512"/>
      <c r="BL80" s="512"/>
      <c r="BM80" s="549"/>
      <c r="BN80" s="549"/>
      <c r="BO80" s="549"/>
      <c r="BP80" s="549"/>
      <c r="BQ80" s="549"/>
      <c r="BR80" s="549"/>
      <c r="BS80" s="549"/>
      <c r="BT80" s="558"/>
      <c r="BU80" s="549"/>
      <c r="BV80" s="549"/>
      <c r="BW80" s="550"/>
      <c r="BX80" s="549"/>
      <c r="BY80" s="549"/>
      <c r="BZ80" s="549"/>
      <c r="CA80" s="549"/>
      <c r="CB80" s="523"/>
      <c r="CC80" s="523"/>
      <c r="CD80" s="523"/>
      <c r="CE80" s="523"/>
      <c r="CF80" s="523"/>
      <c r="CG80" s="523"/>
      <c r="CH80" s="523"/>
      <c r="CI80" s="523"/>
    </row>
    <row r="81" spans="1:87" ht="30" customHeight="1">
      <c r="B81" s="866" t="s">
        <v>628</v>
      </c>
      <c r="C81" s="866"/>
      <c r="D81" s="866"/>
      <c r="E81" s="866"/>
      <c r="F81" s="866"/>
      <c r="G81" s="866"/>
      <c r="H81" s="866"/>
      <c r="I81" s="866"/>
      <c r="J81" s="867"/>
      <c r="K81" s="1099">
        <f>R7</f>
        <v>13.856</v>
      </c>
      <c r="L81" s="1099"/>
      <c r="M81" s="1099"/>
      <c r="N81" s="1099"/>
      <c r="O81" s="1099"/>
      <c r="P81" s="1099"/>
      <c r="Q81" s="1099"/>
      <c r="R81" s="1099"/>
      <c r="S81" s="1100">
        <f>AK75</f>
        <v>6.4307999999999987</v>
      </c>
      <c r="T81" s="1105"/>
      <c r="U81" s="1105"/>
      <c r="V81" s="1105"/>
      <c r="W81" s="1105"/>
      <c r="X81" s="1105"/>
      <c r="Y81" s="1105"/>
      <c r="Z81" s="559" t="s">
        <v>100</v>
      </c>
      <c r="AA81" s="1105">
        <f>AE75</f>
        <v>8.499839999999999</v>
      </c>
      <c r="AB81" s="1105"/>
      <c r="AC81" s="1105"/>
      <c r="AD81" s="1105"/>
      <c r="AE81" s="1105"/>
      <c r="AF81" s="1105"/>
      <c r="AG81" s="1106"/>
      <c r="AH81" s="1047" t="str">
        <f>IF(AND(K81&gt;=S81, K81&lt;=AA81),"쇄파대","비쇄파대")</f>
        <v>비쇄파대</v>
      </c>
      <c r="AI81" s="1047"/>
      <c r="AJ81" s="1047"/>
      <c r="AK81" s="1047"/>
      <c r="AL81" s="1047"/>
      <c r="AM81" s="1047"/>
      <c r="AN81" s="1047"/>
      <c r="AO81" s="1047"/>
      <c r="AP81" s="1048"/>
      <c r="AR81" s="497"/>
      <c r="AS81" s="488"/>
      <c r="AT81" s="488"/>
      <c r="AU81" s="523"/>
      <c r="AV81" s="523"/>
      <c r="AW81" s="523"/>
      <c r="AX81" s="523"/>
      <c r="AY81" s="523"/>
      <c r="AZ81" s="523"/>
      <c r="BA81" s="523"/>
      <c r="BB81" s="523"/>
      <c r="BC81" s="523"/>
      <c r="BD81" s="523"/>
      <c r="BE81" s="512"/>
      <c r="BF81" s="512"/>
      <c r="BG81" s="512"/>
      <c r="BH81" s="512"/>
      <c r="BI81" s="512"/>
      <c r="BJ81" s="512"/>
      <c r="BK81" s="512"/>
      <c r="BL81" s="512"/>
      <c r="BM81" s="549"/>
      <c r="BN81" s="549"/>
      <c r="BO81" s="549"/>
      <c r="BP81" s="549"/>
      <c r="BQ81" s="549"/>
      <c r="BR81" s="549"/>
      <c r="BS81" s="549"/>
      <c r="BT81" s="558"/>
      <c r="BU81" s="549"/>
      <c r="BV81" s="549"/>
      <c r="BW81" s="550"/>
      <c r="BX81" s="549"/>
      <c r="BY81" s="549"/>
      <c r="BZ81" s="549"/>
      <c r="CA81" s="549"/>
      <c r="CB81" s="523"/>
      <c r="CC81" s="523"/>
      <c r="CD81" s="523"/>
      <c r="CE81" s="523"/>
      <c r="CF81" s="523"/>
      <c r="CG81" s="523"/>
      <c r="CH81" s="523"/>
      <c r="CI81" s="523"/>
    </row>
    <row r="82" spans="1:87" ht="18" customHeight="1">
      <c r="B82" s="314"/>
      <c r="C82" s="314"/>
      <c r="D82" s="314"/>
      <c r="E82" s="314"/>
      <c r="F82" s="314"/>
      <c r="G82" s="314"/>
      <c r="H82" s="314"/>
      <c r="I82" s="314"/>
      <c r="J82" s="314"/>
      <c r="K82" s="560"/>
      <c r="L82" s="560"/>
      <c r="M82" s="560"/>
      <c r="N82" s="560"/>
      <c r="O82" s="560"/>
      <c r="P82" s="560"/>
      <c r="Q82" s="560"/>
      <c r="R82" s="560"/>
      <c r="S82" s="560"/>
      <c r="T82" s="560"/>
      <c r="U82" s="560"/>
      <c r="V82" s="560"/>
      <c r="W82" s="560"/>
      <c r="X82" s="560"/>
      <c r="Y82" s="560"/>
      <c r="Z82" s="561"/>
      <c r="AA82" s="560"/>
      <c r="AB82" s="560"/>
      <c r="AC82" s="560"/>
      <c r="AD82" s="560"/>
      <c r="AE82" s="560"/>
      <c r="AF82" s="560"/>
      <c r="AG82" s="560"/>
      <c r="AH82" s="314"/>
      <c r="AI82" s="314"/>
      <c r="AJ82" s="314"/>
      <c r="AK82" s="314"/>
      <c r="AL82" s="314"/>
      <c r="AM82" s="314"/>
      <c r="AN82" s="314"/>
      <c r="AO82" s="314"/>
      <c r="AP82" s="314"/>
      <c r="AR82" s="497"/>
      <c r="AS82" s="488"/>
      <c r="AT82" s="488"/>
      <c r="AU82" s="523"/>
      <c r="AV82" s="523"/>
      <c r="AW82" s="523"/>
      <c r="AX82" s="523"/>
      <c r="AY82" s="523"/>
      <c r="AZ82" s="523"/>
      <c r="BA82" s="523"/>
      <c r="BB82" s="523"/>
      <c r="BC82" s="523"/>
      <c r="BD82" s="523"/>
      <c r="BE82" s="512"/>
      <c r="BF82" s="512"/>
      <c r="BG82" s="512"/>
      <c r="BH82" s="512"/>
      <c r="BI82" s="512"/>
      <c r="BJ82" s="512"/>
      <c r="BK82" s="512"/>
      <c r="BL82" s="512"/>
      <c r="BM82" s="549"/>
      <c r="BN82" s="549"/>
      <c r="BO82" s="549"/>
      <c r="BP82" s="549"/>
      <c r="BQ82" s="549"/>
      <c r="BR82" s="549"/>
      <c r="BS82" s="549"/>
      <c r="BT82" s="558"/>
      <c r="BU82" s="549"/>
      <c r="BV82" s="549"/>
      <c r="BW82" s="550"/>
      <c r="BX82" s="549"/>
      <c r="BY82" s="549"/>
      <c r="BZ82" s="549"/>
      <c r="CA82" s="549"/>
      <c r="CB82" s="523"/>
      <c r="CC82" s="523"/>
      <c r="CD82" s="523"/>
      <c r="CE82" s="523"/>
      <c r="CF82" s="523"/>
      <c r="CG82" s="523"/>
      <c r="CH82" s="523"/>
      <c r="CI82" s="523"/>
    </row>
    <row r="83" spans="1:87" ht="18" customHeight="1">
      <c r="B83" s="292"/>
      <c r="C83" s="292"/>
      <c r="D83" s="292"/>
      <c r="E83" s="292"/>
      <c r="F83" s="292"/>
      <c r="G83" s="292"/>
      <c r="H83" s="292"/>
      <c r="I83" s="292"/>
      <c r="J83" s="292"/>
      <c r="K83" s="526"/>
      <c r="L83" s="526"/>
      <c r="M83" s="526"/>
      <c r="N83" s="526"/>
      <c r="O83" s="526"/>
      <c r="P83" s="526"/>
      <c r="Q83" s="526"/>
      <c r="R83" s="526"/>
      <c r="S83" s="526"/>
      <c r="T83" s="526"/>
      <c r="U83" s="526"/>
      <c r="V83" s="526"/>
      <c r="W83" s="526"/>
      <c r="X83" s="526"/>
      <c r="Y83" s="526"/>
      <c r="Z83" s="562"/>
      <c r="AA83" s="526"/>
      <c r="AB83" s="526"/>
      <c r="AC83" s="526"/>
      <c r="AD83" s="526"/>
      <c r="AE83" s="526"/>
      <c r="AF83" s="526"/>
      <c r="AG83" s="526"/>
      <c r="AH83" s="292"/>
      <c r="AI83" s="292"/>
      <c r="AJ83" s="292"/>
      <c r="AK83" s="292"/>
      <c r="AL83" s="292"/>
      <c r="AM83" s="292"/>
      <c r="AN83" s="292"/>
      <c r="AO83" s="292"/>
      <c r="AP83" s="292"/>
      <c r="AR83" s="497"/>
      <c r="AS83" s="488"/>
      <c r="AT83" s="488"/>
      <c r="AU83" s="523"/>
      <c r="AV83" s="523"/>
      <c r="AW83" s="523"/>
      <c r="AX83" s="523"/>
      <c r="AY83" s="523"/>
      <c r="AZ83" s="523"/>
      <c r="BA83" s="523"/>
      <c r="BB83" s="523"/>
      <c r="BC83" s="523"/>
      <c r="BD83" s="523"/>
      <c r="BE83" s="512"/>
      <c r="BF83" s="512"/>
      <c r="BG83" s="512"/>
      <c r="BH83" s="512"/>
      <c r="BI83" s="512"/>
      <c r="BJ83" s="512"/>
      <c r="BK83" s="512"/>
      <c r="BL83" s="512"/>
      <c r="BM83" s="549"/>
      <c r="BN83" s="549"/>
      <c r="BO83" s="549"/>
      <c r="BP83" s="549"/>
      <c r="BQ83" s="549"/>
      <c r="BR83" s="549"/>
      <c r="BS83" s="549"/>
      <c r="BT83" s="558"/>
      <c r="BU83" s="549"/>
      <c r="BV83" s="549"/>
      <c r="BW83" s="550"/>
      <c r="BX83" s="549"/>
      <c r="BY83" s="549"/>
      <c r="BZ83" s="549"/>
      <c r="CA83" s="549"/>
      <c r="CB83" s="523"/>
      <c r="CC83" s="523"/>
      <c r="CD83" s="523"/>
      <c r="CE83" s="523"/>
      <c r="CF83" s="523"/>
      <c r="CG83" s="523"/>
      <c r="CH83" s="523"/>
      <c r="CI83" s="523"/>
    </row>
    <row r="84" spans="1:87" ht="18" customHeight="1">
      <c r="A84" s="1" t="s">
        <v>351</v>
      </c>
      <c r="AR84" s="497"/>
      <c r="AS84" s="488"/>
      <c r="AT84" s="488"/>
      <c r="AU84" s="488"/>
      <c r="AV84" s="488"/>
      <c r="AW84" s="488"/>
      <c r="AX84" s="488"/>
      <c r="AY84" s="488"/>
      <c r="AZ84" s="488"/>
      <c r="BA84" s="488"/>
      <c r="BB84" s="488"/>
      <c r="BC84" s="488"/>
      <c r="BD84" s="488"/>
      <c r="BE84" s="488"/>
      <c r="BF84" s="488"/>
      <c r="BG84" s="488"/>
      <c r="BH84" s="488"/>
      <c r="BI84" s="488"/>
      <c r="BJ84" s="488"/>
      <c r="BK84" s="488"/>
      <c r="BL84" s="488"/>
      <c r="BM84" s="488"/>
      <c r="BN84" s="488"/>
      <c r="BO84" s="488"/>
      <c r="BP84" s="488"/>
      <c r="BQ84" s="488"/>
      <c r="BR84" s="488"/>
      <c r="BS84" s="488"/>
      <c r="BT84" s="488"/>
      <c r="BU84" s="488"/>
      <c r="BV84" s="488"/>
      <c r="BW84" s="499"/>
    </row>
    <row r="85" spans="1:87" ht="18" customHeight="1">
      <c r="AR85" s="497"/>
      <c r="AS85" s="488"/>
      <c r="AT85" s="488"/>
      <c r="AU85" s="488"/>
      <c r="AV85" s="488"/>
      <c r="AW85" s="488"/>
      <c r="AX85" s="488"/>
      <c r="AY85" s="488"/>
      <c r="AZ85" s="488"/>
      <c r="BA85" s="488"/>
      <c r="BB85" s="488"/>
      <c r="BC85" s="488"/>
      <c r="BD85" s="488"/>
      <c r="BE85" s="488"/>
      <c r="BF85" s="488"/>
      <c r="BG85" s="488"/>
      <c r="BH85" s="488"/>
      <c r="BI85" s="488"/>
      <c r="BJ85" s="488"/>
      <c r="BK85" s="488"/>
      <c r="BL85" s="488"/>
      <c r="BM85" s="488"/>
      <c r="BN85" s="488"/>
      <c r="BO85" s="488"/>
      <c r="BP85" s="488"/>
      <c r="BQ85" s="488"/>
      <c r="BR85" s="488"/>
      <c r="BS85" s="488"/>
      <c r="BT85" s="488"/>
      <c r="BU85" s="488"/>
      <c r="BV85" s="488"/>
      <c r="BW85" s="499"/>
    </row>
    <row r="86" spans="1:87" ht="18" customHeight="1">
      <c r="AR86" s="497"/>
      <c r="AS86" s="488"/>
      <c r="AT86" s="488"/>
      <c r="AU86" s="488"/>
      <c r="AV86" s="488"/>
      <c r="AW86" s="488"/>
      <c r="AX86" s="488"/>
      <c r="AY86" s="488"/>
      <c r="AZ86" s="488"/>
      <c r="BA86" s="488"/>
      <c r="BB86" s="488"/>
      <c r="BC86" s="488"/>
      <c r="BD86" s="488"/>
      <c r="BE86" s="488"/>
      <c r="BF86" s="488"/>
      <c r="BG86" s="488"/>
      <c r="BH86" s="488"/>
      <c r="BI86" s="488"/>
      <c r="BJ86" s="488"/>
      <c r="BK86" s="488"/>
      <c r="BL86" s="488"/>
      <c r="BM86" s="488"/>
      <c r="BN86" s="488"/>
      <c r="BO86" s="488"/>
      <c r="BP86" s="488"/>
      <c r="BQ86" s="488"/>
      <c r="BR86" s="488"/>
      <c r="BS86" s="488"/>
      <c r="BT86" s="488"/>
      <c r="BU86" s="488"/>
      <c r="BV86" s="488"/>
      <c r="BW86" s="499"/>
    </row>
    <row r="87" spans="1:87" ht="18" customHeight="1">
      <c r="AR87" s="497"/>
      <c r="AS87" s="488"/>
      <c r="AT87" s="488"/>
      <c r="AU87" s="488"/>
      <c r="AV87" s="488"/>
      <c r="AW87" s="488"/>
      <c r="AX87" s="488"/>
      <c r="AY87" s="488"/>
      <c r="AZ87" s="488"/>
      <c r="BA87" s="488"/>
      <c r="BB87" s="488"/>
      <c r="BC87" s="488"/>
      <c r="BD87" s="488"/>
      <c r="BE87" s="488"/>
      <c r="BF87" s="488"/>
      <c r="BG87" s="488"/>
      <c r="BH87" s="488"/>
      <c r="BI87" s="488"/>
      <c r="BJ87" s="488"/>
      <c r="BK87" s="488"/>
      <c r="BL87" s="488"/>
      <c r="BM87" s="488"/>
      <c r="BN87" s="488"/>
      <c r="BO87" s="488"/>
      <c r="BP87" s="488"/>
      <c r="BQ87" s="488"/>
      <c r="BR87" s="488"/>
      <c r="BS87" s="488"/>
      <c r="BT87" s="488"/>
      <c r="BU87" s="488"/>
      <c r="BV87" s="488"/>
      <c r="BW87" s="499"/>
    </row>
    <row r="88" spans="1:87" ht="18" customHeight="1">
      <c r="AR88" s="497"/>
      <c r="AS88" s="488"/>
      <c r="AT88" s="488"/>
      <c r="AU88" s="488"/>
      <c r="AV88" s="488"/>
      <c r="AW88" s="488"/>
      <c r="AX88" s="488"/>
      <c r="AY88" s="488"/>
      <c r="AZ88" s="488"/>
      <c r="BA88" s="488"/>
      <c r="BB88" s="488"/>
      <c r="BC88" s="488"/>
      <c r="BD88" s="488"/>
      <c r="BE88" s="488"/>
      <c r="BF88" s="488"/>
      <c r="BG88" s="488"/>
      <c r="BH88" s="488"/>
      <c r="BI88" s="488"/>
      <c r="BJ88" s="488"/>
      <c r="BK88" s="488"/>
      <c r="BL88" s="488"/>
      <c r="BM88" s="488"/>
      <c r="BN88" s="488"/>
      <c r="BO88" s="488"/>
      <c r="BP88" s="488"/>
      <c r="BQ88" s="488"/>
      <c r="BR88" s="488"/>
      <c r="BS88" s="488"/>
      <c r="BT88" s="488"/>
      <c r="BU88" s="488"/>
      <c r="BV88" s="488"/>
      <c r="BW88" s="499"/>
    </row>
    <row r="89" spans="1:87" ht="18" customHeight="1">
      <c r="AR89" s="497"/>
      <c r="AS89" s="488"/>
      <c r="AT89" s="488"/>
      <c r="AU89" s="488"/>
      <c r="AV89" s="488"/>
      <c r="AW89" s="488"/>
      <c r="AX89" s="488"/>
      <c r="AY89" s="488"/>
      <c r="AZ89" s="488"/>
      <c r="BA89" s="488"/>
      <c r="BB89" s="488"/>
      <c r="BC89" s="488"/>
      <c r="BD89" s="488"/>
      <c r="BE89" s="488"/>
      <c r="BF89" s="488"/>
      <c r="BG89" s="488"/>
      <c r="BH89" s="488"/>
      <c r="BI89" s="488"/>
      <c r="BJ89" s="488"/>
      <c r="BK89" s="488"/>
      <c r="BL89" s="488"/>
      <c r="BM89" s="488"/>
      <c r="BN89" s="488"/>
      <c r="BO89" s="488"/>
      <c r="BP89" s="488"/>
      <c r="BQ89" s="488"/>
      <c r="BR89" s="488"/>
      <c r="BS89" s="488"/>
      <c r="BT89" s="488"/>
      <c r="BU89" s="488"/>
      <c r="BV89" s="488"/>
      <c r="BW89" s="499"/>
    </row>
    <row r="90" spans="1:87" ht="18" customHeight="1">
      <c r="AR90" s="497"/>
      <c r="AS90" s="488"/>
      <c r="AT90" s="488"/>
      <c r="AU90" s="488"/>
      <c r="AV90" s="488"/>
      <c r="AW90" s="488"/>
      <c r="AX90" s="488"/>
      <c r="AY90" s="488"/>
      <c r="AZ90" s="488"/>
      <c r="BA90" s="488"/>
      <c r="BB90" s="488"/>
      <c r="BC90" s="488"/>
      <c r="BD90" s="488"/>
      <c r="BE90" s="488"/>
      <c r="BF90" s="488"/>
      <c r="BG90" s="488"/>
      <c r="BH90" s="488"/>
      <c r="BI90" s="488"/>
      <c r="BJ90" s="488"/>
      <c r="BK90" s="488"/>
      <c r="BL90" s="488"/>
      <c r="BM90" s="488"/>
      <c r="BN90" s="488"/>
      <c r="BO90" s="488"/>
      <c r="BP90" s="488"/>
      <c r="BQ90" s="488"/>
      <c r="BR90" s="488"/>
      <c r="BS90" s="488"/>
      <c r="BT90" s="488"/>
      <c r="BU90" s="488"/>
      <c r="BV90" s="488"/>
      <c r="BW90" s="499"/>
    </row>
    <row r="91" spans="1:87" ht="18" customHeight="1">
      <c r="AR91" s="497"/>
      <c r="AS91" s="488"/>
      <c r="AT91" s="488"/>
      <c r="AU91" s="488"/>
      <c r="AV91" s="488"/>
      <c r="AW91" s="488"/>
      <c r="AX91" s="488"/>
      <c r="AY91" s="488"/>
      <c r="AZ91" s="488"/>
      <c r="BA91" s="488"/>
      <c r="BB91" s="488"/>
      <c r="BC91" s="488"/>
      <c r="BD91" s="488"/>
      <c r="BE91" s="488"/>
      <c r="BF91" s="488"/>
      <c r="BG91" s="488"/>
      <c r="BH91" s="488"/>
      <c r="BI91" s="488"/>
      <c r="BJ91" s="488"/>
      <c r="BK91" s="488"/>
      <c r="BL91" s="488"/>
      <c r="BM91" s="488"/>
      <c r="BN91" s="488"/>
      <c r="BO91" s="488"/>
      <c r="BP91" s="488"/>
      <c r="BQ91" s="488"/>
      <c r="BR91" s="488"/>
      <c r="BS91" s="488"/>
      <c r="BT91" s="488"/>
      <c r="BU91" s="488"/>
      <c r="BV91" s="488"/>
      <c r="BW91" s="499"/>
    </row>
    <row r="92" spans="1:87" ht="18" customHeight="1">
      <c r="AR92" s="497"/>
      <c r="AS92" s="488"/>
      <c r="AT92" s="488"/>
      <c r="AU92" s="488"/>
      <c r="AV92" s="488"/>
      <c r="AW92" s="488"/>
      <c r="AX92" s="488"/>
      <c r="AY92" s="488"/>
      <c r="AZ92" s="488"/>
      <c r="BA92" s="488"/>
      <c r="BB92" s="488"/>
      <c r="BC92" s="488"/>
      <c r="BD92" s="488"/>
      <c r="BE92" s="488"/>
      <c r="BF92" s="488"/>
      <c r="BG92" s="488"/>
      <c r="BH92" s="488"/>
      <c r="BI92" s="488"/>
      <c r="BJ92" s="488"/>
      <c r="BK92" s="488"/>
      <c r="BL92" s="488"/>
      <c r="BM92" s="488"/>
      <c r="BN92" s="488"/>
      <c r="BO92" s="488"/>
      <c r="BP92" s="488"/>
      <c r="BQ92" s="488"/>
      <c r="BR92" s="488"/>
      <c r="BS92" s="488"/>
      <c r="BT92" s="488"/>
      <c r="BU92" s="488"/>
      <c r="BV92" s="488"/>
      <c r="BW92" s="499"/>
    </row>
    <row r="93" spans="1:87" ht="18" customHeight="1">
      <c r="AR93" s="497"/>
      <c r="AS93" s="488"/>
      <c r="AT93" s="488"/>
      <c r="AU93" s="488"/>
      <c r="AV93" s="488"/>
      <c r="AW93" s="488"/>
      <c r="AX93" s="488"/>
      <c r="AY93" s="488"/>
      <c r="AZ93" s="488"/>
      <c r="BA93" s="488"/>
      <c r="BB93" s="488"/>
      <c r="BC93" s="488"/>
      <c r="BD93" s="488"/>
      <c r="BE93" s="488"/>
      <c r="BF93" s="488"/>
      <c r="BG93" s="488"/>
      <c r="BH93" s="488"/>
      <c r="BI93" s="488"/>
      <c r="BJ93" s="488"/>
      <c r="BK93" s="488"/>
      <c r="BL93" s="488"/>
      <c r="BM93" s="488"/>
      <c r="BN93" s="488"/>
      <c r="BO93" s="488"/>
      <c r="BP93" s="488"/>
      <c r="BQ93" s="488"/>
      <c r="BR93" s="488"/>
      <c r="BS93" s="488"/>
      <c r="BT93" s="488"/>
      <c r="BU93" s="488"/>
      <c r="BV93" s="488"/>
      <c r="BW93" s="499"/>
    </row>
    <row r="94" spans="1:87" ht="18" customHeight="1">
      <c r="AR94" s="497"/>
      <c r="AS94" s="488"/>
      <c r="AT94" s="488"/>
      <c r="AU94" s="488"/>
      <c r="AV94" s="488"/>
      <c r="AW94" s="488"/>
      <c r="AX94" s="488"/>
      <c r="AY94" s="488"/>
      <c r="AZ94" s="488"/>
      <c r="BA94" s="488"/>
      <c r="BB94" s="488"/>
      <c r="BC94" s="488"/>
      <c r="BD94" s="488"/>
      <c r="BE94" s="488"/>
      <c r="BF94" s="488"/>
      <c r="BG94" s="488"/>
      <c r="BH94" s="488"/>
      <c r="BI94" s="488"/>
      <c r="BJ94" s="488"/>
      <c r="BK94" s="488"/>
      <c r="BL94" s="488"/>
      <c r="BM94" s="488"/>
      <c r="BN94" s="488"/>
      <c r="BO94" s="488"/>
      <c r="BP94" s="488"/>
      <c r="BQ94" s="488"/>
      <c r="BR94" s="488"/>
      <c r="BS94" s="488"/>
      <c r="BT94" s="488"/>
      <c r="BU94" s="488"/>
      <c r="BV94" s="488"/>
      <c r="BW94" s="499"/>
    </row>
    <row r="95" spans="1:87" ht="18" customHeight="1">
      <c r="AR95" s="497"/>
      <c r="AS95" s="488"/>
      <c r="AT95" s="488"/>
      <c r="AU95" s="488"/>
      <c r="AV95" s="488"/>
      <c r="AW95" s="488"/>
      <c r="AX95" s="488"/>
      <c r="AY95" s="488"/>
      <c r="AZ95" s="488"/>
      <c r="BA95" s="488"/>
      <c r="BB95" s="488"/>
      <c r="BC95" s="488"/>
      <c r="BD95" s="488"/>
      <c r="BE95" s="488"/>
      <c r="BF95" s="488"/>
      <c r="BG95" s="488"/>
      <c r="BH95" s="488"/>
      <c r="BI95" s="488"/>
      <c r="BJ95" s="488"/>
      <c r="BK95" s="488"/>
      <c r="BL95" s="488"/>
      <c r="BM95" s="488"/>
      <c r="BN95" s="488"/>
      <c r="BO95" s="488"/>
      <c r="BP95" s="488"/>
      <c r="BQ95" s="488"/>
      <c r="BR95" s="488"/>
      <c r="BS95" s="488"/>
      <c r="BT95" s="488"/>
      <c r="BU95" s="488"/>
      <c r="BV95" s="488"/>
      <c r="BW95" s="499"/>
    </row>
    <row r="96" spans="1:87" ht="18" customHeight="1">
      <c r="AR96" s="497"/>
      <c r="AS96" s="488"/>
      <c r="AT96" s="488"/>
      <c r="AU96" s="488"/>
      <c r="AV96" s="488"/>
      <c r="AW96" s="488"/>
      <c r="AX96" s="488"/>
      <c r="AY96" s="488"/>
      <c r="AZ96" s="488"/>
      <c r="BA96" s="488"/>
      <c r="BB96" s="488"/>
      <c r="BC96" s="488"/>
      <c r="BD96" s="488"/>
      <c r="BE96" s="488"/>
      <c r="BF96" s="488"/>
      <c r="BG96" s="488"/>
      <c r="BH96" s="488"/>
      <c r="BI96" s="488"/>
      <c r="BJ96" s="488"/>
      <c r="BK96" s="488"/>
      <c r="BL96" s="488"/>
      <c r="BM96" s="488"/>
      <c r="BN96" s="488"/>
      <c r="BO96" s="488"/>
      <c r="BP96" s="488"/>
      <c r="BQ96" s="488"/>
      <c r="BR96" s="488"/>
      <c r="BS96" s="488"/>
      <c r="BT96" s="488"/>
      <c r="BU96" s="488"/>
      <c r="BV96" s="488"/>
      <c r="BW96" s="499"/>
    </row>
    <row r="97" spans="2:75" ht="18" customHeight="1">
      <c r="AR97" s="497"/>
      <c r="AS97" s="488"/>
      <c r="AT97" s="488"/>
      <c r="AU97" s="488"/>
      <c r="AV97" s="488"/>
      <c r="AW97" s="488"/>
      <c r="AX97" s="488"/>
      <c r="AY97" s="488"/>
      <c r="AZ97" s="488"/>
      <c r="BA97" s="488"/>
      <c r="BB97" s="488"/>
      <c r="BC97" s="488"/>
      <c r="BD97" s="488"/>
      <c r="BE97" s="488"/>
      <c r="BF97" s="488"/>
      <c r="BG97" s="488"/>
      <c r="BH97" s="488"/>
      <c r="BI97" s="488"/>
      <c r="BJ97" s="488"/>
      <c r="BK97" s="488"/>
      <c r="BL97" s="488"/>
      <c r="BM97" s="488"/>
      <c r="BN97" s="488"/>
      <c r="BO97" s="488"/>
      <c r="BP97" s="488"/>
      <c r="BQ97" s="488"/>
      <c r="BR97" s="488"/>
      <c r="BS97" s="488"/>
      <c r="BT97" s="488"/>
      <c r="BU97" s="488"/>
      <c r="BV97" s="488"/>
      <c r="BW97" s="499"/>
    </row>
    <row r="98" spans="2:75" ht="18" customHeight="1">
      <c r="AR98" s="497"/>
      <c r="AS98" s="488"/>
      <c r="AT98" s="488"/>
      <c r="AU98" s="488"/>
      <c r="AV98" s="488"/>
      <c r="AW98" s="488"/>
      <c r="AX98" s="488"/>
      <c r="AY98" s="488"/>
      <c r="AZ98" s="488"/>
      <c r="BA98" s="488"/>
      <c r="BB98" s="488"/>
      <c r="BC98" s="488"/>
      <c r="BD98" s="488"/>
      <c r="BE98" s="488"/>
      <c r="BF98" s="488"/>
      <c r="BG98" s="488"/>
      <c r="BH98" s="488"/>
      <c r="BI98" s="488"/>
      <c r="BJ98" s="488"/>
      <c r="BK98" s="488"/>
      <c r="BL98" s="488"/>
      <c r="BM98" s="488"/>
      <c r="BN98" s="488"/>
      <c r="BO98" s="488"/>
      <c r="BP98" s="488"/>
      <c r="BQ98" s="488"/>
      <c r="BR98" s="488"/>
      <c r="BS98" s="488"/>
      <c r="BT98" s="488"/>
      <c r="BU98" s="488"/>
      <c r="BV98" s="488"/>
      <c r="BW98" s="499"/>
    </row>
    <row r="99" spans="2:75" ht="18" customHeight="1">
      <c r="AR99" s="497"/>
      <c r="AS99" s="488"/>
      <c r="AT99" s="488"/>
      <c r="AU99" s="488"/>
      <c r="AV99" s="488"/>
      <c r="AW99" s="488"/>
      <c r="AX99" s="488"/>
      <c r="AY99" s="488"/>
      <c r="AZ99" s="488"/>
      <c r="BA99" s="488"/>
      <c r="BB99" s="488"/>
      <c r="BC99" s="488"/>
      <c r="BD99" s="488"/>
      <c r="BE99" s="488"/>
      <c r="BF99" s="488"/>
      <c r="BG99" s="488"/>
      <c r="BH99" s="488"/>
      <c r="BI99" s="488"/>
      <c r="BJ99" s="488"/>
      <c r="BK99" s="488"/>
      <c r="BL99" s="488"/>
      <c r="BM99" s="488"/>
      <c r="BN99" s="488"/>
      <c r="BO99" s="488"/>
      <c r="BP99" s="488"/>
      <c r="BQ99" s="488"/>
      <c r="BR99" s="488"/>
      <c r="BS99" s="488"/>
      <c r="BT99" s="488"/>
      <c r="BU99" s="488"/>
      <c r="BV99" s="488"/>
      <c r="BW99" s="499"/>
    </row>
    <row r="100" spans="2:75" ht="18" customHeight="1">
      <c r="AR100" s="497"/>
      <c r="AS100" s="488"/>
      <c r="AT100" s="488"/>
      <c r="AU100" s="488"/>
      <c r="AV100" s="488"/>
      <c r="AW100" s="488"/>
      <c r="AX100" s="488"/>
      <c r="AY100" s="488"/>
      <c r="AZ100" s="488"/>
      <c r="BA100" s="488"/>
      <c r="BB100" s="488"/>
      <c r="BC100" s="488"/>
      <c r="BD100" s="488"/>
      <c r="BE100" s="488"/>
      <c r="BF100" s="488"/>
      <c r="BG100" s="488"/>
      <c r="BH100" s="488"/>
      <c r="BI100" s="488"/>
      <c r="BJ100" s="488"/>
      <c r="BK100" s="488"/>
      <c r="BL100" s="488"/>
      <c r="BM100" s="488"/>
      <c r="BN100" s="488"/>
      <c r="BO100" s="488"/>
      <c r="BP100" s="488"/>
      <c r="BQ100" s="488"/>
      <c r="BR100" s="488"/>
      <c r="BS100" s="488"/>
      <c r="BT100" s="488"/>
      <c r="BU100" s="488"/>
      <c r="BV100" s="488"/>
      <c r="BW100" s="499"/>
    </row>
    <row r="101" spans="2:75" ht="18" customHeight="1">
      <c r="AR101" s="497"/>
      <c r="AS101" s="488"/>
      <c r="AT101" s="488"/>
      <c r="AU101" s="488"/>
      <c r="AV101" s="488"/>
      <c r="AW101" s="488"/>
      <c r="AX101" s="488"/>
      <c r="AY101" s="488"/>
      <c r="AZ101" s="488"/>
      <c r="BA101" s="488"/>
      <c r="BB101" s="488"/>
      <c r="BC101" s="488"/>
      <c r="BD101" s="488"/>
      <c r="BE101" s="488"/>
      <c r="BF101" s="488"/>
      <c r="BG101" s="488"/>
      <c r="BH101" s="488"/>
      <c r="BI101" s="488"/>
      <c r="BJ101" s="488"/>
      <c r="BK101" s="488"/>
      <c r="BL101" s="488"/>
      <c r="BM101" s="488"/>
      <c r="BN101" s="488"/>
      <c r="BO101" s="488"/>
      <c r="BP101" s="488"/>
      <c r="BQ101" s="488"/>
      <c r="BR101" s="488"/>
      <c r="BS101" s="488"/>
      <c r="BT101" s="488"/>
      <c r="BU101" s="488"/>
      <c r="BV101" s="488"/>
      <c r="BW101" s="499"/>
    </row>
    <row r="102" spans="2:75" ht="18" customHeight="1">
      <c r="AR102" s="497"/>
      <c r="AS102" s="488"/>
      <c r="AT102" s="488"/>
      <c r="AU102" s="488"/>
      <c r="AV102" s="488"/>
      <c r="AW102" s="488"/>
      <c r="AX102" s="488"/>
      <c r="AY102" s="488"/>
      <c r="AZ102" s="488"/>
      <c r="BA102" s="488"/>
      <c r="BB102" s="488"/>
      <c r="BC102" s="488"/>
      <c r="BD102" s="488"/>
      <c r="BE102" s="488"/>
      <c r="BF102" s="488"/>
      <c r="BG102" s="488"/>
      <c r="BH102" s="488"/>
      <c r="BI102" s="488"/>
      <c r="BJ102" s="488"/>
      <c r="BK102" s="488"/>
      <c r="BL102" s="488"/>
      <c r="BM102" s="488"/>
      <c r="BN102" s="488"/>
      <c r="BO102" s="488"/>
      <c r="BP102" s="488"/>
      <c r="BQ102" s="488"/>
      <c r="BR102" s="488"/>
      <c r="BS102" s="488"/>
      <c r="BT102" s="488"/>
      <c r="BU102" s="488"/>
      <c r="BV102" s="488"/>
      <c r="BW102" s="499"/>
    </row>
    <row r="103" spans="2:75" ht="18" customHeight="1">
      <c r="AR103" s="497"/>
      <c r="AS103" s="488"/>
      <c r="AT103" s="488"/>
      <c r="AU103" s="488"/>
      <c r="AV103" s="488"/>
      <c r="AW103" s="488"/>
      <c r="AX103" s="488"/>
      <c r="AY103" s="488"/>
      <c r="AZ103" s="488"/>
      <c r="BA103" s="488"/>
      <c r="BB103" s="488"/>
      <c r="BC103" s="488"/>
      <c r="BD103" s="488"/>
      <c r="BE103" s="488"/>
      <c r="BF103" s="488"/>
      <c r="BG103" s="488"/>
      <c r="BH103" s="488"/>
      <c r="BI103" s="488"/>
      <c r="BJ103" s="488"/>
      <c r="BK103" s="488"/>
      <c r="BL103" s="488"/>
      <c r="BM103" s="488"/>
      <c r="BN103" s="488"/>
      <c r="BO103" s="488"/>
      <c r="BP103" s="488"/>
      <c r="BQ103" s="488"/>
      <c r="BR103" s="488"/>
      <c r="BS103" s="488"/>
      <c r="BT103" s="488"/>
      <c r="BU103" s="488"/>
      <c r="BV103" s="488"/>
      <c r="BW103" s="499"/>
    </row>
    <row r="104" spans="2:75" ht="18" customHeight="1">
      <c r="AR104" s="497"/>
      <c r="AS104" s="488"/>
      <c r="AT104" s="488"/>
      <c r="AU104" s="488"/>
      <c r="AV104" s="488"/>
      <c r="AW104" s="488"/>
      <c r="AX104" s="488"/>
      <c r="AY104" s="488"/>
      <c r="AZ104" s="488"/>
      <c r="BA104" s="488"/>
      <c r="BB104" s="488"/>
      <c r="BC104" s="488"/>
      <c r="BD104" s="488"/>
      <c r="BE104" s="488"/>
      <c r="BF104" s="488"/>
      <c r="BG104" s="488"/>
      <c r="BH104" s="488"/>
      <c r="BI104" s="488"/>
      <c r="BJ104" s="488"/>
      <c r="BK104" s="488"/>
      <c r="BL104" s="488"/>
      <c r="BM104" s="488"/>
      <c r="BN104" s="488"/>
      <c r="BO104" s="488"/>
      <c r="BP104" s="488"/>
      <c r="BQ104" s="488"/>
      <c r="BR104" s="488"/>
      <c r="BS104" s="488"/>
      <c r="BT104" s="488"/>
      <c r="BU104" s="488"/>
      <c r="BV104" s="488"/>
      <c r="BW104" s="499"/>
    </row>
    <row r="105" spans="2:75" ht="18" customHeight="1">
      <c r="AR105" s="497"/>
      <c r="AS105" s="488"/>
      <c r="AT105" s="488"/>
      <c r="AU105" s="488"/>
      <c r="AV105" s="488"/>
      <c r="AW105" s="488"/>
      <c r="AX105" s="488"/>
      <c r="AY105" s="488"/>
      <c r="AZ105" s="488"/>
      <c r="BA105" s="488"/>
      <c r="BB105" s="488"/>
      <c r="BC105" s="488"/>
      <c r="BD105" s="488"/>
      <c r="BE105" s="488"/>
      <c r="BF105" s="488"/>
      <c r="BG105" s="488"/>
      <c r="BH105" s="488"/>
      <c r="BI105" s="488"/>
      <c r="BJ105" s="488"/>
      <c r="BK105" s="488"/>
      <c r="BL105" s="488"/>
      <c r="BM105" s="488"/>
      <c r="BN105" s="488"/>
      <c r="BO105" s="488"/>
      <c r="BP105" s="488"/>
      <c r="BQ105" s="488"/>
      <c r="BR105" s="488"/>
      <c r="BS105" s="488"/>
      <c r="BT105" s="488"/>
      <c r="BU105" s="488"/>
      <c r="BV105" s="488"/>
      <c r="BW105" s="499"/>
    </row>
    <row r="106" spans="2:75" ht="18" customHeight="1">
      <c r="AR106" s="497"/>
      <c r="AS106" s="488"/>
      <c r="AT106" s="488"/>
      <c r="AU106" s="488"/>
      <c r="AV106" s="488"/>
      <c r="AW106" s="488"/>
      <c r="AX106" s="488"/>
      <c r="AY106" s="488"/>
      <c r="AZ106" s="488"/>
      <c r="BA106" s="488"/>
      <c r="BB106" s="488"/>
      <c r="BC106" s="488"/>
      <c r="BD106" s="488"/>
      <c r="BE106" s="488"/>
      <c r="BF106" s="488"/>
      <c r="BG106" s="488"/>
      <c r="BH106" s="488"/>
      <c r="BI106" s="488"/>
      <c r="BJ106" s="488"/>
      <c r="BK106" s="488"/>
      <c r="BL106" s="488"/>
      <c r="BM106" s="488"/>
      <c r="BN106" s="488"/>
      <c r="BO106" s="488"/>
      <c r="BP106" s="488"/>
      <c r="BQ106" s="488"/>
      <c r="BR106" s="488"/>
      <c r="BS106" s="488"/>
      <c r="BT106" s="488"/>
      <c r="BU106" s="488"/>
      <c r="BV106" s="488"/>
      <c r="BW106" s="499"/>
    </row>
    <row r="107" spans="2:75" ht="18" customHeight="1">
      <c r="AR107" s="497"/>
      <c r="AS107" s="488"/>
      <c r="AT107" s="488"/>
      <c r="AU107" s="488"/>
      <c r="AV107" s="488"/>
      <c r="AW107" s="488"/>
      <c r="AX107" s="488"/>
      <c r="AY107" s="488"/>
      <c r="AZ107" s="488"/>
      <c r="BA107" s="488"/>
      <c r="BB107" s="488"/>
      <c r="BC107" s="488"/>
      <c r="BD107" s="488"/>
      <c r="BE107" s="488"/>
      <c r="BF107" s="488"/>
      <c r="BG107" s="488"/>
      <c r="BH107" s="488"/>
      <c r="BI107" s="488"/>
      <c r="BJ107" s="488"/>
      <c r="BK107" s="488"/>
      <c r="BL107" s="488"/>
      <c r="BM107" s="488"/>
      <c r="BN107" s="488"/>
      <c r="BO107" s="488"/>
      <c r="BP107" s="488"/>
      <c r="BQ107" s="488"/>
      <c r="BR107" s="488"/>
      <c r="BS107" s="488"/>
      <c r="BT107" s="488"/>
      <c r="BU107" s="488"/>
      <c r="BV107" s="488"/>
      <c r="BW107" s="499"/>
    </row>
    <row r="108" spans="2:75" ht="18" customHeight="1">
      <c r="D108" s="1032" t="s">
        <v>864</v>
      </c>
      <c r="E108" s="1032"/>
      <c r="F108" s="1032"/>
      <c r="G108" s="1032"/>
      <c r="H108" s="1032"/>
      <c r="I108" s="1032"/>
      <c r="J108" s="1032"/>
      <c r="K108" s="1032"/>
      <c r="L108" s="1032"/>
      <c r="M108" s="1032"/>
      <c r="N108" s="1032"/>
      <c r="O108" s="1032"/>
      <c r="P108" s="1032"/>
      <c r="Q108" s="1032"/>
      <c r="R108" s="1032"/>
      <c r="S108" s="1032"/>
      <c r="T108" s="1032"/>
      <c r="U108" s="1032"/>
      <c r="V108" s="1032"/>
      <c r="W108" s="1032"/>
      <c r="X108" s="1032"/>
      <c r="Y108" s="1032"/>
      <c r="Z108" s="1032"/>
      <c r="AA108" s="1032"/>
      <c r="AB108" s="1032"/>
      <c r="AC108" s="1032"/>
      <c r="AD108" s="1032"/>
      <c r="AE108" s="1032"/>
      <c r="AF108" s="1032"/>
      <c r="AG108" s="1032"/>
      <c r="AH108" s="1032"/>
      <c r="AI108" s="1032"/>
      <c r="AJ108" s="1032"/>
      <c r="AK108" s="1032"/>
      <c r="AL108" s="1032"/>
      <c r="AR108" s="497"/>
      <c r="AS108" s="488"/>
      <c r="AT108" s="488"/>
      <c r="AU108" s="488"/>
      <c r="AV108" s="488"/>
      <c r="AW108" s="488"/>
      <c r="AX108" s="488"/>
      <c r="AY108" s="488"/>
      <c r="AZ108" s="488"/>
      <c r="BA108" s="488"/>
      <c r="BB108" s="488"/>
      <c r="BC108" s="488"/>
      <c r="BD108" s="488"/>
      <c r="BE108" s="488"/>
      <c r="BF108" s="488"/>
      <c r="BG108" s="488"/>
      <c r="BH108" s="488"/>
      <c r="BI108" s="488"/>
      <c r="BJ108" s="488"/>
      <c r="BK108" s="488"/>
      <c r="BL108" s="488"/>
      <c r="BM108" s="488"/>
      <c r="BN108" s="488"/>
      <c r="BO108" s="488"/>
      <c r="BP108" s="488"/>
      <c r="BQ108" s="488"/>
      <c r="BR108" s="488"/>
      <c r="BS108" s="488"/>
      <c r="BT108" s="488"/>
      <c r="BU108" s="488"/>
      <c r="BV108" s="488"/>
      <c r="BW108" s="499"/>
    </row>
    <row r="109" spans="2:75" ht="18" customHeight="1">
      <c r="B109" s="1" t="s">
        <v>352</v>
      </c>
      <c r="AR109" s="497"/>
      <c r="AS109" s="488"/>
      <c r="AT109" s="488"/>
      <c r="AU109" s="488"/>
      <c r="AV109" s="488"/>
      <c r="AW109" s="488"/>
      <c r="AX109" s="488"/>
      <c r="AY109" s="488"/>
      <c r="AZ109" s="488"/>
      <c r="BA109" s="488"/>
      <c r="BB109" s="488"/>
      <c r="BC109" s="488"/>
      <c r="BD109" s="488"/>
      <c r="BE109" s="488"/>
      <c r="BF109" s="488"/>
      <c r="BG109" s="488"/>
      <c r="BH109" s="488"/>
      <c r="BI109" s="488"/>
      <c r="BJ109" s="488"/>
      <c r="BK109" s="488"/>
      <c r="BL109" s="488"/>
      <c r="BM109" s="488"/>
      <c r="BN109" s="488"/>
      <c r="BO109" s="488"/>
      <c r="BP109" s="488"/>
      <c r="BQ109" s="488"/>
      <c r="BR109" s="488"/>
      <c r="BS109" s="488"/>
      <c r="BT109" s="488"/>
      <c r="BU109" s="488"/>
      <c r="BV109" s="488"/>
      <c r="BW109" s="499"/>
    </row>
    <row r="110" spans="2:75" ht="18" customHeight="1">
      <c r="B110" s="739" t="s">
        <v>130</v>
      </c>
      <c r="C110" s="748"/>
      <c r="D110" s="748"/>
      <c r="E110" s="748"/>
      <c r="F110" s="748"/>
      <c r="G110" s="748"/>
      <c r="H110" s="748"/>
      <c r="I110" s="748"/>
      <c r="J110" s="748"/>
      <c r="K110" s="998" t="s">
        <v>752</v>
      </c>
      <c r="L110" s="748"/>
      <c r="M110" s="748"/>
      <c r="N110" s="748"/>
      <c r="O110" s="748"/>
      <c r="P110" s="998" t="s">
        <v>753</v>
      </c>
      <c r="Q110" s="998"/>
      <c r="R110" s="998"/>
      <c r="S110" s="998"/>
      <c r="T110" s="998"/>
      <c r="U110" s="998"/>
      <c r="V110" s="998" t="s">
        <v>198</v>
      </c>
      <c r="W110" s="1107"/>
      <c r="X110" s="1107"/>
      <c r="Y110" s="1107"/>
      <c r="Z110" s="1107"/>
      <c r="AA110" s="748" t="s">
        <v>754</v>
      </c>
      <c r="AB110" s="748"/>
      <c r="AC110" s="748"/>
      <c r="AD110" s="748"/>
      <c r="AE110" s="748"/>
      <c r="AF110" s="748" t="s">
        <v>755</v>
      </c>
      <c r="AG110" s="748"/>
      <c r="AH110" s="748"/>
      <c r="AI110" s="748"/>
      <c r="AJ110" s="748"/>
      <c r="AK110" s="748"/>
      <c r="AL110" s="998" t="s">
        <v>756</v>
      </c>
      <c r="AM110" s="748"/>
      <c r="AN110" s="748"/>
      <c r="AO110" s="748"/>
      <c r="AP110" s="740"/>
      <c r="AR110" s="497"/>
      <c r="AS110" s="488"/>
      <c r="AT110" s="488"/>
      <c r="AU110" s="488"/>
      <c r="AV110" s="488"/>
      <c r="AW110" s="488"/>
      <c r="AX110" s="488"/>
      <c r="AY110" s="488"/>
      <c r="AZ110" s="488"/>
      <c r="BA110" s="488"/>
      <c r="BB110" s="488"/>
      <c r="BC110" s="488"/>
      <c r="BD110" s="488"/>
      <c r="BH110" s="488"/>
      <c r="BI110" s="488"/>
      <c r="BJ110" s="488"/>
      <c r="BK110" s="488"/>
      <c r="BL110" s="488"/>
      <c r="BM110" s="488"/>
      <c r="BN110" s="488"/>
      <c r="BO110" s="488"/>
      <c r="BP110" s="488"/>
      <c r="BQ110" s="488"/>
      <c r="BR110" s="488"/>
      <c r="BS110" s="488"/>
      <c r="BT110" s="488"/>
      <c r="BU110" s="488"/>
      <c r="BV110" s="488"/>
      <c r="BW110" s="499"/>
    </row>
    <row r="111" spans="2:75" ht="18" customHeight="1">
      <c r="B111" s="739"/>
      <c r="C111" s="748"/>
      <c r="D111" s="748"/>
      <c r="E111" s="748"/>
      <c r="F111" s="748"/>
      <c r="G111" s="748"/>
      <c r="H111" s="748"/>
      <c r="I111" s="748"/>
      <c r="J111" s="748"/>
      <c r="K111" s="748"/>
      <c r="L111" s="748"/>
      <c r="M111" s="748"/>
      <c r="N111" s="748"/>
      <c r="O111" s="748"/>
      <c r="P111" s="998"/>
      <c r="Q111" s="998"/>
      <c r="R111" s="998"/>
      <c r="S111" s="998"/>
      <c r="T111" s="998"/>
      <c r="U111" s="998"/>
      <c r="V111" s="1107"/>
      <c r="W111" s="1107"/>
      <c r="X111" s="1107"/>
      <c r="Y111" s="1107"/>
      <c r="Z111" s="1107"/>
      <c r="AA111" s="748"/>
      <c r="AB111" s="748"/>
      <c r="AC111" s="748"/>
      <c r="AD111" s="748"/>
      <c r="AE111" s="748"/>
      <c r="AF111" s="748"/>
      <c r="AG111" s="748"/>
      <c r="AH111" s="748"/>
      <c r="AI111" s="748"/>
      <c r="AJ111" s="748"/>
      <c r="AK111" s="748"/>
      <c r="AL111" s="748"/>
      <c r="AM111" s="748"/>
      <c r="AN111" s="748"/>
      <c r="AO111" s="748"/>
      <c r="AP111" s="740"/>
      <c r="AR111" s="1049" t="s">
        <v>757</v>
      </c>
      <c r="AS111" s="749"/>
      <c r="AT111" s="749"/>
      <c r="AU111" s="749"/>
      <c r="AV111" s="749" t="s">
        <v>758</v>
      </c>
      <c r="AW111" s="749"/>
      <c r="AX111" s="749"/>
      <c r="AY111" s="749"/>
      <c r="AZ111" s="749" t="s">
        <v>759</v>
      </c>
      <c r="BA111" s="749"/>
      <c r="BB111" s="749"/>
      <c r="BC111" s="749"/>
      <c r="BD111" s="488"/>
      <c r="BE111" s="488">
        <v>20</v>
      </c>
      <c r="BF111" s="488">
        <v>50</v>
      </c>
      <c r="BG111" s="488">
        <v>100</v>
      </c>
      <c r="BH111" s="488"/>
      <c r="BI111" s="488"/>
      <c r="BJ111" s="488"/>
      <c r="BK111" s="488"/>
      <c r="BL111" s="488"/>
      <c r="BM111" s="488"/>
      <c r="BN111" s="488"/>
      <c r="BO111" s="488"/>
      <c r="BP111" s="488"/>
      <c r="BQ111" s="488"/>
      <c r="BR111" s="488"/>
      <c r="BS111" s="488"/>
      <c r="BT111" s="488"/>
      <c r="BU111" s="488"/>
      <c r="BV111" s="488"/>
      <c r="BW111" s="499"/>
    </row>
    <row r="112" spans="2:75" ht="30" customHeight="1">
      <c r="B112" s="864" t="s">
        <v>625</v>
      </c>
      <c r="C112" s="864"/>
      <c r="D112" s="864"/>
      <c r="E112" s="864"/>
      <c r="F112" s="864"/>
      <c r="G112" s="864"/>
      <c r="H112" s="864"/>
      <c r="I112" s="864"/>
      <c r="J112" s="865"/>
      <c r="K112" s="1059">
        <f>AL6</f>
        <v>206.31</v>
      </c>
      <c r="L112" s="1059"/>
      <c r="M112" s="1059"/>
      <c r="N112" s="1059"/>
      <c r="O112" s="1059"/>
      <c r="P112" s="1059">
        <f>AZ112</f>
        <v>2.0299999999999998</v>
      </c>
      <c r="Q112" s="1059"/>
      <c r="R112" s="1059"/>
      <c r="S112" s="1059"/>
      <c r="T112" s="1059"/>
      <c r="U112" s="1059"/>
      <c r="V112" s="1050">
        <f>P13</f>
        <v>0.02</v>
      </c>
      <c r="W112" s="1050"/>
      <c r="X112" s="1050"/>
      <c r="Y112" s="1050"/>
      <c r="Z112" s="1050"/>
      <c r="AA112" s="1101">
        <f>P112/K112</f>
        <v>9.8395618244389495E-3</v>
      </c>
      <c r="AB112" s="1101"/>
      <c r="AC112" s="1101"/>
      <c r="AD112" s="1101"/>
      <c r="AE112" s="1101"/>
      <c r="AF112" s="1045">
        <f>AV112</f>
        <v>1.97</v>
      </c>
      <c r="AG112" s="1045"/>
      <c r="AH112" s="1045"/>
      <c r="AI112" s="1045"/>
      <c r="AJ112" s="1045"/>
      <c r="AK112" s="1045"/>
      <c r="AL112" s="1044">
        <f>AF112*P112</f>
        <v>3.9990999999999994</v>
      </c>
      <c r="AM112" s="1044"/>
      <c r="AN112" s="1044"/>
      <c r="AO112" s="1044"/>
      <c r="AP112" s="1046"/>
      <c r="AR112" s="1040">
        <f>R6/K112</f>
        <v>4.0986864427318109E-2</v>
      </c>
      <c r="AS112" s="1041"/>
      <c r="AT112" s="1041"/>
      <c r="AU112" s="1041"/>
      <c r="AV112" s="1038">
        <f>BF112</f>
        <v>1.97</v>
      </c>
      <c r="AW112" s="1038"/>
      <c r="AX112" s="1038"/>
      <c r="AY112" s="1038"/>
      <c r="AZ112" s="1108">
        <f>ROUND(AB6/AV112,2)</f>
        <v>2.0299999999999998</v>
      </c>
      <c r="BA112" s="1108"/>
      <c r="BB112" s="1108"/>
      <c r="BC112" s="1108"/>
      <c r="BD112" s="488"/>
      <c r="BE112" s="563">
        <v>1.81</v>
      </c>
      <c r="BF112" s="564">
        <f>ROUND(BG112+(($BG$111-$BF$111)*(BE112-BG112)/($BG$111-$BE$111)),2)</f>
        <v>1.97</v>
      </c>
      <c r="BG112" s="565">
        <v>2.2400000000000002</v>
      </c>
      <c r="BH112" s="488"/>
      <c r="BI112" s="749" t="s">
        <v>758</v>
      </c>
      <c r="BJ112" s="749"/>
      <c r="BK112" s="749"/>
      <c r="BL112" s="749"/>
      <c r="BM112" s="488"/>
      <c r="BN112" s="488"/>
      <c r="BO112" s="488"/>
      <c r="BP112" s="488"/>
      <c r="BQ112" s="488"/>
      <c r="BR112" s="488"/>
      <c r="BS112" s="488"/>
      <c r="BT112" s="488"/>
      <c r="BU112" s="488"/>
      <c r="BV112" s="488"/>
      <c r="BW112" s="499"/>
    </row>
    <row r="113" spans="1:75" ht="30" customHeight="1">
      <c r="B113" s="866" t="s">
        <v>628</v>
      </c>
      <c r="C113" s="866"/>
      <c r="D113" s="866"/>
      <c r="E113" s="866"/>
      <c r="F113" s="866"/>
      <c r="G113" s="866"/>
      <c r="H113" s="866"/>
      <c r="I113" s="866"/>
      <c r="J113" s="867"/>
      <c r="K113" s="1057">
        <f>AL7</f>
        <v>209.91</v>
      </c>
      <c r="L113" s="1057"/>
      <c r="M113" s="1057"/>
      <c r="N113" s="1057"/>
      <c r="O113" s="1057"/>
      <c r="P113" s="1057">
        <f>AZ113</f>
        <v>2.11</v>
      </c>
      <c r="Q113" s="1057"/>
      <c r="R113" s="1057"/>
      <c r="S113" s="1057"/>
      <c r="T113" s="1057"/>
      <c r="U113" s="1057"/>
      <c r="V113" s="1033">
        <f>P14</f>
        <v>0.02</v>
      </c>
      <c r="W113" s="1033"/>
      <c r="X113" s="1033"/>
      <c r="Y113" s="1033"/>
      <c r="Z113" s="1033"/>
      <c r="AA113" s="1083">
        <f>P113/K113</f>
        <v>1.0051927016340336E-2</v>
      </c>
      <c r="AB113" s="1083"/>
      <c r="AC113" s="1083"/>
      <c r="AD113" s="1083"/>
      <c r="AE113" s="1083"/>
      <c r="AF113" s="1039">
        <f>AV113</f>
        <v>2.23</v>
      </c>
      <c r="AG113" s="1039"/>
      <c r="AH113" s="1039"/>
      <c r="AI113" s="1039"/>
      <c r="AJ113" s="1039"/>
      <c r="AK113" s="1039"/>
      <c r="AL113" s="1099">
        <f>AF113*P113</f>
        <v>4.7052999999999994</v>
      </c>
      <c r="AM113" s="1099"/>
      <c r="AN113" s="1099"/>
      <c r="AO113" s="1099"/>
      <c r="AP113" s="1100"/>
      <c r="AR113" s="1040">
        <f>R7/K113</f>
        <v>6.6009242056119286E-2</v>
      </c>
      <c r="AS113" s="1041"/>
      <c r="AT113" s="1041"/>
      <c r="AU113" s="1041"/>
      <c r="AV113" s="1038">
        <f>BF113</f>
        <v>2.23</v>
      </c>
      <c r="AW113" s="1038"/>
      <c r="AX113" s="1038"/>
      <c r="AY113" s="1038"/>
      <c r="AZ113" s="1108">
        <f>ROUND(AB7/AV113,2)</f>
        <v>2.11</v>
      </c>
      <c r="BA113" s="1108"/>
      <c r="BB113" s="1108"/>
      <c r="BC113" s="1108"/>
      <c r="BD113" s="488"/>
      <c r="BE113" s="563">
        <v>2.0299999999999998</v>
      </c>
      <c r="BF113" s="564">
        <f>ROUND(BG113+(($BG$111-$BF$111)*(BE113-BG113)/($BG$111-$BE$111)),2)</f>
        <v>2.23</v>
      </c>
      <c r="BG113" s="565">
        <v>2.57</v>
      </c>
      <c r="BH113" s="488"/>
      <c r="BI113" s="749" t="s">
        <v>758</v>
      </c>
      <c r="BJ113" s="749"/>
      <c r="BK113" s="749"/>
      <c r="BL113" s="749"/>
      <c r="BM113" s="488"/>
      <c r="BN113" s="488"/>
      <c r="BO113" s="488"/>
      <c r="BP113" s="488"/>
      <c r="BQ113" s="488"/>
      <c r="BR113" s="488"/>
      <c r="BS113" s="488"/>
      <c r="BT113" s="488"/>
      <c r="BU113" s="488"/>
      <c r="BV113" s="488"/>
      <c r="BW113" s="499"/>
    </row>
    <row r="114" spans="1:75" ht="18" customHeight="1">
      <c r="B114" s="314"/>
      <c r="C114" s="314"/>
      <c r="D114" s="314"/>
      <c r="E114" s="314"/>
      <c r="F114" s="314"/>
      <c r="G114" s="314"/>
      <c r="H114" s="314"/>
      <c r="I114" s="314"/>
      <c r="J114" s="314"/>
      <c r="K114" s="510"/>
      <c r="L114" s="510"/>
      <c r="M114" s="510"/>
      <c r="N114" s="510"/>
      <c r="O114" s="510"/>
      <c r="P114" s="510"/>
      <c r="Q114" s="510"/>
      <c r="R114" s="510"/>
      <c r="S114" s="510"/>
      <c r="T114" s="510"/>
      <c r="U114" s="510"/>
      <c r="V114" s="544"/>
      <c r="W114" s="544"/>
      <c r="X114" s="544"/>
      <c r="Y114" s="544"/>
      <c r="Z114" s="544"/>
      <c r="AA114" s="566"/>
      <c r="AB114" s="566"/>
      <c r="AC114" s="566"/>
      <c r="AD114" s="566"/>
      <c r="AE114" s="566"/>
      <c r="AF114" s="567"/>
      <c r="AG114" s="567"/>
      <c r="AH114" s="567"/>
      <c r="AI114" s="567"/>
      <c r="AJ114" s="567"/>
      <c r="AK114" s="567"/>
      <c r="AL114" s="560"/>
      <c r="AM114" s="560"/>
      <c r="AN114" s="560"/>
      <c r="AO114" s="560"/>
      <c r="AP114" s="560"/>
      <c r="AR114" s="1040"/>
      <c r="AS114" s="1041"/>
      <c r="AT114" s="1041"/>
      <c r="AU114" s="1041"/>
      <c r="AV114" s="1038"/>
      <c r="AW114" s="1038"/>
      <c r="AX114" s="1038"/>
      <c r="AY114" s="1038"/>
      <c r="AZ114" s="1108"/>
      <c r="BA114" s="1108"/>
      <c r="BB114" s="1108"/>
      <c r="BC114" s="1108"/>
      <c r="BD114" s="488"/>
      <c r="BE114" s="563"/>
      <c r="BF114" s="564"/>
      <c r="BG114" s="565"/>
      <c r="BH114" s="488"/>
      <c r="BI114" s="749"/>
      <c r="BJ114" s="749"/>
      <c r="BK114" s="749"/>
      <c r="BL114" s="749"/>
      <c r="BM114" s="488"/>
      <c r="BN114" s="488"/>
      <c r="BO114" s="488"/>
      <c r="BP114" s="488"/>
      <c r="BQ114" s="488"/>
      <c r="BR114" s="488"/>
      <c r="BS114" s="488"/>
      <c r="BT114" s="488"/>
      <c r="BU114" s="488"/>
      <c r="BV114" s="488"/>
      <c r="BW114" s="499"/>
    </row>
    <row r="115" spans="1:75" ht="18" customHeight="1">
      <c r="B115" s="1" t="s">
        <v>356</v>
      </c>
      <c r="AR115" s="497"/>
      <c r="AS115" s="488"/>
      <c r="AT115" s="488"/>
      <c r="AU115" s="488"/>
      <c r="AV115" s="488"/>
      <c r="AW115" s="488"/>
      <c r="AX115" s="488"/>
      <c r="AY115" s="488"/>
      <c r="AZ115" s="488"/>
      <c r="BA115" s="488"/>
      <c r="BB115" s="488"/>
      <c r="BC115" s="488"/>
      <c r="BD115" s="488"/>
      <c r="BE115" s="488"/>
      <c r="BF115" s="488"/>
      <c r="BG115" s="488"/>
      <c r="BH115" s="488"/>
      <c r="BI115" s="488"/>
      <c r="BJ115" s="488"/>
      <c r="BK115" s="488"/>
      <c r="BL115" s="488"/>
      <c r="BM115" s="488"/>
      <c r="BN115" s="488"/>
      <c r="BO115" s="488"/>
      <c r="BP115" s="488"/>
      <c r="BQ115" s="488"/>
      <c r="BR115" s="488"/>
      <c r="BS115" s="488"/>
      <c r="BT115" s="488"/>
      <c r="BU115" s="488"/>
      <c r="BV115" s="488"/>
      <c r="BW115" s="499"/>
    </row>
    <row r="116" spans="1:75" ht="30" customHeight="1">
      <c r="B116" s="739" t="s">
        <v>130</v>
      </c>
      <c r="C116" s="748"/>
      <c r="D116" s="748"/>
      <c r="E116" s="748"/>
      <c r="F116" s="748"/>
      <c r="G116" s="748"/>
      <c r="H116" s="748"/>
      <c r="I116" s="748"/>
      <c r="J116" s="748"/>
      <c r="K116" s="748" t="s">
        <v>338</v>
      </c>
      <c r="L116" s="748"/>
      <c r="M116" s="748"/>
      <c r="N116" s="748"/>
      <c r="O116" s="748"/>
      <c r="P116" s="748"/>
      <c r="Q116" s="748"/>
      <c r="R116" s="748"/>
      <c r="S116" s="748" t="s">
        <v>290</v>
      </c>
      <c r="T116" s="748"/>
      <c r="U116" s="748"/>
      <c r="V116" s="748"/>
      <c r="W116" s="748"/>
      <c r="X116" s="748"/>
      <c r="Y116" s="748"/>
      <c r="Z116" s="748"/>
      <c r="AA116" s="748"/>
      <c r="AB116" s="748"/>
      <c r="AC116" s="748"/>
      <c r="AD116" s="748"/>
      <c r="AE116" s="748"/>
      <c r="AF116" s="748"/>
      <c r="AG116" s="748"/>
      <c r="AH116" s="748" t="s">
        <v>101</v>
      </c>
      <c r="AI116" s="748"/>
      <c r="AJ116" s="748"/>
      <c r="AK116" s="748"/>
      <c r="AL116" s="748"/>
      <c r="AM116" s="748"/>
      <c r="AN116" s="748"/>
      <c r="AO116" s="748"/>
      <c r="AP116" s="740"/>
      <c r="AR116" s="497"/>
      <c r="AS116" s="488"/>
      <c r="AT116" s="488"/>
      <c r="AU116" s="488"/>
      <c r="AV116" s="488"/>
      <c r="AW116" s="488"/>
      <c r="AX116" s="488"/>
      <c r="AY116" s="488"/>
      <c r="AZ116" s="488"/>
      <c r="BA116" s="488"/>
      <c r="BB116" s="488"/>
      <c r="BC116" s="488"/>
      <c r="BD116" s="488"/>
      <c r="BE116" s="488"/>
      <c r="BF116" s="488"/>
      <c r="BG116" s="488"/>
      <c r="BH116" s="488"/>
      <c r="BI116" s="488"/>
      <c r="BJ116" s="488"/>
      <c r="BK116" s="488"/>
      <c r="BL116" s="488"/>
      <c r="BM116" s="488"/>
      <c r="BN116" s="488"/>
      <c r="BO116" s="488"/>
      <c r="BP116" s="488"/>
      <c r="BQ116" s="488"/>
      <c r="BR116" s="488"/>
      <c r="BS116" s="488"/>
      <c r="BT116" s="488"/>
      <c r="BU116" s="488"/>
      <c r="BV116" s="488"/>
      <c r="BW116" s="499"/>
    </row>
    <row r="117" spans="1:75" ht="30" customHeight="1">
      <c r="B117" s="864" t="s">
        <v>625</v>
      </c>
      <c r="C117" s="864"/>
      <c r="D117" s="864"/>
      <c r="E117" s="864"/>
      <c r="F117" s="864"/>
      <c r="G117" s="864"/>
      <c r="H117" s="864"/>
      <c r="I117" s="864"/>
      <c r="J117" s="865"/>
      <c r="K117" s="1044">
        <f>K80</f>
        <v>8.4559999999999995</v>
      </c>
      <c r="L117" s="1044"/>
      <c r="M117" s="1044"/>
      <c r="N117" s="1044"/>
      <c r="O117" s="1044"/>
      <c r="P117" s="1044"/>
      <c r="Q117" s="1044"/>
      <c r="R117" s="1044"/>
      <c r="S117" s="1044">
        <f>AL112</f>
        <v>3.9990999999999994</v>
      </c>
      <c r="T117" s="1044"/>
      <c r="U117" s="1044"/>
      <c r="V117" s="1044"/>
      <c r="W117" s="1044"/>
      <c r="X117" s="1044"/>
      <c r="Y117" s="1044"/>
      <c r="Z117" s="1044"/>
      <c r="AA117" s="1044"/>
      <c r="AB117" s="1044"/>
      <c r="AC117" s="1044"/>
      <c r="AD117" s="1044"/>
      <c r="AE117" s="1044"/>
      <c r="AF117" s="1044"/>
      <c r="AG117" s="1044"/>
      <c r="AH117" s="1062" t="str">
        <f>IF(K117&lt;=S117,"쇄파대","비쇄파대")</f>
        <v>비쇄파대</v>
      </c>
      <c r="AI117" s="1062"/>
      <c r="AJ117" s="1062"/>
      <c r="AK117" s="1062"/>
      <c r="AL117" s="1062"/>
      <c r="AM117" s="1062"/>
      <c r="AN117" s="1062"/>
      <c r="AO117" s="1062"/>
      <c r="AP117" s="1084"/>
      <c r="AR117" s="497"/>
      <c r="AS117" s="488"/>
      <c r="AT117" s="488"/>
      <c r="AU117" s="488"/>
      <c r="AV117" s="488"/>
      <c r="AW117" s="488"/>
      <c r="AX117" s="488"/>
      <c r="AY117" s="488"/>
      <c r="AZ117" s="488"/>
      <c r="BA117" s="488"/>
      <c r="BB117" s="488"/>
      <c r="BC117" s="488"/>
      <c r="BD117" s="488"/>
      <c r="BE117" s="488"/>
      <c r="BF117" s="488"/>
      <c r="BG117" s="488"/>
      <c r="BH117" s="488"/>
      <c r="BI117" s="488"/>
      <c r="BJ117" s="488"/>
      <c r="BK117" s="488"/>
      <c r="BL117" s="488"/>
      <c r="BM117" s="488"/>
      <c r="BN117" s="488"/>
      <c r="BO117" s="488"/>
      <c r="BP117" s="488"/>
      <c r="BQ117" s="488"/>
      <c r="BR117" s="488"/>
      <c r="BS117" s="488"/>
      <c r="BT117" s="488"/>
      <c r="BU117" s="488"/>
      <c r="BV117" s="488"/>
      <c r="BW117" s="499"/>
    </row>
    <row r="118" spans="1:75" ht="30" customHeight="1">
      <c r="B118" s="866" t="s">
        <v>628</v>
      </c>
      <c r="C118" s="866"/>
      <c r="D118" s="866"/>
      <c r="E118" s="866"/>
      <c r="F118" s="866"/>
      <c r="G118" s="866"/>
      <c r="H118" s="866"/>
      <c r="I118" s="866"/>
      <c r="J118" s="867"/>
      <c r="K118" s="1085">
        <f>K81</f>
        <v>13.856</v>
      </c>
      <c r="L118" s="1085"/>
      <c r="M118" s="1085"/>
      <c r="N118" s="1085"/>
      <c r="O118" s="1085"/>
      <c r="P118" s="1085"/>
      <c r="Q118" s="1085"/>
      <c r="R118" s="1085"/>
      <c r="S118" s="1085">
        <f>AL113</f>
        <v>4.7052999999999994</v>
      </c>
      <c r="T118" s="1085"/>
      <c r="U118" s="1085"/>
      <c r="V118" s="1085"/>
      <c r="W118" s="1085"/>
      <c r="X118" s="1085"/>
      <c r="Y118" s="1085"/>
      <c r="Z118" s="1085"/>
      <c r="AA118" s="1085"/>
      <c r="AB118" s="1085"/>
      <c r="AC118" s="1085"/>
      <c r="AD118" s="1085"/>
      <c r="AE118" s="1085"/>
      <c r="AF118" s="1085"/>
      <c r="AG118" s="1085"/>
      <c r="AH118" s="1086" t="str">
        <f>IF(K118&lt;=S118,"쇄파대","비쇄파대")</f>
        <v>비쇄파대</v>
      </c>
      <c r="AI118" s="1086"/>
      <c r="AJ118" s="1086"/>
      <c r="AK118" s="1086"/>
      <c r="AL118" s="1086"/>
      <c r="AM118" s="1086"/>
      <c r="AN118" s="1086"/>
      <c r="AO118" s="1086"/>
      <c r="AP118" s="1087"/>
      <c r="AR118" s="497"/>
      <c r="AS118" s="488"/>
      <c r="AT118" s="488"/>
      <c r="AU118" s="488"/>
      <c r="AV118" s="488"/>
      <c r="AW118" s="488"/>
      <c r="AX118" s="488"/>
      <c r="AY118" s="488"/>
      <c r="AZ118" s="488"/>
      <c r="BA118" s="488"/>
      <c r="BB118" s="488"/>
      <c r="BC118" s="488"/>
      <c r="BD118" s="488"/>
      <c r="BE118" s="488"/>
      <c r="BF118" s="488"/>
      <c r="BG118" s="488"/>
      <c r="BH118" s="488"/>
      <c r="BI118" s="488"/>
      <c r="BJ118" s="488"/>
      <c r="BK118" s="488"/>
      <c r="BL118" s="488"/>
      <c r="BM118" s="488"/>
      <c r="BN118" s="488"/>
      <c r="BO118" s="488"/>
      <c r="BP118" s="488"/>
      <c r="BQ118" s="488"/>
      <c r="BR118" s="488"/>
      <c r="BS118" s="488"/>
      <c r="BT118" s="488"/>
      <c r="BU118" s="488"/>
      <c r="BV118" s="488"/>
      <c r="BW118" s="499"/>
    </row>
    <row r="119" spans="1:75" ht="18" customHeight="1">
      <c r="B119" s="314"/>
      <c r="C119" s="314"/>
      <c r="D119" s="314"/>
      <c r="E119" s="314"/>
      <c r="F119" s="314"/>
      <c r="G119" s="314"/>
      <c r="H119" s="314"/>
      <c r="I119" s="314"/>
      <c r="J119" s="314"/>
      <c r="K119" s="560"/>
      <c r="L119" s="560"/>
      <c r="M119" s="560"/>
      <c r="N119" s="560"/>
      <c r="O119" s="560"/>
      <c r="P119" s="560"/>
      <c r="Q119" s="560"/>
      <c r="R119" s="560"/>
      <c r="S119" s="560"/>
      <c r="T119" s="560"/>
      <c r="U119" s="560"/>
      <c r="V119" s="560"/>
      <c r="W119" s="560"/>
      <c r="X119" s="560"/>
      <c r="Y119" s="560"/>
      <c r="Z119" s="560"/>
      <c r="AA119" s="560"/>
      <c r="AB119" s="560"/>
      <c r="AC119" s="560"/>
      <c r="AD119" s="560"/>
      <c r="AE119" s="560"/>
      <c r="AF119" s="560"/>
      <c r="AG119" s="560"/>
      <c r="AH119" s="314"/>
      <c r="AI119" s="314"/>
      <c r="AJ119" s="314"/>
      <c r="AK119" s="314"/>
      <c r="AL119" s="314"/>
      <c r="AM119" s="314"/>
      <c r="AN119" s="314"/>
      <c r="AO119" s="314"/>
      <c r="AP119" s="314"/>
      <c r="AR119" s="497"/>
      <c r="AS119" s="488"/>
      <c r="AT119" s="488"/>
      <c r="AU119" s="488"/>
      <c r="AV119" s="488"/>
      <c r="AW119" s="488"/>
      <c r="AX119" s="488"/>
      <c r="AY119" s="488"/>
      <c r="AZ119" s="488"/>
      <c r="BA119" s="488"/>
      <c r="BB119" s="488"/>
      <c r="BC119" s="488"/>
      <c r="BD119" s="488"/>
      <c r="BE119" s="488"/>
      <c r="BF119" s="488"/>
      <c r="BG119" s="488"/>
      <c r="BH119" s="488"/>
      <c r="BI119" s="488"/>
      <c r="BJ119" s="488"/>
      <c r="BK119" s="488"/>
      <c r="BL119" s="488"/>
      <c r="BM119" s="488"/>
      <c r="BN119" s="488"/>
      <c r="BO119" s="488"/>
      <c r="BP119" s="488"/>
      <c r="BQ119" s="488"/>
      <c r="BR119" s="488"/>
      <c r="BS119" s="488"/>
      <c r="BT119" s="488"/>
      <c r="BU119" s="488"/>
      <c r="BV119" s="488"/>
      <c r="BW119" s="499"/>
    </row>
    <row r="120" spans="1:75" ht="18" customHeight="1">
      <c r="A120" s="1" t="s">
        <v>850</v>
      </c>
      <c r="AL120" s="568"/>
      <c r="AM120" s="568"/>
      <c r="AN120" s="568"/>
      <c r="AO120" s="568"/>
      <c r="AP120" s="568"/>
      <c r="AR120" s="497"/>
      <c r="AS120" s="488"/>
      <c r="AT120" s="488"/>
      <c r="AU120" s="488"/>
      <c r="AV120" s="488"/>
      <c r="AW120" s="488"/>
      <c r="AX120" s="488"/>
      <c r="AY120" s="488"/>
      <c r="AZ120" s="488"/>
      <c r="BA120" s="488"/>
      <c r="BB120" s="488"/>
      <c r="BC120" s="488"/>
      <c r="BD120" s="488"/>
      <c r="BE120" s="488"/>
      <c r="BF120" s="488"/>
      <c r="BG120" s="488"/>
      <c r="BH120" s="488"/>
      <c r="BI120" s="488"/>
      <c r="BJ120" s="488"/>
      <c r="BK120" s="488"/>
      <c r="BL120" s="488"/>
      <c r="BM120" s="488"/>
      <c r="BN120" s="488"/>
      <c r="BO120" s="488"/>
      <c r="BP120" s="488"/>
      <c r="BQ120" s="488"/>
      <c r="BR120" s="488"/>
      <c r="BS120" s="488"/>
      <c r="BT120" s="488"/>
      <c r="BU120" s="488"/>
      <c r="BV120" s="488"/>
      <c r="BW120" s="499"/>
    </row>
    <row r="121" spans="1:75" ht="18" customHeight="1">
      <c r="B121" s="1034" t="s">
        <v>130</v>
      </c>
      <c r="C121" s="1035"/>
      <c r="D121" s="1035"/>
      <c r="E121" s="1035"/>
      <c r="F121" s="1035"/>
      <c r="G121" s="1035"/>
      <c r="H121" s="1035"/>
      <c r="I121" s="1035"/>
      <c r="J121" s="1035"/>
      <c r="K121" s="1088" t="s">
        <v>336</v>
      </c>
      <c r="L121" s="1088"/>
      <c r="M121" s="1088"/>
      <c r="N121" s="1088"/>
      <c r="O121" s="1088"/>
      <c r="P121" s="1088"/>
      <c r="Q121" s="1035" t="s">
        <v>289</v>
      </c>
      <c r="R121" s="1035"/>
      <c r="S121" s="1035"/>
      <c r="T121" s="1035"/>
      <c r="U121" s="1035"/>
      <c r="V121" s="1035"/>
      <c r="W121" s="1035"/>
      <c r="X121" s="1035"/>
      <c r="Y121" s="1035"/>
      <c r="Z121" s="1035"/>
      <c r="AA121" s="1035"/>
      <c r="AB121" s="1035"/>
      <c r="AC121" s="1035"/>
      <c r="AD121" s="1035"/>
      <c r="AE121" s="1035"/>
      <c r="AF121" s="1035"/>
      <c r="AG121" s="1035"/>
      <c r="AH121" s="1035"/>
      <c r="AI121" s="1035"/>
      <c r="AJ121" s="1035"/>
      <c r="AK121" s="1088" t="s">
        <v>353</v>
      </c>
      <c r="AL121" s="1088"/>
      <c r="AM121" s="1088"/>
      <c r="AN121" s="1088"/>
      <c r="AO121" s="1088"/>
      <c r="AP121" s="1090"/>
      <c r="AR121" s="497"/>
      <c r="AS121" s="488"/>
      <c r="AT121" s="488"/>
      <c r="AU121" s="488"/>
      <c r="AV121" s="488"/>
      <c r="AW121" s="488"/>
      <c r="AX121" s="488"/>
      <c r="AY121" s="488"/>
      <c r="AZ121" s="488"/>
      <c r="BA121" s="488"/>
      <c r="BB121" s="488"/>
      <c r="BC121" s="488"/>
      <c r="BD121" s="488"/>
      <c r="BE121" s="488"/>
      <c r="BF121" s="488"/>
      <c r="BG121" s="488"/>
      <c r="BH121" s="488"/>
      <c r="BI121" s="488"/>
      <c r="BJ121" s="488"/>
      <c r="BK121" s="488"/>
      <c r="BL121" s="488"/>
      <c r="BM121" s="488"/>
      <c r="BN121" s="488"/>
      <c r="BO121" s="488"/>
      <c r="BP121" s="488"/>
      <c r="BQ121" s="488"/>
      <c r="BR121" s="488"/>
      <c r="BS121" s="488"/>
      <c r="BT121" s="488"/>
      <c r="BU121" s="488"/>
      <c r="BV121" s="488"/>
      <c r="BW121" s="499"/>
    </row>
    <row r="122" spans="1:75" ht="18" customHeight="1">
      <c r="B122" s="1036"/>
      <c r="C122" s="1037"/>
      <c r="D122" s="1037"/>
      <c r="E122" s="1037"/>
      <c r="F122" s="1037"/>
      <c r="G122" s="1037"/>
      <c r="H122" s="1037"/>
      <c r="I122" s="1037"/>
      <c r="J122" s="1037"/>
      <c r="K122" s="1089"/>
      <c r="L122" s="1089"/>
      <c r="M122" s="1089"/>
      <c r="N122" s="1089"/>
      <c r="O122" s="1089"/>
      <c r="P122" s="1089"/>
      <c r="Q122" s="1037" t="s">
        <v>174</v>
      </c>
      <c r="R122" s="1037"/>
      <c r="S122" s="1037"/>
      <c r="T122" s="1037"/>
      <c r="U122" s="1037"/>
      <c r="V122" s="1037"/>
      <c r="W122" s="1037"/>
      <c r="X122" s="1037"/>
      <c r="Y122" s="1037"/>
      <c r="Z122" s="1037"/>
      <c r="AA122" s="1037"/>
      <c r="AB122" s="1037"/>
      <c r="AC122" s="1037"/>
      <c r="AD122" s="1089" t="s">
        <v>617</v>
      </c>
      <c r="AE122" s="1089"/>
      <c r="AF122" s="1089"/>
      <c r="AG122" s="1089"/>
      <c r="AH122" s="1089"/>
      <c r="AI122" s="1089"/>
      <c r="AJ122" s="1089"/>
      <c r="AK122" s="1089"/>
      <c r="AL122" s="1089"/>
      <c r="AM122" s="1089"/>
      <c r="AN122" s="1089"/>
      <c r="AO122" s="1089"/>
      <c r="AP122" s="1091"/>
      <c r="AR122" s="497"/>
      <c r="AS122" s="488"/>
      <c r="AT122" s="488"/>
      <c r="AU122" s="488"/>
      <c r="AV122" s="1095"/>
      <c r="AW122" s="1095"/>
      <c r="AX122" s="1095"/>
      <c r="AY122" s="1095"/>
      <c r="AZ122" s="1095"/>
      <c r="BA122" s="1095"/>
      <c r="BB122" s="1095"/>
      <c r="BC122" s="1095"/>
      <c r="BD122" s="1095"/>
      <c r="BE122" s="1095"/>
      <c r="BF122" s="1095"/>
      <c r="BG122" s="1095"/>
      <c r="BH122" s="1095"/>
      <c r="BI122" s="1095"/>
      <c r="BJ122" s="1095"/>
      <c r="BK122" s="1095"/>
      <c r="BL122" s="488"/>
      <c r="BM122" s="488"/>
      <c r="BN122" s="488"/>
      <c r="BO122" s="488"/>
      <c r="BP122" s="488"/>
      <c r="BQ122" s="488"/>
      <c r="BR122" s="488"/>
      <c r="BS122" s="488"/>
      <c r="BT122" s="488"/>
      <c r="BU122" s="488"/>
      <c r="BV122" s="488"/>
      <c r="BW122" s="499"/>
    </row>
    <row r="123" spans="1:75" ht="30" customHeight="1">
      <c r="B123" s="864" t="s">
        <v>625</v>
      </c>
      <c r="C123" s="864"/>
      <c r="D123" s="864"/>
      <c r="E123" s="864"/>
      <c r="F123" s="864"/>
      <c r="G123" s="864"/>
      <c r="H123" s="864"/>
      <c r="I123" s="864"/>
      <c r="J123" s="865"/>
      <c r="K123" s="1044">
        <f>K117</f>
        <v>8.4559999999999995</v>
      </c>
      <c r="L123" s="1044"/>
      <c r="M123" s="1044"/>
      <c r="N123" s="1044"/>
      <c r="O123" s="1044"/>
      <c r="P123" s="1044"/>
      <c r="Q123" s="1046">
        <f>S80</f>
        <v>5.257223999999999</v>
      </c>
      <c r="R123" s="1103"/>
      <c r="S123" s="1103"/>
      <c r="T123" s="1103"/>
      <c r="U123" s="1103"/>
      <c r="V123" s="1103"/>
      <c r="W123" s="477" t="s">
        <v>100</v>
      </c>
      <c r="X123" s="1103">
        <f>AA80</f>
        <v>6.9865739999999983</v>
      </c>
      <c r="Y123" s="1103"/>
      <c r="Z123" s="1103"/>
      <c r="AA123" s="1103"/>
      <c r="AB123" s="1103"/>
      <c r="AC123" s="1104"/>
      <c r="AD123" s="1044">
        <f>S117</f>
        <v>3.9990999999999994</v>
      </c>
      <c r="AE123" s="1044"/>
      <c r="AF123" s="1044"/>
      <c r="AG123" s="1044"/>
      <c r="AH123" s="1044"/>
      <c r="AI123" s="1044"/>
      <c r="AJ123" s="1044"/>
      <c r="AK123" s="1062" t="str">
        <f>IF(K123&lt;=X123,"쇄파대","비쇄파대")</f>
        <v>비쇄파대</v>
      </c>
      <c r="AL123" s="1062"/>
      <c r="AM123" s="1062"/>
      <c r="AN123" s="1062"/>
      <c r="AO123" s="1062"/>
      <c r="AP123" s="1084"/>
      <c r="AR123" s="1096"/>
      <c r="AS123" s="1077"/>
      <c r="AT123" s="1077"/>
      <c r="AU123" s="1077"/>
      <c r="AV123" s="1097"/>
      <c r="AW123" s="1097"/>
      <c r="AX123" s="1097"/>
      <c r="AY123" s="1097"/>
      <c r="AZ123" s="1097"/>
      <c r="BA123" s="1097"/>
      <c r="BB123" s="1092"/>
      <c r="BC123" s="1092"/>
      <c r="BD123" s="1092"/>
      <c r="BE123" s="1092"/>
      <c r="BF123" s="1092"/>
      <c r="BG123" s="1092"/>
      <c r="BH123" s="1092"/>
      <c r="BI123" s="1092"/>
      <c r="BJ123" s="1092"/>
      <c r="BK123" s="1092"/>
      <c r="BL123" s="488"/>
      <c r="BM123" s="488"/>
      <c r="BN123" s="488"/>
      <c r="BO123" s="488"/>
      <c r="BP123" s="488"/>
      <c r="BV123" s="488"/>
      <c r="BW123" s="499"/>
    </row>
    <row r="124" spans="1:75" ht="30" customHeight="1">
      <c r="B124" s="866" t="s">
        <v>628</v>
      </c>
      <c r="C124" s="866"/>
      <c r="D124" s="866"/>
      <c r="E124" s="866"/>
      <c r="F124" s="866"/>
      <c r="G124" s="866"/>
      <c r="H124" s="866"/>
      <c r="I124" s="866"/>
      <c r="J124" s="867"/>
      <c r="K124" s="1085">
        <f>K118</f>
        <v>13.856</v>
      </c>
      <c r="L124" s="1085"/>
      <c r="M124" s="1085"/>
      <c r="N124" s="1085"/>
      <c r="O124" s="1085"/>
      <c r="P124" s="1085"/>
      <c r="Q124" s="1093">
        <f>S81</f>
        <v>6.4307999999999987</v>
      </c>
      <c r="R124" s="1094"/>
      <c r="S124" s="1094"/>
      <c r="T124" s="1094"/>
      <c r="U124" s="1094"/>
      <c r="V124" s="1094"/>
      <c r="W124" s="570" t="s">
        <v>100</v>
      </c>
      <c r="X124" s="1094">
        <f>AA81</f>
        <v>8.499839999999999</v>
      </c>
      <c r="Y124" s="1094"/>
      <c r="Z124" s="1094"/>
      <c r="AA124" s="1094"/>
      <c r="AB124" s="1094"/>
      <c r="AC124" s="1110"/>
      <c r="AD124" s="1085">
        <f>S118</f>
        <v>4.7052999999999994</v>
      </c>
      <c r="AE124" s="1085"/>
      <c r="AF124" s="1085"/>
      <c r="AG124" s="1085"/>
      <c r="AH124" s="1085"/>
      <c r="AI124" s="1085"/>
      <c r="AJ124" s="1085"/>
      <c r="AK124" s="1086" t="str">
        <f>IF(K124&lt;=X124,"쇄파대","비쇄파대")</f>
        <v>비쇄파대</v>
      </c>
      <c r="AL124" s="1086"/>
      <c r="AM124" s="1086"/>
      <c r="AN124" s="1086"/>
      <c r="AO124" s="1086"/>
      <c r="AP124" s="1087"/>
      <c r="AR124" s="1096"/>
      <c r="AS124" s="1077"/>
      <c r="AT124" s="1077"/>
      <c r="AU124" s="1077"/>
      <c r="AV124" s="1097"/>
      <c r="AW124" s="1097"/>
      <c r="AX124" s="1097"/>
      <c r="AY124" s="1097"/>
      <c r="AZ124" s="1097"/>
      <c r="BA124" s="1097"/>
      <c r="BB124" s="1092"/>
      <c r="BC124" s="1092"/>
      <c r="BD124" s="1092"/>
      <c r="BE124" s="1092"/>
      <c r="BF124" s="1092"/>
      <c r="BG124" s="1092"/>
      <c r="BH124" s="1092"/>
      <c r="BI124" s="1092"/>
      <c r="BJ124" s="1092"/>
      <c r="BK124" s="1092"/>
      <c r="BL124" s="488"/>
      <c r="BM124" s="488"/>
      <c r="BN124" s="488"/>
      <c r="BO124" s="488"/>
      <c r="BP124" s="488"/>
      <c r="BV124" s="488"/>
      <c r="BW124" s="499"/>
    </row>
    <row r="125" spans="1:75" ht="18" customHeight="1">
      <c r="B125" s="314"/>
      <c r="C125" s="314"/>
      <c r="D125" s="314"/>
      <c r="E125" s="314"/>
      <c r="F125" s="314"/>
      <c r="G125" s="314"/>
      <c r="H125" s="314"/>
      <c r="I125" s="314"/>
      <c r="J125" s="314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1"/>
      <c r="X125" s="560"/>
      <c r="Y125" s="560"/>
      <c r="Z125" s="560"/>
      <c r="AA125" s="560"/>
      <c r="AB125" s="560"/>
      <c r="AC125" s="560"/>
      <c r="AD125" s="560"/>
      <c r="AE125" s="560"/>
      <c r="AF125" s="560"/>
      <c r="AG125" s="560"/>
      <c r="AH125" s="560"/>
      <c r="AI125" s="560"/>
      <c r="AJ125" s="560"/>
      <c r="AK125" s="314"/>
      <c r="AL125" s="314"/>
      <c r="AM125" s="314"/>
      <c r="AN125" s="314"/>
      <c r="AO125" s="314"/>
      <c r="AP125" s="314"/>
      <c r="AR125" s="1096"/>
      <c r="AS125" s="1077"/>
      <c r="AT125" s="1077"/>
      <c r="AU125" s="1077"/>
      <c r="AV125" s="1097"/>
      <c r="AW125" s="1097"/>
      <c r="AX125" s="1097"/>
      <c r="AY125" s="1097"/>
      <c r="AZ125" s="1097"/>
      <c r="BA125" s="1097"/>
      <c r="BB125" s="1092"/>
      <c r="BC125" s="1092"/>
      <c r="BD125" s="1092"/>
      <c r="BE125" s="1092"/>
      <c r="BF125" s="1092"/>
      <c r="BG125" s="1092"/>
      <c r="BH125" s="1092"/>
      <c r="BI125" s="1092"/>
      <c r="BJ125" s="1092"/>
      <c r="BK125" s="1092"/>
      <c r="BL125" s="488"/>
      <c r="BM125" s="488"/>
      <c r="BN125" s="488"/>
      <c r="BO125" s="488"/>
      <c r="BP125" s="488"/>
      <c r="BV125" s="488"/>
      <c r="BW125" s="499"/>
    </row>
    <row r="126" spans="1:75" ht="20.100000000000001" customHeight="1">
      <c r="AR126" s="497"/>
      <c r="AS126" s="488"/>
      <c r="AT126" s="488"/>
      <c r="AU126" s="488"/>
      <c r="AV126" s="488"/>
      <c r="AW126" s="488"/>
      <c r="AX126" s="488"/>
      <c r="AY126" s="488"/>
      <c r="AZ126" s="488"/>
      <c r="BA126" s="488"/>
      <c r="BB126" s="488"/>
      <c r="BC126" s="488"/>
      <c r="BD126" s="488"/>
      <c r="BE126" s="488"/>
      <c r="BF126" s="488"/>
      <c r="BG126" s="488"/>
      <c r="BH126" s="488"/>
      <c r="BI126" s="488"/>
      <c r="BJ126" s="488"/>
      <c r="BK126" s="488"/>
      <c r="BL126" s="488"/>
      <c r="BM126" s="488"/>
      <c r="BT126" s="488"/>
      <c r="BU126" s="488"/>
      <c r="BV126" s="488"/>
      <c r="BW126" s="499"/>
    </row>
  </sheetData>
  <mergeCells count="242">
    <mergeCell ref="B79:J79"/>
    <mergeCell ref="B75:J75"/>
    <mergeCell ref="B80:J80"/>
    <mergeCell ref="AZ112:BC112"/>
    <mergeCell ref="AZ113:BC113"/>
    <mergeCell ref="X124:AC124"/>
    <mergeCell ref="AD124:AJ124"/>
    <mergeCell ref="AK123:AP123"/>
    <mergeCell ref="AR123:AU123"/>
    <mergeCell ref="AV123:BA123"/>
    <mergeCell ref="K75:R75"/>
    <mergeCell ref="BI112:BL112"/>
    <mergeCell ref="BI113:BL113"/>
    <mergeCell ref="BI114:BL114"/>
    <mergeCell ref="K118:R118"/>
    <mergeCell ref="AK124:AP124"/>
    <mergeCell ref="K123:P123"/>
    <mergeCell ref="Q123:V123"/>
    <mergeCell ref="X123:AC123"/>
    <mergeCell ref="AD123:AJ123"/>
    <mergeCell ref="AV124:BA124"/>
    <mergeCell ref="S80:Y80"/>
    <mergeCell ref="AA80:AG80"/>
    <mergeCell ref="AH80:AP80"/>
    <mergeCell ref="S81:Y81"/>
    <mergeCell ref="AA81:AG81"/>
    <mergeCell ref="V110:Z111"/>
    <mergeCell ref="AF110:AK111"/>
    <mergeCell ref="AZ114:BC114"/>
    <mergeCell ref="AV114:AY114"/>
    <mergeCell ref="BL74:BN74"/>
    <mergeCell ref="AY73:BB73"/>
    <mergeCell ref="K81:R81"/>
    <mergeCell ref="AL113:AP113"/>
    <mergeCell ref="P112:U112"/>
    <mergeCell ref="V112:Z112"/>
    <mergeCell ref="AA112:AE112"/>
    <mergeCell ref="K113:O113"/>
    <mergeCell ref="K74:R74"/>
    <mergeCell ref="AK74:AP74"/>
    <mergeCell ref="AY74:BB74"/>
    <mergeCell ref="BI74:BK74"/>
    <mergeCell ref="BC74:BE74"/>
    <mergeCell ref="BF74:BH74"/>
    <mergeCell ref="AR74:AU74"/>
    <mergeCell ref="L39:U39"/>
    <mergeCell ref="V39:AE39"/>
    <mergeCell ref="AF39:AP39"/>
    <mergeCell ref="D69:AL69"/>
    <mergeCell ref="B71:J73"/>
    <mergeCell ref="AV6:AX6"/>
    <mergeCell ref="AV7:AX7"/>
    <mergeCell ref="BF73:BH73"/>
    <mergeCell ref="BI73:BK73"/>
    <mergeCell ref="S71:X73"/>
    <mergeCell ref="Y71:AD73"/>
    <mergeCell ref="E34:AM34"/>
    <mergeCell ref="BC73:BE73"/>
    <mergeCell ref="AT36:AX36"/>
    <mergeCell ref="AY40:BC40"/>
    <mergeCell ref="BH125:BK125"/>
    <mergeCell ref="AV122:BK122"/>
    <mergeCell ref="AR125:AU125"/>
    <mergeCell ref="AV125:BA125"/>
    <mergeCell ref="BB125:BE125"/>
    <mergeCell ref="AR124:AU124"/>
    <mergeCell ref="BH124:BK124"/>
    <mergeCell ref="BH123:BK123"/>
    <mergeCell ref="BB124:BE124"/>
    <mergeCell ref="BF124:BG124"/>
    <mergeCell ref="K121:P122"/>
    <mergeCell ref="Q121:AJ121"/>
    <mergeCell ref="AK121:AP122"/>
    <mergeCell ref="Q122:AC122"/>
    <mergeCell ref="AD122:AJ122"/>
    <mergeCell ref="BF125:BG125"/>
    <mergeCell ref="BB123:BE123"/>
    <mergeCell ref="BF123:BG123"/>
    <mergeCell ref="K124:P124"/>
    <mergeCell ref="Q124:V124"/>
    <mergeCell ref="K117:R117"/>
    <mergeCell ref="S117:AG117"/>
    <mergeCell ref="AH117:AP117"/>
    <mergeCell ref="AH116:AP116"/>
    <mergeCell ref="S118:AG118"/>
    <mergeCell ref="AR114:AU114"/>
    <mergeCell ref="K116:R116"/>
    <mergeCell ref="S116:AG116"/>
    <mergeCell ref="AH118:AP118"/>
    <mergeCell ref="K110:O111"/>
    <mergeCell ref="P113:U113"/>
    <mergeCell ref="V113:Z113"/>
    <mergeCell ref="AA113:AE113"/>
    <mergeCell ref="K112:O112"/>
    <mergeCell ref="P110:U111"/>
    <mergeCell ref="AA110:AE111"/>
    <mergeCell ref="AY75:BB75"/>
    <mergeCell ref="BC75:BE75"/>
    <mergeCell ref="BF75:BH75"/>
    <mergeCell ref="BI75:BK75"/>
    <mergeCell ref="BL75:BN75"/>
    <mergeCell ref="AY76:BB76"/>
    <mergeCell ref="BC76:BE76"/>
    <mergeCell ref="BF76:BH76"/>
    <mergeCell ref="BI76:BK76"/>
    <mergeCell ref="BL76:BN76"/>
    <mergeCell ref="BL73:BN73"/>
    <mergeCell ref="BD37:BI37"/>
    <mergeCell ref="AT40:AX40"/>
    <mergeCell ref="AY71:BB72"/>
    <mergeCell ref="BC71:BE72"/>
    <mergeCell ref="BF71:BH72"/>
    <mergeCell ref="BI71:BK72"/>
    <mergeCell ref="BL71:BN72"/>
    <mergeCell ref="AT37:AX37"/>
    <mergeCell ref="AR73:AU73"/>
    <mergeCell ref="L36:U37"/>
    <mergeCell ref="V36:AE37"/>
    <mergeCell ref="AF36:AP37"/>
    <mergeCell ref="K71:R73"/>
    <mergeCell ref="BA17:BC17"/>
    <mergeCell ref="AY37:BC37"/>
    <mergeCell ref="B36:K37"/>
    <mergeCell ref="L38:U38"/>
    <mergeCell ref="BD40:BI40"/>
    <mergeCell ref="BE17:BG17"/>
    <mergeCell ref="BI17:BK17"/>
    <mergeCell ref="BD36:BI36"/>
    <mergeCell ref="AW17:AY17"/>
    <mergeCell ref="AY36:BC36"/>
    <mergeCell ref="BN15:BQ15"/>
    <mergeCell ref="DM15:DO15"/>
    <mergeCell ref="AW16:AY16"/>
    <mergeCell ref="BA16:BC16"/>
    <mergeCell ref="BE16:BG16"/>
    <mergeCell ref="BI16:BK16"/>
    <mergeCell ref="BF15:BI15"/>
    <mergeCell ref="BJ15:BM15"/>
    <mergeCell ref="BN12:BQ12"/>
    <mergeCell ref="DM12:DO12"/>
    <mergeCell ref="AR15:AT15"/>
    <mergeCell ref="AV15:AX15"/>
    <mergeCell ref="BF11:BI11"/>
    <mergeCell ref="BJ11:BM11"/>
    <mergeCell ref="AR12:AT12"/>
    <mergeCell ref="AV12:AX12"/>
    <mergeCell ref="BF12:BI12"/>
    <mergeCell ref="BJ12:BM12"/>
    <mergeCell ref="AB5:AF5"/>
    <mergeCell ref="AG5:AK5"/>
    <mergeCell ref="AL5:AP5"/>
    <mergeCell ref="AV5:AY5"/>
    <mergeCell ref="B11:K12"/>
    <mergeCell ref="L11:O12"/>
    <mergeCell ref="P11:U12"/>
    <mergeCell ref="V11:AA12"/>
    <mergeCell ref="AB11:AH12"/>
    <mergeCell ref="AI11:AP12"/>
    <mergeCell ref="AB7:AF7"/>
    <mergeCell ref="AL7:AP7"/>
    <mergeCell ref="BF7:BJ7"/>
    <mergeCell ref="BF6:BJ6"/>
    <mergeCell ref="DF3:DH3"/>
    <mergeCell ref="B4:K5"/>
    <mergeCell ref="L4:Q5"/>
    <mergeCell ref="R4:AA5"/>
    <mergeCell ref="AB4:AP4"/>
    <mergeCell ref="BF4:BJ4"/>
    <mergeCell ref="R6:AA6"/>
    <mergeCell ref="L6:Q6"/>
    <mergeCell ref="AR9:AT9"/>
    <mergeCell ref="AV9:AX9"/>
    <mergeCell ref="AR11:AX11"/>
    <mergeCell ref="BF5:BJ5"/>
    <mergeCell ref="AV8:AX8"/>
    <mergeCell ref="BF8:BJ8"/>
    <mergeCell ref="AL6:AP6"/>
    <mergeCell ref="R7:AA7"/>
    <mergeCell ref="AB6:AF6"/>
    <mergeCell ref="AG6:AK6"/>
    <mergeCell ref="L7:Q7"/>
    <mergeCell ref="L13:O13"/>
    <mergeCell ref="AG7:AK7"/>
    <mergeCell ref="BA9:BC9"/>
    <mergeCell ref="P13:U13"/>
    <mergeCell ref="V13:AA13"/>
    <mergeCell ref="AB13:AH13"/>
    <mergeCell ref="AI13:AP13"/>
    <mergeCell ref="AR13:AT13"/>
    <mergeCell ref="AR14:AT14"/>
    <mergeCell ref="L14:O14"/>
    <mergeCell ref="P14:U14"/>
    <mergeCell ref="V14:AA14"/>
    <mergeCell ref="AB14:AH14"/>
    <mergeCell ref="AI14:AP14"/>
    <mergeCell ref="AR76:AU76"/>
    <mergeCell ref="V38:AE38"/>
    <mergeCell ref="AF38:AP38"/>
    <mergeCell ref="Y74:AD74"/>
    <mergeCell ref="AE74:AJ74"/>
    <mergeCell ref="AE71:AJ73"/>
    <mergeCell ref="AK71:AP73"/>
    <mergeCell ref="AK75:AP75"/>
    <mergeCell ref="S75:X75"/>
    <mergeCell ref="S74:X74"/>
    <mergeCell ref="AR75:AU75"/>
    <mergeCell ref="K80:R80"/>
    <mergeCell ref="AF112:AK112"/>
    <mergeCell ref="AL112:AP112"/>
    <mergeCell ref="AH81:AP81"/>
    <mergeCell ref="S79:AG79"/>
    <mergeCell ref="AH79:AP79"/>
    <mergeCell ref="AR111:AU111"/>
    <mergeCell ref="AL110:AP111"/>
    <mergeCell ref="AE75:AJ75"/>
    <mergeCell ref="AV113:AY113"/>
    <mergeCell ref="AV112:AY112"/>
    <mergeCell ref="AF113:AK113"/>
    <mergeCell ref="AR113:AU113"/>
    <mergeCell ref="AR112:AU112"/>
    <mergeCell ref="AZ111:BC111"/>
    <mergeCell ref="AV111:AY111"/>
    <mergeCell ref="B121:J122"/>
    <mergeCell ref="B116:J116"/>
    <mergeCell ref="B6:K6"/>
    <mergeCell ref="B7:K7"/>
    <mergeCell ref="B13:K13"/>
    <mergeCell ref="B14:K14"/>
    <mergeCell ref="B38:K38"/>
    <mergeCell ref="B39:K39"/>
    <mergeCell ref="K79:R79"/>
    <mergeCell ref="B74:J74"/>
    <mergeCell ref="B110:J111"/>
    <mergeCell ref="D108:AL108"/>
    <mergeCell ref="Y75:AD75"/>
    <mergeCell ref="B124:J124"/>
    <mergeCell ref="B81:J81"/>
    <mergeCell ref="B112:J112"/>
    <mergeCell ref="B113:J113"/>
    <mergeCell ref="B117:J117"/>
    <mergeCell ref="B118:J118"/>
    <mergeCell ref="B123:J123"/>
  </mergeCells>
  <phoneticPr fontId="39" type="noConversion"/>
  <pageMargins left="0.6692913385826772" right="0.51181102362204722" top="0.74803149606299213" bottom="0.74803149606299213" header="0.31496062992125984" footer="0.31496062992125984"/>
  <pageSetup paperSize="9" orientation="portrait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BA337"/>
  <sheetViews>
    <sheetView workbookViewId="0"/>
  </sheetViews>
  <sheetFormatPr defaultRowHeight="12"/>
  <cols>
    <col min="1" max="52" width="1.77734375" style="116" customWidth="1"/>
    <col min="53" max="53" width="13.33203125" style="116" bestFit="1" customWidth="1"/>
    <col min="54" max="16384" width="8.88671875" style="116"/>
  </cols>
  <sheetData>
    <row r="1" spans="1:43" ht="18.75" customHeight="1">
      <c r="A1" s="116" t="s">
        <v>16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</row>
    <row r="2" spans="1:43" ht="18.75" customHeight="1">
      <c r="A2" s="116" t="s">
        <v>17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</row>
    <row r="3" spans="1:43" ht="18.75" customHeight="1">
      <c r="A3" s="103"/>
      <c r="B3" s="103"/>
      <c r="C3" s="124" t="s">
        <v>109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</row>
    <row r="4" spans="1:43" ht="18.75" customHeight="1">
      <c r="A4" s="103"/>
      <c r="B4" s="105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17"/>
      <c r="AQ4" s="103"/>
    </row>
    <row r="5" spans="1:43" ht="18.75" customHeight="1">
      <c r="A5" s="103"/>
      <c r="B5" s="108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18"/>
      <c r="AQ5" s="103"/>
    </row>
    <row r="6" spans="1:43" ht="18.75" customHeight="1">
      <c r="A6" s="103"/>
      <c r="B6" s="108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18"/>
      <c r="AQ6" s="103"/>
    </row>
    <row r="7" spans="1:43" ht="18.75" customHeight="1">
      <c r="A7" s="103"/>
      <c r="B7" s="108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18"/>
      <c r="AQ7" s="103"/>
    </row>
    <row r="8" spans="1:43" ht="18.75" customHeight="1">
      <c r="A8" s="103"/>
      <c r="B8" s="108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18"/>
      <c r="AQ8" s="103"/>
    </row>
    <row r="9" spans="1:43" ht="18.75" customHeight="1">
      <c r="A9" s="103"/>
      <c r="B9" s="108"/>
      <c r="C9" s="101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18"/>
      <c r="AQ9" s="103"/>
    </row>
    <row r="10" spans="1:43" ht="18.75" customHeight="1">
      <c r="A10" s="103"/>
      <c r="B10" s="108"/>
      <c r="C10" s="121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18"/>
      <c r="AQ10" s="103"/>
    </row>
    <row r="11" spans="1:43" ht="18.75" customHeight="1">
      <c r="A11" s="103"/>
      <c r="B11" s="108"/>
      <c r="C11" s="121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18"/>
      <c r="AQ11" s="103"/>
    </row>
    <row r="12" spans="1:43" ht="18.75" customHeight="1">
      <c r="A12" s="103"/>
      <c r="B12" s="108"/>
      <c r="C12" s="103" t="s">
        <v>74</v>
      </c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18"/>
      <c r="AQ12" s="103"/>
    </row>
    <row r="13" spans="1:43" ht="18.75" customHeight="1">
      <c r="A13" s="103"/>
      <c r="B13" s="1135" t="s">
        <v>108</v>
      </c>
      <c r="C13" s="1136"/>
      <c r="D13" s="1130" t="s">
        <v>120</v>
      </c>
      <c r="E13" s="1131" t="e">
        <f>#REF!</f>
        <v>#REF!</v>
      </c>
      <c r="F13" s="1131"/>
      <c r="G13" s="1131"/>
      <c r="H13" s="1131"/>
      <c r="I13" s="1130" t="s">
        <v>120</v>
      </c>
      <c r="J13" s="1141" t="e">
        <f>ROUND(E13/E14,3)</f>
        <v>#REF!</v>
      </c>
      <c r="K13" s="1141"/>
      <c r="L13" s="1141"/>
      <c r="M13" s="1141"/>
      <c r="N13" s="103"/>
      <c r="O13" s="1136" t="s">
        <v>170</v>
      </c>
      <c r="P13" s="1136"/>
      <c r="Q13" s="1130" t="s">
        <v>120</v>
      </c>
      <c r="R13" s="1140">
        <f>19.7+0.66</f>
        <v>20.36</v>
      </c>
      <c r="S13" s="1140"/>
      <c r="T13" s="1140"/>
      <c r="U13" s="1140"/>
      <c r="V13" s="1130" t="s">
        <v>120</v>
      </c>
      <c r="W13" s="1141" t="e">
        <f>ROUND(R13/R14,3)</f>
        <v>#REF!</v>
      </c>
      <c r="X13" s="1141"/>
      <c r="Y13" s="1141"/>
      <c r="Z13" s="1141"/>
      <c r="AA13" s="103"/>
      <c r="AB13" s="1145" t="s">
        <v>26</v>
      </c>
      <c r="AC13" s="1145"/>
      <c r="AD13" s="1130" t="s">
        <v>120</v>
      </c>
      <c r="AE13" s="1142">
        <v>2.0000000000000002E-5</v>
      </c>
      <c r="AF13" s="1142"/>
      <c r="AG13" s="1142"/>
      <c r="AH13" s="1142"/>
      <c r="AI13" s="103"/>
      <c r="AJ13" s="1130" t="s">
        <v>26</v>
      </c>
      <c r="AK13" s="1130"/>
      <c r="AL13" s="1130" t="s">
        <v>120</v>
      </c>
      <c r="AM13" s="1143" t="e">
        <f>AE13*E14*1000</f>
        <v>#REF!</v>
      </c>
      <c r="AN13" s="1143"/>
      <c r="AO13" s="1143"/>
      <c r="AP13" s="1144"/>
      <c r="AQ13" s="103"/>
    </row>
    <row r="14" spans="1:43" ht="18.75" customHeight="1">
      <c r="A14" s="103"/>
      <c r="B14" s="1132" t="s">
        <v>107</v>
      </c>
      <c r="C14" s="1133"/>
      <c r="D14" s="1130"/>
      <c r="E14" s="1134" t="e">
        <f>#REF!</f>
        <v>#REF!</v>
      </c>
      <c r="F14" s="1134"/>
      <c r="G14" s="1134"/>
      <c r="H14" s="1134"/>
      <c r="I14" s="1130"/>
      <c r="J14" s="1141"/>
      <c r="K14" s="1141"/>
      <c r="L14" s="1141"/>
      <c r="M14" s="1141"/>
      <c r="N14" s="103"/>
      <c r="O14" s="1139" t="s">
        <v>108</v>
      </c>
      <c r="P14" s="1139"/>
      <c r="Q14" s="1130"/>
      <c r="R14" s="1134" t="e">
        <f>$E$13</f>
        <v>#REF!</v>
      </c>
      <c r="S14" s="1134"/>
      <c r="T14" s="1134"/>
      <c r="U14" s="1134"/>
      <c r="V14" s="1130"/>
      <c r="W14" s="1141"/>
      <c r="X14" s="1141"/>
      <c r="Y14" s="1141"/>
      <c r="Z14" s="1141"/>
      <c r="AA14" s="103"/>
      <c r="AB14" s="1139" t="s">
        <v>107</v>
      </c>
      <c r="AC14" s="1139"/>
      <c r="AD14" s="1130"/>
      <c r="AE14" s="1142"/>
      <c r="AF14" s="1142"/>
      <c r="AG14" s="1142"/>
      <c r="AH14" s="1142"/>
      <c r="AI14" s="103"/>
      <c r="AJ14" s="1130"/>
      <c r="AK14" s="1130"/>
      <c r="AL14" s="1130"/>
      <c r="AM14" s="1143"/>
      <c r="AN14" s="1143"/>
      <c r="AO14" s="1143"/>
      <c r="AP14" s="1144"/>
      <c r="AQ14" s="103"/>
    </row>
    <row r="15" spans="1:43" ht="18.75" customHeight="1">
      <c r="A15" s="103"/>
      <c r="B15" s="108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71"/>
      <c r="AN15" s="171"/>
      <c r="AO15" s="171"/>
      <c r="AP15" s="172"/>
      <c r="AQ15" s="103"/>
    </row>
    <row r="16" spans="1:43" ht="18.75" customHeight="1">
      <c r="A16" s="103"/>
      <c r="B16" s="108"/>
      <c r="C16" s="103" t="s">
        <v>75</v>
      </c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71"/>
      <c r="AN16" s="171"/>
      <c r="AO16" s="171"/>
      <c r="AP16" s="172"/>
      <c r="AQ16" s="103"/>
    </row>
    <row r="17" spans="1:43" ht="18.75" customHeight="1">
      <c r="A17" s="103"/>
      <c r="B17" s="1135" t="s">
        <v>108</v>
      </c>
      <c r="C17" s="1136"/>
      <c r="D17" s="1130" t="s">
        <v>120</v>
      </c>
      <c r="E17" s="1131" t="e">
        <f>#REF!</f>
        <v>#REF!</v>
      </c>
      <c r="F17" s="1131"/>
      <c r="G17" s="1131"/>
      <c r="H17" s="1131"/>
      <c r="I17" s="1130" t="s">
        <v>120</v>
      </c>
      <c r="J17" s="1141" t="e">
        <f>ROUND(E17/E18,3)</f>
        <v>#REF!</v>
      </c>
      <c r="K17" s="1141"/>
      <c r="L17" s="1141"/>
      <c r="M17" s="1141"/>
      <c r="N17" s="103"/>
      <c r="O17" s="1136" t="s">
        <v>170</v>
      </c>
      <c r="P17" s="1136"/>
      <c r="Q17" s="1130" t="s">
        <v>120</v>
      </c>
      <c r="R17" s="1140">
        <v>19.7</v>
      </c>
      <c r="S17" s="1140"/>
      <c r="T17" s="1140"/>
      <c r="U17" s="1140"/>
      <c r="V17" s="1130" t="s">
        <v>120</v>
      </c>
      <c r="W17" s="1141" t="e">
        <f>ROUND(R17/R18,3)</f>
        <v>#REF!</v>
      </c>
      <c r="X17" s="1141"/>
      <c r="Y17" s="1141"/>
      <c r="Z17" s="1141"/>
      <c r="AA17" s="103"/>
      <c r="AB17" s="1145" t="s">
        <v>26</v>
      </c>
      <c r="AC17" s="1145"/>
      <c r="AD17" s="1130" t="s">
        <v>120</v>
      </c>
      <c r="AE17" s="1142">
        <v>2.0000000000000002E-5</v>
      </c>
      <c r="AF17" s="1142"/>
      <c r="AG17" s="1142"/>
      <c r="AH17" s="1142"/>
      <c r="AI17" s="103"/>
      <c r="AJ17" s="1130" t="s">
        <v>26</v>
      </c>
      <c r="AK17" s="1130"/>
      <c r="AL17" s="1130" t="s">
        <v>120</v>
      </c>
      <c r="AM17" s="1143" t="e">
        <f>AE17*E18*1000</f>
        <v>#REF!</v>
      </c>
      <c r="AN17" s="1143"/>
      <c r="AO17" s="1143"/>
      <c r="AP17" s="1144"/>
      <c r="AQ17" s="103"/>
    </row>
    <row r="18" spans="1:43" ht="18.75" customHeight="1">
      <c r="A18" s="103"/>
      <c r="B18" s="1132" t="s">
        <v>107</v>
      </c>
      <c r="C18" s="1133"/>
      <c r="D18" s="1130"/>
      <c r="E18" s="1134" t="e">
        <f>#REF!</f>
        <v>#REF!</v>
      </c>
      <c r="F18" s="1134"/>
      <c r="G18" s="1134"/>
      <c r="H18" s="1134"/>
      <c r="I18" s="1130"/>
      <c r="J18" s="1141"/>
      <c r="K18" s="1141"/>
      <c r="L18" s="1141"/>
      <c r="M18" s="1141"/>
      <c r="N18" s="103"/>
      <c r="O18" s="1139" t="s">
        <v>108</v>
      </c>
      <c r="P18" s="1139"/>
      <c r="Q18" s="1130"/>
      <c r="R18" s="1134" t="e">
        <f>$E$17</f>
        <v>#REF!</v>
      </c>
      <c r="S18" s="1134"/>
      <c r="T18" s="1134"/>
      <c r="U18" s="1134"/>
      <c r="V18" s="1130"/>
      <c r="W18" s="1141"/>
      <c r="X18" s="1141"/>
      <c r="Y18" s="1141"/>
      <c r="Z18" s="1141"/>
      <c r="AA18" s="103"/>
      <c r="AB18" s="1139" t="s">
        <v>107</v>
      </c>
      <c r="AC18" s="1139"/>
      <c r="AD18" s="1130"/>
      <c r="AE18" s="1142"/>
      <c r="AF18" s="1142"/>
      <c r="AG18" s="1142"/>
      <c r="AH18" s="1142"/>
      <c r="AI18" s="103"/>
      <c r="AJ18" s="1130"/>
      <c r="AK18" s="1130"/>
      <c r="AL18" s="1130"/>
      <c r="AM18" s="1143"/>
      <c r="AN18" s="1143"/>
      <c r="AO18" s="1143"/>
      <c r="AP18" s="1144"/>
      <c r="AQ18" s="103"/>
    </row>
    <row r="19" spans="1:43" ht="18.75" customHeight="1">
      <c r="A19" s="103"/>
      <c r="B19" s="109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12"/>
      <c r="AQ19" s="103"/>
    </row>
    <row r="20" spans="1:43" ht="18.75" customHeight="1">
      <c r="A20" s="103"/>
      <c r="B20" s="103"/>
      <c r="C20" s="12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</row>
    <row r="21" spans="1:43" ht="18.75" customHeight="1">
      <c r="A21" s="103"/>
      <c r="B21" s="103"/>
      <c r="C21" s="124" t="s">
        <v>110</v>
      </c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</row>
    <row r="22" spans="1:43" ht="18.75" customHeight="1">
      <c r="A22" s="103"/>
      <c r="B22" s="105"/>
      <c r="C22" s="125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17"/>
    </row>
    <row r="23" spans="1:43" ht="18.75" customHeight="1">
      <c r="A23" s="103"/>
      <c r="B23" s="106"/>
      <c r="C23" s="121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18"/>
    </row>
    <row r="24" spans="1:43" ht="18.75" customHeight="1">
      <c r="A24" s="103"/>
      <c r="B24" s="106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18"/>
    </row>
    <row r="25" spans="1:43" ht="18.75" customHeight="1">
      <c r="A25" s="103"/>
      <c r="B25" s="108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18"/>
    </row>
    <row r="26" spans="1:43" ht="18.75" customHeight="1">
      <c r="A26" s="103"/>
      <c r="B26" s="108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18"/>
    </row>
    <row r="27" spans="1:43" ht="18.75" customHeight="1">
      <c r="A27" s="103"/>
      <c r="B27" s="108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1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18"/>
    </row>
    <row r="28" spans="1:43" ht="18.75" customHeight="1">
      <c r="A28" s="103"/>
      <c r="B28" s="108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18"/>
    </row>
    <row r="29" spans="1:43" ht="18.75" customHeight="1">
      <c r="A29" s="103"/>
      <c r="B29" s="108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18"/>
    </row>
    <row r="30" spans="1:43" ht="18.75" customHeight="1">
      <c r="A30" s="103"/>
      <c r="B30" s="108"/>
      <c r="C30" s="103" t="s">
        <v>72</v>
      </c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28"/>
      <c r="AD30" s="128"/>
      <c r="AE30" s="128"/>
      <c r="AF30" s="134"/>
      <c r="AG30" s="134"/>
      <c r="AH30" s="134"/>
      <c r="AI30" s="134"/>
      <c r="AJ30" s="103"/>
      <c r="AK30" s="103"/>
      <c r="AL30" s="103"/>
      <c r="AM30" s="103"/>
      <c r="AN30" s="103"/>
      <c r="AO30" s="103"/>
      <c r="AP30" s="118"/>
    </row>
    <row r="31" spans="1:43" ht="18.75" customHeight="1">
      <c r="A31" s="103"/>
      <c r="B31" s="1135" t="s">
        <v>108</v>
      </c>
      <c r="C31" s="1136"/>
      <c r="D31" s="1130" t="s">
        <v>120</v>
      </c>
      <c r="E31" s="1131" t="e">
        <f>#REF!</f>
        <v>#REF!</v>
      </c>
      <c r="F31" s="1131"/>
      <c r="G31" s="1131"/>
      <c r="H31" s="1131"/>
      <c r="I31" s="1130" t="s">
        <v>120</v>
      </c>
      <c r="J31" s="1141" t="e">
        <f>ROUND(E31/E32,3)</f>
        <v>#REF!</v>
      </c>
      <c r="K31" s="1141"/>
      <c r="L31" s="1141"/>
      <c r="M31" s="1141"/>
      <c r="N31" s="103"/>
      <c r="O31" s="1136" t="s">
        <v>170</v>
      </c>
      <c r="P31" s="1136"/>
      <c r="Q31" s="1130" t="s">
        <v>120</v>
      </c>
      <c r="R31" s="1140">
        <f>R13</f>
        <v>20.36</v>
      </c>
      <c r="S31" s="1140"/>
      <c r="T31" s="1140"/>
      <c r="U31" s="1140"/>
      <c r="V31" s="1130" t="s">
        <v>120</v>
      </c>
      <c r="W31" s="1141" t="e">
        <f>ROUND(R31/R32,3)</f>
        <v>#REF!</v>
      </c>
      <c r="X31" s="1141"/>
      <c r="Y31" s="1141"/>
      <c r="Z31" s="1141"/>
      <c r="AA31" s="103"/>
      <c r="AB31" s="1145" t="s">
        <v>26</v>
      </c>
      <c r="AC31" s="1145"/>
      <c r="AD31" s="1130" t="s">
        <v>120</v>
      </c>
      <c r="AE31" s="1142">
        <v>3.1999999999999999E-6</v>
      </c>
      <c r="AF31" s="1142"/>
      <c r="AG31" s="1142"/>
      <c r="AH31" s="1142"/>
      <c r="AI31" s="134"/>
      <c r="AJ31" s="1130" t="s">
        <v>26</v>
      </c>
      <c r="AK31" s="1130"/>
      <c r="AL31" s="1130" t="s">
        <v>120</v>
      </c>
      <c r="AM31" s="1151" t="e">
        <f>AE31*E32*1000</f>
        <v>#REF!</v>
      </c>
      <c r="AN31" s="1151"/>
      <c r="AO31" s="1151"/>
      <c r="AP31" s="1157"/>
    </row>
    <row r="32" spans="1:43" ht="18.75" customHeight="1">
      <c r="A32" s="103"/>
      <c r="B32" s="1132" t="s">
        <v>107</v>
      </c>
      <c r="C32" s="1133"/>
      <c r="D32" s="1130"/>
      <c r="E32" s="1134" t="e">
        <f>#REF!</f>
        <v>#REF!</v>
      </c>
      <c r="F32" s="1134"/>
      <c r="G32" s="1134"/>
      <c r="H32" s="1134"/>
      <c r="I32" s="1130"/>
      <c r="J32" s="1141"/>
      <c r="K32" s="1141"/>
      <c r="L32" s="1141"/>
      <c r="M32" s="1141"/>
      <c r="N32" s="103"/>
      <c r="O32" s="1139" t="s">
        <v>108</v>
      </c>
      <c r="P32" s="1139"/>
      <c r="Q32" s="1130"/>
      <c r="R32" s="1134" t="e">
        <f>$E$31</f>
        <v>#REF!</v>
      </c>
      <c r="S32" s="1134"/>
      <c r="T32" s="1134"/>
      <c r="U32" s="1134"/>
      <c r="V32" s="1130"/>
      <c r="W32" s="1141"/>
      <c r="X32" s="1141"/>
      <c r="Y32" s="1141"/>
      <c r="Z32" s="1141"/>
      <c r="AA32" s="103"/>
      <c r="AB32" s="1139" t="s">
        <v>107</v>
      </c>
      <c r="AC32" s="1139"/>
      <c r="AD32" s="1130"/>
      <c r="AE32" s="1142"/>
      <c r="AF32" s="1142"/>
      <c r="AG32" s="1142"/>
      <c r="AH32" s="1142"/>
      <c r="AI32" s="134"/>
      <c r="AJ32" s="1130"/>
      <c r="AK32" s="1130"/>
      <c r="AL32" s="1130"/>
      <c r="AM32" s="1151"/>
      <c r="AN32" s="1151"/>
      <c r="AO32" s="1151"/>
      <c r="AP32" s="1157"/>
    </row>
    <row r="33" spans="1:42" ht="18.75" customHeight="1">
      <c r="A33" s="103"/>
      <c r="B33" s="136"/>
      <c r="C33" s="137"/>
      <c r="D33" s="128"/>
      <c r="E33" s="138"/>
      <c r="F33" s="138"/>
      <c r="G33" s="138"/>
      <c r="H33" s="138"/>
      <c r="I33" s="128"/>
      <c r="J33" s="127"/>
      <c r="K33" s="127"/>
      <c r="L33" s="127"/>
      <c r="M33" s="127"/>
      <c r="N33" s="103"/>
      <c r="O33" s="139"/>
      <c r="P33" s="139"/>
      <c r="Q33" s="128"/>
      <c r="R33" s="138"/>
      <c r="S33" s="138"/>
      <c r="T33" s="138"/>
      <c r="U33" s="138"/>
      <c r="V33" s="128"/>
      <c r="W33" s="127"/>
      <c r="X33" s="127"/>
      <c r="Y33" s="127"/>
      <c r="Z33" s="127"/>
      <c r="AA33" s="103"/>
      <c r="AB33" s="139"/>
      <c r="AC33" s="139"/>
      <c r="AD33" s="128"/>
      <c r="AE33" s="133"/>
      <c r="AF33" s="133"/>
      <c r="AG33" s="133"/>
      <c r="AH33" s="133"/>
      <c r="AI33" s="134"/>
      <c r="AJ33" s="128"/>
      <c r="AK33" s="128"/>
      <c r="AL33" s="128"/>
      <c r="AM33" s="134"/>
      <c r="AN33" s="134"/>
      <c r="AO33" s="134"/>
      <c r="AP33" s="135"/>
    </row>
    <row r="34" spans="1:42" ht="18.75" customHeight="1">
      <c r="A34" s="103"/>
      <c r="B34" s="108"/>
      <c r="C34" s="103" t="s">
        <v>73</v>
      </c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28"/>
      <c r="AD34" s="128"/>
      <c r="AE34" s="128"/>
      <c r="AF34" s="134"/>
      <c r="AG34" s="134"/>
      <c r="AH34" s="134"/>
      <c r="AI34" s="134"/>
      <c r="AJ34" s="103"/>
      <c r="AK34" s="103"/>
      <c r="AL34" s="103"/>
      <c r="AM34" s="103"/>
      <c r="AN34" s="103"/>
      <c r="AO34" s="103"/>
      <c r="AP34" s="118"/>
    </row>
    <row r="35" spans="1:42" ht="18.75" customHeight="1">
      <c r="A35" s="103"/>
      <c r="B35" s="1135" t="s">
        <v>108</v>
      </c>
      <c r="C35" s="1136"/>
      <c r="D35" s="1130" t="s">
        <v>120</v>
      </c>
      <c r="E35" s="1131" t="e">
        <f>#REF!</f>
        <v>#REF!</v>
      </c>
      <c r="F35" s="1131"/>
      <c r="G35" s="1131"/>
      <c r="H35" s="1131"/>
      <c r="I35" s="1130" t="s">
        <v>120</v>
      </c>
      <c r="J35" s="1141" t="e">
        <f>ROUND(E35/E36,3)</f>
        <v>#REF!</v>
      </c>
      <c r="K35" s="1141"/>
      <c r="L35" s="1141"/>
      <c r="M35" s="1141"/>
      <c r="N35" s="103"/>
      <c r="O35" s="1136" t="s">
        <v>170</v>
      </c>
      <c r="P35" s="1136"/>
      <c r="Q35" s="1130" t="s">
        <v>120</v>
      </c>
      <c r="R35" s="1140">
        <f>R17</f>
        <v>19.7</v>
      </c>
      <c r="S35" s="1140"/>
      <c r="T35" s="1140"/>
      <c r="U35" s="1140"/>
      <c r="V35" s="1130" t="s">
        <v>120</v>
      </c>
      <c r="W35" s="1141" t="e">
        <f>ROUND(R35/R36,3)</f>
        <v>#REF!</v>
      </c>
      <c r="X35" s="1141"/>
      <c r="Y35" s="1141"/>
      <c r="Z35" s="1141"/>
      <c r="AA35" s="103"/>
      <c r="AB35" s="1145" t="s">
        <v>26</v>
      </c>
      <c r="AC35" s="1145"/>
      <c r="AD35" s="1130" t="s">
        <v>120</v>
      </c>
      <c r="AE35" s="1142">
        <v>3.1999999999999999E-6</v>
      </c>
      <c r="AF35" s="1142"/>
      <c r="AG35" s="1142"/>
      <c r="AH35" s="1142"/>
      <c r="AI35" s="134"/>
      <c r="AJ35" s="1130" t="s">
        <v>26</v>
      </c>
      <c r="AK35" s="1130"/>
      <c r="AL35" s="1130" t="s">
        <v>120</v>
      </c>
      <c r="AM35" s="1151" t="e">
        <f>AE35*E36*1000</f>
        <v>#REF!</v>
      </c>
      <c r="AN35" s="1151"/>
      <c r="AO35" s="1151"/>
      <c r="AP35" s="1157"/>
    </row>
    <row r="36" spans="1:42" ht="18.75" customHeight="1">
      <c r="A36" s="103"/>
      <c r="B36" s="1132" t="s">
        <v>107</v>
      </c>
      <c r="C36" s="1133"/>
      <c r="D36" s="1130"/>
      <c r="E36" s="1134" t="e">
        <f>#REF!</f>
        <v>#REF!</v>
      </c>
      <c r="F36" s="1134"/>
      <c r="G36" s="1134"/>
      <c r="H36" s="1134"/>
      <c r="I36" s="1130"/>
      <c r="J36" s="1141"/>
      <c r="K36" s="1141"/>
      <c r="L36" s="1141"/>
      <c r="M36" s="1141"/>
      <c r="N36" s="103"/>
      <c r="O36" s="1139" t="s">
        <v>108</v>
      </c>
      <c r="P36" s="1139"/>
      <c r="Q36" s="1130"/>
      <c r="R36" s="1134" t="e">
        <f>$E$35</f>
        <v>#REF!</v>
      </c>
      <c r="S36" s="1134"/>
      <c r="T36" s="1134"/>
      <c r="U36" s="1134"/>
      <c r="V36" s="1130"/>
      <c r="W36" s="1141"/>
      <c r="X36" s="1141"/>
      <c r="Y36" s="1141"/>
      <c r="Z36" s="1141"/>
      <c r="AA36" s="103"/>
      <c r="AB36" s="1139" t="s">
        <v>107</v>
      </c>
      <c r="AC36" s="1139"/>
      <c r="AD36" s="1130"/>
      <c r="AE36" s="1142"/>
      <c r="AF36" s="1142"/>
      <c r="AG36" s="1142"/>
      <c r="AH36" s="1142"/>
      <c r="AI36" s="134"/>
      <c r="AJ36" s="1130"/>
      <c r="AK36" s="1130"/>
      <c r="AL36" s="1130"/>
      <c r="AM36" s="1151"/>
      <c r="AN36" s="1151"/>
      <c r="AO36" s="1151"/>
      <c r="AP36" s="1157"/>
    </row>
    <row r="37" spans="1:42" ht="18.75" customHeight="1">
      <c r="A37" s="103"/>
      <c r="B37" s="109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29"/>
      <c r="AD37" s="129"/>
      <c r="AE37" s="129"/>
      <c r="AF37" s="140"/>
      <c r="AG37" s="140"/>
      <c r="AH37" s="140"/>
      <c r="AI37" s="140"/>
      <c r="AJ37" s="104"/>
      <c r="AK37" s="104"/>
      <c r="AL37" s="104"/>
      <c r="AM37" s="104"/>
      <c r="AN37" s="104"/>
      <c r="AO37" s="104"/>
      <c r="AP37" s="112"/>
    </row>
    <row r="38" spans="1:42" ht="18.75" customHeight="1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28"/>
      <c r="AD38" s="128"/>
      <c r="AE38" s="128"/>
      <c r="AF38" s="134"/>
      <c r="AG38" s="134"/>
      <c r="AH38" s="134"/>
      <c r="AI38" s="134"/>
      <c r="AJ38" s="103"/>
      <c r="AK38" s="103"/>
      <c r="AL38" s="103"/>
      <c r="AM38" s="103"/>
      <c r="AN38" s="103"/>
      <c r="AO38" s="103"/>
      <c r="AP38" s="103"/>
    </row>
    <row r="39" spans="1:42" ht="18" customHeight="1">
      <c r="A39" s="103"/>
      <c r="B39" s="103"/>
      <c r="C39" s="124" t="s">
        <v>18</v>
      </c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</row>
    <row r="40" spans="1:42" ht="18" customHeight="1">
      <c r="A40" s="103"/>
      <c r="B40" s="105"/>
      <c r="C40" s="126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17"/>
    </row>
    <row r="41" spans="1:42" ht="18" customHeight="1">
      <c r="A41" s="103"/>
      <c r="B41" s="108"/>
      <c r="C41" s="124" t="s">
        <v>72</v>
      </c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18"/>
    </row>
    <row r="42" spans="1:42" ht="18" customHeight="1">
      <c r="A42" s="103"/>
      <c r="B42" s="108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130" t="s">
        <v>120</v>
      </c>
      <c r="Y42" s="1149" t="e">
        <f>(PI()*T47*AB48^6)/(48*R49^3*AH50^6*(Z51-1)^3*(COS(RADIANS(AA52))-SIN(RADIANS(AA52)))^3)</f>
        <v>#REF!</v>
      </c>
      <c r="Z42" s="1149"/>
      <c r="AA42" s="1149"/>
      <c r="AB42" s="1149"/>
      <c r="AC42" s="1149"/>
      <c r="AD42" s="1149"/>
      <c r="AE42" s="141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18"/>
    </row>
    <row r="43" spans="1:42" ht="18" customHeight="1">
      <c r="A43" s="103"/>
      <c r="B43" s="108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130"/>
      <c r="Y43" s="1149"/>
      <c r="Z43" s="1149"/>
      <c r="AA43" s="1149"/>
      <c r="AB43" s="1149"/>
      <c r="AC43" s="1149"/>
      <c r="AD43" s="1149"/>
      <c r="AE43" s="103"/>
      <c r="AF43" s="103"/>
      <c r="AG43" s="1147" t="s">
        <v>26</v>
      </c>
      <c r="AH43" s="1147"/>
      <c r="AI43" s="124" t="s">
        <v>120</v>
      </c>
      <c r="AJ43" s="1151" t="e">
        <f>(Y42*(3/4)/T47/PI())^(1/3)*2*1000</f>
        <v>#REF!</v>
      </c>
      <c r="AK43" s="1151"/>
      <c r="AL43" s="1151"/>
      <c r="AM43" s="1151"/>
      <c r="AN43" s="1151"/>
      <c r="AO43" s="1151"/>
      <c r="AP43" s="118"/>
    </row>
    <row r="44" spans="1:42" ht="18" customHeight="1">
      <c r="A44" s="103"/>
      <c r="B44" s="108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130"/>
      <c r="Y44" s="1149"/>
      <c r="Z44" s="1149"/>
      <c r="AA44" s="1149"/>
      <c r="AB44" s="1149"/>
      <c r="AC44" s="1149"/>
      <c r="AD44" s="1149"/>
      <c r="AE44" s="141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18"/>
    </row>
    <row r="45" spans="1:42" ht="18" customHeight="1">
      <c r="A45" s="103"/>
      <c r="B45" s="108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11"/>
      <c r="Y45" s="142"/>
      <c r="Z45" s="142"/>
      <c r="AA45" s="142"/>
      <c r="AB45" s="142"/>
      <c r="AC45" s="142"/>
      <c r="AD45" s="142"/>
      <c r="AE45" s="141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18"/>
    </row>
    <row r="46" spans="1:42" ht="18" customHeight="1">
      <c r="A46" s="103"/>
      <c r="B46" s="108"/>
      <c r="C46" s="103"/>
      <c r="D46" s="103"/>
      <c r="E46" s="124" t="s">
        <v>125</v>
      </c>
      <c r="F46" s="103"/>
      <c r="G46" s="103"/>
      <c r="H46" s="103"/>
      <c r="I46" s="1130" t="s">
        <v>140</v>
      </c>
      <c r="J46" s="1130"/>
      <c r="K46" s="124" t="s">
        <v>139</v>
      </c>
      <c r="L46" s="143" t="s">
        <v>22</v>
      </c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  <c r="AP46" s="118"/>
    </row>
    <row r="47" spans="1:42" ht="18" customHeight="1">
      <c r="A47" s="103"/>
      <c r="B47" s="108"/>
      <c r="C47" s="103"/>
      <c r="D47" s="103"/>
      <c r="E47" s="103"/>
      <c r="F47" s="103"/>
      <c r="G47" s="103"/>
      <c r="H47" s="103"/>
      <c r="I47" s="1130" t="s">
        <v>111</v>
      </c>
      <c r="J47" s="1130"/>
      <c r="K47" s="124" t="s">
        <v>139</v>
      </c>
      <c r="L47" s="143" t="s">
        <v>24</v>
      </c>
      <c r="M47" s="103"/>
      <c r="N47" s="103"/>
      <c r="O47" s="103"/>
      <c r="P47" s="103"/>
      <c r="Q47" s="103"/>
      <c r="R47" s="103"/>
      <c r="S47" s="103"/>
      <c r="T47" s="1146">
        <v>2.65</v>
      </c>
      <c r="U47" s="1146"/>
      <c r="V47" s="1146"/>
      <c r="W47" s="1146"/>
      <c r="X47" s="1146"/>
      <c r="Y47" s="144" t="s">
        <v>15</v>
      </c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18"/>
    </row>
    <row r="48" spans="1:42" ht="18" customHeight="1">
      <c r="A48" s="103"/>
      <c r="B48" s="108"/>
      <c r="C48" s="103"/>
      <c r="D48" s="103"/>
      <c r="E48" s="103"/>
      <c r="F48" s="103"/>
      <c r="G48" s="103"/>
      <c r="H48" s="103"/>
      <c r="I48" s="1130" t="s">
        <v>20</v>
      </c>
      <c r="J48" s="1130"/>
      <c r="K48" s="124" t="s">
        <v>139</v>
      </c>
      <c r="L48" s="143" t="s">
        <v>27</v>
      </c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150" t="e">
        <f>AD86</f>
        <v>#REF!</v>
      </c>
      <c r="AC48" s="1142"/>
      <c r="AD48" s="1142"/>
      <c r="AE48" s="124" t="s">
        <v>25</v>
      </c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18"/>
    </row>
    <row r="49" spans="1:53" ht="18" customHeight="1">
      <c r="A49" s="103"/>
      <c r="B49" s="108"/>
      <c r="C49" s="103"/>
      <c r="D49" s="103"/>
      <c r="E49" s="103"/>
      <c r="F49" s="103"/>
      <c r="G49" s="103"/>
      <c r="H49" s="103"/>
      <c r="I49" s="1130" t="s">
        <v>28</v>
      </c>
      <c r="J49" s="1130"/>
      <c r="K49" s="145" t="s">
        <v>139</v>
      </c>
      <c r="L49" s="143" t="s">
        <v>29</v>
      </c>
      <c r="M49" s="103"/>
      <c r="N49" s="103"/>
      <c r="O49" s="103"/>
      <c r="P49" s="103"/>
      <c r="Q49" s="103"/>
      <c r="R49" s="1162">
        <v>9.81</v>
      </c>
      <c r="S49" s="1162"/>
      <c r="T49" s="1162"/>
      <c r="U49" s="1162"/>
      <c r="V49" s="1162"/>
      <c r="W49" s="1162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18"/>
    </row>
    <row r="50" spans="1:53" ht="18" customHeight="1">
      <c r="A50" s="103"/>
      <c r="B50" s="108"/>
      <c r="C50" s="103"/>
      <c r="D50" s="103"/>
      <c r="E50" s="103"/>
      <c r="F50" s="103"/>
      <c r="G50" s="103"/>
      <c r="H50" s="103"/>
      <c r="I50" s="1163" t="s">
        <v>21</v>
      </c>
      <c r="J50" s="1163"/>
      <c r="K50" s="145" t="s">
        <v>139</v>
      </c>
      <c r="L50" s="143" t="s">
        <v>30</v>
      </c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152">
        <v>1.2</v>
      </c>
      <c r="Z50" s="1152"/>
      <c r="AA50" s="1152"/>
      <c r="AB50" s="124" t="s">
        <v>31</v>
      </c>
      <c r="AC50" s="103"/>
      <c r="AD50" s="103"/>
      <c r="AE50" s="103"/>
      <c r="AF50" s="103"/>
      <c r="AG50" s="103"/>
      <c r="AH50" s="1142">
        <v>0.86</v>
      </c>
      <c r="AI50" s="1142"/>
      <c r="AJ50" s="1142"/>
      <c r="AK50" s="124" t="s">
        <v>14</v>
      </c>
      <c r="AL50" s="103"/>
      <c r="AM50" s="103"/>
      <c r="AN50" s="103"/>
      <c r="AO50" s="103"/>
      <c r="AP50" s="118"/>
    </row>
    <row r="51" spans="1:53" ht="18" customHeight="1">
      <c r="A51" s="103"/>
      <c r="B51" s="108"/>
      <c r="C51" s="103"/>
      <c r="D51" s="103"/>
      <c r="E51" s="103"/>
      <c r="F51" s="103"/>
      <c r="G51" s="103"/>
      <c r="H51" s="103"/>
      <c r="I51" s="1130" t="s">
        <v>112</v>
      </c>
      <c r="J51" s="1130"/>
      <c r="K51" s="145" t="s">
        <v>139</v>
      </c>
      <c r="L51" s="143" t="s">
        <v>32</v>
      </c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161">
        <f>T47/1.03</f>
        <v>2.5728155339805823</v>
      </c>
      <c r="AA51" s="1161"/>
      <c r="AB51" s="1161"/>
      <c r="AC51" s="1161"/>
      <c r="AD51" s="124" t="s">
        <v>14</v>
      </c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18"/>
    </row>
    <row r="52" spans="1:53" ht="18" customHeight="1">
      <c r="B52" s="108"/>
      <c r="C52" s="103"/>
      <c r="D52" s="103"/>
      <c r="E52" s="103"/>
      <c r="F52" s="103"/>
      <c r="G52" s="103"/>
      <c r="H52" s="103"/>
      <c r="I52" s="1130" t="s">
        <v>19</v>
      </c>
      <c r="J52" s="1130"/>
      <c r="K52" s="124" t="s">
        <v>139</v>
      </c>
      <c r="L52" s="143" t="s">
        <v>23</v>
      </c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160">
        <v>33.69</v>
      </c>
      <c r="AB52" s="1160"/>
      <c r="AC52" s="1160"/>
      <c r="AD52" s="1160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18"/>
    </row>
    <row r="53" spans="1:53" ht="18" customHeight="1">
      <c r="B53" s="108"/>
      <c r="C53" s="103"/>
      <c r="D53" s="103"/>
      <c r="E53" s="103"/>
      <c r="F53" s="103"/>
      <c r="G53" s="103"/>
      <c r="H53" s="103"/>
      <c r="I53" s="128"/>
      <c r="J53" s="128"/>
      <c r="K53" s="124"/>
      <c r="L53" s="14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46"/>
      <c r="AB53" s="146"/>
      <c r="AC53" s="146"/>
      <c r="AD53" s="146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18"/>
    </row>
    <row r="54" spans="1:53" ht="18" customHeight="1">
      <c r="B54" s="108"/>
      <c r="C54" s="124" t="s">
        <v>73</v>
      </c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  <c r="AP54" s="118"/>
      <c r="BA54" s="186">
        <f>(COS(RADIANS(AA52))-SIN(RADIANS(AA52)))^3</f>
        <v>2.1335000092932457E-2</v>
      </c>
    </row>
    <row r="55" spans="1:53" ht="18" customHeight="1">
      <c r="B55" s="108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130" t="s">
        <v>120</v>
      </c>
      <c r="Y55" s="1148">
        <f>(PI()*T60*AB61^6)/(48*R62^3*AH63^6*(Z64-1)^3*(COS(RADIANS(AA65))-SIN(RADIANS(AA65)))^3)</f>
        <v>1.3564172993067473E-4</v>
      </c>
      <c r="Z55" s="1148"/>
      <c r="AA55" s="1148"/>
      <c r="AB55" s="1148"/>
      <c r="AC55" s="1148"/>
      <c r="AD55" s="1148"/>
      <c r="AE55" s="141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  <c r="AP55" s="118"/>
    </row>
    <row r="56" spans="1:53" ht="18" customHeight="1">
      <c r="B56" s="108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130"/>
      <c r="Y56" s="1148"/>
      <c r="Z56" s="1148"/>
      <c r="AA56" s="1148"/>
      <c r="AB56" s="1148"/>
      <c r="AC56" s="1148"/>
      <c r="AD56" s="1148"/>
      <c r="AE56" s="103"/>
      <c r="AF56" s="103"/>
      <c r="AG56" s="1147" t="s">
        <v>26</v>
      </c>
      <c r="AH56" s="1147"/>
      <c r="AI56" s="124" t="s">
        <v>120</v>
      </c>
      <c r="AJ56" s="1151">
        <f>((Y55/T60/PI()/(4/3))^(1/3))*2*1000</f>
        <v>46.06625860043625</v>
      </c>
      <c r="AK56" s="1151"/>
      <c r="AL56" s="1151"/>
      <c r="AM56" s="1151"/>
      <c r="AN56" s="1151"/>
      <c r="AO56" s="1151"/>
      <c r="AP56" s="118"/>
    </row>
    <row r="57" spans="1:53" ht="18" customHeight="1">
      <c r="B57" s="108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130"/>
      <c r="Y57" s="1148"/>
      <c r="Z57" s="1148"/>
      <c r="AA57" s="1148"/>
      <c r="AB57" s="1148"/>
      <c r="AC57" s="1148"/>
      <c r="AD57" s="1148"/>
      <c r="AE57" s="141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18"/>
    </row>
    <row r="58" spans="1:53" ht="18" customHeight="1">
      <c r="B58" s="108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11"/>
      <c r="Y58" s="142"/>
      <c r="Z58" s="142"/>
      <c r="AA58" s="142"/>
      <c r="AB58" s="142"/>
      <c r="AC58" s="142"/>
      <c r="AD58" s="142"/>
      <c r="AE58" s="141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18"/>
    </row>
    <row r="59" spans="1:53" ht="18" customHeight="1">
      <c r="B59" s="108"/>
      <c r="C59" s="103"/>
      <c r="D59" s="103"/>
      <c r="E59" s="124" t="s">
        <v>125</v>
      </c>
      <c r="F59" s="103"/>
      <c r="G59" s="103"/>
      <c r="H59" s="103"/>
      <c r="I59" s="1130" t="s">
        <v>140</v>
      </c>
      <c r="J59" s="1130"/>
      <c r="K59" s="124" t="s">
        <v>139</v>
      </c>
      <c r="L59" s="143" t="s">
        <v>22</v>
      </c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18"/>
    </row>
    <row r="60" spans="1:53" ht="18" customHeight="1">
      <c r="B60" s="108"/>
      <c r="C60" s="103"/>
      <c r="D60" s="103"/>
      <c r="E60" s="103"/>
      <c r="F60" s="103"/>
      <c r="G60" s="103"/>
      <c r="H60" s="103"/>
      <c r="I60" s="1130" t="s">
        <v>111</v>
      </c>
      <c r="J60" s="1130"/>
      <c r="K60" s="124" t="s">
        <v>139</v>
      </c>
      <c r="L60" s="143" t="s">
        <v>24</v>
      </c>
      <c r="M60" s="103"/>
      <c r="N60" s="103"/>
      <c r="O60" s="103"/>
      <c r="P60" s="103"/>
      <c r="Q60" s="103"/>
      <c r="R60" s="103"/>
      <c r="S60" s="103"/>
      <c r="T60" s="1146">
        <v>2.65</v>
      </c>
      <c r="U60" s="1146"/>
      <c r="V60" s="1146"/>
      <c r="W60" s="1146"/>
      <c r="X60" s="1146"/>
      <c r="Y60" s="144" t="s">
        <v>15</v>
      </c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18"/>
    </row>
    <row r="61" spans="1:53" ht="18" customHeight="1">
      <c r="B61" s="108"/>
      <c r="C61" s="103"/>
      <c r="D61" s="103"/>
      <c r="E61" s="103"/>
      <c r="F61" s="103"/>
      <c r="G61" s="103"/>
      <c r="H61" s="103"/>
      <c r="I61" s="1130" t="s">
        <v>20</v>
      </c>
      <c r="J61" s="1130"/>
      <c r="K61" s="124" t="s">
        <v>139</v>
      </c>
      <c r="L61" s="143" t="s">
        <v>27</v>
      </c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150">
        <v>0.54</v>
      </c>
      <c r="AC61" s="1142"/>
      <c r="AD61" s="1142"/>
      <c r="AE61" s="124" t="s">
        <v>25</v>
      </c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18"/>
    </row>
    <row r="62" spans="1:53" ht="18" customHeight="1">
      <c r="B62" s="108"/>
      <c r="C62" s="103"/>
      <c r="D62" s="103"/>
      <c r="E62" s="103"/>
      <c r="F62" s="103"/>
      <c r="G62" s="103"/>
      <c r="H62" s="103"/>
      <c r="I62" s="1130" t="s">
        <v>28</v>
      </c>
      <c r="J62" s="1130"/>
      <c r="K62" s="145" t="s">
        <v>139</v>
      </c>
      <c r="L62" s="143" t="s">
        <v>29</v>
      </c>
      <c r="M62" s="103"/>
      <c r="N62" s="103"/>
      <c r="O62" s="103"/>
      <c r="P62" s="103"/>
      <c r="Q62" s="103"/>
      <c r="R62" s="1162">
        <v>9.81</v>
      </c>
      <c r="S62" s="1162"/>
      <c r="T62" s="1162"/>
      <c r="U62" s="1162"/>
      <c r="V62" s="1162"/>
      <c r="W62" s="1162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18"/>
    </row>
    <row r="63" spans="1:53" ht="18" customHeight="1">
      <c r="B63" s="108"/>
      <c r="C63" s="103"/>
      <c r="D63" s="103"/>
      <c r="E63" s="103"/>
      <c r="F63" s="103"/>
      <c r="G63" s="103"/>
      <c r="H63" s="103"/>
      <c r="I63" s="1163" t="s">
        <v>21</v>
      </c>
      <c r="J63" s="1163"/>
      <c r="K63" s="145" t="s">
        <v>139</v>
      </c>
      <c r="L63" s="143" t="s">
        <v>30</v>
      </c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152">
        <v>1.2</v>
      </c>
      <c r="Z63" s="1152"/>
      <c r="AA63" s="1152"/>
      <c r="AB63" s="124" t="s">
        <v>31</v>
      </c>
      <c r="AC63" s="103"/>
      <c r="AD63" s="103"/>
      <c r="AE63" s="103"/>
      <c r="AF63" s="103"/>
      <c r="AG63" s="103"/>
      <c r="AH63" s="1142">
        <v>0.86</v>
      </c>
      <c r="AI63" s="1142"/>
      <c r="AJ63" s="1142"/>
      <c r="AK63" s="124" t="s">
        <v>14</v>
      </c>
      <c r="AL63" s="103"/>
      <c r="AM63" s="103"/>
      <c r="AN63" s="103"/>
      <c r="AO63" s="103"/>
      <c r="AP63" s="118"/>
    </row>
    <row r="64" spans="1:53" ht="18" customHeight="1">
      <c r="B64" s="108"/>
      <c r="C64" s="103"/>
      <c r="D64" s="103"/>
      <c r="E64" s="103"/>
      <c r="F64" s="103"/>
      <c r="G64" s="103"/>
      <c r="H64" s="103"/>
      <c r="I64" s="1130" t="s">
        <v>112</v>
      </c>
      <c r="J64" s="1130"/>
      <c r="K64" s="145" t="s">
        <v>139</v>
      </c>
      <c r="L64" s="143" t="s">
        <v>32</v>
      </c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161">
        <f>T60/1.03</f>
        <v>2.5728155339805823</v>
      </c>
      <c r="AA64" s="1161"/>
      <c r="AB64" s="1161"/>
      <c r="AC64" s="1161"/>
      <c r="AD64" s="124" t="s">
        <v>14</v>
      </c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  <c r="AO64" s="103"/>
      <c r="AP64" s="118"/>
    </row>
    <row r="65" spans="1:42" ht="18" customHeight="1">
      <c r="B65" s="108"/>
      <c r="C65" s="103"/>
      <c r="D65" s="103"/>
      <c r="E65" s="103"/>
      <c r="F65" s="103"/>
      <c r="G65" s="103"/>
      <c r="H65" s="103"/>
      <c r="I65" s="1130" t="s">
        <v>19</v>
      </c>
      <c r="J65" s="1130"/>
      <c r="K65" s="124" t="s">
        <v>139</v>
      </c>
      <c r="L65" s="143" t="s">
        <v>23</v>
      </c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160">
        <v>33.69</v>
      </c>
      <c r="AB65" s="1160"/>
      <c r="AC65" s="1160"/>
      <c r="AD65" s="1160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18"/>
    </row>
    <row r="66" spans="1:42" ht="18" customHeight="1">
      <c r="B66" s="109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 t="s">
        <v>54</v>
      </c>
      <c r="AH66" s="104"/>
      <c r="AI66" s="104"/>
      <c r="AJ66" s="104"/>
      <c r="AK66" s="104"/>
      <c r="AL66" s="104"/>
      <c r="AM66" s="104"/>
      <c r="AN66" s="104"/>
      <c r="AO66" s="104"/>
      <c r="AP66" s="112"/>
    </row>
    <row r="67" spans="1:42" ht="18" customHeight="1"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103"/>
      <c r="AO67" s="103"/>
      <c r="AP67" s="103"/>
    </row>
    <row r="68" spans="1:42" ht="18" customHeight="1">
      <c r="A68" s="174"/>
      <c r="B68" s="174"/>
      <c r="C68" s="174"/>
      <c r="D68" s="174"/>
      <c r="E68" s="174" t="s">
        <v>76</v>
      </c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  <c r="AA68" s="174"/>
      <c r="AB68" s="174"/>
      <c r="AC68" s="174"/>
      <c r="AD68" s="174"/>
      <c r="AE68" s="174"/>
      <c r="AF68" s="174"/>
      <c r="AG68" s="174"/>
      <c r="AH68" s="174"/>
      <c r="AI68" s="174"/>
      <c r="AJ68" s="103"/>
      <c r="AK68" s="103"/>
      <c r="AL68" s="103"/>
      <c r="AM68" s="103"/>
      <c r="AN68" s="103"/>
      <c r="AO68" s="103"/>
      <c r="AP68" s="103"/>
    </row>
    <row r="69" spans="1:42" ht="18" customHeight="1">
      <c r="A69" s="174"/>
      <c r="B69" s="174"/>
      <c r="C69" s="174"/>
      <c r="D69" s="174"/>
      <c r="E69" s="174" t="s">
        <v>77</v>
      </c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  <c r="AB69" s="174"/>
      <c r="AC69" s="174"/>
      <c r="AD69" s="174"/>
      <c r="AE69" s="174"/>
      <c r="AF69" s="174"/>
      <c r="AG69" s="174"/>
      <c r="AH69" s="174"/>
      <c r="AI69" s="174"/>
      <c r="AJ69" s="103"/>
      <c r="AK69" s="103"/>
      <c r="AL69" s="103"/>
      <c r="AM69" s="103"/>
      <c r="AN69" s="103"/>
      <c r="AO69" s="103"/>
      <c r="AP69" s="103"/>
    </row>
    <row r="70" spans="1:42" ht="18" customHeight="1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  <c r="AA70" s="174"/>
      <c r="AB70" s="174"/>
      <c r="AC70" s="174"/>
      <c r="AD70" s="174"/>
      <c r="AE70" s="174"/>
      <c r="AF70" s="174"/>
      <c r="AG70" s="174"/>
      <c r="AH70" s="174"/>
      <c r="AI70" s="176"/>
      <c r="AJ70" s="103"/>
      <c r="AK70" s="103"/>
      <c r="AL70" s="103"/>
      <c r="AM70" s="103"/>
      <c r="AN70" s="103"/>
      <c r="AO70" s="103"/>
      <c r="AP70" s="103"/>
    </row>
    <row r="71" spans="1:42" ht="18" customHeight="1">
      <c r="A71" s="176"/>
      <c r="B71" s="176"/>
      <c r="C71" s="176"/>
      <c r="D71" s="176"/>
      <c r="E71" s="1114" t="s">
        <v>78</v>
      </c>
      <c r="F71" s="1114"/>
      <c r="G71" s="1114" t="s">
        <v>103</v>
      </c>
      <c r="H71" s="1114" t="s">
        <v>134</v>
      </c>
      <c r="I71" s="1115" t="s">
        <v>79</v>
      </c>
      <c r="J71" s="1115"/>
      <c r="K71" s="1114" t="s">
        <v>135</v>
      </c>
      <c r="L71" s="1114" t="s">
        <v>114</v>
      </c>
      <c r="M71" s="1114" t="s">
        <v>134</v>
      </c>
      <c r="N71" s="1115" t="s">
        <v>80</v>
      </c>
      <c r="O71" s="1115"/>
      <c r="P71" s="1115"/>
      <c r="Q71" s="1115"/>
      <c r="R71" s="1115"/>
      <c r="S71" s="1115"/>
      <c r="T71" s="1114" t="s">
        <v>135</v>
      </c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  <c r="AH71" s="176"/>
      <c r="AI71" s="176"/>
      <c r="AJ71" s="103"/>
      <c r="AK71" s="103"/>
      <c r="AL71" s="103"/>
      <c r="AM71" s="103"/>
      <c r="AN71" s="103"/>
      <c r="AO71" s="103"/>
      <c r="AP71" s="103"/>
    </row>
    <row r="72" spans="1:42" ht="18" customHeight="1">
      <c r="A72" s="176"/>
      <c r="B72" s="176"/>
      <c r="C72" s="176"/>
      <c r="D72" s="176"/>
      <c r="E72" s="1114"/>
      <c r="F72" s="1114"/>
      <c r="G72" s="1114"/>
      <c r="H72" s="1114"/>
      <c r="I72" s="1116" t="s">
        <v>81</v>
      </c>
      <c r="J72" s="1116"/>
      <c r="K72" s="1114"/>
      <c r="L72" s="1114"/>
      <c r="M72" s="1114"/>
      <c r="N72" s="1116" t="s">
        <v>82</v>
      </c>
      <c r="O72" s="1116"/>
      <c r="P72" s="1116"/>
      <c r="Q72" s="1116"/>
      <c r="R72" s="1116"/>
      <c r="S72" s="1116"/>
      <c r="T72" s="1114"/>
      <c r="U72" s="176"/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  <c r="AH72" s="176"/>
      <c r="AI72" s="176"/>
      <c r="AJ72" s="103"/>
      <c r="AK72" s="103"/>
      <c r="AL72" s="103"/>
      <c r="AM72" s="103"/>
      <c r="AN72" s="103"/>
      <c r="AO72" s="103"/>
      <c r="AP72" s="103"/>
    </row>
    <row r="73" spans="1:42" ht="18" customHeight="1">
      <c r="A73" s="176"/>
      <c r="B73" s="176"/>
      <c r="C73" s="176"/>
      <c r="D73" s="176"/>
      <c r="E73" s="1114" t="s">
        <v>83</v>
      </c>
      <c r="F73" s="1114"/>
      <c r="G73" s="1114" t="s">
        <v>103</v>
      </c>
      <c r="H73" s="1114" t="s">
        <v>134</v>
      </c>
      <c r="I73" s="1115" t="s">
        <v>79</v>
      </c>
      <c r="J73" s="1115"/>
      <c r="K73" s="1114" t="s">
        <v>135</v>
      </c>
      <c r="L73" s="1114" t="s">
        <v>114</v>
      </c>
      <c r="M73" s="1114" t="s">
        <v>134</v>
      </c>
      <c r="N73" s="1115" t="s">
        <v>84</v>
      </c>
      <c r="O73" s="1115"/>
      <c r="P73" s="1115"/>
      <c r="Q73" s="1115"/>
      <c r="R73" s="1115"/>
      <c r="S73" s="1115"/>
      <c r="T73" s="1114" t="s">
        <v>135</v>
      </c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  <c r="AH73" s="176"/>
      <c r="AI73" s="176"/>
      <c r="AJ73" s="103"/>
      <c r="AK73" s="103"/>
      <c r="AL73" s="103"/>
      <c r="AM73" s="103"/>
      <c r="AN73" s="103"/>
      <c r="AO73" s="103"/>
      <c r="AP73" s="103"/>
    </row>
    <row r="74" spans="1:42" ht="18" customHeight="1">
      <c r="A74" s="176"/>
      <c r="B74" s="176"/>
      <c r="C74" s="176"/>
      <c r="D74" s="176"/>
      <c r="E74" s="1114"/>
      <c r="F74" s="1114"/>
      <c r="G74" s="1114"/>
      <c r="H74" s="1114"/>
      <c r="I74" s="1116" t="s">
        <v>81</v>
      </c>
      <c r="J74" s="1116"/>
      <c r="K74" s="1114"/>
      <c r="L74" s="1114"/>
      <c r="M74" s="1114"/>
      <c r="N74" s="1116" t="s">
        <v>82</v>
      </c>
      <c r="O74" s="1116"/>
      <c r="P74" s="1116"/>
      <c r="Q74" s="1116"/>
      <c r="R74" s="1116"/>
      <c r="S74" s="1116"/>
      <c r="T74" s="1114"/>
      <c r="U74" s="176"/>
      <c r="V74" s="176"/>
      <c r="W74" s="176"/>
      <c r="X74" s="176"/>
      <c r="Y74" s="176"/>
      <c r="Z74" s="176"/>
      <c r="AA74" s="176"/>
      <c r="AB74" s="176"/>
      <c r="AC74" s="176"/>
      <c r="AD74" s="176"/>
      <c r="AE74" s="176"/>
      <c r="AF74" s="176"/>
      <c r="AG74" s="176"/>
      <c r="AH74" s="176"/>
      <c r="AI74" s="174"/>
      <c r="AJ74" s="103"/>
      <c r="AK74" s="103"/>
      <c r="AL74" s="103"/>
      <c r="AM74" s="103"/>
      <c r="AN74" s="103"/>
      <c r="AO74" s="103"/>
      <c r="AP74" s="103"/>
    </row>
    <row r="75" spans="1:42" ht="18" customHeight="1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4"/>
      <c r="AB75" s="174"/>
      <c r="AC75" s="174"/>
      <c r="AD75" s="174"/>
      <c r="AE75" s="174"/>
      <c r="AF75" s="174"/>
      <c r="AG75" s="174"/>
      <c r="AH75" s="174"/>
      <c r="AI75" s="174"/>
      <c r="AJ75" s="103"/>
      <c r="AK75" s="103"/>
      <c r="AL75" s="103"/>
      <c r="AM75" s="103"/>
      <c r="AN75" s="103"/>
      <c r="AO75" s="103"/>
      <c r="AP75" s="103"/>
    </row>
    <row r="76" spans="1:42" ht="18" customHeight="1">
      <c r="A76" s="174"/>
      <c r="B76" s="174"/>
      <c r="C76" s="174"/>
      <c r="D76" s="174"/>
      <c r="E76" s="174" t="s">
        <v>104</v>
      </c>
      <c r="F76" s="174"/>
      <c r="G76" s="174"/>
      <c r="H76" s="174"/>
      <c r="I76" s="177" t="s">
        <v>78</v>
      </c>
      <c r="J76" s="178"/>
      <c r="K76" s="174"/>
      <c r="L76" s="174" t="s">
        <v>115</v>
      </c>
      <c r="M76" s="174"/>
      <c r="N76" s="174" t="s">
        <v>85</v>
      </c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4"/>
      <c r="AB76" s="174"/>
      <c r="AC76" s="174"/>
      <c r="AD76" s="174"/>
      <c r="AE76" s="174"/>
      <c r="AF76" s="174"/>
      <c r="AG76" s="174"/>
      <c r="AH76" s="174"/>
      <c r="AI76" s="174"/>
      <c r="AJ76" s="103"/>
      <c r="AK76" s="103"/>
      <c r="AL76" s="103"/>
      <c r="AM76" s="103"/>
      <c r="AN76" s="103"/>
      <c r="AO76" s="103"/>
      <c r="AP76" s="103"/>
    </row>
    <row r="77" spans="1:42" ht="18" customHeight="1">
      <c r="A77" s="174"/>
      <c r="B77" s="174"/>
      <c r="C77" s="174"/>
      <c r="D77" s="174"/>
      <c r="E77" s="174"/>
      <c r="F77" s="174"/>
      <c r="G77" s="174"/>
      <c r="H77" s="174"/>
      <c r="I77" s="177" t="s">
        <v>83</v>
      </c>
      <c r="J77" s="178"/>
      <c r="K77" s="174"/>
      <c r="L77" s="174" t="s">
        <v>115</v>
      </c>
      <c r="M77" s="174"/>
      <c r="N77" s="174" t="s">
        <v>86</v>
      </c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  <c r="AB77" s="174"/>
      <c r="AC77" s="174"/>
      <c r="AD77" s="174"/>
      <c r="AE77" s="174"/>
      <c r="AF77" s="174"/>
      <c r="AG77" s="174"/>
      <c r="AH77" s="174"/>
      <c r="AI77" s="174"/>
      <c r="AJ77" s="103"/>
      <c r="AK77" s="103"/>
      <c r="AL77" s="103"/>
      <c r="AM77" s="103"/>
      <c r="AN77" s="103"/>
      <c r="AO77" s="103"/>
      <c r="AP77" s="103"/>
    </row>
    <row r="78" spans="1:42" ht="18" customHeight="1">
      <c r="A78" s="174"/>
      <c r="B78" s="174"/>
      <c r="C78" s="174"/>
      <c r="D78" s="174"/>
      <c r="E78" s="174"/>
      <c r="F78" s="174"/>
      <c r="G78" s="174"/>
      <c r="H78" s="174"/>
      <c r="I78" s="175" t="s">
        <v>136</v>
      </c>
      <c r="J78" s="174"/>
      <c r="K78" s="174"/>
      <c r="L78" s="174" t="s">
        <v>115</v>
      </c>
      <c r="M78" s="174"/>
      <c r="N78" s="174" t="s">
        <v>87</v>
      </c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4"/>
      <c r="AB78" s="174"/>
      <c r="AC78" s="174"/>
      <c r="AD78" s="174"/>
      <c r="AE78" s="174"/>
      <c r="AF78" s="174"/>
      <c r="AG78" s="174"/>
      <c r="AH78" s="174"/>
      <c r="AI78" s="174"/>
      <c r="AJ78" s="103"/>
      <c r="AK78" s="103"/>
      <c r="AL78" s="103"/>
      <c r="AM78" s="103"/>
      <c r="AN78" s="103"/>
      <c r="AO78" s="103"/>
      <c r="AP78" s="103"/>
    </row>
    <row r="79" spans="1:42" ht="18" customHeight="1">
      <c r="A79" s="174"/>
      <c r="B79" s="174"/>
      <c r="C79" s="174"/>
      <c r="D79" s="174"/>
      <c r="E79" s="174"/>
      <c r="F79" s="174"/>
      <c r="G79" s="174"/>
      <c r="H79" s="174"/>
      <c r="I79" s="175" t="s">
        <v>81</v>
      </c>
      <c r="J79" s="174"/>
      <c r="K79" s="174"/>
      <c r="L79" s="174" t="s">
        <v>115</v>
      </c>
      <c r="M79" s="174"/>
      <c r="N79" s="174" t="s">
        <v>88</v>
      </c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  <c r="AD79" s="174"/>
      <c r="AE79" s="174"/>
      <c r="AF79" s="174"/>
      <c r="AG79" s="174"/>
      <c r="AH79" s="174"/>
      <c r="AI79" s="174"/>
      <c r="AJ79" s="103"/>
      <c r="AK79" s="103"/>
      <c r="AL79" s="103"/>
      <c r="AM79" s="103"/>
      <c r="AN79" s="103"/>
      <c r="AO79" s="103"/>
      <c r="AP79" s="103"/>
    </row>
    <row r="80" spans="1:42" ht="18" customHeight="1">
      <c r="A80" s="174"/>
      <c r="B80" s="174"/>
      <c r="C80" s="174"/>
      <c r="D80" s="174"/>
      <c r="E80" s="174"/>
      <c r="F80" s="174"/>
      <c r="G80" s="174"/>
      <c r="H80" s="174"/>
      <c r="I80" s="175" t="s">
        <v>105</v>
      </c>
      <c r="J80" s="174"/>
      <c r="K80" s="174"/>
      <c r="L80" s="174" t="s">
        <v>115</v>
      </c>
      <c r="M80" s="174"/>
      <c r="N80" s="174" t="s">
        <v>89</v>
      </c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03"/>
      <c r="AK80" s="103"/>
      <c r="AL80" s="103"/>
      <c r="AM80" s="103"/>
      <c r="AN80" s="103"/>
      <c r="AO80" s="103"/>
      <c r="AP80" s="103"/>
    </row>
    <row r="81" spans="1:42" ht="18" customHeight="1">
      <c r="A81" s="174"/>
      <c r="B81" s="174"/>
      <c r="C81" s="174"/>
      <c r="D81" s="174"/>
      <c r="E81" s="174"/>
      <c r="F81" s="174"/>
      <c r="G81" s="174"/>
      <c r="H81" s="174"/>
      <c r="I81" s="175" t="s">
        <v>113</v>
      </c>
      <c r="J81" s="174"/>
      <c r="K81" s="174"/>
      <c r="L81" s="174" t="s">
        <v>115</v>
      </c>
      <c r="M81" s="174"/>
      <c r="N81" s="174" t="s">
        <v>90</v>
      </c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  <c r="AC81" s="174"/>
      <c r="AD81" s="174"/>
      <c r="AE81" s="174"/>
      <c r="AF81" s="174"/>
      <c r="AG81" s="174"/>
      <c r="AH81" s="174"/>
      <c r="AI81" s="174"/>
      <c r="AJ81" s="103"/>
      <c r="AK81" s="103"/>
      <c r="AL81" s="103"/>
      <c r="AM81" s="103"/>
      <c r="AN81" s="103"/>
      <c r="AO81" s="103"/>
      <c r="AP81" s="103"/>
    </row>
    <row r="82" spans="1:42" ht="18" customHeight="1">
      <c r="A82" s="174"/>
      <c r="B82" s="174"/>
      <c r="C82" s="174"/>
      <c r="D82" s="174"/>
      <c r="E82" s="174"/>
      <c r="F82" s="174"/>
      <c r="G82" s="174"/>
      <c r="H82" s="174"/>
      <c r="I82" s="175" t="s">
        <v>91</v>
      </c>
      <c r="J82" s="174"/>
      <c r="K82" s="174"/>
      <c r="L82" s="174" t="s">
        <v>115</v>
      </c>
      <c r="M82" s="174"/>
      <c r="N82" s="174" t="s">
        <v>92</v>
      </c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  <c r="AB82" s="174"/>
      <c r="AC82" s="174"/>
      <c r="AD82" s="174"/>
      <c r="AE82" s="174"/>
      <c r="AF82" s="174"/>
      <c r="AG82" s="174"/>
      <c r="AH82" s="174"/>
      <c r="AI82" s="174"/>
      <c r="AJ82" s="103"/>
      <c r="AK82" s="103"/>
      <c r="AL82" s="103"/>
      <c r="AM82" s="103"/>
      <c r="AN82" s="103"/>
      <c r="AO82" s="103"/>
      <c r="AP82" s="103"/>
    </row>
    <row r="83" spans="1:42" ht="18" customHeight="1">
      <c r="A83" s="174"/>
      <c r="B83" s="174"/>
      <c r="C83" s="174"/>
      <c r="D83" s="174"/>
      <c r="E83" s="174"/>
      <c r="F83" s="174"/>
      <c r="G83" s="174"/>
      <c r="H83" s="174"/>
      <c r="I83" s="175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  <c r="AA83" s="174"/>
      <c r="AB83" s="174"/>
      <c r="AC83" s="174"/>
      <c r="AD83" s="174"/>
      <c r="AE83" s="174"/>
      <c r="AF83" s="174"/>
      <c r="AG83" s="174"/>
      <c r="AH83" s="174"/>
      <c r="AI83" s="174"/>
      <c r="AJ83" s="103"/>
      <c r="AK83" s="103"/>
      <c r="AL83" s="103"/>
      <c r="AM83" s="103"/>
      <c r="AN83" s="103"/>
      <c r="AO83" s="103"/>
      <c r="AP83" s="103"/>
    </row>
    <row r="84" spans="1:42" ht="18" customHeight="1">
      <c r="A84" s="174"/>
      <c r="B84" s="174"/>
      <c r="C84" s="174"/>
      <c r="D84" s="174"/>
      <c r="E84" s="174" t="s">
        <v>93</v>
      </c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  <c r="AA84" s="174"/>
      <c r="AB84" s="174"/>
      <c r="AC84" s="174"/>
      <c r="AD84" s="174"/>
      <c r="AE84" s="174"/>
      <c r="AF84" s="174"/>
      <c r="AG84" s="174"/>
      <c r="AH84" s="174"/>
      <c r="AI84" s="179" t="s">
        <v>94</v>
      </c>
      <c r="AJ84" s="103"/>
      <c r="AK84" s="103"/>
      <c r="AL84" s="103"/>
      <c r="AM84" s="103"/>
      <c r="AN84" s="103"/>
      <c r="AO84" s="103"/>
      <c r="AP84" s="103"/>
    </row>
    <row r="85" spans="1:42" ht="18" customHeight="1" thickBot="1">
      <c r="A85" s="174"/>
      <c r="B85" s="174"/>
      <c r="C85" s="174"/>
      <c r="D85" s="174"/>
      <c r="E85" s="180" t="s">
        <v>95</v>
      </c>
      <c r="F85" s="181"/>
      <c r="G85" s="181"/>
      <c r="H85" s="181"/>
      <c r="I85" s="182"/>
      <c r="J85" s="180" t="s">
        <v>96</v>
      </c>
      <c r="K85" s="181"/>
      <c r="L85" s="181"/>
      <c r="M85" s="181"/>
      <c r="N85" s="182"/>
      <c r="O85" s="180" t="s">
        <v>117</v>
      </c>
      <c r="P85" s="181"/>
      <c r="Q85" s="181"/>
      <c r="R85" s="181"/>
      <c r="S85" s="182"/>
      <c r="T85" s="180" t="s">
        <v>118</v>
      </c>
      <c r="U85" s="181"/>
      <c r="V85" s="181"/>
      <c r="W85" s="181"/>
      <c r="X85" s="182"/>
      <c r="Y85" s="180" t="s">
        <v>91</v>
      </c>
      <c r="Z85" s="181"/>
      <c r="AA85" s="181"/>
      <c r="AB85" s="181"/>
      <c r="AC85" s="182"/>
      <c r="AD85" s="180" t="s">
        <v>78</v>
      </c>
      <c r="AE85" s="181"/>
      <c r="AF85" s="181"/>
      <c r="AG85" s="181"/>
      <c r="AH85" s="182"/>
      <c r="AI85" s="179" t="s">
        <v>94</v>
      </c>
      <c r="AJ85" s="103"/>
      <c r="AK85" s="103"/>
      <c r="AL85" s="103"/>
      <c r="AM85" s="103"/>
      <c r="AN85" s="103"/>
      <c r="AO85" s="103"/>
      <c r="AP85" s="103"/>
    </row>
    <row r="86" spans="1:42" ht="18" customHeight="1" thickTop="1">
      <c r="A86" s="174"/>
      <c r="B86" s="174"/>
      <c r="C86" s="174"/>
      <c r="D86" s="174"/>
      <c r="E86" s="183" t="e">
        <f>#REF!</f>
        <v>#REF!</v>
      </c>
      <c r="F86" s="184"/>
      <c r="G86" s="184"/>
      <c r="H86" s="184"/>
      <c r="I86" s="185"/>
      <c r="J86" s="183" t="e">
        <f>#REF!</f>
        <v>#REF!</v>
      </c>
      <c r="K86" s="184"/>
      <c r="L86" s="184"/>
      <c r="M86" s="184"/>
      <c r="N86" s="185"/>
      <c r="O86" s="1117">
        <f>R31</f>
        <v>20.36</v>
      </c>
      <c r="P86" s="1118"/>
      <c r="Q86" s="1118"/>
      <c r="R86" s="1118"/>
      <c r="S86" s="1119"/>
      <c r="T86" s="183" t="e">
        <f>#REF!</f>
        <v>#REF!</v>
      </c>
      <c r="U86" s="184"/>
      <c r="V86" s="184"/>
      <c r="W86" s="184"/>
      <c r="X86" s="185"/>
      <c r="Y86" s="183">
        <f>-O86+1.6</f>
        <v>-18.759999999999998</v>
      </c>
      <c r="Z86" s="184"/>
      <c r="AA86" s="184"/>
      <c r="AB86" s="184"/>
      <c r="AC86" s="185"/>
      <c r="AD86" s="1111" t="e">
        <f>ROUND((PI()*E86/J86)*(COSH(2*PI()*(Y86+O86)/T86))/(SINH(2*PI()*O86/T86)),2)</f>
        <v>#REF!</v>
      </c>
      <c r="AE86" s="1112"/>
      <c r="AF86" s="1112"/>
      <c r="AG86" s="1112"/>
      <c r="AH86" s="1113"/>
      <c r="AI86" s="174"/>
      <c r="AJ86" s="103"/>
      <c r="AK86" s="103"/>
      <c r="AL86" s="103"/>
      <c r="AM86" s="103"/>
      <c r="AN86" s="103"/>
      <c r="AO86" s="103"/>
      <c r="AP86" s="103"/>
    </row>
    <row r="87" spans="1:42" ht="18" customHeight="1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6"/>
      <c r="AJ87" s="103"/>
      <c r="AK87" s="103"/>
      <c r="AL87" s="103"/>
      <c r="AM87" s="103"/>
      <c r="AN87" s="103"/>
      <c r="AO87" s="103"/>
      <c r="AP87" s="103"/>
    </row>
    <row r="88" spans="1:42" ht="18" customHeight="1">
      <c r="A88" s="174"/>
      <c r="B88" s="174"/>
      <c r="C88" s="174"/>
      <c r="D88" s="174"/>
      <c r="E88" s="174" t="s">
        <v>97</v>
      </c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  <c r="AA88" s="174"/>
      <c r="AB88" s="174"/>
      <c r="AC88" s="174"/>
      <c r="AD88" s="174"/>
      <c r="AE88" s="174"/>
      <c r="AF88" s="174"/>
      <c r="AG88" s="174"/>
      <c r="AH88" s="174"/>
      <c r="AI88" s="179" t="s">
        <v>94</v>
      </c>
      <c r="AJ88" s="103"/>
      <c r="AK88" s="103"/>
      <c r="AL88" s="103"/>
      <c r="AM88" s="103"/>
      <c r="AN88" s="103"/>
      <c r="AO88" s="103"/>
      <c r="AP88" s="103"/>
    </row>
    <row r="89" spans="1:42" ht="18" customHeight="1" thickBot="1">
      <c r="A89" s="174"/>
      <c r="B89" s="174"/>
      <c r="C89" s="174"/>
      <c r="D89" s="174"/>
      <c r="E89" s="180" t="s">
        <v>95</v>
      </c>
      <c r="F89" s="181"/>
      <c r="G89" s="181"/>
      <c r="H89" s="181"/>
      <c r="I89" s="182"/>
      <c r="J89" s="180" t="s">
        <v>96</v>
      </c>
      <c r="K89" s="181"/>
      <c r="L89" s="181"/>
      <c r="M89" s="181"/>
      <c r="N89" s="182"/>
      <c r="O89" s="180" t="s">
        <v>117</v>
      </c>
      <c r="P89" s="181"/>
      <c r="Q89" s="181"/>
      <c r="R89" s="181"/>
      <c r="S89" s="182"/>
      <c r="T89" s="180" t="s">
        <v>118</v>
      </c>
      <c r="U89" s="181"/>
      <c r="V89" s="181"/>
      <c r="W89" s="181"/>
      <c r="X89" s="182"/>
      <c r="Y89" s="180" t="s">
        <v>91</v>
      </c>
      <c r="Z89" s="181"/>
      <c r="AA89" s="181"/>
      <c r="AB89" s="181"/>
      <c r="AC89" s="182"/>
      <c r="AD89" s="180" t="s">
        <v>83</v>
      </c>
      <c r="AE89" s="181"/>
      <c r="AF89" s="181"/>
      <c r="AG89" s="181"/>
      <c r="AH89" s="182"/>
      <c r="AI89" s="179" t="s">
        <v>94</v>
      </c>
      <c r="AJ89" s="103"/>
      <c r="AK89" s="103"/>
      <c r="AL89" s="103"/>
      <c r="AM89" s="103"/>
      <c r="AN89" s="103"/>
      <c r="AO89" s="103"/>
      <c r="AP89" s="103"/>
    </row>
    <row r="90" spans="1:42" ht="18" customHeight="1" thickTop="1">
      <c r="A90" s="174"/>
      <c r="B90" s="174"/>
      <c r="C90" s="174"/>
      <c r="D90" s="174"/>
      <c r="E90" s="183" t="e">
        <f>E86</f>
        <v>#REF!</v>
      </c>
      <c r="F90" s="184"/>
      <c r="G90" s="184"/>
      <c r="H90" s="184"/>
      <c r="I90" s="185"/>
      <c r="J90" s="183" t="e">
        <f>J86</f>
        <v>#REF!</v>
      </c>
      <c r="K90" s="184"/>
      <c r="L90" s="184"/>
      <c r="M90" s="184"/>
      <c r="N90" s="185"/>
      <c r="O90" s="1117">
        <f>O86</f>
        <v>20.36</v>
      </c>
      <c r="P90" s="1118"/>
      <c r="Q90" s="1118"/>
      <c r="R90" s="1118"/>
      <c r="S90" s="1119"/>
      <c r="T90" s="183" t="e">
        <f>T86</f>
        <v>#REF!</v>
      </c>
      <c r="U90" s="184"/>
      <c r="V90" s="184"/>
      <c r="W90" s="184"/>
      <c r="X90" s="185"/>
      <c r="Y90" s="183">
        <f>-O90+1.6</f>
        <v>-18.759999999999998</v>
      </c>
      <c r="Z90" s="184"/>
      <c r="AA90" s="184"/>
      <c r="AB90" s="184"/>
      <c r="AC90" s="185"/>
      <c r="AD90" s="1111" t="e">
        <f>ROUND((PI()*E90/J90)*(SINH(2*PI()*(Y90+O90)/T90))/(SINH(2*PI()*O90/T90)),2)</f>
        <v>#REF!</v>
      </c>
      <c r="AE90" s="1112"/>
      <c r="AF90" s="1112"/>
      <c r="AG90" s="1112"/>
      <c r="AH90" s="1113"/>
      <c r="AI90" s="174"/>
      <c r="AJ90" s="103"/>
      <c r="AK90" s="103"/>
      <c r="AL90" s="103"/>
      <c r="AM90" s="103"/>
      <c r="AN90" s="103"/>
      <c r="AO90" s="103"/>
      <c r="AP90" s="103"/>
    </row>
    <row r="91" spans="1:42" ht="18" customHeight="1"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</row>
    <row r="92" spans="1:42" ht="18" customHeight="1"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3"/>
      <c r="AM92" s="103"/>
      <c r="AN92" s="103"/>
      <c r="AO92" s="103"/>
      <c r="AP92" s="103"/>
    </row>
    <row r="93" spans="1:42" ht="18" customHeight="1">
      <c r="A93" s="147" t="s">
        <v>57</v>
      </c>
    </row>
    <row r="94" spans="1:42" ht="18" customHeight="1">
      <c r="A94" s="147" t="s">
        <v>34</v>
      </c>
    </row>
    <row r="95" spans="1:42" ht="18" customHeight="1">
      <c r="B95" s="1137" t="s">
        <v>123</v>
      </c>
      <c r="C95" s="1125"/>
      <c r="D95" s="1125"/>
      <c r="E95" s="1125"/>
      <c r="F95" s="1125"/>
      <c r="G95" s="1125"/>
      <c r="H95" s="1125"/>
      <c r="I95" s="1125"/>
      <c r="J95" s="1125"/>
      <c r="K95" s="1125"/>
      <c r="L95" s="1125"/>
      <c r="M95" s="1125"/>
      <c r="N95" s="1165" t="s">
        <v>36</v>
      </c>
      <c r="O95" s="1125"/>
      <c r="P95" s="1125"/>
      <c r="Q95" s="1125"/>
      <c r="R95" s="1125"/>
      <c r="S95" s="1125"/>
      <c r="T95" s="1125"/>
      <c r="U95" s="1125"/>
      <c r="V95" s="1125"/>
      <c r="W95" s="1125"/>
      <c r="X95" s="1166" t="s">
        <v>177</v>
      </c>
      <c r="Y95" s="1125"/>
      <c r="Z95" s="1125"/>
      <c r="AA95" s="1125"/>
      <c r="AB95" s="1125"/>
      <c r="AC95" s="1125"/>
      <c r="AD95" s="1125"/>
      <c r="AE95" s="1125"/>
      <c r="AF95" s="1125"/>
      <c r="AG95" s="1125"/>
      <c r="AH95" s="1165" t="s">
        <v>37</v>
      </c>
      <c r="AI95" s="1125"/>
      <c r="AJ95" s="1125"/>
      <c r="AK95" s="1125"/>
      <c r="AL95" s="1125"/>
      <c r="AM95" s="1125"/>
      <c r="AN95" s="1125"/>
      <c r="AO95" s="1125"/>
      <c r="AP95" s="1126"/>
    </row>
    <row r="96" spans="1:42" ht="18" customHeight="1">
      <c r="B96" s="1158"/>
      <c r="C96" s="1159"/>
      <c r="D96" s="1159"/>
      <c r="E96" s="1159"/>
      <c r="F96" s="1159"/>
      <c r="G96" s="1159"/>
      <c r="H96" s="1159"/>
      <c r="I96" s="1159"/>
      <c r="J96" s="1159"/>
      <c r="K96" s="1159"/>
      <c r="L96" s="1159"/>
      <c r="M96" s="1159"/>
      <c r="N96" s="1159"/>
      <c r="O96" s="1159"/>
      <c r="P96" s="1159"/>
      <c r="Q96" s="1159"/>
      <c r="R96" s="1159"/>
      <c r="S96" s="1159"/>
      <c r="T96" s="1159"/>
      <c r="U96" s="1159"/>
      <c r="V96" s="1159"/>
      <c r="W96" s="1159"/>
      <c r="X96" s="1159"/>
      <c r="Y96" s="1159"/>
      <c r="Z96" s="1159"/>
      <c r="AA96" s="1159"/>
      <c r="AB96" s="1159"/>
      <c r="AC96" s="1159"/>
      <c r="AD96" s="1159"/>
      <c r="AE96" s="1159"/>
      <c r="AF96" s="1159"/>
      <c r="AG96" s="1159"/>
      <c r="AH96" s="1159"/>
      <c r="AI96" s="1159"/>
      <c r="AJ96" s="1159"/>
      <c r="AK96" s="1159"/>
      <c r="AL96" s="1159"/>
      <c r="AM96" s="1159"/>
      <c r="AN96" s="1159"/>
      <c r="AO96" s="1159"/>
      <c r="AP96" s="1164"/>
    </row>
    <row r="97" spans="1:53" ht="18" customHeight="1">
      <c r="B97" s="1138" t="s">
        <v>38</v>
      </c>
      <c r="C97" s="1121"/>
      <c r="D97" s="1121"/>
      <c r="E97" s="1121"/>
      <c r="F97" s="1121"/>
      <c r="G97" s="1121"/>
      <c r="H97" s="1121" t="s">
        <v>39</v>
      </c>
      <c r="I97" s="1121"/>
      <c r="J97" s="1121"/>
      <c r="K97" s="1121"/>
      <c r="L97" s="1121"/>
      <c r="M97" s="1121"/>
      <c r="N97" s="1121" t="s">
        <v>40</v>
      </c>
      <c r="O97" s="1121"/>
      <c r="P97" s="1121"/>
      <c r="Q97" s="1121"/>
      <c r="R97" s="1121"/>
      <c r="S97" s="1121"/>
      <c r="T97" s="1121"/>
      <c r="U97" s="1121"/>
      <c r="V97" s="1121"/>
      <c r="W97" s="1121"/>
      <c r="X97" s="1121" t="s">
        <v>41</v>
      </c>
      <c r="Y97" s="1121"/>
      <c r="Z97" s="1121"/>
      <c r="AA97" s="1121"/>
      <c r="AB97" s="1121"/>
      <c r="AC97" s="1121"/>
      <c r="AD97" s="1121"/>
      <c r="AE97" s="1121"/>
      <c r="AF97" s="1121"/>
      <c r="AG97" s="1121"/>
      <c r="AH97" s="1121" t="s">
        <v>42</v>
      </c>
      <c r="AI97" s="1121"/>
      <c r="AJ97" s="1121"/>
      <c r="AK97" s="1121"/>
      <c r="AL97" s="1121"/>
      <c r="AM97" s="1121"/>
      <c r="AN97" s="1121"/>
      <c r="AO97" s="1121"/>
      <c r="AP97" s="1127"/>
    </row>
    <row r="98" spans="1:53" ht="18" customHeight="1">
      <c r="B98" s="1138"/>
      <c r="C98" s="1121"/>
      <c r="D98" s="1121"/>
      <c r="E98" s="1121"/>
      <c r="F98" s="1121"/>
      <c r="G98" s="1121"/>
      <c r="H98" s="1121"/>
      <c r="I98" s="1121"/>
      <c r="J98" s="1121"/>
      <c r="K98" s="1121"/>
      <c r="L98" s="1121"/>
      <c r="M98" s="1121"/>
      <c r="N98" s="1121" t="s">
        <v>67</v>
      </c>
      <c r="O98" s="1121"/>
      <c r="P98" s="1121"/>
      <c r="Q98" s="1121"/>
      <c r="R98" s="1121"/>
      <c r="S98" s="1121"/>
      <c r="T98" s="1121"/>
      <c r="U98" s="1121"/>
      <c r="V98" s="1121"/>
      <c r="W98" s="1121"/>
      <c r="X98" s="1121" t="s">
        <v>68</v>
      </c>
      <c r="Y98" s="1121"/>
      <c r="Z98" s="1121"/>
      <c r="AA98" s="1121"/>
      <c r="AB98" s="1121"/>
      <c r="AC98" s="1121"/>
      <c r="AD98" s="1121"/>
      <c r="AE98" s="1121"/>
      <c r="AF98" s="1121"/>
      <c r="AG98" s="1121"/>
      <c r="AH98" s="1121"/>
      <c r="AI98" s="1121"/>
      <c r="AJ98" s="1121"/>
      <c r="AK98" s="1121"/>
      <c r="AL98" s="1121"/>
      <c r="AM98" s="1121"/>
      <c r="AN98" s="1121"/>
      <c r="AO98" s="1121"/>
      <c r="AP98" s="1127"/>
    </row>
    <row r="99" spans="1:53" ht="18" customHeight="1">
      <c r="B99" s="1138" t="s">
        <v>52</v>
      </c>
      <c r="C99" s="1121"/>
      <c r="D99" s="1121"/>
      <c r="E99" s="1121"/>
      <c r="F99" s="1121"/>
      <c r="G99" s="1121"/>
      <c r="H99" s="1121" t="s">
        <v>39</v>
      </c>
      <c r="I99" s="1121"/>
      <c r="J99" s="1121"/>
      <c r="K99" s="1121"/>
      <c r="L99" s="1121"/>
      <c r="M99" s="1121"/>
      <c r="N99" s="1121" t="s">
        <v>43</v>
      </c>
      <c r="O99" s="1121"/>
      <c r="P99" s="1121"/>
      <c r="Q99" s="1121"/>
      <c r="R99" s="1121"/>
      <c r="S99" s="1121"/>
      <c r="T99" s="1121"/>
      <c r="U99" s="1121"/>
      <c r="V99" s="1121"/>
      <c r="W99" s="1121"/>
      <c r="X99" s="1121" t="s">
        <v>44</v>
      </c>
      <c r="Y99" s="1121"/>
      <c r="Z99" s="1121"/>
      <c r="AA99" s="1121"/>
      <c r="AB99" s="1121"/>
      <c r="AC99" s="1121"/>
      <c r="AD99" s="1121"/>
      <c r="AE99" s="1121"/>
      <c r="AF99" s="1121"/>
      <c r="AG99" s="1121"/>
      <c r="AH99" s="1121" t="s">
        <v>45</v>
      </c>
      <c r="AI99" s="1121"/>
      <c r="AJ99" s="1121"/>
      <c r="AK99" s="1121"/>
      <c r="AL99" s="1121"/>
      <c r="AM99" s="1121"/>
      <c r="AN99" s="1121"/>
      <c r="AO99" s="1121"/>
      <c r="AP99" s="1127"/>
    </row>
    <row r="100" spans="1:53" ht="18" customHeight="1">
      <c r="B100" s="1138"/>
      <c r="C100" s="1121"/>
      <c r="D100" s="1121"/>
      <c r="E100" s="1121"/>
      <c r="F100" s="1121"/>
      <c r="G100" s="1121"/>
      <c r="H100" s="1121"/>
      <c r="I100" s="1121"/>
      <c r="J100" s="1121"/>
      <c r="K100" s="1121"/>
      <c r="L100" s="1121"/>
      <c r="M100" s="1121"/>
      <c r="N100" s="1156" t="s">
        <v>178</v>
      </c>
      <c r="O100" s="1121"/>
      <c r="P100" s="1121"/>
      <c r="Q100" s="1121"/>
      <c r="R100" s="1121"/>
      <c r="S100" s="1121"/>
      <c r="T100" s="1121"/>
      <c r="U100" s="1121"/>
      <c r="V100" s="1121"/>
      <c r="W100" s="1121"/>
      <c r="X100" s="1121"/>
      <c r="Y100" s="1121"/>
      <c r="Z100" s="1121"/>
      <c r="AA100" s="1121"/>
      <c r="AB100" s="1121"/>
      <c r="AC100" s="1121"/>
      <c r="AD100" s="1121"/>
      <c r="AE100" s="1121"/>
      <c r="AF100" s="1121"/>
      <c r="AG100" s="1121"/>
      <c r="AH100" s="1121"/>
      <c r="AI100" s="1121"/>
      <c r="AJ100" s="1121"/>
      <c r="AK100" s="1121"/>
      <c r="AL100" s="1121"/>
      <c r="AM100" s="1121"/>
      <c r="AN100" s="1121"/>
      <c r="AO100" s="1121"/>
      <c r="AP100" s="1127"/>
    </row>
    <row r="101" spans="1:53" ht="18" customHeight="1">
      <c r="B101" s="1138" t="s">
        <v>53</v>
      </c>
      <c r="C101" s="1121"/>
      <c r="D101" s="1121"/>
      <c r="E101" s="1121"/>
      <c r="F101" s="1121"/>
      <c r="G101" s="1121"/>
      <c r="H101" s="1121" t="s">
        <v>38</v>
      </c>
      <c r="I101" s="1121"/>
      <c r="J101" s="1121"/>
      <c r="K101" s="1121"/>
      <c r="L101" s="1121"/>
      <c r="M101" s="1121"/>
      <c r="N101" s="1121" t="s">
        <v>68</v>
      </c>
      <c r="O101" s="1121"/>
      <c r="P101" s="1121"/>
      <c r="Q101" s="1121"/>
      <c r="R101" s="1121"/>
      <c r="S101" s="1121"/>
      <c r="T101" s="1121"/>
      <c r="U101" s="1121"/>
      <c r="V101" s="1121"/>
      <c r="W101" s="1121"/>
      <c r="X101" s="1121"/>
      <c r="Y101" s="1121"/>
      <c r="Z101" s="1121"/>
      <c r="AA101" s="1121"/>
      <c r="AB101" s="1121"/>
      <c r="AC101" s="1121"/>
      <c r="AD101" s="1121"/>
      <c r="AE101" s="1121"/>
      <c r="AF101" s="1121"/>
      <c r="AG101" s="1121"/>
      <c r="AH101" s="1121"/>
      <c r="AI101" s="1121"/>
      <c r="AJ101" s="1121"/>
      <c r="AK101" s="1121"/>
      <c r="AL101" s="1121"/>
      <c r="AM101" s="1121"/>
      <c r="AN101" s="1121"/>
      <c r="AO101" s="1121"/>
      <c r="AP101" s="1127"/>
    </row>
    <row r="102" spans="1:53" ht="18" customHeight="1">
      <c r="B102" s="1122"/>
      <c r="C102" s="1120"/>
      <c r="D102" s="1120"/>
      <c r="E102" s="1120"/>
      <c r="F102" s="1120"/>
      <c r="G102" s="1120"/>
      <c r="H102" s="1120" t="s">
        <v>51</v>
      </c>
      <c r="I102" s="1120"/>
      <c r="J102" s="1120"/>
      <c r="K102" s="1120"/>
      <c r="L102" s="1120"/>
      <c r="M102" s="1120"/>
      <c r="N102" s="1120" t="s">
        <v>46</v>
      </c>
      <c r="O102" s="1120"/>
      <c r="P102" s="1120"/>
      <c r="Q102" s="1120"/>
      <c r="R102" s="1120"/>
      <c r="S102" s="1120"/>
      <c r="T102" s="1120"/>
      <c r="U102" s="1120"/>
      <c r="V102" s="1120"/>
      <c r="W102" s="1120"/>
      <c r="X102" s="1120"/>
      <c r="Y102" s="1120"/>
      <c r="Z102" s="1120"/>
      <c r="AA102" s="1120"/>
      <c r="AB102" s="1120"/>
      <c r="AC102" s="1120"/>
      <c r="AD102" s="1120"/>
      <c r="AE102" s="1120"/>
      <c r="AF102" s="1120"/>
      <c r="AG102" s="1120"/>
      <c r="AH102" s="1120"/>
      <c r="AI102" s="1120"/>
      <c r="AJ102" s="1120"/>
      <c r="AK102" s="1120"/>
      <c r="AL102" s="1120"/>
      <c r="AM102" s="1120"/>
      <c r="AN102" s="1120"/>
      <c r="AO102" s="1120"/>
      <c r="AP102" s="1128"/>
    </row>
    <row r="103" spans="1:53" ht="20.100000000000001" customHeight="1"/>
    <row r="104" spans="1:53" ht="20.100000000000001" customHeight="1">
      <c r="A104" s="147" t="s">
        <v>33</v>
      </c>
    </row>
    <row r="105" spans="1:53" ht="20.100000000000001" customHeight="1">
      <c r="B105" s="1137" t="s">
        <v>123</v>
      </c>
      <c r="C105" s="1125"/>
      <c r="D105" s="1125"/>
      <c r="E105" s="1125"/>
      <c r="F105" s="1125"/>
      <c r="G105" s="1125"/>
      <c r="H105" s="1125"/>
      <c r="I105" s="1125"/>
      <c r="J105" s="1125" t="s">
        <v>47</v>
      </c>
      <c r="K105" s="1125"/>
      <c r="L105" s="1125"/>
      <c r="M105" s="1125"/>
      <c r="N105" s="1125"/>
      <c r="O105" s="1125"/>
      <c r="P105" s="1125"/>
      <c r="Q105" s="1125"/>
      <c r="R105" s="1125"/>
      <c r="S105" s="1125"/>
      <c r="T105" s="1125"/>
      <c r="U105" s="1125"/>
      <c r="V105" s="1125"/>
      <c r="W105" s="1125"/>
      <c r="X105" s="1125"/>
      <c r="Y105" s="1125"/>
      <c r="Z105" s="1125"/>
      <c r="AA105" s="1125"/>
      <c r="AB105" s="1125"/>
      <c r="AC105" s="1125"/>
      <c r="AD105" s="1125"/>
      <c r="AE105" s="1125"/>
      <c r="AF105" s="1125" t="s">
        <v>48</v>
      </c>
      <c r="AG105" s="1125"/>
      <c r="AH105" s="1125"/>
      <c r="AI105" s="1125"/>
      <c r="AJ105" s="1125"/>
      <c r="AK105" s="1125"/>
      <c r="AL105" s="1125"/>
      <c r="AM105" s="1125"/>
      <c r="AN105" s="1125"/>
      <c r="AO105" s="1125"/>
      <c r="AP105" s="1126"/>
    </row>
    <row r="106" spans="1:53" ht="20.100000000000001" customHeight="1">
      <c r="B106" s="1158"/>
      <c r="C106" s="1159"/>
      <c r="D106" s="1159"/>
      <c r="E106" s="1159"/>
      <c r="F106" s="1159"/>
      <c r="G106" s="1159"/>
      <c r="H106" s="1159"/>
      <c r="I106" s="1159"/>
      <c r="J106" s="1159" t="s">
        <v>35</v>
      </c>
      <c r="K106" s="1159"/>
      <c r="L106" s="1159"/>
      <c r="M106" s="1159"/>
      <c r="N106" s="1159"/>
      <c r="O106" s="1159"/>
      <c r="P106" s="1159"/>
      <c r="Q106" s="1159"/>
      <c r="R106" s="1159"/>
      <c r="S106" s="1159"/>
      <c r="T106" s="1159"/>
      <c r="U106" s="1159" t="s">
        <v>49</v>
      </c>
      <c r="V106" s="1159"/>
      <c r="W106" s="1159"/>
      <c r="X106" s="1159"/>
      <c r="Y106" s="1159"/>
      <c r="Z106" s="1159"/>
      <c r="AA106" s="1159"/>
      <c r="AB106" s="1159"/>
      <c r="AC106" s="1159"/>
      <c r="AD106" s="1159"/>
      <c r="AE106" s="1159"/>
      <c r="AF106" s="1159"/>
      <c r="AG106" s="1159"/>
      <c r="AH106" s="1159"/>
      <c r="AI106" s="1159"/>
      <c r="AJ106" s="1159"/>
      <c r="AK106" s="1159"/>
      <c r="AL106" s="1159"/>
      <c r="AM106" s="1159"/>
      <c r="AN106" s="1159"/>
      <c r="AO106" s="1159"/>
      <c r="AP106" s="1164"/>
      <c r="AY106" s="116" t="s">
        <v>63</v>
      </c>
    </row>
    <row r="107" spans="1:53" ht="20.100000000000001" customHeight="1">
      <c r="B107" s="1138" t="s">
        <v>72</v>
      </c>
      <c r="C107" s="1121"/>
      <c r="D107" s="1121"/>
      <c r="E107" s="1121"/>
      <c r="F107" s="1121"/>
      <c r="G107" s="1121"/>
      <c r="H107" s="1121"/>
      <c r="I107" s="1121"/>
      <c r="J107" s="1153" t="e">
        <f>AM13</f>
        <v>#REF!</v>
      </c>
      <c r="K107" s="1155"/>
      <c r="L107" s="1155"/>
      <c r="M107" s="1155"/>
      <c r="N107" s="1155"/>
      <c r="O107" s="1155"/>
      <c r="P107" s="1155"/>
      <c r="Q107" s="1155"/>
      <c r="R107" s="1155"/>
      <c r="S107" s="1155"/>
      <c r="T107" s="1155"/>
      <c r="U107" s="1153" t="e">
        <f>AM31</f>
        <v>#REF!</v>
      </c>
      <c r="V107" s="1155"/>
      <c r="W107" s="1155"/>
      <c r="X107" s="1155"/>
      <c r="Y107" s="1155"/>
      <c r="Z107" s="1155"/>
      <c r="AA107" s="1155"/>
      <c r="AB107" s="1155"/>
      <c r="AC107" s="1155"/>
      <c r="AD107" s="1155"/>
      <c r="AE107" s="1155"/>
      <c r="AF107" s="1153" t="e">
        <f>AJ43</f>
        <v>#REF!</v>
      </c>
      <c r="AG107" s="1153"/>
      <c r="AH107" s="1153"/>
      <c r="AI107" s="1153"/>
      <c r="AJ107" s="1153"/>
      <c r="AK107" s="1153"/>
      <c r="AL107" s="1153"/>
      <c r="AM107" s="1153"/>
      <c r="AN107" s="1153"/>
      <c r="AO107" s="1153"/>
      <c r="AP107" s="1154"/>
      <c r="AY107" s="116" t="s">
        <v>64</v>
      </c>
      <c r="BA107" s="116" t="s">
        <v>65</v>
      </c>
    </row>
    <row r="108" spans="1:53" ht="20.100000000000001" customHeight="1">
      <c r="B108" s="1138" t="s">
        <v>73</v>
      </c>
      <c r="C108" s="1121"/>
      <c r="D108" s="1121"/>
      <c r="E108" s="1121"/>
      <c r="F108" s="1121"/>
      <c r="G108" s="1121"/>
      <c r="H108" s="1121"/>
      <c r="I108" s="1121"/>
      <c r="J108" s="1153" t="e">
        <f>AM17</f>
        <v>#REF!</v>
      </c>
      <c r="K108" s="1153"/>
      <c r="L108" s="1153"/>
      <c r="M108" s="1153"/>
      <c r="N108" s="1153"/>
      <c r="O108" s="1153"/>
      <c r="P108" s="1153"/>
      <c r="Q108" s="1153"/>
      <c r="R108" s="1153"/>
      <c r="S108" s="1153"/>
      <c r="T108" s="1153"/>
      <c r="U108" s="1153" t="e">
        <f>AM35</f>
        <v>#REF!</v>
      </c>
      <c r="V108" s="1153"/>
      <c r="W108" s="1153"/>
      <c r="X108" s="1153"/>
      <c r="Y108" s="1153"/>
      <c r="Z108" s="1153"/>
      <c r="AA108" s="1153"/>
      <c r="AB108" s="1153"/>
      <c r="AC108" s="1153"/>
      <c r="AD108" s="1153"/>
      <c r="AE108" s="1153"/>
      <c r="AF108" s="1153">
        <f>AJ56</f>
        <v>46.06625860043625</v>
      </c>
      <c r="AG108" s="1153"/>
      <c r="AH108" s="1153"/>
      <c r="AI108" s="1153"/>
      <c r="AJ108" s="1153"/>
      <c r="AK108" s="1153"/>
      <c r="AL108" s="1153"/>
      <c r="AM108" s="1153"/>
      <c r="AN108" s="1153"/>
      <c r="AO108" s="1153"/>
      <c r="AP108" s="1154"/>
    </row>
    <row r="109" spans="1:53" ht="20.100000000000001" customHeight="1">
      <c r="B109" s="1122" t="s">
        <v>50</v>
      </c>
      <c r="C109" s="1120"/>
      <c r="D109" s="1120"/>
      <c r="E109" s="1120"/>
      <c r="F109" s="1120"/>
      <c r="G109" s="1120"/>
      <c r="H109" s="1120"/>
      <c r="I109" s="1120"/>
      <c r="J109" s="1123"/>
      <c r="K109" s="1123"/>
      <c r="L109" s="1123"/>
      <c r="M109" s="1123"/>
      <c r="N109" s="1123"/>
      <c r="O109" s="1123"/>
      <c r="P109" s="1123"/>
      <c r="Q109" s="1123"/>
      <c r="R109" s="1123"/>
      <c r="S109" s="1123"/>
      <c r="T109" s="1123"/>
      <c r="U109" s="1123"/>
      <c r="V109" s="1123"/>
      <c r="W109" s="1123"/>
      <c r="X109" s="1123"/>
      <c r="Y109" s="1123"/>
      <c r="Z109" s="1123"/>
      <c r="AA109" s="1123"/>
      <c r="AB109" s="1123"/>
      <c r="AC109" s="1123"/>
      <c r="AD109" s="1123"/>
      <c r="AE109" s="1123"/>
      <c r="AF109" s="1123"/>
      <c r="AG109" s="1123"/>
      <c r="AH109" s="1123"/>
      <c r="AI109" s="1123"/>
      <c r="AJ109" s="1123"/>
      <c r="AK109" s="1123"/>
      <c r="AL109" s="1123"/>
      <c r="AM109" s="1123"/>
      <c r="AN109" s="1123"/>
      <c r="AO109" s="1123"/>
      <c r="AP109" s="1124"/>
    </row>
    <row r="110" spans="1:53" ht="20.100000000000001" customHeight="1"/>
    <row r="111" spans="1:53" ht="20.100000000000001" customHeight="1">
      <c r="A111" s="147" t="s">
        <v>56</v>
      </c>
    </row>
    <row r="112" spans="1:53" ht="20.100000000000001" customHeight="1">
      <c r="B112" s="1137" t="s">
        <v>123</v>
      </c>
      <c r="C112" s="1125"/>
      <c r="D112" s="1125"/>
      <c r="E112" s="1125"/>
      <c r="F112" s="1125"/>
      <c r="G112" s="1125"/>
      <c r="H112" s="1125"/>
      <c r="I112" s="1125"/>
      <c r="J112" s="1125" t="s">
        <v>59</v>
      </c>
      <c r="K112" s="1125"/>
      <c r="L112" s="1125"/>
      <c r="M112" s="1125"/>
      <c r="N112" s="1125"/>
      <c r="O112" s="1125"/>
      <c r="P112" s="1125"/>
      <c r="Q112" s="1125"/>
      <c r="R112" s="1125" t="s">
        <v>60</v>
      </c>
      <c r="S112" s="1125"/>
      <c r="T112" s="1125"/>
      <c r="U112" s="1125"/>
      <c r="V112" s="1125"/>
      <c r="W112" s="1125"/>
      <c r="X112" s="1125"/>
      <c r="Y112" s="1125"/>
      <c r="Z112" s="1125" t="s">
        <v>62</v>
      </c>
      <c r="AA112" s="1125"/>
      <c r="AB112" s="1125"/>
      <c r="AC112" s="1125"/>
      <c r="AD112" s="1125"/>
      <c r="AE112" s="1125"/>
      <c r="AF112" s="1125"/>
      <c r="AG112" s="1125"/>
      <c r="AH112" s="1125" t="s">
        <v>61</v>
      </c>
      <c r="AI112" s="1125"/>
      <c r="AJ112" s="1125"/>
      <c r="AK112" s="1125"/>
      <c r="AL112" s="1125"/>
      <c r="AM112" s="1125"/>
      <c r="AN112" s="1125"/>
      <c r="AO112" s="1125"/>
      <c r="AP112" s="1126"/>
    </row>
    <row r="113" spans="1:42" ht="20.100000000000001" customHeight="1">
      <c r="B113" s="1138" t="s">
        <v>72</v>
      </c>
      <c r="C113" s="1121"/>
      <c r="D113" s="1121"/>
      <c r="E113" s="1121"/>
      <c r="F113" s="1121"/>
      <c r="G113" s="1121"/>
      <c r="H113" s="1121"/>
      <c r="I113" s="1121"/>
      <c r="J113" s="1121" t="str">
        <f>N102</f>
        <v>5.0m</v>
      </c>
      <c r="K113" s="1121"/>
      <c r="L113" s="1121"/>
      <c r="M113" s="1121"/>
      <c r="N113" s="1121"/>
      <c r="O113" s="1121"/>
      <c r="P113" s="1121"/>
      <c r="Q113" s="1121"/>
      <c r="R113" s="1121">
        <v>1.6</v>
      </c>
      <c r="S113" s="1121"/>
      <c r="T113" s="1121"/>
      <c r="U113" s="1121"/>
      <c r="V113" s="1121"/>
      <c r="W113" s="1121"/>
      <c r="X113" s="1121"/>
      <c r="Y113" s="1121"/>
      <c r="Z113" s="1129" t="e">
        <f>AF107</f>
        <v>#REF!</v>
      </c>
      <c r="AA113" s="1121"/>
      <c r="AB113" s="1121"/>
      <c r="AC113" s="1121"/>
      <c r="AD113" s="1121"/>
      <c r="AE113" s="1121"/>
      <c r="AF113" s="1121"/>
      <c r="AG113" s="1121"/>
      <c r="AH113" s="1121"/>
      <c r="AI113" s="1121"/>
      <c r="AJ113" s="1121"/>
      <c r="AK113" s="1121"/>
      <c r="AL113" s="1121"/>
      <c r="AM113" s="1121"/>
      <c r="AN113" s="1121"/>
      <c r="AO113" s="1121"/>
      <c r="AP113" s="1127"/>
    </row>
    <row r="114" spans="1:42" ht="20.100000000000001" customHeight="1">
      <c r="B114" s="1122" t="s">
        <v>73</v>
      </c>
      <c r="C114" s="1120"/>
      <c r="D114" s="1120"/>
      <c r="E114" s="1120"/>
      <c r="F114" s="1120"/>
      <c r="G114" s="1120"/>
      <c r="H114" s="1120"/>
      <c r="I114" s="1120"/>
      <c r="J114" s="1120" t="str">
        <f>N102</f>
        <v>5.0m</v>
      </c>
      <c r="K114" s="1120"/>
      <c r="L114" s="1120"/>
      <c r="M114" s="1120"/>
      <c r="N114" s="1120"/>
      <c r="O114" s="1120"/>
      <c r="P114" s="1120"/>
      <c r="Q114" s="1120"/>
      <c r="R114" s="1120">
        <v>1.2</v>
      </c>
      <c r="S114" s="1120"/>
      <c r="T114" s="1120"/>
      <c r="U114" s="1120"/>
      <c r="V114" s="1120"/>
      <c r="W114" s="1120"/>
      <c r="X114" s="1120"/>
      <c r="Y114" s="1120"/>
      <c r="Z114" s="1120">
        <v>470</v>
      </c>
      <c r="AA114" s="1120"/>
      <c r="AB114" s="1120"/>
      <c r="AC114" s="1120"/>
      <c r="AD114" s="1120"/>
      <c r="AE114" s="1120"/>
      <c r="AF114" s="1120"/>
      <c r="AG114" s="1120"/>
      <c r="AH114" s="1120"/>
      <c r="AI114" s="1120"/>
      <c r="AJ114" s="1120"/>
      <c r="AK114" s="1120"/>
      <c r="AL114" s="1120"/>
      <c r="AM114" s="1120"/>
      <c r="AN114" s="1120"/>
      <c r="AO114" s="1120"/>
      <c r="AP114" s="1128"/>
    </row>
    <row r="115" spans="1:42" ht="20.100000000000001" customHeight="1"/>
    <row r="116" spans="1:42" ht="20.100000000000001" customHeight="1">
      <c r="B116" s="1" t="s">
        <v>58</v>
      </c>
      <c r="C116" s="1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3"/>
      <c r="AM116" s="103"/>
      <c r="AN116" s="103"/>
      <c r="AO116" s="103"/>
    </row>
    <row r="117" spans="1:42" ht="20.100000000000001" customHeight="1">
      <c r="A117" s="103"/>
      <c r="B117" s="165" t="s">
        <v>66</v>
      </c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  <c r="AH117" s="102"/>
      <c r="AI117" s="102"/>
      <c r="AJ117" s="102"/>
      <c r="AK117" s="102"/>
      <c r="AL117" s="102"/>
      <c r="AM117" s="102"/>
      <c r="AN117" s="102"/>
      <c r="AO117" s="102"/>
      <c r="AP117" s="117"/>
    </row>
    <row r="118" spans="1:42" ht="20.100000000000001" customHeight="1">
      <c r="A118" s="103"/>
      <c r="B118" s="166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3"/>
      <c r="AM118" s="103"/>
      <c r="AN118" s="103"/>
      <c r="AO118" s="103"/>
      <c r="AP118" s="118"/>
    </row>
    <row r="119" spans="1:42" ht="20.100000000000001" customHeight="1">
      <c r="A119" s="103"/>
      <c r="B119" s="167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04"/>
      <c r="AK119" s="104"/>
      <c r="AL119" s="104"/>
      <c r="AM119" s="104"/>
      <c r="AN119" s="104"/>
      <c r="AO119" s="104"/>
      <c r="AP119" s="112"/>
    </row>
    <row r="120" spans="1:42" ht="20.100000000000001" customHeight="1"/>
    <row r="121" spans="1:42" ht="20.100000000000001" customHeight="1"/>
    <row r="122" spans="1:42" ht="20.100000000000001" customHeight="1"/>
    <row r="123" spans="1:42" ht="20.100000000000001" customHeight="1"/>
    <row r="124" spans="1:42" ht="20.100000000000001" customHeight="1"/>
    <row r="125" spans="1:42" ht="20.100000000000001" customHeight="1"/>
    <row r="126" spans="1:42" ht="20.100000000000001" customHeight="1"/>
    <row r="127" spans="1:42" ht="20.100000000000001" customHeight="1"/>
    <row r="128" spans="1:42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</sheetData>
  <mergeCells count="198">
    <mergeCell ref="N97:W97"/>
    <mergeCell ref="AH63:AJ63"/>
    <mergeCell ref="Y63:AA63"/>
    <mergeCell ref="I64:J64"/>
    <mergeCell ref="Z64:AC64"/>
    <mergeCell ref="I63:J63"/>
    <mergeCell ref="X97:AG97"/>
    <mergeCell ref="X95:AG96"/>
    <mergeCell ref="N95:W96"/>
    <mergeCell ref="O90:S90"/>
    <mergeCell ref="I59:J59"/>
    <mergeCell ref="AF105:AP106"/>
    <mergeCell ref="J105:AE105"/>
    <mergeCell ref="H99:M100"/>
    <mergeCell ref="AH95:AP96"/>
    <mergeCell ref="AH97:AP98"/>
    <mergeCell ref="AA65:AD65"/>
    <mergeCell ref="B95:M96"/>
    <mergeCell ref="B99:G100"/>
    <mergeCell ref="H97:M98"/>
    <mergeCell ref="T60:X60"/>
    <mergeCell ref="N98:W98"/>
    <mergeCell ref="X98:AG98"/>
    <mergeCell ref="I62:J62"/>
    <mergeCell ref="R62:W62"/>
    <mergeCell ref="E71:F72"/>
    <mergeCell ref="G71:G72"/>
    <mergeCell ref="H71:H72"/>
    <mergeCell ref="I73:J73"/>
    <mergeCell ref="I65:J65"/>
    <mergeCell ref="AM17:AP18"/>
    <mergeCell ref="O36:P36"/>
    <mergeCell ref="R36:U36"/>
    <mergeCell ref="AB36:AC36"/>
    <mergeCell ref="AJ31:AK32"/>
    <mergeCell ref="I51:J51"/>
    <mergeCell ref="I48:J48"/>
    <mergeCell ref="I49:J49"/>
    <mergeCell ref="I50:J50"/>
    <mergeCell ref="I47:J47"/>
    <mergeCell ref="X55:X57"/>
    <mergeCell ref="AM31:AP32"/>
    <mergeCell ref="B36:C36"/>
    <mergeCell ref="E36:H36"/>
    <mergeCell ref="E35:H35"/>
    <mergeCell ref="AJ35:AK36"/>
    <mergeCell ref="B35:C35"/>
    <mergeCell ref="W31:Z32"/>
    <mergeCell ref="AL35:AL36"/>
    <mergeCell ref="AE35:AH36"/>
    <mergeCell ref="I35:I36"/>
    <mergeCell ref="I61:J61"/>
    <mergeCell ref="B108:I108"/>
    <mergeCell ref="AB31:AC31"/>
    <mergeCell ref="AD31:AD32"/>
    <mergeCell ref="Q31:Q32"/>
    <mergeCell ref="J108:T108"/>
    <mergeCell ref="R49:W49"/>
    <mergeCell ref="I52:J52"/>
    <mergeCell ref="AB61:AD61"/>
    <mergeCell ref="I46:J46"/>
    <mergeCell ref="AE31:AH32"/>
    <mergeCell ref="AB32:AC32"/>
    <mergeCell ref="V31:V32"/>
    <mergeCell ref="R32:U32"/>
    <mergeCell ref="R31:U31"/>
    <mergeCell ref="Q35:Q36"/>
    <mergeCell ref="R35:U35"/>
    <mergeCell ref="V35:V36"/>
    <mergeCell ref="AD35:AD36"/>
    <mergeCell ref="AL31:AL32"/>
    <mergeCell ref="B109:I109"/>
    <mergeCell ref="B101:G102"/>
    <mergeCell ref="J106:T106"/>
    <mergeCell ref="U106:AE106"/>
    <mergeCell ref="N102:AP102"/>
    <mergeCell ref="W35:Z36"/>
    <mergeCell ref="AB35:AC35"/>
    <mergeCell ref="I60:J60"/>
    <mergeCell ref="D35:D36"/>
    <mergeCell ref="AM35:AP36"/>
    <mergeCell ref="J107:T107"/>
    <mergeCell ref="N99:W99"/>
    <mergeCell ref="AH99:AP100"/>
    <mergeCell ref="N101:AP101"/>
    <mergeCell ref="H102:M102"/>
    <mergeCell ref="B105:I106"/>
    <mergeCell ref="B107:I107"/>
    <mergeCell ref="AA52:AD52"/>
    <mergeCell ref="Z51:AC51"/>
    <mergeCell ref="AJ43:AO43"/>
    <mergeCell ref="Y50:AA50"/>
    <mergeCell ref="AF108:AP108"/>
    <mergeCell ref="U107:AE107"/>
    <mergeCell ref="X99:AG100"/>
    <mergeCell ref="N100:W100"/>
    <mergeCell ref="AF107:AP107"/>
    <mergeCell ref="U108:AE108"/>
    <mergeCell ref="AJ56:AO56"/>
    <mergeCell ref="AG56:AH56"/>
    <mergeCell ref="AG43:AH43"/>
    <mergeCell ref="Y55:AD57"/>
    <mergeCell ref="Y42:AD44"/>
    <mergeCell ref="AH50:AJ50"/>
    <mergeCell ref="I17:I18"/>
    <mergeCell ref="I31:I32"/>
    <mergeCell ref="J17:M18"/>
    <mergeCell ref="O32:P32"/>
    <mergeCell ref="O31:P31"/>
    <mergeCell ref="AB48:AD48"/>
    <mergeCell ref="T47:X47"/>
    <mergeCell ref="X42:X44"/>
    <mergeCell ref="J35:M36"/>
    <mergeCell ref="O35:P35"/>
    <mergeCell ref="B31:C31"/>
    <mergeCell ref="D31:D32"/>
    <mergeCell ref="E31:H31"/>
    <mergeCell ref="E32:H32"/>
    <mergeCell ref="B32:C32"/>
    <mergeCell ref="J31:M32"/>
    <mergeCell ref="AM13:AP14"/>
    <mergeCell ref="E14:H14"/>
    <mergeCell ref="R17:U17"/>
    <mergeCell ref="R14:U14"/>
    <mergeCell ref="AB17:AC17"/>
    <mergeCell ref="V17:V18"/>
    <mergeCell ref="W17:Z18"/>
    <mergeCell ref="R18:U18"/>
    <mergeCell ref="AB13:AC13"/>
    <mergeCell ref="AJ17:AK18"/>
    <mergeCell ref="J13:M14"/>
    <mergeCell ref="W13:Z14"/>
    <mergeCell ref="AD17:AD18"/>
    <mergeCell ref="AE17:AH18"/>
    <mergeCell ref="AB18:AC18"/>
    <mergeCell ref="V13:V14"/>
    <mergeCell ref="AD13:AD14"/>
    <mergeCell ref="O17:P17"/>
    <mergeCell ref="AE13:AH14"/>
    <mergeCell ref="O13:P13"/>
    <mergeCell ref="AB14:AC14"/>
    <mergeCell ref="O14:P14"/>
    <mergeCell ref="Q13:Q14"/>
    <mergeCell ref="AL17:AL18"/>
    <mergeCell ref="AL13:AL14"/>
    <mergeCell ref="AJ13:AK14"/>
    <mergeCell ref="R13:U13"/>
    <mergeCell ref="Q17:Q18"/>
    <mergeCell ref="O18:P18"/>
    <mergeCell ref="B112:I112"/>
    <mergeCell ref="B113:I113"/>
    <mergeCell ref="J112:Q112"/>
    <mergeCell ref="I71:J71"/>
    <mergeCell ref="K71:K72"/>
    <mergeCell ref="L71:L72"/>
    <mergeCell ref="E73:F74"/>
    <mergeCell ref="G73:G74"/>
    <mergeCell ref="H73:H74"/>
    <mergeCell ref="B97:G98"/>
    <mergeCell ref="I13:I14"/>
    <mergeCell ref="E13:H13"/>
    <mergeCell ref="B18:C18"/>
    <mergeCell ref="E18:H18"/>
    <mergeCell ref="B17:C17"/>
    <mergeCell ref="D17:D18"/>
    <mergeCell ref="B13:C13"/>
    <mergeCell ref="B14:C14"/>
    <mergeCell ref="D13:D14"/>
    <mergeCell ref="E17:H17"/>
    <mergeCell ref="AH112:AP112"/>
    <mergeCell ref="AH113:AP113"/>
    <mergeCell ref="AH114:AP114"/>
    <mergeCell ref="R112:Y112"/>
    <mergeCell ref="Z112:AG112"/>
    <mergeCell ref="R114:Y114"/>
    <mergeCell ref="Z114:AG114"/>
    <mergeCell ref="R113:Y113"/>
    <mergeCell ref="Z113:AG113"/>
    <mergeCell ref="I72:J72"/>
    <mergeCell ref="N72:S72"/>
    <mergeCell ref="O86:S86"/>
    <mergeCell ref="K73:K74"/>
    <mergeCell ref="J114:Q114"/>
    <mergeCell ref="J113:Q113"/>
    <mergeCell ref="B114:I114"/>
    <mergeCell ref="J109:AP109"/>
    <mergeCell ref="H101:M101"/>
    <mergeCell ref="I74:J74"/>
    <mergeCell ref="AD90:AH90"/>
    <mergeCell ref="L73:L74"/>
    <mergeCell ref="M73:M74"/>
    <mergeCell ref="N73:S73"/>
    <mergeCell ref="T73:T74"/>
    <mergeCell ref="M71:M72"/>
    <mergeCell ref="N71:S71"/>
    <mergeCell ref="T71:T72"/>
    <mergeCell ref="N74:S74"/>
    <mergeCell ref="AD86:AH86"/>
  </mergeCells>
  <phoneticPr fontId="39" type="noConversion"/>
  <pageMargins left="0.78740157480314965" right="0.70866141732283472" top="0.78740157480314965" bottom="0.78740157480314965" header="0.51181102362204722" footer="0.51181102362204722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2299" r:id="rId4">
          <objectPr defaultSize="0" autoPict="0" r:id="rId5">
            <anchor moveWithCells="1">
              <from>
                <xdr:col>4</xdr:col>
                <xdr:colOff>133350</xdr:colOff>
                <xdr:row>41</xdr:row>
                <xdr:rowOff>38100</xdr:rowOff>
              </from>
              <to>
                <xdr:col>22</xdr:col>
                <xdr:colOff>47625</xdr:colOff>
                <xdr:row>43</xdr:row>
                <xdr:rowOff>190500</xdr:rowOff>
              </to>
            </anchor>
          </objectPr>
        </oleObject>
      </mc:Choice>
      <mc:Fallback>
        <oleObject progId="Equation.3" shapeId="12299" r:id="rId4"/>
      </mc:Fallback>
    </mc:AlternateContent>
    <mc:AlternateContent xmlns:mc="http://schemas.openxmlformats.org/markup-compatibility/2006">
      <mc:Choice Requires="x14">
        <oleObject progId="Equation.3" shapeId="12357" r:id="rId6">
          <objectPr defaultSize="0" r:id="rId5">
            <anchor moveWithCells="1">
              <from>
                <xdr:col>4</xdr:col>
                <xdr:colOff>133350</xdr:colOff>
                <xdr:row>54</xdr:row>
                <xdr:rowOff>38100</xdr:rowOff>
              </from>
              <to>
                <xdr:col>23</xdr:col>
                <xdr:colOff>0</xdr:colOff>
                <xdr:row>56</xdr:row>
                <xdr:rowOff>219075</xdr:rowOff>
              </to>
            </anchor>
          </objectPr>
        </oleObject>
      </mc:Choice>
      <mc:Fallback>
        <oleObject progId="Equation.3" shapeId="12357" r:id="rId6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DT117"/>
  <sheetViews>
    <sheetView workbookViewId="0"/>
  </sheetViews>
  <sheetFormatPr defaultRowHeight="20.100000000000001" customHeight="1"/>
  <cols>
    <col min="1" max="56" width="1.77734375" style="116" customWidth="1"/>
    <col min="57" max="59" width="6.88671875" style="116" bestFit="1" customWidth="1"/>
    <col min="60" max="124" width="1.77734375" style="116" customWidth="1"/>
    <col min="125" max="16384" width="8.88671875" style="116"/>
  </cols>
  <sheetData>
    <row r="1" spans="1:124" ht="20.100000000000001" customHeight="1">
      <c r="A1" s="26" t="s">
        <v>355</v>
      </c>
      <c r="AR1" s="242"/>
      <c r="BT1" s="103"/>
      <c r="BU1" s="103"/>
      <c r="BV1" s="149"/>
      <c r="BW1" s="103"/>
      <c r="BX1" s="103"/>
      <c r="BY1" s="103"/>
      <c r="BZ1" s="103"/>
      <c r="CA1" s="103"/>
      <c r="CB1" s="103"/>
      <c r="CC1" s="103"/>
      <c r="CD1" s="103"/>
      <c r="CE1" s="103"/>
      <c r="CF1" s="103"/>
      <c r="CG1" s="103"/>
      <c r="CH1" s="103"/>
      <c r="CI1" s="103"/>
      <c r="CJ1" s="103"/>
      <c r="CK1" s="149"/>
      <c r="CL1" s="103"/>
      <c r="CM1" s="103"/>
      <c r="CN1" s="103"/>
      <c r="CO1" s="103"/>
      <c r="CP1" s="103"/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</row>
    <row r="2" spans="1:124" ht="20.100000000000001" customHeight="1">
      <c r="A2" s="116" t="s">
        <v>347</v>
      </c>
      <c r="AR2" s="243"/>
      <c r="AS2" s="244"/>
      <c r="AT2" s="244"/>
      <c r="AU2" s="244"/>
      <c r="AV2" s="244"/>
      <c r="AW2" s="244"/>
      <c r="AX2" s="244"/>
      <c r="AY2" s="244"/>
      <c r="AZ2" s="244"/>
      <c r="BA2" s="244"/>
      <c r="BB2" s="244"/>
      <c r="BC2" s="244"/>
      <c r="BD2" s="244"/>
      <c r="BE2" s="244"/>
      <c r="BF2" s="244"/>
      <c r="BG2" s="244"/>
      <c r="BH2" s="244"/>
      <c r="BI2" s="244"/>
      <c r="BJ2" s="244"/>
      <c r="BK2" s="244"/>
      <c r="BL2" s="244"/>
      <c r="BM2" s="244"/>
      <c r="BN2" s="244"/>
      <c r="BO2" s="244"/>
      <c r="BP2" s="244"/>
      <c r="BQ2" s="244"/>
      <c r="BR2" s="244"/>
      <c r="BS2" s="244"/>
      <c r="BT2" s="244"/>
      <c r="BU2" s="244"/>
      <c r="BV2" s="245"/>
      <c r="BW2" s="246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49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</row>
    <row r="3" spans="1:124" ht="20.100000000000001" customHeight="1">
      <c r="B3" s="116" t="s">
        <v>348</v>
      </c>
      <c r="AR3" s="247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242" t="s">
        <v>231</v>
      </c>
      <c r="BM3" s="242"/>
      <c r="BN3" s="242"/>
      <c r="BO3" s="242"/>
      <c r="BP3" s="242"/>
      <c r="BQ3" s="242"/>
      <c r="BR3" s="242"/>
      <c r="BS3" s="242"/>
      <c r="BT3" s="103"/>
      <c r="BU3" s="103"/>
      <c r="BV3" s="103"/>
      <c r="BW3" s="248"/>
      <c r="CI3" s="103"/>
      <c r="CJ3" s="103"/>
      <c r="CK3" s="103"/>
      <c r="CL3" s="103"/>
      <c r="CM3" s="103"/>
      <c r="CN3" s="103"/>
      <c r="CO3" s="103"/>
      <c r="CP3" s="119"/>
      <c r="CQ3" s="119"/>
      <c r="CR3" s="119"/>
      <c r="CS3" s="119"/>
      <c r="CT3" s="119"/>
      <c r="CU3" s="119"/>
      <c r="CV3" s="163"/>
      <c r="CW3" s="163"/>
      <c r="CX3" s="163"/>
      <c r="CY3" s="163"/>
      <c r="CZ3" s="163"/>
      <c r="DA3" s="119"/>
      <c r="DB3" s="119"/>
      <c r="DC3" s="119"/>
      <c r="DD3" s="119"/>
      <c r="DE3" s="119"/>
      <c r="DF3" s="1167"/>
      <c r="DG3" s="1167"/>
      <c r="DH3" s="1167"/>
      <c r="DI3" s="103"/>
      <c r="DJ3" s="103"/>
      <c r="DK3" s="103"/>
      <c r="DL3" s="103"/>
      <c r="DM3" s="103"/>
    </row>
    <row r="4" spans="1:124" ht="18.75" customHeight="1">
      <c r="B4" s="1168" t="s">
        <v>130</v>
      </c>
      <c r="C4" s="1169"/>
      <c r="D4" s="1169"/>
      <c r="E4" s="1169"/>
      <c r="F4" s="1169"/>
      <c r="G4" s="1169"/>
      <c r="H4" s="1169"/>
      <c r="I4" s="1169"/>
      <c r="J4" s="1169"/>
      <c r="K4" s="1169"/>
      <c r="L4" s="1169" t="s">
        <v>431</v>
      </c>
      <c r="M4" s="1169"/>
      <c r="N4" s="1169"/>
      <c r="O4" s="1169"/>
      <c r="P4" s="1169"/>
      <c r="Q4" s="1169"/>
      <c r="R4" s="1170" t="s">
        <v>618</v>
      </c>
      <c r="S4" s="1171"/>
      <c r="T4" s="1171"/>
      <c r="U4" s="1171"/>
      <c r="V4" s="1171"/>
      <c r="W4" s="1171"/>
      <c r="X4" s="1171"/>
      <c r="Y4" s="1171"/>
      <c r="Z4" s="1171"/>
      <c r="AA4" s="1168"/>
      <c r="AB4" s="1173" t="s">
        <v>285</v>
      </c>
      <c r="AC4" s="1173"/>
      <c r="AD4" s="1173"/>
      <c r="AE4" s="1173"/>
      <c r="AF4" s="1173"/>
      <c r="AG4" s="1173"/>
      <c r="AH4" s="1173"/>
      <c r="AI4" s="1173"/>
      <c r="AJ4" s="1173"/>
      <c r="AK4" s="1173"/>
      <c r="AL4" s="1173"/>
      <c r="AM4" s="1173"/>
      <c r="AN4" s="1173"/>
      <c r="AO4" s="1173"/>
      <c r="AP4" s="1174"/>
      <c r="AR4" s="247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175" t="s">
        <v>288</v>
      </c>
      <c r="BG4" s="1175"/>
      <c r="BH4" s="1175"/>
      <c r="BI4" s="1175"/>
      <c r="BJ4" s="1175"/>
      <c r="BK4" s="103"/>
      <c r="BL4" s="1176" t="s">
        <v>218</v>
      </c>
      <c r="BM4" s="1176"/>
      <c r="BN4" s="1176"/>
      <c r="BO4" s="1176"/>
      <c r="BP4" s="1176"/>
      <c r="BQ4" s="1176"/>
      <c r="BR4" s="1176"/>
      <c r="BS4" s="1176"/>
      <c r="BT4" s="103"/>
      <c r="BU4" s="103"/>
      <c r="BV4" s="103"/>
      <c r="BW4" s="248"/>
      <c r="BX4" s="103"/>
      <c r="BY4" s="103"/>
      <c r="BZ4" s="103"/>
      <c r="CA4" s="103"/>
      <c r="CB4" s="103"/>
      <c r="CC4" s="103"/>
      <c r="CD4" s="103"/>
      <c r="CE4" s="103"/>
      <c r="CF4" s="103"/>
      <c r="CG4" s="103"/>
      <c r="CH4" s="103"/>
      <c r="CI4" s="103"/>
      <c r="CJ4" s="103"/>
      <c r="CK4" s="103"/>
      <c r="CL4" s="103"/>
      <c r="CM4" s="103"/>
      <c r="CN4" s="103"/>
      <c r="CO4" s="103"/>
      <c r="CP4" s="119"/>
      <c r="CQ4" s="119"/>
      <c r="CR4" s="119"/>
      <c r="CS4" s="119"/>
      <c r="CT4" s="119"/>
      <c r="CU4" s="119"/>
      <c r="CV4" s="163"/>
      <c r="CW4" s="163"/>
      <c r="CX4" s="163"/>
      <c r="CY4" s="163"/>
      <c r="CZ4" s="163"/>
      <c r="DA4" s="119"/>
      <c r="DB4" s="119"/>
      <c r="DC4" s="119"/>
      <c r="DD4" s="119"/>
      <c r="DE4" s="119"/>
      <c r="DF4" s="237"/>
      <c r="DG4" s="237"/>
      <c r="DH4" s="237"/>
      <c r="DI4" s="103"/>
      <c r="DJ4" s="103"/>
      <c r="DK4" s="103"/>
      <c r="DL4" s="103"/>
      <c r="DM4" s="103"/>
    </row>
    <row r="5" spans="1:124" ht="18.75" customHeight="1">
      <c r="B5" s="1168"/>
      <c r="C5" s="1169"/>
      <c r="D5" s="1169"/>
      <c r="E5" s="1169"/>
      <c r="F5" s="1169"/>
      <c r="G5" s="1169"/>
      <c r="H5" s="1169"/>
      <c r="I5" s="1169"/>
      <c r="J5" s="1169"/>
      <c r="K5" s="1169"/>
      <c r="L5" s="1169"/>
      <c r="M5" s="1169"/>
      <c r="N5" s="1169"/>
      <c r="O5" s="1169"/>
      <c r="P5" s="1169"/>
      <c r="Q5" s="1169"/>
      <c r="R5" s="1172"/>
      <c r="S5" s="1171"/>
      <c r="T5" s="1171"/>
      <c r="U5" s="1171"/>
      <c r="V5" s="1171"/>
      <c r="W5" s="1171"/>
      <c r="X5" s="1171"/>
      <c r="Y5" s="1171"/>
      <c r="Z5" s="1171"/>
      <c r="AA5" s="1168"/>
      <c r="AB5" s="1177" t="s">
        <v>283</v>
      </c>
      <c r="AC5" s="1177"/>
      <c r="AD5" s="1177"/>
      <c r="AE5" s="1177"/>
      <c r="AF5" s="1177"/>
      <c r="AG5" s="1177" t="s">
        <v>284</v>
      </c>
      <c r="AH5" s="1177"/>
      <c r="AI5" s="1177"/>
      <c r="AJ5" s="1177"/>
      <c r="AK5" s="1177"/>
      <c r="AL5" s="1177" t="s">
        <v>106</v>
      </c>
      <c r="AM5" s="1177"/>
      <c r="AN5" s="1177"/>
      <c r="AO5" s="1177"/>
      <c r="AP5" s="1178"/>
      <c r="AR5" s="247"/>
      <c r="AS5" s="103"/>
      <c r="AT5" s="103"/>
      <c r="AU5" s="157"/>
      <c r="AV5" s="1179" t="s">
        <v>219</v>
      </c>
      <c r="AW5" s="1179"/>
      <c r="AX5" s="1179"/>
      <c r="AY5" s="1179"/>
      <c r="AZ5" s="158"/>
      <c r="BA5" s="158"/>
      <c r="BB5" s="158"/>
      <c r="BC5" s="158"/>
      <c r="BD5" s="158"/>
      <c r="BE5" s="157"/>
      <c r="BF5" s="1175"/>
      <c r="BG5" s="1175"/>
      <c r="BH5" s="1175"/>
      <c r="BI5" s="1175"/>
      <c r="BJ5" s="1175"/>
      <c r="BK5" s="158"/>
      <c r="BL5" s="238"/>
      <c r="BM5" s="239" t="s">
        <v>171</v>
      </c>
      <c r="BN5" s="240"/>
      <c r="BO5" s="240"/>
      <c r="BP5" s="1180">
        <v>3</v>
      </c>
      <c r="BQ5" s="1180"/>
      <c r="BR5" s="1180"/>
      <c r="BS5" s="241" t="s">
        <v>71</v>
      </c>
      <c r="BT5" s="158"/>
      <c r="BU5" s="158"/>
      <c r="BV5" s="158"/>
      <c r="BW5" s="249"/>
      <c r="BX5" s="158"/>
      <c r="BY5" s="158"/>
      <c r="BZ5" s="103"/>
      <c r="CA5" s="103"/>
      <c r="CB5" s="103"/>
      <c r="CC5" s="103"/>
      <c r="CD5" s="103"/>
      <c r="CE5" s="103"/>
      <c r="CF5" s="103"/>
      <c r="CG5" s="103"/>
      <c r="CH5" s="103"/>
      <c r="CI5" s="103"/>
      <c r="CJ5" s="103"/>
      <c r="CK5" s="103"/>
      <c r="CL5" s="103"/>
      <c r="CM5" s="103"/>
      <c r="CN5" s="103"/>
      <c r="CO5" s="103"/>
      <c r="CP5" s="119"/>
      <c r="CQ5" s="119"/>
      <c r="CR5" s="119"/>
      <c r="CS5" s="119"/>
      <c r="CT5" s="119"/>
      <c r="CU5" s="119"/>
      <c r="CV5" s="163"/>
      <c r="CW5" s="163"/>
      <c r="CX5" s="163"/>
      <c r="CY5" s="163"/>
      <c r="CZ5" s="163"/>
      <c r="DA5" s="119"/>
      <c r="DB5" s="119"/>
      <c r="DC5" s="119"/>
      <c r="DD5" s="119"/>
      <c r="DE5" s="119"/>
      <c r="DF5" s="237"/>
      <c r="DG5" s="237"/>
      <c r="DH5" s="237"/>
      <c r="DI5" s="103"/>
      <c r="DJ5" s="103"/>
      <c r="DK5" s="103"/>
      <c r="DL5" s="103"/>
      <c r="DM5" s="103"/>
    </row>
    <row r="6" spans="1:124" ht="18.75" customHeight="1">
      <c r="B6" s="1181" t="e">
        <f>'3.1.2 쇄파대 검토'!#REF!</f>
        <v>#REF!</v>
      </c>
      <c r="C6" s="1182"/>
      <c r="D6" s="1182"/>
      <c r="E6" s="1182"/>
      <c r="F6" s="1182"/>
      <c r="G6" s="1182"/>
      <c r="H6" s="1182"/>
      <c r="I6" s="1182"/>
      <c r="J6" s="1182"/>
      <c r="K6" s="1182"/>
      <c r="L6" s="1183">
        <f>'3.1.1 마루높이 결정(1)'!P32</f>
        <v>0</v>
      </c>
      <c r="M6" s="1183"/>
      <c r="N6" s="1183"/>
      <c r="O6" s="1183"/>
      <c r="P6" s="1183"/>
      <c r="Q6" s="1183"/>
      <c r="R6" s="1184" t="e">
        <f>L6-BF6</f>
        <v>#REF!</v>
      </c>
      <c r="S6" s="1184"/>
      <c r="T6" s="1184"/>
      <c r="U6" s="1184"/>
      <c r="V6" s="1184"/>
      <c r="W6" s="1184"/>
      <c r="X6" s="1184"/>
      <c r="Y6" s="1184"/>
      <c r="Z6" s="1184"/>
      <c r="AA6" s="1184"/>
      <c r="AB6" s="1184" t="e">
        <f>'3.1.2 쇄파대 검토'!#REF!</f>
        <v>#REF!</v>
      </c>
      <c r="AC6" s="1184"/>
      <c r="AD6" s="1184"/>
      <c r="AE6" s="1184"/>
      <c r="AF6" s="1184"/>
      <c r="AG6" s="1185" t="e">
        <f>'3.1.2 쇄파대 검토'!#REF!</f>
        <v>#REF!</v>
      </c>
      <c r="AH6" s="1185"/>
      <c r="AI6" s="1185"/>
      <c r="AJ6" s="1185"/>
      <c r="AK6" s="1185"/>
      <c r="AL6" s="1184" t="e">
        <f>ROUND(1.56*AG6^2,2)</f>
        <v>#REF!</v>
      </c>
      <c r="AM6" s="1184"/>
      <c r="AN6" s="1184"/>
      <c r="AO6" s="1184"/>
      <c r="AP6" s="1186"/>
      <c r="AR6" s="247"/>
      <c r="AS6" s="103"/>
      <c r="AT6" s="103"/>
      <c r="AU6" s="157"/>
      <c r="AV6" s="1187">
        <v>30</v>
      </c>
      <c r="AW6" s="1187"/>
      <c r="AX6" s="1187"/>
      <c r="AY6" s="335" t="s">
        <v>71</v>
      </c>
      <c r="AZ6" s="277"/>
      <c r="BA6" s="158"/>
      <c r="BB6" s="158"/>
      <c r="BC6" s="158"/>
      <c r="BD6" s="158"/>
      <c r="BE6" s="157"/>
      <c r="BF6" s="1188" t="e">
        <f>#REF!</f>
        <v>#REF!</v>
      </c>
      <c r="BG6" s="1189"/>
      <c r="BH6" s="1189"/>
      <c r="BI6" s="1189"/>
      <c r="BJ6" s="1190"/>
      <c r="BK6" s="158"/>
      <c r="BL6" s="277"/>
      <c r="BM6" s="277"/>
      <c r="BN6" s="242"/>
      <c r="BO6" s="242"/>
      <c r="BP6" s="341"/>
      <c r="BQ6" s="341"/>
      <c r="BR6" s="341"/>
      <c r="BS6" s="277"/>
      <c r="BT6" s="158"/>
      <c r="BU6" s="158"/>
      <c r="BV6" s="158"/>
      <c r="BW6" s="249"/>
      <c r="BX6" s="158"/>
      <c r="BY6" s="158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3"/>
      <c r="CL6" s="103"/>
      <c r="CM6" s="103"/>
      <c r="CN6" s="103"/>
      <c r="CO6" s="103"/>
      <c r="CP6" s="119"/>
      <c r="CQ6" s="119"/>
      <c r="CR6" s="119"/>
      <c r="CS6" s="119"/>
      <c r="CT6" s="119"/>
      <c r="CU6" s="119"/>
      <c r="CV6" s="163"/>
      <c r="CW6" s="163"/>
      <c r="CX6" s="163"/>
      <c r="CY6" s="163"/>
      <c r="CZ6" s="163"/>
      <c r="DA6" s="119"/>
      <c r="DB6" s="119"/>
      <c r="DC6" s="119"/>
      <c r="DD6" s="119"/>
      <c r="DE6" s="119"/>
      <c r="DF6" s="237"/>
      <c r="DG6" s="237"/>
      <c r="DH6" s="237"/>
      <c r="DI6" s="103"/>
      <c r="DJ6" s="103"/>
      <c r="DK6" s="103"/>
      <c r="DL6" s="103"/>
      <c r="DM6" s="103"/>
    </row>
    <row r="7" spans="1:124" ht="18.75" customHeight="1">
      <c r="B7" s="1191" t="str">
        <f>'3.1.2 쇄파대 검토'!B6:K6</f>
        <v>북측파제제</v>
      </c>
      <c r="C7" s="1192"/>
      <c r="D7" s="1192"/>
      <c r="E7" s="1192"/>
      <c r="F7" s="1192"/>
      <c r="G7" s="1192"/>
      <c r="H7" s="1192"/>
      <c r="I7" s="1192"/>
      <c r="J7" s="1192"/>
      <c r="K7" s="1192"/>
      <c r="L7" s="1193">
        <f>L6</f>
        <v>0</v>
      </c>
      <c r="M7" s="1193"/>
      <c r="N7" s="1193"/>
      <c r="O7" s="1193"/>
      <c r="P7" s="1193"/>
      <c r="Q7" s="1193"/>
      <c r="R7" s="1194" t="e">
        <f>L7-BF7</f>
        <v>#REF!</v>
      </c>
      <c r="S7" s="1194"/>
      <c r="T7" s="1194"/>
      <c r="U7" s="1194"/>
      <c r="V7" s="1194"/>
      <c r="W7" s="1194"/>
      <c r="X7" s="1194"/>
      <c r="Y7" s="1194"/>
      <c r="Z7" s="1194"/>
      <c r="AA7" s="1194"/>
      <c r="AB7" s="1194">
        <f>'3.1.2 쇄파대 검토'!AB6:AF6</f>
        <v>4</v>
      </c>
      <c r="AC7" s="1194"/>
      <c r="AD7" s="1194"/>
      <c r="AE7" s="1194"/>
      <c r="AF7" s="1194"/>
      <c r="AG7" s="1195">
        <f>'3.1.2 쇄파대 검토'!AG6:AK6</f>
        <v>11.5</v>
      </c>
      <c r="AH7" s="1195"/>
      <c r="AI7" s="1195"/>
      <c r="AJ7" s="1195"/>
      <c r="AK7" s="1195"/>
      <c r="AL7" s="1194">
        <f>ROUND(1.56*AG7^2,2)</f>
        <v>206.31</v>
      </c>
      <c r="AM7" s="1194"/>
      <c r="AN7" s="1194"/>
      <c r="AO7" s="1194"/>
      <c r="AP7" s="1188"/>
      <c r="AR7" s="247"/>
      <c r="AS7" s="103"/>
      <c r="AT7" s="103"/>
      <c r="AU7" s="157"/>
      <c r="AV7" s="1187">
        <v>70</v>
      </c>
      <c r="AW7" s="1187"/>
      <c r="AX7" s="1187"/>
      <c r="AY7" s="335" t="s">
        <v>71</v>
      </c>
      <c r="AZ7" s="277"/>
      <c r="BA7" s="158"/>
      <c r="BB7" s="158"/>
      <c r="BC7" s="158"/>
      <c r="BD7" s="158"/>
      <c r="BE7" s="157"/>
      <c r="BF7" s="1188" t="e">
        <f>#REF!</f>
        <v>#REF!</v>
      </c>
      <c r="BG7" s="1189"/>
      <c r="BH7" s="1189"/>
      <c r="BI7" s="1189"/>
      <c r="BJ7" s="1190"/>
      <c r="BK7" s="158"/>
      <c r="BL7" s="277"/>
      <c r="BM7" s="277"/>
      <c r="BN7" s="242"/>
      <c r="BO7" s="242"/>
      <c r="BP7" s="341"/>
      <c r="BQ7" s="341"/>
      <c r="BR7" s="341"/>
      <c r="BS7" s="277"/>
      <c r="BT7" s="158"/>
      <c r="BU7" s="158"/>
      <c r="BV7" s="158"/>
      <c r="BW7" s="249"/>
      <c r="BX7" s="158"/>
      <c r="BY7" s="158"/>
      <c r="BZ7" s="103"/>
      <c r="CA7" s="103"/>
      <c r="CB7" s="103"/>
      <c r="CC7" s="103"/>
      <c r="CD7" s="103"/>
      <c r="CE7" s="103"/>
      <c r="CF7" s="103"/>
      <c r="CG7" s="103"/>
      <c r="CH7" s="103"/>
      <c r="CI7" s="103"/>
      <c r="CJ7" s="103"/>
      <c r="CK7" s="103"/>
      <c r="CL7" s="103"/>
      <c r="CM7" s="103"/>
      <c r="CN7" s="103"/>
      <c r="CO7" s="103"/>
      <c r="CP7" s="119"/>
      <c r="CQ7" s="119"/>
      <c r="CR7" s="119"/>
      <c r="CS7" s="119"/>
      <c r="CT7" s="119"/>
      <c r="CU7" s="119"/>
      <c r="CV7" s="163"/>
      <c r="CW7" s="163"/>
      <c r="CX7" s="163"/>
      <c r="CY7" s="163"/>
      <c r="CZ7" s="163"/>
      <c r="DA7" s="119"/>
      <c r="DB7" s="119"/>
      <c r="DC7" s="119"/>
      <c r="DD7" s="119"/>
      <c r="DE7" s="119"/>
      <c r="DF7" s="237"/>
      <c r="DG7" s="237"/>
      <c r="DH7" s="237"/>
      <c r="DI7" s="103"/>
      <c r="DJ7" s="103"/>
      <c r="DK7" s="103"/>
      <c r="DL7" s="103"/>
      <c r="DM7" s="103"/>
    </row>
    <row r="8" spans="1:124" ht="18.75" customHeight="1">
      <c r="B8" s="1191" t="e">
        <f>'3.1.2 쇄파대 검토'!#REF!</f>
        <v>#REF!</v>
      </c>
      <c r="C8" s="1192"/>
      <c r="D8" s="1192"/>
      <c r="E8" s="1192"/>
      <c r="F8" s="1192"/>
      <c r="G8" s="1192"/>
      <c r="H8" s="1192"/>
      <c r="I8" s="1192"/>
      <c r="J8" s="1192"/>
      <c r="K8" s="1192"/>
      <c r="L8" s="1193">
        <f>L7</f>
        <v>0</v>
      </c>
      <c r="M8" s="1193"/>
      <c r="N8" s="1193"/>
      <c r="O8" s="1193"/>
      <c r="P8" s="1193"/>
      <c r="Q8" s="1193"/>
      <c r="R8" s="1194" t="e">
        <f>L8-BF8</f>
        <v>#REF!</v>
      </c>
      <c r="S8" s="1194"/>
      <c r="T8" s="1194"/>
      <c r="U8" s="1194"/>
      <c r="V8" s="1194"/>
      <c r="W8" s="1194"/>
      <c r="X8" s="1194"/>
      <c r="Y8" s="1194"/>
      <c r="Z8" s="1194"/>
      <c r="AA8" s="1194"/>
      <c r="AB8" s="1194" t="e">
        <f>'3.1.2 쇄파대 검토'!#REF!</f>
        <v>#REF!</v>
      </c>
      <c r="AC8" s="1194"/>
      <c r="AD8" s="1194"/>
      <c r="AE8" s="1194"/>
      <c r="AF8" s="1194"/>
      <c r="AG8" s="1195" t="e">
        <f>'3.1.2 쇄파대 검토'!#REF!</f>
        <v>#REF!</v>
      </c>
      <c r="AH8" s="1195"/>
      <c r="AI8" s="1195"/>
      <c r="AJ8" s="1195"/>
      <c r="AK8" s="1195"/>
      <c r="AL8" s="1194" t="e">
        <f>ROUND(1.56*AG8^2,2)</f>
        <v>#REF!</v>
      </c>
      <c r="AM8" s="1194"/>
      <c r="AN8" s="1194"/>
      <c r="AO8" s="1194"/>
      <c r="AP8" s="1188"/>
      <c r="AR8" s="247"/>
      <c r="AS8" s="103"/>
      <c r="AT8" s="103"/>
      <c r="AU8" s="157"/>
      <c r="AV8" s="341"/>
      <c r="AW8" s="341"/>
      <c r="AX8" s="341"/>
      <c r="AY8" s="335"/>
      <c r="AZ8" s="277"/>
      <c r="BA8" s="158"/>
      <c r="BB8" s="158"/>
      <c r="BC8" s="158"/>
      <c r="BD8" s="158"/>
      <c r="BE8" s="157"/>
      <c r="BF8" s="1188" t="e">
        <f>#REF!</f>
        <v>#REF!</v>
      </c>
      <c r="BG8" s="1189"/>
      <c r="BH8" s="1189"/>
      <c r="BI8" s="1189"/>
      <c r="BJ8" s="1190"/>
      <c r="BK8" s="158"/>
      <c r="BL8" s="277"/>
      <c r="BM8" s="277"/>
      <c r="BN8" s="242"/>
      <c r="BO8" s="242"/>
      <c r="BP8" s="341"/>
      <c r="BQ8" s="341"/>
      <c r="BR8" s="341"/>
      <c r="BS8" s="277"/>
      <c r="BT8" s="158"/>
      <c r="BU8" s="158"/>
      <c r="BV8" s="158"/>
      <c r="BW8" s="249"/>
      <c r="BX8" s="158"/>
      <c r="BY8" s="158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  <c r="CL8" s="103"/>
      <c r="CM8" s="103"/>
      <c r="CN8" s="103"/>
      <c r="CO8" s="103"/>
      <c r="CP8" s="119"/>
      <c r="CQ8" s="119"/>
      <c r="CR8" s="119"/>
      <c r="CS8" s="119"/>
      <c r="CT8" s="119"/>
      <c r="CU8" s="119"/>
      <c r="CV8" s="163"/>
      <c r="CW8" s="163"/>
      <c r="CX8" s="163"/>
      <c r="CY8" s="163"/>
      <c r="CZ8" s="163"/>
      <c r="DA8" s="119"/>
      <c r="DB8" s="119"/>
      <c r="DC8" s="119"/>
      <c r="DD8" s="119"/>
      <c r="DE8" s="119"/>
      <c r="DF8" s="237"/>
      <c r="DG8" s="237"/>
      <c r="DH8" s="237"/>
      <c r="DI8" s="103"/>
      <c r="DJ8" s="103"/>
      <c r="DK8" s="103"/>
      <c r="DL8" s="103"/>
      <c r="DM8" s="103"/>
    </row>
    <row r="9" spans="1:124" ht="18.75" customHeight="1">
      <c r="B9" s="1200" t="str">
        <f>'3.1.2 쇄파대 검토'!B7:K7</f>
        <v>남측파제제</v>
      </c>
      <c r="C9" s="1201"/>
      <c r="D9" s="1201"/>
      <c r="E9" s="1201"/>
      <c r="F9" s="1201"/>
      <c r="G9" s="1201"/>
      <c r="H9" s="1201"/>
      <c r="I9" s="1201"/>
      <c r="J9" s="1201"/>
      <c r="K9" s="1201"/>
      <c r="L9" s="1202">
        <f>L6</f>
        <v>0</v>
      </c>
      <c r="M9" s="1202"/>
      <c r="N9" s="1202"/>
      <c r="O9" s="1202"/>
      <c r="P9" s="1202"/>
      <c r="Q9" s="1202"/>
      <c r="R9" s="1196" t="e">
        <f>L9-BF9</f>
        <v>#REF!</v>
      </c>
      <c r="S9" s="1196"/>
      <c r="T9" s="1196"/>
      <c r="U9" s="1196"/>
      <c r="V9" s="1196"/>
      <c r="W9" s="1196"/>
      <c r="X9" s="1196"/>
      <c r="Y9" s="1196"/>
      <c r="Z9" s="1196"/>
      <c r="AA9" s="1196"/>
      <c r="AB9" s="1196">
        <f>'3.1.2 쇄파대 검토'!AB7:AF7</f>
        <v>4.7</v>
      </c>
      <c r="AC9" s="1196"/>
      <c r="AD9" s="1196"/>
      <c r="AE9" s="1196"/>
      <c r="AF9" s="1196"/>
      <c r="AG9" s="1197">
        <f>'3.1.2 쇄파대 검토'!AG7:AK7</f>
        <v>11.6</v>
      </c>
      <c r="AH9" s="1197"/>
      <c r="AI9" s="1197"/>
      <c r="AJ9" s="1197"/>
      <c r="AK9" s="1197"/>
      <c r="AL9" s="1196">
        <f>ROUND(1.56*AG9^2,2)</f>
        <v>209.91</v>
      </c>
      <c r="AM9" s="1196"/>
      <c r="AN9" s="1196"/>
      <c r="AO9" s="1196"/>
      <c r="AP9" s="1198"/>
      <c r="AR9" s="247"/>
      <c r="AS9" s="103"/>
      <c r="AT9" s="103"/>
      <c r="AU9" s="157"/>
      <c r="AV9" s="1187">
        <v>20</v>
      </c>
      <c r="AW9" s="1187"/>
      <c r="AX9" s="1187"/>
      <c r="AY9" s="335" t="s">
        <v>71</v>
      </c>
      <c r="AZ9" s="277"/>
      <c r="BA9" s="158"/>
      <c r="BB9" s="158"/>
      <c r="BC9" s="158"/>
      <c r="BD9" s="158"/>
      <c r="BE9" s="157"/>
      <c r="BF9" s="1188" t="e">
        <f>#REF!</f>
        <v>#REF!</v>
      </c>
      <c r="BG9" s="1189"/>
      <c r="BH9" s="1189"/>
      <c r="BI9" s="1189"/>
      <c r="BJ9" s="1190"/>
      <c r="BK9" s="158"/>
      <c r="BL9" s="277"/>
      <c r="BM9" s="277"/>
      <c r="BN9" s="242"/>
      <c r="BO9" s="242"/>
      <c r="BP9" s="341"/>
      <c r="BQ9" s="341"/>
      <c r="BR9" s="341"/>
      <c r="BS9" s="277"/>
      <c r="BT9" s="158"/>
      <c r="BU9" s="158"/>
      <c r="BV9" s="158"/>
      <c r="BW9" s="249"/>
      <c r="BX9" s="158"/>
      <c r="BY9" s="158"/>
      <c r="BZ9" s="103"/>
      <c r="CA9" s="103"/>
      <c r="CB9" s="103"/>
      <c r="CC9" s="103"/>
      <c r="CD9" s="103"/>
      <c r="CE9" s="103"/>
      <c r="CF9" s="103"/>
      <c r="CG9" s="103"/>
      <c r="CH9" s="103"/>
      <c r="CI9" s="103"/>
      <c r="CJ9" s="103"/>
      <c r="CK9" s="103"/>
      <c r="CL9" s="103"/>
      <c r="CM9" s="103"/>
      <c r="CN9" s="103"/>
      <c r="CO9" s="103"/>
      <c r="CP9" s="119"/>
      <c r="CQ9" s="119"/>
      <c r="CR9" s="119"/>
      <c r="CS9" s="119"/>
      <c r="CT9" s="119"/>
      <c r="CU9" s="119"/>
      <c r="CV9" s="163"/>
      <c r="CW9" s="163"/>
      <c r="CX9" s="163"/>
      <c r="CY9" s="163"/>
      <c r="CZ9" s="163"/>
      <c r="DA9" s="119"/>
      <c r="DB9" s="119"/>
      <c r="DC9" s="119"/>
      <c r="DD9" s="119"/>
      <c r="DE9" s="119"/>
      <c r="DF9" s="237"/>
      <c r="DG9" s="237"/>
      <c r="DH9" s="237"/>
      <c r="DI9" s="103"/>
      <c r="DJ9" s="103"/>
      <c r="DK9" s="103"/>
      <c r="DL9" s="103"/>
      <c r="DM9" s="103"/>
    </row>
    <row r="10" spans="1:124" ht="18.75" customHeight="1"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324"/>
      <c r="M10" s="324"/>
      <c r="N10" s="324"/>
      <c r="O10" s="324"/>
      <c r="P10" s="324"/>
      <c r="Q10" s="324"/>
      <c r="R10" s="323"/>
      <c r="S10" s="323"/>
      <c r="T10" s="323"/>
      <c r="U10" s="323"/>
      <c r="V10" s="323"/>
      <c r="W10" s="323"/>
      <c r="X10" s="323"/>
      <c r="Y10" s="323"/>
      <c r="Z10" s="323"/>
      <c r="AA10" s="323"/>
      <c r="AB10" s="323"/>
      <c r="AC10" s="323"/>
      <c r="AD10" s="323"/>
      <c r="AE10" s="323"/>
      <c r="AF10" s="323"/>
      <c r="AG10" s="325"/>
      <c r="AH10" s="325"/>
      <c r="AI10" s="325"/>
      <c r="AJ10" s="325"/>
      <c r="AK10" s="325"/>
      <c r="AL10" s="323"/>
      <c r="AM10" s="323"/>
      <c r="AN10" s="323"/>
      <c r="AO10" s="323"/>
      <c r="AP10" s="323"/>
      <c r="AR10" s="247"/>
      <c r="AS10" s="103"/>
      <c r="AT10" s="103"/>
      <c r="AU10" s="155"/>
      <c r="AV10" s="1187">
        <v>20</v>
      </c>
      <c r="AW10" s="1187"/>
      <c r="AX10" s="1187"/>
      <c r="AY10" s="335" t="s">
        <v>71</v>
      </c>
      <c r="AZ10" s="335"/>
      <c r="BA10" s="155"/>
      <c r="BB10" s="155"/>
      <c r="BC10" s="155"/>
      <c r="BD10" s="155"/>
      <c r="BE10" s="159"/>
      <c r="BF10" s="1188" t="e">
        <f>#REF!</f>
        <v>#REF!</v>
      </c>
      <c r="BG10" s="1189"/>
      <c r="BH10" s="1189"/>
      <c r="BI10" s="1189"/>
      <c r="BJ10" s="1190"/>
      <c r="BK10" s="159"/>
      <c r="BL10" s="159"/>
      <c r="BM10" s="159"/>
      <c r="BN10" s="159"/>
      <c r="BO10" s="160"/>
      <c r="BP10" s="160"/>
      <c r="BQ10" s="160"/>
      <c r="BR10" s="160"/>
      <c r="BS10" s="160"/>
      <c r="BT10" s="160"/>
      <c r="BU10" s="160"/>
      <c r="BV10" s="160"/>
      <c r="BW10" s="250"/>
      <c r="BX10" s="160"/>
      <c r="BY10" s="160"/>
      <c r="BZ10" s="103"/>
      <c r="CA10" s="103"/>
      <c r="CB10" s="103"/>
      <c r="CC10" s="103"/>
      <c r="CD10" s="103"/>
      <c r="CE10" s="103"/>
      <c r="CF10" s="103"/>
      <c r="CG10" s="103"/>
      <c r="CH10" s="103"/>
      <c r="CI10" s="103"/>
      <c r="CJ10" s="103"/>
      <c r="CK10" s="103"/>
      <c r="CL10" s="103"/>
      <c r="CM10" s="103"/>
      <c r="CN10" s="103"/>
      <c r="CO10" s="103"/>
      <c r="CP10" s="119"/>
      <c r="CQ10" s="119"/>
      <c r="CR10" s="119"/>
      <c r="CS10" s="119"/>
      <c r="CT10" s="119"/>
      <c r="CU10" s="119"/>
      <c r="CV10" s="163"/>
      <c r="CW10" s="163"/>
      <c r="CX10" s="163"/>
      <c r="CY10" s="163"/>
      <c r="CZ10" s="163"/>
      <c r="DA10" s="119"/>
      <c r="DB10" s="119"/>
      <c r="DC10" s="119"/>
      <c r="DD10" s="119"/>
      <c r="DE10" s="119"/>
      <c r="DF10" s="237"/>
      <c r="DG10" s="237"/>
      <c r="DH10" s="237"/>
      <c r="DI10" s="103"/>
      <c r="DJ10" s="103"/>
      <c r="DK10" s="103"/>
      <c r="DL10" s="103"/>
      <c r="DM10" s="103"/>
    </row>
    <row r="11" spans="1:124" ht="18.75" customHeight="1"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1"/>
      <c r="AC11" s="151"/>
      <c r="AD11" s="151"/>
      <c r="AE11" s="151"/>
      <c r="AF11" s="15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R11" s="1199" t="s">
        <v>220</v>
      </c>
      <c r="AS11" s="1179"/>
      <c r="AT11" s="1179"/>
      <c r="AU11" s="155"/>
      <c r="AV11" s="1187">
        <f>SUM(AV6:AX10)</f>
        <v>140</v>
      </c>
      <c r="AW11" s="1187"/>
      <c r="AX11" s="1187"/>
      <c r="AY11" s="335" t="s">
        <v>71</v>
      </c>
      <c r="AZ11" s="335"/>
      <c r="BA11" s="155"/>
      <c r="BB11" s="155"/>
      <c r="BC11" s="155"/>
      <c r="BD11" s="155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60"/>
      <c r="BP11" s="160"/>
      <c r="BQ11" s="160"/>
      <c r="BR11" s="160"/>
      <c r="BS11" s="160"/>
      <c r="BT11" s="160"/>
      <c r="BU11" s="160"/>
      <c r="BV11" s="160"/>
      <c r="BW11" s="250"/>
      <c r="BX11" s="160"/>
      <c r="BY11" s="160"/>
      <c r="BZ11" s="103"/>
      <c r="CA11" s="103"/>
      <c r="CB11" s="103"/>
      <c r="CC11" s="103"/>
      <c r="CD11" s="103"/>
      <c r="CE11" s="103"/>
      <c r="CF11" s="103"/>
      <c r="CG11" s="103"/>
      <c r="CH11" s="103"/>
      <c r="CI11" s="103"/>
      <c r="CJ11" s="103"/>
      <c r="CK11" s="103"/>
      <c r="CL11" s="103"/>
      <c r="CM11" s="103"/>
      <c r="CN11" s="103"/>
      <c r="CO11" s="103"/>
      <c r="CP11" s="119"/>
      <c r="CQ11" s="119"/>
      <c r="CR11" s="119"/>
      <c r="CS11" s="119"/>
      <c r="CT11" s="119"/>
      <c r="CU11" s="119"/>
      <c r="CV11" s="163"/>
      <c r="CW11" s="163"/>
      <c r="CX11" s="163"/>
      <c r="CY11" s="163"/>
      <c r="CZ11" s="163"/>
      <c r="DA11" s="119"/>
      <c r="DB11" s="119"/>
      <c r="DC11" s="119"/>
      <c r="DD11" s="119"/>
      <c r="DE11" s="119"/>
      <c r="DF11" s="237"/>
      <c r="DG11" s="237"/>
      <c r="DH11" s="237"/>
      <c r="DI11" s="103"/>
      <c r="DJ11" s="103"/>
      <c r="DK11" s="103"/>
      <c r="DL11" s="103"/>
      <c r="DM11" s="103"/>
    </row>
    <row r="12" spans="1:124" ht="18.75" customHeight="1">
      <c r="B12" s="116" t="s">
        <v>349</v>
      </c>
      <c r="AR12" s="247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248"/>
      <c r="BY12" s="103"/>
      <c r="BZ12" s="103"/>
      <c r="CA12" s="103"/>
      <c r="CB12" s="103"/>
      <c r="CC12" s="103"/>
      <c r="CD12" s="103"/>
      <c r="CE12" s="103"/>
      <c r="CF12" s="103"/>
      <c r="CG12" s="103"/>
      <c r="CH12" s="103"/>
      <c r="CI12" s="103"/>
      <c r="CJ12" s="103"/>
      <c r="CK12" s="103"/>
      <c r="CL12" s="103"/>
      <c r="CM12" s="103"/>
      <c r="CN12" s="103"/>
      <c r="CO12" s="103"/>
      <c r="CP12" s="119"/>
      <c r="CQ12" s="119"/>
      <c r="CR12" s="119"/>
      <c r="CS12" s="119"/>
      <c r="CT12" s="119"/>
      <c r="CU12" s="119"/>
      <c r="CV12" s="163"/>
      <c r="CW12" s="163"/>
      <c r="CX12" s="163"/>
      <c r="CY12" s="163"/>
      <c r="CZ12" s="163"/>
      <c r="DA12" s="119"/>
      <c r="DB12" s="119"/>
      <c r="DC12" s="119"/>
      <c r="DD12" s="119"/>
      <c r="DE12" s="119"/>
      <c r="DF12" s="237"/>
      <c r="DG12" s="237"/>
      <c r="DH12" s="237"/>
      <c r="DI12" s="103"/>
      <c r="DJ12" s="103"/>
      <c r="DK12" s="103"/>
      <c r="DL12" s="103"/>
      <c r="DM12" s="103"/>
    </row>
    <row r="13" spans="1:124" ht="18.75" customHeight="1">
      <c r="B13" s="1168" t="s">
        <v>130</v>
      </c>
      <c r="C13" s="1169"/>
      <c r="D13" s="1169"/>
      <c r="E13" s="1169"/>
      <c r="F13" s="1169"/>
      <c r="G13" s="1169"/>
      <c r="H13" s="1169"/>
      <c r="I13" s="1169"/>
      <c r="J13" s="1169"/>
      <c r="K13" s="1169"/>
      <c r="L13" s="1169" t="s">
        <v>281</v>
      </c>
      <c r="M13" s="1169"/>
      <c r="N13" s="1169"/>
      <c r="O13" s="1169"/>
      <c r="P13" s="1203" t="s">
        <v>282</v>
      </c>
      <c r="Q13" s="1203"/>
      <c r="R13" s="1203"/>
      <c r="S13" s="1203"/>
      <c r="T13" s="1203"/>
      <c r="U13" s="1203"/>
      <c r="V13" s="1169" t="s">
        <v>191</v>
      </c>
      <c r="W13" s="1169"/>
      <c r="X13" s="1169"/>
      <c r="Y13" s="1169"/>
      <c r="Z13" s="1169"/>
      <c r="AA13" s="1169"/>
      <c r="AB13" s="1169" t="s">
        <v>380</v>
      </c>
      <c r="AC13" s="1169"/>
      <c r="AD13" s="1169"/>
      <c r="AE13" s="1169"/>
      <c r="AF13" s="1169"/>
      <c r="AG13" s="1169"/>
      <c r="AH13" s="1169"/>
      <c r="AI13" s="1169" t="s">
        <v>287</v>
      </c>
      <c r="AJ13" s="1169"/>
      <c r="AK13" s="1169"/>
      <c r="AL13" s="1169"/>
      <c r="AM13" s="1169"/>
      <c r="AN13" s="1169"/>
      <c r="AO13" s="1169"/>
      <c r="AP13" s="1172"/>
      <c r="AR13" s="1204"/>
      <c r="AS13" s="1205"/>
      <c r="AT13" s="1205"/>
      <c r="AU13" s="1205"/>
      <c r="AV13" s="1205"/>
      <c r="AW13" s="1205"/>
      <c r="AX13" s="1205"/>
      <c r="AY13" s="103"/>
      <c r="AZ13" s="103"/>
      <c r="BA13" s="103"/>
      <c r="BB13" s="103"/>
      <c r="BC13" s="103"/>
      <c r="BD13" s="103"/>
      <c r="BE13" s="103"/>
      <c r="BF13" s="1206"/>
      <c r="BG13" s="1206"/>
      <c r="BH13" s="1206"/>
      <c r="BI13" s="1206"/>
      <c r="BJ13" s="1206"/>
      <c r="BK13" s="1206"/>
      <c r="BL13" s="1206"/>
      <c r="BM13" s="1206"/>
      <c r="BN13" s="158"/>
      <c r="BO13" s="158"/>
      <c r="BP13" s="158"/>
      <c r="BQ13" s="158"/>
      <c r="BR13" s="158"/>
      <c r="BS13" s="158"/>
      <c r="BT13" s="158"/>
      <c r="BU13" s="158"/>
      <c r="BV13" s="103"/>
      <c r="BW13" s="248"/>
      <c r="BY13" s="103"/>
      <c r="BZ13" s="103"/>
      <c r="CA13" s="103"/>
      <c r="CB13" s="103"/>
      <c r="CC13" s="103"/>
      <c r="CD13" s="103"/>
      <c r="CE13" s="103"/>
      <c r="CF13" s="103"/>
      <c r="CG13" s="103"/>
      <c r="CH13" s="103"/>
      <c r="CI13" s="103"/>
      <c r="CJ13" s="103"/>
      <c r="CK13" s="103"/>
      <c r="CL13" s="103"/>
      <c r="CM13" s="103"/>
      <c r="CN13" s="103"/>
      <c r="CO13" s="103"/>
      <c r="CP13" s="119"/>
      <c r="CQ13" s="119"/>
      <c r="CR13" s="119"/>
      <c r="CS13" s="119"/>
      <c r="CT13" s="119"/>
      <c r="CU13" s="119"/>
      <c r="CV13" s="163"/>
      <c r="CW13" s="163"/>
      <c r="CX13" s="163"/>
      <c r="CY13" s="163"/>
      <c r="CZ13" s="163"/>
      <c r="DA13" s="119"/>
      <c r="DB13" s="119"/>
      <c r="DC13" s="119"/>
      <c r="DD13" s="119"/>
      <c r="DE13" s="119"/>
      <c r="DF13" s="164"/>
      <c r="DG13" s="164"/>
      <c r="DH13" s="164"/>
      <c r="DI13" s="103"/>
      <c r="DJ13" s="103"/>
      <c r="DK13" s="103"/>
      <c r="DL13" s="103"/>
      <c r="DM13" s="103"/>
    </row>
    <row r="14" spans="1:124" ht="18.75" customHeight="1">
      <c r="A14" s="103"/>
      <c r="B14" s="1168"/>
      <c r="C14" s="1169"/>
      <c r="D14" s="1169"/>
      <c r="E14" s="1169"/>
      <c r="F14" s="1169"/>
      <c r="G14" s="1169"/>
      <c r="H14" s="1169"/>
      <c r="I14" s="1169"/>
      <c r="J14" s="1169"/>
      <c r="K14" s="1169"/>
      <c r="L14" s="1169"/>
      <c r="M14" s="1169"/>
      <c r="N14" s="1169"/>
      <c r="O14" s="1169"/>
      <c r="P14" s="1203"/>
      <c r="Q14" s="1203"/>
      <c r="R14" s="1203"/>
      <c r="S14" s="1203"/>
      <c r="T14" s="1203"/>
      <c r="U14" s="1203"/>
      <c r="V14" s="1169"/>
      <c r="W14" s="1169"/>
      <c r="X14" s="1169"/>
      <c r="Y14" s="1169"/>
      <c r="Z14" s="1169"/>
      <c r="AA14" s="1169"/>
      <c r="AB14" s="1169"/>
      <c r="AC14" s="1169"/>
      <c r="AD14" s="1169"/>
      <c r="AE14" s="1169"/>
      <c r="AF14" s="1169"/>
      <c r="AG14" s="1169"/>
      <c r="AH14" s="1169"/>
      <c r="AI14" s="1169"/>
      <c r="AJ14" s="1169"/>
      <c r="AK14" s="1169"/>
      <c r="AL14" s="1169"/>
      <c r="AM14" s="1169"/>
      <c r="AN14" s="1169"/>
      <c r="AO14" s="1169"/>
      <c r="AP14" s="1172"/>
      <c r="AR14" s="1204" t="s">
        <v>221</v>
      </c>
      <c r="AS14" s="1205"/>
      <c r="AT14" s="1205"/>
      <c r="AU14" s="103"/>
      <c r="AV14" s="1205"/>
      <c r="AW14" s="1205"/>
      <c r="AX14" s="1205"/>
      <c r="AY14" s="236"/>
      <c r="AZ14" s="236"/>
      <c r="BA14" s="236"/>
      <c r="BB14" s="103"/>
      <c r="BC14" s="103"/>
      <c r="BD14" s="103"/>
      <c r="BE14" s="103"/>
      <c r="BF14" s="1206"/>
      <c r="BG14" s="1206"/>
      <c r="BH14" s="1206"/>
      <c r="BI14" s="1206"/>
      <c r="BJ14" s="1206"/>
      <c r="BK14" s="1206"/>
      <c r="BL14" s="1206"/>
      <c r="BM14" s="1206"/>
      <c r="BN14" s="1206"/>
      <c r="BO14" s="1206"/>
      <c r="BP14" s="1206"/>
      <c r="BQ14" s="1206"/>
      <c r="BR14" s="103"/>
      <c r="BS14" s="103"/>
      <c r="BT14" s="103"/>
      <c r="BU14" s="103"/>
      <c r="BV14" s="103"/>
      <c r="BW14" s="248"/>
      <c r="BY14" s="236"/>
      <c r="BZ14" s="236"/>
      <c r="CA14" s="236"/>
      <c r="CB14" s="236"/>
      <c r="CC14" s="236"/>
      <c r="CD14" s="236"/>
      <c r="CE14" s="236"/>
      <c r="CF14" s="236"/>
      <c r="CG14" s="236"/>
      <c r="CH14" s="236"/>
      <c r="CI14" s="236"/>
      <c r="CJ14" s="236"/>
      <c r="CK14" s="236"/>
      <c r="CL14" s="236"/>
      <c r="CM14" s="236"/>
      <c r="CN14" s="236"/>
      <c r="CO14" s="236"/>
      <c r="CP14" s="236"/>
      <c r="CQ14" s="236"/>
      <c r="CR14" s="236"/>
      <c r="CS14" s="236"/>
      <c r="CT14" s="236"/>
      <c r="CU14" s="236"/>
      <c r="CV14" s="236"/>
      <c r="CW14" s="119"/>
      <c r="CX14" s="119"/>
      <c r="CY14" s="119"/>
      <c r="CZ14" s="119"/>
      <c r="DA14" s="119"/>
      <c r="DB14" s="119"/>
      <c r="DC14" s="163"/>
      <c r="DD14" s="163"/>
      <c r="DE14" s="163"/>
      <c r="DF14" s="163"/>
      <c r="DG14" s="163"/>
      <c r="DH14" s="119"/>
      <c r="DI14" s="119"/>
      <c r="DJ14" s="119"/>
      <c r="DK14" s="119"/>
      <c r="DL14" s="119"/>
      <c r="DM14" s="1167"/>
      <c r="DN14" s="1167"/>
      <c r="DO14" s="1167"/>
      <c r="DP14" s="103"/>
      <c r="DQ14" s="103"/>
      <c r="DR14" s="103"/>
      <c r="DS14" s="103"/>
      <c r="DT14" s="103"/>
    </row>
    <row r="15" spans="1:124" ht="18.75" customHeight="1">
      <c r="A15" s="103"/>
      <c r="B15" s="1181" t="e">
        <f>B6</f>
        <v>#REF!</v>
      </c>
      <c r="C15" s="1182"/>
      <c r="D15" s="1182"/>
      <c r="E15" s="1182"/>
      <c r="F15" s="1182"/>
      <c r="G15" s="1182"/>
      <c r="H15" s="1182"/>
      <c r="I15" s="1182"/>
      <c r="J15" s="1182"/>
      <c r="K15" s="1182"/>
      <c r="L15" s="1182" t="s">
        <v>430</v>
      </c>
      <c r="M15" s="1182"/>
      <c r="N15" s="1182"/>
      <c r="O15" s="1182"/>
      <c r="P15" s="1207">
        <f>AR15</f>
        <v>0.02</v>
      </c>
      <c r="Q15" s="1207"/>
      <c r="R15" s="1207"/>
      <c r="S15" s="1207"/>
      <c r="T15" s="1207"/>
      <c r="U15" s="1207"/>
      <c r="V15" s="1182" t="e">
        <f>ROUND(R6/AL6,4)</f>
        <v>#REF!</v>
      </c>
      <c r="W15" s="1182"/>
      <c r="X15" s="1182"/>
      <c r="Y15" s="1182"/>
      <c r="Z15" s="1182"/>
      <c r="AA15" s="1182"/>
      <c r="AB15" s="1208" t="e">
        <f>IF(L15="혼성제",VLOOKUP(V15,'C-1(혼성제)'!$A$3:$B$732,2),IF(L15="경사제",VLOOKUP(V15,'C-1(경사제)'!$A$3:$B$732,2),"에러.."))</f>
        <v>#REF!</v>
      </c>
      <c r="AC15" s="1208"/>
      <c r="AD15" s="1208"/>
      <c r="AE15" s="1208"/>
      <c r="AF15" s="1208"/>
      <c r="AG15" s="1208"/>
      <c r="AH15" s="1208"/>
      <c r="AI15" s="1184" t="e">
        <f>ROUND(AB6/AB15,2)</f>
        <v>#REF!</v>
      </c>
      <c r="AJ15" s="1184"/>
      <c r="AK15" s="1184"/>
      <c r="AL15" s="1184"/>
      <c r="AM15" s="1184"/>
      <c r="AN15" s="1184"/>
      <c r="AO15" s="1184"/>
      <c r="AP15" s="1186"/>
      <c r="AR15" s="1211">
        <f>AW20</f>
        <v>0.02</v>
      </c>
      <c r="AS15" s="1212"/>
      <c r="AT15" s="1212"/>
      <c r="AU15" s="103"/>
      <c r="AV15" s="111"/>
      <c r="AW15" s="111"/>
      <c r="AX15" s="111"/>
      <c r="AY15" s="236"/>
      <c r="AZ15" s="236"/>
      <c r="BA15" s="236"/>
      <c r="BB15" s="103"/>
      <c r="BC15" s="103"/>
      <c r="BD15" s="103"/>
      <c r="BE15" s="103"/>
      <c r="BF15" s="276"/>
      <c r="BG15" s="276"/>
      <c r="BH15" s="276"/>
      <c r="BI15" s="276"/>
      <c r="BJ15" s="276"/>
      <c r="BK15" s="276"/>
      <c r="BL15" s="276"/>
      <c r="BM15" s="276"/>
      <c r="BN15" s="276"/>
      <c r="BO15" s="276"/>
      <c r="BP15" s="276"/>
      <c r="BQ15" s="276"/>
      <c r="BR15" s="103"/>
      <c r="BS15" s="103"/>
      <c r="BT15" s="103"/>
      <c r="BU15" s="103"/>
      <c r="BV15" s="103"/>
      <c r="BW15" s="248"/>
      <c r="BY15" s="236"/>
      <c r="BZ15" s="236"/>
      <c r="CA15" s="236"/>
      <c r="CB15" s="236"/>
      <c r="CC15" s="236"/>
      <c r="CD15" s="236"/>
      <c r="CE15" s="236"/>
      <c r="CF15" s="236"/>
      <c r="CG15" s="236"/>
      <c r="CH15" s="236"/>
      <c r="CI15" s="236"/>
      <c r="CJ15" s="236"/>
      <c r="CK15" s="236"/>
      <c r="CL15" s="236"/>
      <c r="CM15" s="236"/>
      <c r="CN15" s="236"/>
      <c r="CO15" s="236"/>
      <c r="CP15" s="236"/>
      <c r="CQ15" s="236"/>
      <c r="CR15" s="236"/>
      <c r="CS15" s="236"/>
      <c r="CT15" s="236"/>
      <c r="CU15" s="236"/>
      <c r="CV15" s="236"/>
      <c r="CW15" s="119"/>
      <c r="CX15" s="119"/>
      <c r="CY15" s="119"/>
      <c r="CZ15" s="119"/>
      <c r="DA15" s="119"/>
      <c r="DB15" s="119"/>
      <c r="DC15" s="163"/>
      <c r="DD15" s="163"/>
      <c r="DE15" s="163"/>
      <c r="DF15" s="163"/>
      <c r="DG15" s="163"/>
      <c r="DH15" s="119"/>
      <c r="DI15" s="119"/>
      <c r="DJ15" s="119"/>
      <c r="DK15" s="119"/>
      <c r="DL15" s="119"/>
      <c r="DM15" s="237"/>
      <c r="DN15" s="237"/>
      <c r="DO15" s="237"/>
      <c r="DP15" s="103"/>
      <c r="DQ15" s="103"/>
      <c r="DR15" s="103"/>
      <c r="DS15" s="103"/>
      <c r="DT15" s="103"/>
    </row>
    <row r="16" spans="1:124" ht="18.75" customHeight="1">
      <c r="A16" s="103"/>
      <c r="B16" s="1191" t="str">
        <f>B7</f>
        <v>북측파제제</v>
      </c>
      <c r="C16" s="1192"/>
      <c r="D16" s="1192"/>
      <c r="E16" s="1192"/>
      <c r="F16" s="1192"/>
      <c r="G16" s="1192"/>
      <c r="H16" s="1192"/>
      <c r="I16" s="1192"/>
      <c r="J16" s="1192"/>
      <c r="K16" s="1192"/>
      <c r="L16" s="1192" t="str">
        <f>L15</f>
        <v>혼성제</v>
      </c>
      <c r="M16" s="1192"/>
      <c r="N16" s="1192"/>
      <c r="O16" s="1192"/>
      <c r="P16" s="1209">
        <f>AR16</f>
        <v>0.02</v>
      </c>
      <c r="Q16" s="1209"/>
      <c r="R16" s="1209"/>
      <c r="S16" s="1209"/>
      <c r="T16" s="1209"/>
      <c r="U16" s="1209"/>
      <c r="V16" s="1192" t="e">
        <f>ROUND(R7/AL7,4)</f>
        <v>#REF!</v>
      </c>
      <c r="W16" s="1192"/>
      <c r="X16" s="1192"/>
      <c r="Y16" s="1192"/>
      <c r="Z16" s="1192"/>
      <c r="AA16" s="1192"/>
      <c r="AB16" s="1210" t="e">
        <f>IF(L16="혼성제",VLOOKUP(V16,'C-1(혼성제)'!$A$3:$B$732,2),IF(L16="경사제",VLOOKUP(V16,'C-1(경사제)'!$A$3:$B$732,2),"에러.."))</f>
        <v>#REF!</v>
      </c>
      <c r="AC16" s="1210"/>
      <c r="AD16" s="1210"/>
      <c r="AE16" s="1210"/>
      <c r="AF16" s="1210"/>
      <c r="AG16" s="1210"/>
      <c r="AH16" s="1210"/>
      <c r="AI16" s="1194" t="e">
        <f>ROUND(AB7/AB16,2)</f>
        <v>#REF!</v>
      </c>
      <c r="AJ16" s="1194"/>
      <c r="AK16" s="1194"/>
      <c r="AL16" s="1194"/>
      <c r="AM16" s="1194"/>
      <c r="AN16" s="1194"/>
      <c r="AO16" s="1194"/>
      <c r="AP16" s="1188"/>
      <c r="AR16" s="1211">
        <f>AW20</f>
        <v>0.02</v>
      </c>
      <c r="AS16" s="1212"/>
      <c r="AT16" s="1212"/>
      <c r="AU16" s="103"/>
      <c r="AV16" s="111"/>
      <c r="AW16" s="111"/>
      <c r="AX16" s="111"/>
      <c r="AY16" s="236"/>
      <c r="AZ16" s="236"/>
      <c r="BA16" s="236"/>
      <c r="BB16" s="103"/>
      <c r="BC16" s="103"/>
      <c r="BD16" s="103"/>
      <c r="BE16" s="103"/>
      <c r="BF16" s="276"/>
      <c r="BG16" s="276"/>
      <c r="BH16" s="276"/>
      <c r="BI16" s="276"/>
      <c r="BJ16" s="276"/>
      <c r="BK16" s="276"/>
      <c r="BL16" s="276"/>
      <c r="BM16" s="276"/>
      <c r="BN16" s="276"/>
      <c r="BO16" s="276"/>
      <c r="BP16" s="276"/>
      <c r="BQ16" s="276"/>
      <c r="BR16" s="103"/>
      <c r="BS16" s="103"/>
      <c r="BT16" s="103"/>
      <c r="BU16" s="103"/>
      <c r="BV16" s="103"/>
      <c r="BW16" s="248"/>
      <c r="BY16" s="236"/>
      <c r="BZ16" s="236"/>
      <c r="CA16" s="236"/>
      <c r="CB16" s="236"/>
      <c r="CC16" s="236"/>
      <c r="CD16" s="236"/>
      <c r="CE16" s="236"/>
      <c r="CF16" s="236"/>
      <c r="CG16" s="236"/>
      <c r="CH16" s="236"/>
      <c r="CI16" s="236"/>
      <c r="CJ16" s="236"/>
      <c r="CK16" s="236"/>
      <c r="CL16" s="236"/>
      <c r="CM16" s="236"/>
      <c r="CN16" s="236"/>
      <c r="CO16" s="236"/>
      <c r="CP16" s="236"/>
      <c r="CQ16" s="236"/>
      <c r="CR16" s="236"/>
      <c r="CS16" s="236"/>
      <c r="CT16" s="236"/>
      <c r="CU16" s="236"/>
      <c r="CV16" s="236"/>
      <c r="CW16" s="119"/>
      <c r="CX16" s="119"/>
      <c r="CY16" s="119"/>
      <c r="CZ16" s="119"/>
      <c r="DA16" s="119"/>
      <c r="DB16" s="119"/>
      <c r="DC16" s="163"/>
      <c r="DD16" s="163"/>
      <c r="DE16" s="163"/>
      <c r="DF16" s="163"/>
      <c r="DG16" s="163"/>
      <c r="DH16" s="119"/>
      <c r="DI16" s="119"/>
      <c r="DJ16" s="119"/>
      <c r="DK16" s="119"/>
      <c r="DL16" s="119"/>
      <c r="DM16" s="237"/>
      <c r="DN16" s="237"/>
      <c r="DO16" s="237"/>
      <c r="DP16" s="103"/>
      <c r="DQ16" s="103"/>
      <c r="DR16" s="103"/>
      <c r="DS16" s="103"/>
      <c r="DT16" s="103"/>
    </row>
    <row r="17" spans="1:124" ht="18.75" customHeight="1">
      <c r="A17" s="103"/>
      <c r="B17" s="1191" t="e">
        <f>B8</f>
        <v>#REF!</v>
      </c>
      <c r="C17" s="1192"/>
      <c r="D17" s="1192"/>
      <c r="E17" s="1192"/>
      <c r="F17" s="1192"/>
      <c r="G17" s="1192"/>
      <c r="H17" s="1192"/>
      <c r="I17" s="1192"/>
      <c r="J17" s="1192"/>
      <c r="K17" s="1192"/>
      <c r="L17" s="1192" t="str">
        <f>L16</f>
        <v>혼성제</v>
      </c>
      <c r="M17" s="1192"/>
      <c r="N17" s="1192"/>
      <c r="O17" s="1192"/>
      <c r="P17" s="1209">
        <f>AR17</f>
        <v>0.02</v>
      </c>
      <c r="Q17" s="1209"/>
      <c r="R17" s="1209"/>
      <c r="S17" s="1209"/>
      <c r="T17" s="1209"/>
      <c r="U17" s="1209"/>
      <c r="V17" s="1192" t="e">
        <f>ROUND(R8/AL8,4)</f>
        <v>#REF!</v>
      </c>
      <c r="W17" s="1192"/>
      <c r="X17" s="1192"/>
      <c r="Y17" s="1192"/>
      <c r="Z17" s="1192"/>
      <c r="AA17" s="1192"/>
      <c r="AB17" s="1210" t="e">
        <f>IF(L17="혼성제",VLOOKUP(V17,'C-1(혼성제)'!$A$3:$B$732,2),IF(L17="경사제",VLOOKUP(V17,'C-1(경사제)'!$A$3:$B$732,2),"에러.."))</f>
        <v>#REF!</v>
      </c>
      <c r="AC17" s="1210"/>
      <c r="AD17" s="1210"/>
      <c r="AE17" s="1210"/>
      <c r="AF17" s="1210"/>
      <c r="AG17" s="1210"/>
      <c r="AH17" s="1210"/>
      <c r="AI17" s="1194" t="e">
        <f>ROUND(AB8/AB17,2)</f>
        <v>#REF!</v>
      </c>
      <c r="AJ17" s="1194"/>
      <c r="AK17" s="1194"/>
      <c r="AL17" s="1194"/>
      <c r="AM17" s="1194"/>
      <c r="AN17" s="1194"/>
      <c r="AO17" s="1194"/>
      <c r="AP17" s="1188"/>
      <c r="AR17" s="1211">
        <f>AW20</f>
        <v>0.02</v>
      </c>
      <c r="AS17" s="1212"/>
      <c r="AT17" s="1212"/>
      <c r="AU17" s="103"/>
      <c r="AV17" s="111"/>
      <c r="AW17" s="111"/>
      <c r="AX17" s="111"/>
      <c r="AY17" s="236"/>
      <c r="AZ17" s="236"/>
      <c r="BA17" s="236"/>
      <c r="BB17" s="103"/>
      <c r="BC17" s="103"/>
      <c r="BD17" s="103"/>
      <c r="BE17" s="103"/>
      <c r="BF17" s="276"/>
      <c r="BG17" s="276"/>
      <c r="BH17" s="276"/>
      <c r="BI17" s="276"/>
      <c r="BJ17" s="276"/>
      <c r="BK17" s="276"/>
      <c r="BL17" s="276"/>
      <c r="BM17" s="276"/>
      <c r="BN17" s="276"/>
      <c r="BO17" s="276"/>
      <c r="BP17" s="276"/>
      <c r="BQ17" s="276"/>
      <c r="BR17" s="103"/>
      <c r="BS17" s="103"/>
      <c r="BT17" s="103"/>
      <c r="BU17" s="103"/>
      <c r="BV17" s="103"/>
      <c r="BW17" s="248"/>
      <c r="BY17" s="236"/>
      <c r="BZ17" s="236"/>
      <c r="CA17" s="236"/>
      <c r="CB17" s="236"/>
      <c r="CC17" s="236"/>
      <c r="CD17" s="236"/>
      <c r="CE17" s="236"/>
      <c r="CF17" s="236"/>
      <c r="CG17" s="236"/>
      <c r="CH17" s="236"/>
      <c r="CI17" s="236"/>
      <c r="CJ17" s="236"/>
      <c r="CK17" s="236"/>
      <c r="CL17" s="236"/>
      <c r="CM17" s="236"/>
      <c r="CN17" s="236"/>
      <c r="CO17" s="236"/>
      <c r="CP17" s="236"/>
      <c r="CQ17" s="236"/>
      <c r="CR17" s="236"/>
      <c r="CS17" s="236"/>
      <c r="CT17" s="236"/>
      <c r="CU17" s="236"/>
      <c r="CV17" s="236"/>
      <c r="CW17" s="119"/>
      <c r="CX17" s="119"/>
      <c r="CY17" s="119"/>
      <c r="CZ17" s="119"/>
      <c r="DA17" s="119"/>
      <c r="DB17" s="119"/>
      <c r="DC17" s="163"/>
      <c r="DD17" s="163"/>
      <c r="DE17" s="163"/>
      <c r="DF17" s="163"/>
      <c r="DG17" s="163"/>
      <c r="DH17" s="119"/>
      <c r="DI17" s="119"/>
      <c r="DJ17" s="119"/>
      <c r="DK17" s="119"/>
      <c r="DL17" s="119"/>
      <c r="DM17" s="237"/>
      <c r="DN17" s="237"/>
      <c r="DO17" s="237"/>
      <c r="DP17" s="103"/>
      <c r="DQ17" s="103"/>
      <c r="DR17" s="103"/>
      <c r="DS17" s="103"/>
      <c r="DT17" s="103"/>
    </row>
    <row r="18" spans="1:124" ht="18.75" customHeight="1">
      <c r="A18" s="103"/>
      <c r="B18" s="1213" t="str">
        <f>B9</f>
        <v>남측파제제</v>
      </c>
      <c r="C18" s="1123"/>
      <c r="D18" s="1123"/>
      <c r="E18" s="1123"/>
      <c r="F18" s="1123"/>
      <c r="G18" s="1123"/>
      <c r="H18" s="1123"/>
      <c r="I18" s="1123"/>
      <c r="J18" s="1123"/>
      <c r="K18" s="1123"/>
      <c r="L18" s="1123" t="str">
        <f>L17</f>
        <v>혼성제</v>
      </c>
      <c r="M18" s="1123"/>
      <c r="N18" s="1123"/>
      <c r="O18" s="1123"/>
      <c r="P18" s="1214">
        <f>AR18</f>
        <v>0.02</v>
      </c>
      <c r="Q18" s="1214"/>
      <c r="R18" s="1214"/>
      <c r="S18" s="1214"/>
      <c r="T18" s="1214"/>
      <c r="U18" s="1214"/>
      <c r="V18" s="1123" t="e">
        <f>ROUND(R9/AL9,4)</f>
        <v>#REF!</v>
      </c>
      <c r="W18" s="1123"/>
      <c r="X18" s="1123"/>
      <c r="Y18" s="1123"/>
      <c r="Z18" s="1123"/>
      <c r="AA18" s="1123"/>
      <c r="AB18" s="1215" t="e">
        <f>IF(L18="혼성제",VLOOKUP(V18,'C-1(혼성제)'!$A$3:$B$732,2),IF(L18="경사제",VLOOKUP(V18,'C-1(경사제)'!$A$3:$B$732,2),"에러.."))</f>
        <v>#REF!</v>
      </c>
      <c r="AC18" s="1215"/>
      <c r="AD18" s="1215"/>
      <c r="AE18" s="1215"/>
      <c r="AF18" s="1215"/>
      <c r="AG18" s="1215"/>
      <c r="AH18" s="1215"/>
      <c r="AI18" s="1216" t="e">
        <f>ROUND(AB9/AB18,2)</f>
        <v>#REF!</v>
      </c>
      <c r="AJ18" s="1216"/>
      <c r="AK18" s="1216"/>
      <c r="AL18" s="1216"/>
      <c r="AM18" s="1216"/>
      <c r="AN18" s="1216"/>
      <c r="AO18" s="1216"/>
      <c r="AP18" s="1217"/>
      <c r="AR18" s="1211">
        <f>AW20</f>
        <v>0.02</v>
      </c>
      <c r="AS18" s="1212"/>
      <c r="AT18" s="1212"/>
      <c r="AU18" s="103"/>
      <c r="AV18" s="111"/>
      <c r="AW18" s="111"/>
      <c r="AX18" s="111"/>
      <c r="AY18" s="236"/>
      <c r="AZ18" s="236"/>
      <c r="BA18" s="236"/>
      <c r="BB18" s="103"/>
      <c r="BC18" s="103"/>
      <c r="BD18" s="103"/>
      <c r="BE18" s="103"/>
      <c r="BF18" s="276"/>
      <c r="BG18" s="276"/>
      <c r="BH18" s="276"/>
      <c r="BI18" s="276"/>
      <c r="BJ18" s="276"/>
      <c r="BK18" s="276"/>
      <c r="BL18" s="276"/>
      <c r="BM18" s="276"/>
      <c r="BN18" s="276"/>
      <c r="BO18" s="276"/>
      <c r="BP18" s="276"/>
      <c r="BQ18" s="276"/>
      <c r="BR18" s="103"/>
      <c r="BS18" s="103"/>
      <c r="BT18" s="103"/>
      <c r="BU18" s="103"/>
      <c r="BV18" s="103"/>
      <c r="BW18" s="248"/>
      <c r="BY18" s="236"/>
      <c r="BZ18" s="236"/>
      <c r="CA18" s="236"/>
      <c r="CB18" s="236"/>
      <c r="CC18" s="236"/>
      <c r="CD18" s="236"/>
      <c r="CE18" s="236"/>
      <c r="CF18" s="236"/>
      <c r="CG18" s="236"/>
      <c r="CH18" s="236"/>
      <c r="CI18" s="236"/>
      <c r="CJ18" s="236"/>
      <c r="CK18" s="236"/>
      <c r="CL18" s="236"/>
      <c r="CM18" s="236"/>
      <c r="CN18" s="236"/>
      <c r="CO18" s="236"/>
      <c r="CP18" s="236"/>
      <c r="CQ18" s="236"/>
      <c r="CR18" s="236"/>
      <c r="CS18" s="236"/>
      <c r="CT18" s="236"/>
      <c r="CU18" s="236"/>
      <c r="CV18" s="236"/>
      <c r="CW18" s="119"/>
      <c r="CX18" s="119"/>
      <c r="CY18" s="119"/>
      <c r="CZ18" s="119"/>
      <c r="DA18" s="119"/>
      <c r="DB18" s="119"/>
      <c r="DC18" s="163"/>
      <c r="DD18" s="163"/>
      <c r="DE18" s="163"/>
      <c r="DF18" s="163"/>
      <c r="DG18" s="163"/>
      <c r="DH18" s="119"/>
      <c r="DI18" s="119"/>
      <c r="DJ18" s="119"/>
      <c r="DK18" s="119"/>
      <c r="DL18" s="119"/>
      <c r="DM18" s="237"/>
      <c r="DN18" s="237"/>
      <c r="DO18" s="237"/>
      <c r="DP18" s="103"/>
      <c r="DQ18" s="103"/>
      <c r="DR18" s="103"/>
      <c r="DS18" s="103"/>
      <c r="DT18" s="103"/>
    </row>
    <row r="19" spans="1:124" ht="18.75" customHeight="1">
      <c r="A19" s="103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322"/>
      <c r="Q19" s="322"/>
      <c r="R19" s="322"/>
      <c r="S19" s="322"/>
      <c r="T19" s="322"/>
      <c r="U19" s="322"/>
      <c r="V19" s="332"/>
      <c r="W19" s="332"/>
      <c r="X19" s="332"/>
      <c r="Y19" s="332"/>
      <c r="Z19" s="332"/>
      <c r="AA19" s="332"/>
      <c r="AB19" s="122"/>
      <c r="AC19" s="122"/>
      <c r="AD19" s="122"/>
      <c r="AE19" s="122"/>
      <c r="AF19" s="122"/>
      <c r="AG19" s="122"/>
      <c r="AH19" s="122"/>
      <c r="AI19" s="323"/>
      <c r="AJ19" s="323"/>
      <c r="AK19" s="323"/>
      <c r="AL19" s="323"/>
      <c r="AM19" s="323"/>
      <c r="AN19" s="323"/>
      <c r="AO19" s="323"/>
      <c r="AP19" s="323"/>
      <c r="AR19" s="1211">
        <f>BA20</f>
        <v>3.3000000000000002E-2</v>
      </c>
      <c r="AS19" s="1212"/>
      <c r="AT19" s="1212"/>
      <c r="AU19" s="103"/>
      <c r="AV19" s="1218"/>
      <c r="AW19" s="1218"/>
      <c r="AX19" s="1218"/>
      <c r="AY19" s="161"/>
      <c r="AZ19" s="161"/>
      <c r="BA19" s="161"/>
      <c r="BB19" s="103"/>
      <c r="BC19" s="103"/>
      <c r="BD19" s="103"/>
      <c r="BE19" s="103"/>
      <c r="BF19" s="1205"/>
      <c r="BG19" s="1205"/>
      <c r="BH19" s="1205"/>
      <c r="BI19" s="1205"/>
      <c r="BJ19" s="1205"/>
      <c r="BK19" s="1205"/>
      <c r="BL19" s="1205"/>
      <c r="BM19" s="1205"/>
      <c r="BN19" s="1219"/>
      <c r="BO19" s="1219"/>
      <c r="BP19" s="1219"/>
      <c r="BQ19" s="1219"/>
      <c r="BR19" s="103"/>
      <c r="BS19" s="103"/>
      <c r="BT19" s="103"/>
      <c r="BU19" s="103"/>
      <c r="BV19" s="103"/>
      <c r="BW19" s="248"/>
      <c r="BY19" s="162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63"/>
      <c r="CK19" s="163"/>
      <c r="CL19" s="163"/>
      <c r="CM19" s="163"/>
      <c r="CN19" s="163"/>
      <c r="CO19" s="119"/>
      <c r="CP19" s="119"/>
      <c r="CQ19" s="119"/>
      <c r="CR19" s="119"/>
      <c r="CS19" s="119"/>
      <c r="CT19" s="164"/>
      <c r="CU19" s="164"/>
      <c r="CV19" s="164"/>
      <c r="CW19" s="119"/>
      <c r="CX19" s="119"/>
      <c r="CY19" s="119"/>
      <c r="CZ19" s="119"/>
      <c r="DA19" s="119"/>
      <c r="DB19" s="119"/>
      <c r="DC19" s="163"/>
      <c r="DD19" s="163"/>
      <c r="DE19" s="163"/>
      <c r="DF19" s="163"/>
      <c r="DG19" s="163"/>
      <c r="DH19" s="119"/>
      <c r="DI19" s="119"/>
      <c r="DJ19" s="119"/>
      <c r="DK19" s="119"/>
      <c r="DL19" s="119"/>
      <c r="DM19" s="1167"/>
      <c r="DN19" s="1167"/>
      <c r="DO19" s="1167"/>
      <c r="DP19" s="103"/>
      <c r="DQ19" s="103"/>
      <c r="DR19" s="103"/>
      <c r="DS19" s="103"/>
      <c r="DT19" s="103"/>
    </row>
    <row r="20" spans="1:124" ht="18.75" customHeight="1">
      <c r="B20" s="116" t="s">
        <v>350</v>
      </c>
      <c r="C20" s="111"/>
      <c r="D20" s="111"/>
      <c r="E20" s="111"/>
      <c r="F20" s="111"/>
      <c r="G20" s="111"/>
      <c r="H20" s="111"/>
      <c r="I20" s="111"/>
      <c r="J20" s="111"/>
      <c r="K20" s="111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R20" s="251" t="s">
        <v>222</v>
      </c>
      <c r="AS20" s="236"/>
      <c r="AT20" s="236"/>
      <c r="AU20" s="236"/>
      <c r="AV20" s="103"/>
      <c r="AW20" s="1218">
        <v>0.02</v>
      </c>
      <c r="AX20" s="1218"/>
      <c r="AY20" s="1218"/>
      <c r="AZ20" s="236" t="s">
        <v>98</v>
      </c>
      <c r="BA20" s="1218">
        <v>3.3000000000000002E-2</v>
      </c>
      <c r="BB20" s="1218"/>
      <c r="BC20" s="1218"/>
      <c r="BD20" s="236" t="s">
        <v>98</v>
      </c>
      <c r="BE20" s="1218">
        <v>0.05</v>
      </c>
      <c r="BF20" s="1218"/>
      <c r="BG20" s="1218"/>
      <c r="BH20" s="236" t="s">
        <v>98</v>
      </c>
      <c r="BI20" s="1218">
        <v>0.1</v>
      </c>
      <c r="BJ20" s="1218"/>
      <c r="BK20" s="1218"/>
      <c r="BL20" s="236"/>
      <c r="BM20" s="103"/>
      <c r="BN20" s="103"/>
      <c r="BO20" s="103"/>
      <c r="BP20" s="103"/>
      <c r="BQ20" s="103"/>
      <c r="BR20" s="103"/>
      <c r="BS20" s="103"/>
      <c r="BT20" s="205"/>
      <c r="BU20" s="132"/>
      <c r="BV20" s="103"/>
      <c r="BW20" s="248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  <c r="CH20" s="103"/>
      <c r="CI20" s="103"/>
      <c r="CJ20" s="103"/>
      <c r="CK20" s="103"/>
      <c r="CL20" s="103"/>
      <c r="CM20" s="103"/>
      <c r="CN20" s="103"/>
      <c r="CO20" s="103"/>
      <c r="CP20" s="103"/>
      <c r="CQ20" s="103"/>
      <c r="CR20" s="103"/>
      <c r="CS20" s="103"/>
      <c r="CT20" s="103"/>
      <c r="CU20" s="103"/>
      <c r="CV20" s="103"/>
      <c r="CW20" s="103"/>
      <c r="CX20" s="103"/>
      <c r="CY20" s="103"/>
      <c r="CZ20" s="103"/>
      <c r="DA20" s="103"/>
      <c r="DB20" s="103"/>
      <c r="DC20" s="103"/>
      <c r="DD20" s="103"/>
      <c r="DE20" s="103"/>
      <c r="DF20" s="103"/>
      <c r="DG20" s="103"/>
      <c r="DH20" s="103"/>
    </row>
    <row r="21" spans="1:124" ht="20.100000000000001" customHeight="1">
      <c r="A21" s="103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R21" s="252"/>
      <c r="AS21" s="131"/>
      <c r="AT21" s="131"/>
      <c r="AU21" s="131"/>
      <c r="AV21" s="103" t="s">
        <v>13</v>
      </c>
      <c r="AW21" s="1220" t="s">
        <v>223</v>
      </c>
      <c r="AX21" s="1218"/>
      <c r="AY21" s="1218"/>
      <c r="AZ21" s="236" t="s">
        <v>98</v>
      </c>
      <c r="BA21" s="1220" t="s">
        <v>224</v>
      </c>
      <c r="BB21" s="1218"/>
      <c r="BC21" s="1218"/>
      <c r="BD21" s="236" t="s">
        <v>98</v>
      </c>
      <c r="BE21" s="1220" t="s">
        <v>225</v>
      </c>
      <c r="BF21" s="1218"/>
      <c r="BG21" s="1218"/>
      <c r="BH21" s="236" t="s">
        <v>98</v>
      </c>
      <c r="BI21" s="1220" t="s">
        <v>142</v>
      </c>
      <c r="BJ21" s="1218"/>
      <c r="BK21" s="1218"/>
      <c r="BL21" s="162" t="s">
        <v>15</v>
      </c>
      <c r="BM21" s="103"/>
      <c r="BN21" s="98"/>
      <c r="BO21" s="98"/>
      <c r="BP21" s="98"/>
      <c r="BQ21" s="98"/>
      <c r="BR21" s="98"/>
      <c r="BS21" s="98"/>
      <c r="BT21" s="98"/>
      <c r="BU21" s="103"/>
      <c r="BV21" s="103"/>
      <c r="BW21" s="248"/>
    </row>
    <row r="22" spans="1:124" ht="20.100000000000001" customHeight="1">
      <c r="A22" s="103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R22" s="251"/>
      <c r="AS22" s="103"/>
      <c r="AT22" s="103"/>
      <c r="AU22" s="103"/>
      <c r="AV22" s="103"/>
      <c r="AW22" s="103"/>
      <c r="AX22" s="103"/>
      <c r="AY22" s="103"/>
      <c r="AZ22" s="19"/>
      <c r="BA22" s="100"/>
      <c r="BB22" s="100"/>
      <c r="BC22" s="113"/>
      <c r="BD22" s="14"/>
      <c r="BE22" s="103"/>
      <c r="BF22" s="103"/>
      <c r="BG22" s="103"/>
      <c r="BH22" s="103"/>
      <c r="BI22" s="103"/>
      <c r="BJ22" s="103"/>
      <c r="BK22" s="103"/>
      <c r="BL22" s="103"/>
      <c r="BM22" s="103"/>
      <c r="BN22" s="98"/>
      <c r="BO22" s="98"/>
      <c r="BP22" s="98"/>
      <c r="BQ22" s="98"/>
      <c r="BR22" s="98"/>
      <c r="BS22" s="98"/>
      <c r="BT22" s="98"/>
      <c r="BU22" s="103"/>
      <c r="BV22" s="103"/>
      <c r="BW22" s="248"/>
    </row>
    <row r="23" spans="1:124" ht="20.100000000000001" customHeight="1">
      <c r="A23" s="103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R23" s="247"/>
      <c r="AS23" s="103"/>
      <c r="AT23" s="206"/>
      <c r="AU23" s="103"/>
      <c r="AV23" s="103"/>
      <c r="AW23" s="103"/>
      <c r="AX23" s="103"/>
      <c r="AY23" s="103"/>
      <c r="AZ23" s="20"/>
      <c r="BA23" s="100"/>
      <c r="BB23" s="100"/>
      <c r="BC23" s="100"/>
      <c r="BD23" s="222"/>
      <c r="BE23" s="103"/>
      <c r="BF23" s="103"/>
      <c r="BG23" s="103"/>
      <c r="BH23" s="103"/>
      <c r="BI23" s="103"/>
      <c r="BJ23" s="103"/>
      <c r="BK23" s="103"/>
      <c r="BL23" s="103"/>
      <c r="BM23" s="103"/>
      <c r="BN23" s="98"/>
      <c r="BO23" s="98"/>
      <c r="BP23" s="98"/>
      <c r="BQ23" s="98"/>
      <c r="BR23" s="98"/>
      <c r="BS23" s="98"/>
      <c r="BT23" s="98"/>
      <c r="BU23" s="103"/>
      <c r="BV23" s="103"/>
      <c r="BW23" s="248"/>
    </row>
    <row r="24" spans="1:124" ht="20.100000000000001" customHeight="1">
      <c r="A24" s="103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R24" s="247"/>
      <c r="AS24" s="103"/>
      <c r="AT24" s="103"/>
      <c r="AU24" s="103"/>
      <c r="AV24" s="103"/>
      <c r="AW24" s="103"/>
      <c r="AX24" s="103"/>
      <c r="AY24" s="103"/>
      <c r="AZ24" s="223"/>
      <c r="BA24" s="6"/>
      <c r="BB24" s="100"/>
      <c r="BC24" s="100"/>
      <c r="BD24" s="222"/>
      <c r="BE24" s="103"/>
      <c r="BF24" s="103"/>
      <c r="BG24" s="103"/>
      <c r="BH24" s="103"/>
      <c r="BI24" s="103"/>
      <c r="BJ24" s="103"/>
      <c r="BK24" s="103"/>
      <c r="BL24" s="103"/>
      <c r="BM24" s="103"/>
      <c r="BN24" s="98"/>
      <c r="BO24" s="98"/>
      <c r="BP24" s="98"/>
      <c r="BQ24" s="98"/>
      <c r="BR24" s="98"/>
      <c r="BS24" s="98"/>
      <c r="BT24" s="98"/>
      <c r="BU24" s="103"/>
      <c r="BV24" s="103"/>
      <c r="BW24" s="248"/>
    </row>
    <row r="25" spans="1:124" ht="20.100000000000001" customHeight="1">
      <c r="A25" s="103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R25" s="247"/>
      <c r="AS25" s="103"/>
      <c r="AT25" s="103"/>
      <c r="AU25" s="103"/>
      <c r="AV25" s="103"/>
      <c r="AW25" s="103"/>
      <c r="AX25" s="103"/>
      <c r="AY25" s="103"/>
      <c r="AZ25" s="20"/>
      <c r="BA25" s="6"/>
      <c r="BB25" s="100"/>
      <c r="BC25" s="100"/>
      <c r="BD25" s="14"/>
      <c r="BE25" s="103"/>
      <c r="BF25" s="103"/>
      <c r="BG25" s="103"/>
      <c r="BH25" s="103"/>
      <c r="BI25" s="103"/>
      <c r="BJ25" s="103"/>
      <c r="BK25" s="103"/>
      <c r="BL25" s="103"/>
      <c r="BM25" s="103"/>
      <c r="BN25" s="98"/>
      <c r="BO25" s="98"/>
      <c r="BP25" s="98"/>
      <c r="BQ25" s="98"/>
      <c r="BR25" s="98"/>
      <c r="BS25" s="98"/>
      <c r="BT25" s="98"/>
      <c r="BU25" s="103"/>
      <c r="BV25" s="103"/>
      <c r="BW25" s="248"/>
    </row>
    <row r="26" spans="1:124" ht="20.100000000000001" customHeight="1">
      <c r="A26" s="103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R26" s="247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3"/>
      <c r="BN26" s="98"/>
      <c r="BO26" s="98"/>
      <c r="BP26" s="98"/>
      <c r="BQ26" s="98"/>
      <c r="BR26" s="98"/>
      <c r="BS26" s="98"/>
      <c r="BT26" s="98"/>
      <c r="BU26" s="103"/>
      <c r="BV26" s="103"/>
      <c r="BW26" s="248"/>
    </row>
    <row r="27" spans="1:124" ht="20.100000000000001" customHeight="1">
      <c r="A27" s="103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R27" s="247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3"/>
      <c r="BN27" s="103"/>
      <c r="BO27" s="98"/>
      <c r="BP27" s="98"/>
      <c r="BQ27" s="98"/>
      <c r="BR27" s="98"/>
      <c r="BS27" s="98"/>
      <c r="BT27" s="98"/>
      <c r="BU27" s="103"/>
      <c r="BV27" s="103"/>
      <c r="BW27" s="248"/>
    </row>
    <row r="28" spans="1:124" ht="20.100000000000001" customHeight="1">
      <c r="A28" s="103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R28" s="247"/>
      <c r="AS28" s="103"/>
      <c r="AT28" s="103"/>
      <c r="AU28" s="103"/>
      <c r="AV28" s="103"/>
      <c r="AW28" s="103"/>
      <c r="AX28" s="103"/>
      <c r="AY28" s="103"/>
      <c r="AZ28" s="103"/>
      <c r="BM28" s="103"/>
      <c r="BN28" s="103"/>
      <c r="BO28" s="98"/>
      <c r="BP28" s="98"/>
      <c r="BQ28" s="98"/>
      <c r="BR28" s="98"/>
      <c r="BS28" s="98"/>
      <c r="BT28" s="98"/>
      <c r="BU28" s="103"/>
      <c r="BV28" s="103"/>
      <c r="BW28" s="248"/>
    </row>
    <row r="29" spans="1:124" ht="20.100000000000001" customHeight="1">
      <c r="A29" s="103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R29" s="247"/>
      <c r="AS29" s="103"/>
      <c r="AT29" s="103"/>
      <c r="AU29" s="103"/>
      <c r="AV29" s="103"/>
      <c r="AW29" s="103"/>
      <c r="AX29" s="103"/>
      <c r="AY29" s="103"/>
      <c r="AZ29" s="103"/>
      <c r="BM29" s="103"/>
      <c r="BN29" s="103"/>
      <c r="BO29" s="98"/>
      <c r="BP29" s="98"/>
      <c r="BQ29" s="98"/>
      <c r="BR29" s="98"/>
      <c r="BS29" s="98"/>
      <c r="BT29" s="98"/>
      <c r="BU29" s="103"/>
      <c r="BV29" s="103"/>
      <c r="BW29" s="248"/>
    </row>
    <row r="30" spans="1:124" ht="20.100000000000001" customHeight="1">
      <c r="A30" s="103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R30" s="247"/>
      <c r="AS30" s="103"/>
      <c r="AT30" s="103"/>
      <c r="AU30" s="103"/>
      <c r="AV30" s="103"/>
      <c r="AW30" s="103"/>
      <c r="AX30" s="103"/>
      <c r="AY30" s="103"/>
      <c r="AZ30" s="103"/>
      <c r="BM30" s="103"/>
      <c r="BN30" s="98"/>
      <c r="BO30" s="98"/>
      <c r="BP30" s="98"/>
      <c r="BQ30" s="98"/>
      <c r="BR30" s="98"/>
      <c r="BS30" s="98"/>
      <c r="BT30" s="98"/>
      <c r="BU30" s="103"/>
      <c r="BV30" s="103"/>
      <c r="BW30" s="248"/>
    </row>
    <row r="31" spans="1:124" ht="20.100000000000001" customHeight="1">
      <c r="A31" s="103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R31" s="247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98"/>
      <c r="BO31" s="98"/>
      <c r="BP31" s="98"/>
      <c r="BQ31" s="98"/>
      <c r="BR31" s="98"/>
      <c r="BS31" s="98"/>
      <c r="BT31" s="98"/>
      <c r="BU31" s="103"/>
      <c r="BV31" s="103"/>
      <c r="BW31" s="248"/>
    </row>
    <row r="32" spans="1:124" ht="20.100000000000001" customHeight="1">
      <c r="A32" s="103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R32" s="247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98"/>
      <c r="BO32" s="98"/>
      <c r="BP32" s="98"/>
      <c r="BQ32" s="98"/>
      <c r="BR32" s="98"/>
      <c r="BS32" s="98"/>
      <c r="BT32" s="98"/>
      <c r="BU32" s="103"/>
      <c r="BV32" s="103"/>
      <c r="BW32" s="248"/>
    </row>
    <row r="33" spans="1:75" ht="20.100000000000001" customHeight="1">
      <c r="A33" s="103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R33" s="247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98"/>
      <c r="BO33" s="98"/>
      <c r="BP33" s="98"/>
      <c r="BQ33" s="98"/>
      <c r="BR33" s="98"/>
      <c r="BS33" s="98"/>
      <c r="BT33" s="98"/>
      <c r="BU33" s="103"/>
      <c r="BV33" s="103"/>
      <c r="BW33" s="248"/>
    </row>
    <row r="34" spans="1:75" ht="20.100000000000001" customHeight="1">
      <c r="A34" s="103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R34" s="247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3"/>
      <c r="BN34" s="98"/>
      <c r="BO34" s="98"/>
      <c r="BP34" s="98"/>
      <c r="BQ34" s="98"/>
      <c r="BR34" s="98"/>
      <c r="BS34" s="98"/>
      <c r="BT34" s="98"/>
      <c r="BU34" s="103"/>
      <c r="BV34" s="103"/>
      <c r="BW34" s="248"/>
    </row>
    <row r="35" spans="1:75" ht="20.100000000000001" customHeight="1">
      <c r="A35" s="103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R35" s="247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3"/>
      <c r="BN35" s="98"/>
      <c r="BO35" s="98"/>
      <c r="BP35" s="98"/>
      <c r="BQ35" s="98"/>
      <c r="BR35" s="98"/>
      <c r="BS35" s="98"/>
      <c r="BT35" s="98"/>
      <c r="BU35" s="103"/>
      <c r="BV35" s="103"/>
      <c r="BW35" s="248"/>
    </row>
    <row r="36" spans="1:75" ht="20.100000000000001" customHeight="1">
      <c r="A36" s="103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R36" s="247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3"/>
      <c r="BN36" s="98"/>
      <c r="BO36" s="98"/>
      <c r="BP36" s="98"/>
      <c r="BQ36" s="98"/>
      <c r="BR36" s="98"/>
      <c r="BS36" s="98"/>
      <c r="BT36" s="98"/>
      <c r="BU36" s="103"/>
      <c r="BV36" s="103"/>
      <c r="BW36" s="248"/>
    </row>
    <row r="37" spans="1:75" ht="20.100000000000001" customHeight="1">
      <c r="B37" s="111"/>
      <c r="C37" s="111"/>
      <c r="D37" s="111"/>
      <c r="E37" s="1221" t="s">
        <v>226</v>
      </c>
      <c r="F37" s="1221"/>
      <c r="G37" s="1221"/>
      <c r="H37" s="1221"/>
      <c r="I37" s="1221"/>
      <c r="J37" s="1221"/>
      <c r="K37" s="1221"/>
      <c r="L37" s="1221"/>
      <c r="M37" s="1221"/>
      <c r="N37" s="1221"/>
      <c r="O37" s="1221"/>
      <c r="P37" s="1221"/>
      <c r="Q37" s="1221"/>
      <c r="R37" s="1221"/>
      <c r="S37" s="1221"/>
      <c r="T37" s="1221"/>
      <c r="U37" s="1221"/>
      <c r="V37" s="1221"/>
      <c r="W37" s="1221"/>
      <c r="X37" s="1221"/>
      <c r="Y37" s="1221"/>
      <c r="Z37" s="1221"/>
      <c r="AA37" s="1221"/>
      <c r="AB37" s="1221"/>
      <c r="AC37" s="1221"/>
      <c r="AD37" s="1221"/>
      <c r="AE37" s="1221"/>
      <c r="AF37" s="1221"/>
      <c r="AG37" s="1221"/>
      <c r="AH37" s="1221"/>
      <c r="AI37" s="1221"/>
      <c r="AJ37" s="1221"/>
      <c r="AK37" s="1221"/>
      <c r="AL37" s="1221"/>
      <c r="AM37" s="1221"/>
      <c r="AN37" s="111"/>
      <c r="AO37" s="111"/>
      <c r="AP37" s="111"/>
      <c r="AR37" s="247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3"/>
      <c r="BN37" s="103"/>
      <c r="BO37" s="103"/>
      <c r="BP37" s="103"/>
      <c r="BQ37" s="103"/>
      <c r="BR37" s="103"/>
      <c r="BS37" s="103"/>
      <c r="BT37" s="103"/>
      <c r="BU37" s="103"/>
      <c r="BV37" s="103"/>
      <c r="BW37" s="248"/>
    </row>
    <row r="38" spans="1:75" ht="20.100000000000001" customHeight="1"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R38" s="247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248"/>
    </row>
    <row r="39" spans="1:75" ht="12.6" customHeight="1">
      <c r="B39" s="1168" t="s">
        <v>130</v>
      </c>
      <c r="C39" s="1169"/>
      <c r="D39" s="1169"/>
      <c r="E39" s="1169"/>
      <c r="F39" s="1169"/>
      <c r="G39" s="1169"/>
      <c r="H39" s="1169"/>
      <c r="I39" s="1169"/>
      <c r="J39" s="1169"/>
      <c r="K39" s="1169"/>
      <c r="L39" s="1172" t="s">
        <v>192</v>
      </c>
      <c r="M39" s="1171"/>
      <c r="N39" s="1171"/>
      <c r="O39" s="1171"/>
      <c r="P39" s="1171"/>
      <c r="Q39" s="1171"/>
      <c r="R39" s="1171"/>
      <c r="S39" s="1171"/>
      <c r="T39" s="1171"/>
      <c r="U39" s="1168"/>
      <c r="V39" s="1172" t="s">
        <v>373</v>
      </c>
      <c r="W39" s="1171"/>
      <c r="X39" s="1171"/>
      <c r="Y39" s="1171"/>
      <c r="Z39" s="1171"/>
      <c r="AA39" s="1171"/>
      <c r="AB39" s="1171"/>
      <c r="AC39" s="1171"/>
      <c r="AD39" s="1171"/>
      <c r="AE39" s="1168"/>
      <c r="AF39" s="1170" t="s">
        <v>286</v>
      </c>
      <c r="AG39" s="1222"/>
      <c r="AH39" s="1222"/>
      <c r="AI39" s="1222"/>
      <c r="AJ39" s="1222"/>
      <c r="AK39" s="1222"/>
      <c r="AL39" s="1222"/>
      <c r="AM39" s="1222"/>
      <c r="AN39" s="1222"/>
      <c r="AO39" s="1222"/>
      <c r="AP39" s="1222"/>
      <c r="AR39" s="247"/>
      <c r="AS39" s="103"/>
      <c r="AT39" s="1206"/>
      <c r="AU39" s="1206"/>
      <c r="AV39" s="1206"/>
      <c r="AW39" s="1206"/>
      <c r="AX39" s="1206"/>
      <c r="AY39" s="1206"/>
      <c r="AZ39" s="1206"/>
      <c r="BA39" s="1206"/>
      <c r="BB39" s="1206"/>
      <c r="BC39" s="1206"/>
      <c r="BD39" s="1223"/>
      <c r="BE39" s="1223"/>
      <c r="BF39" s="1223"/>
      <c r="BG39" s="1223"/>
      <c r="BH39" s="1223"/>
      <c r="BI39" s="1223"/>
      <c r="BJ39" s="157"/>
      <c r="BK39" s="157"/>
      <c r="BL39" s="157"/>
      <c r="BM39" s="157"/>
      <c r="BN39" s="157"/>
      <c r="BO39" s="103"/>
      <c r="BP39" s="103"/>
      <c r="BQ39" s="103"/>
      <c r="BR39" s="103"/>
      <c r="BS39" s="103"/>
      <c r="BT39" s="103"/>
      <c r="BU39" s="103"/>
      <c r="BV39" s="103"/>
      <c r="BW39" s="248"/>
    </row>
    <row r="40" spans="1:75" ht="12.6" customHeight="1">
      <c r="A40" s="103"/>
      <c r="B40" s="1168"/>
      <c r="C40" s="1169"/>
      <c r="D40" s="1169"/>
      <c r="E40" s="1169"/>
      <c r="F40" s="1169"/>
      <c r="G40" s="1169"/>
      <c r="H40" s="1169"/>
      <c r="I40" s="1169"/>
      <c r="J40" s="1169"/>
      <c r="K40" s="1169"/>
      <c r="L40" s="1172"/>
      <c r="M40" s="1171"/>
      <c r="N40" s="1171"/>
      <c r="O40" s="1171"/>
      <c r="P40" s="1171"/>
      <c r="Q40" s="1171"/>
      <c r="R40" s="1171"/>
      <c r="S40" s="1171"/>
      <c r="T40" s="1171"/>
      <c r="U40" s="1168"/>
      <c r="V40" s="1172"/>
      <c r="W40" s="1171"/>
      <c r="X40" s="1171"/>
      <c r="Y40" s="1171"/>
      <c r="Z40" s="1171"/>
      <c r="AA40" s="1171"/>
      <c r="AB40" s="1171"/>
      <c r="AC40" s="1171"/>
      <c r="AD40" s="1171"/>
      <c r="AE40" s="1168"/>
      <c r="AF40" s="1170"/>
      <c r="AG40" s="1222"/>
      <c r="AH40" s="1222"/>
      <c r="AI40" s="1222"/>
      <c r="AJ40" s="1222"/>
      <c r="AK40" s="1222"/>
      <c r="AL40" s="1222"/>
      <c r="AM40" s="1222"/>
      <c r="AN40" s="1222"/>
      <c r="AO40" s="1222"/>
      <c r="AP40" s="1222"/>
      <c r="AR40" s="247"/>
      <c r="AS40" s="103"/>
      <c r="AT40" s="1206"/>
      <c r="AU40" s="1206"/>
      <c r="AV40" s="1206"/>
      <c r="AW40" s="1206"/>
      <c r="AX40" s="1206"/>
      <c r="AY40" s="1206"/>
      <c r="AZ40" s="1206"/>
      <c r="BA40" s="1206"/>
      <c r="BB40" s="1206"/>
      <c r="BC40" s="1206"/>
      <c r="BD40" s="1206"/>
      <c r="BE40" s="1206"/>
      <c r="BF40" s="1206"/>
      <c r="BG40" s="1206"/>
      <c r="BH40" s="1206"/>
      <c r="BI40" s="1206"/>
      <c r="BJ40" s="103"/>
      <c r="BK40" s="103"/>
      <c r="BL40" s="103"/>
      <c r="BM40" s="103"/>
      <c r="BN40" s="103"/>
      <c r="BO40" s="103"/>
      <c r="BP40" s="103"/>
      <c r="BQ40" s="103"/>
      <c r="BR40" s="103"/>
      <c r="BS40" s="103"/>
      <c r="BT40" s="103"/>
      <c r="BU40" s="103"/>
      <c r="BV40" s="103"/>
      <c r="BW40" s="248"/>
    </row>
    <row r="41" spans="1:75" ht="20.100000000000001" customHeight="1">
      <c r="A41" s="103"/>
      <c r="B41" s="1181" t="e">
        <f>B15</f>
        <v>#REF!</v>
      </c>
      <c r="C41" s="1182"/>
      <c r="D41" s="1182"/>
      <c r="E41" s="1182"/>
      <c r="F41" s="1182"/>
      <c r="G41" s="1182"/>
      <c r="H41" s="1182"/>
      <c r="I41" s="1182"/>
      <c r="J41" s="1182"/>
      <c r="K41" s="1182"/>
      <c r="L41" s="1182" t="e">
        <f>ROUND(ABS(AI15)/(9.81*AG6^2),4)</f>
        <v>#REF!</v>
      </c>
      <c r="M41" s="1182"/>
      <c r="N41" s="1182"/>
      <c r="O41" s="1182"/>
      <c r="P41" s="1182"/>
      <c r="Q41" s="1182"/>
      <c r="R41" s="1182"/>
      <c r="S41" s="1182"/>
      <c r="T41" s="1182"/>
      <c r="U41" s="1182"/>
      <c r="V41" s="1224" t="e">
        <f>+VLOOKUP(L41,'C-1(경사제)'!$L$3:$P$111,IF(AR16=0.02,2,IF(AR16=0.033,3,IF(AR16=0.05,4,IF(AR16=0.1,5,6)))),0)</f>
        <v>#REF!</v>
      </c>
      <c r="W41" s="1224"/>
      <c r="X41" s="1224"/>
      <c r="Y41" s="1224"/>
      <c r="Z41" s="1224"/>
      <c r="AA41" s="1224"/>
      <c r="AB41" s="1224"/>
      <c r="AC41" s="1224"/>
      <c r="AD41" s="1224"/>
      <c r="AE41" s="1224"/>
      <c r="AF41" s="1225" t="e">
        <f>V41*AI15</f>
        <v>#REF!</v>
      </c>
      <c r="AG41" s="1225"/>
      <c r="AH41" s="1225"/>
      <c r="AI41" s="1225"/>
      <c r="AJ41" s="1225"/>
      <c r="AK41" s="1225"/>
      <c r="AL41" s="1225"/>
      <c r="AM41" s="1225"/>
      <c r="AN41" s="1225"/>
      <c r="AO41" s="1225"/>
      <c r="AP41" s="825"/>
      <c r="AR41" s="247"/>
      <c r="AS41" s="103"/>
      <c r="AT41" s="276"/>
      <c r="AU41" s="276"/>
      <c r="AV41" s="276"/>
      <c r="AW41" s="276"/>
      <c r="AX41" s="276"/>
      <c r="AY41" s="276"/>
      <c r="AZ41" s="276"/>
      <c r="BA41" s="276"/>
      <c r="BB41" s="276"/>
      <c r="BC41" s="276"/>
      <c r="BD41" s="276"/>
      <c r="BE41" s="276"/>
      <c r="BF41" s="276"/>
      <c r="BG41" s="276"/>
      <c r="BH41" s="276"/>
      <c r="BI41" s="276"/>
      <c r="BJ41" s="103"/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3"/>
      <c r="BW41" s="248"/>
    </row>
    <row r="42" spans="1:75" ht="20.100000000000001" customHeight="1">
      <c r="A42" s="103"/>
      <c r="B42" s="1191" t="str">
        <f>B16</f>
        <v>북측파제제</v>
      </c>
      <c r="C42" s="1192"/>
      <c r="D42" s="1192"/>
      <c r="E42" s="1192"/>
      <c r="F42" s="1192"/>
      <c r="G42" s="1192"/>
      <c r="H42" s="1192"/>
      <c r="I42" s="1192"/>
      <c r="J42" s="1192"/>
      <c r="K42" s="1192"/>
      <c r="L42" s="1192" t="e">
        <f>ROUND(ABS(AI16)/(9.81*AG7^2),4)</f>
        <v>#REF!</v>
      </c>
      <c r="M42" s="1192"/>
      <c r="N42" s="1192"/>
      <c r="O42" s="1192"/>
      <c r="P42" s="1192"/>
      <c r="Q42" s="1192"/>
      <c r="R42" s="1192"/>
      <c r="S42" s="1192"/>
      <c r="T42" s="1192"/>
      <c r="U42" s="1192"/>
      <c r="V42" s="1226" t="e">
        <f>+VLOOKUP(L42,'C-1(경사제)'!$L$3:$P$111,IF(AR17=0.02,2,IF(AR17=0.033,3,IF(AR17=0.05,4,IF(AR17=0.1,5,6)))),0)</f>
        <v>#REF!</v>
      </c>
      <c r="W42" s="1226"/>
      <c r="X42" s="1226"/>
      <c r="Y42" s="1226"/>
      <c r="Z42" s="1226"/>
      <c r="AA42" s="1226"/>
      <c r="AB42" s="1226"/>
      <c r="AC42" s="1226"/>
      <c r="AD42" s="1226"/>
      <c r="AE42" s="1226"/>
      <c r="AF42" s="1227" t="e">
        <f>V42*AI16</f>
        <v>#REF!</v>
      </c>
      <c r="AG42" s="1227"/>
      <c r="AH42" s="1227"/>
      <c r="AI42" s="1227"/>
      <c r="AJ42" s="1227"/>
      <c r="AK42" s="1227"/>
      <c r="AL42" s="1227"/>
      <c r="AM42" s="1227"/>
      <c r="AN42" s="1227"/>
      <c r="AO42" s="1227"/>
      <c r="AP42" s="1228"/>
      <c r="AR42" s="247"/>
      <c r="AS42" s="103"/>
      <c r="AT42" s="276"/>
      <c r="AU42" s="276"/>
      <c r="AV42" s="276"/>
      <c r="AW42" s="276"/>
      <c r="AX42" s="276"/>
      <c r="AY42" s="276"/>
      <c r="AZ42" s="276"/>
      <c r="BA42" s="276"/>
      <c r="BB42" s="276"/>
      <c r="BC42" s="276"/>
      <c r="BD42" s="276"/>
      <c r="BE42" s="276"/>
      <c r="BF42" s="276"/>
      <c r="BG42" s="276"/>
      <c r="BH42" s="276"/>
      <c r="BI42" s="276"/>
      <c r="BJ42" s="103"/>
      <c r="BK42" s="103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3"/>
      <c r="BW42" s="248"/>
    </row>
    <row r="43" spans="1:75" ht="20.100000000000001" customHeight="1">
      <c r="A43" s="103"/>
      <c r="B43" s="1191" t="e">
        <f>B17</f>
        <v>#REF!</v>
      </c>
      <c r="C43" s="1192"/>
      <c r="D43" s="1192"/>
      <c r="E43" s="1192"/>
      <c r="F43" s="1192"/>
      <c r="G43" s="1192"/>
      <c r="H43" s="1192"/>
      <c r="I43" s="1192"/>
      <c r="J43" s="1192"/>
      <c r="K43" s="1192"/>
      <c r="L43" s="1192" t="e">
        <f>ROUND(ABS(AI17)/(9.81*AG8^2),4)</f>
        <v>#REF!</v>
      </c>
      <c r="M43" s="1192"/>
      <c r="N43" s="1192"/>
      <c r="O43" s="1192"/>
      <c r="P43" s="1192"/>
      <c r="Q43" s="1192"/>
      <c r="R43" s="1192"/>
      <c r="S43" s="1192"/>
      <c r="T43" s="1192"/>
      <c r="U43" s="1192"/>
      <c r="V43" s="1226" t="e">
        <f>+VLOOKUP(L43,'C-1(경사제)'!$L$3:$P$111,IF(AR18=0.02,2,IF(AR18=0.033,3,IF(AR18=0.05,4,IF(AR18=0.1,5,6)))),0)</f>
        <v>#REF!</v>
      </c>
      <c r="W43" s="1226"/>
      <c r="X43" s="1226"/>
      <c r="Y43" s="1226"/>
      <c r="Z43" s="1226"/>
      <c r="AA43" s="1226"/>
      <c r="AB43" s="1226"/>
      <c r="AC43" s="1226"/>
      <c r="AD43" s="1226"/>
      <c r="AE43" s="1226"/>
      <c r="AF43" s="1227" t="e">
        <f>V43*AI17</f>
        <v>#REF!</v>
      </c>
      <c r="AG43" s="1227"/>
      <c r="AH43" s="1227"/>
      <c r="AI43" s="1227"/>
      <c r="AJ43" s="1227"/>
      <c r="AK43" s="1227"/>
      <c r="AL43" s="1227"/>
      <c r="AM43" s="1227"/>
      <c r="AN43" s="1227"/>
      <c r="AO43" s="1227"/>
      <c r="AP43" s="1228"/>
      <c r="AR43" s="247"/>
      <c r="AS43" s="103"/>
      <c r="AT43" s="276"/>
      <c r="AU43" s="276"/>
      <c r="AV43" s="276"/>
      <c r="AW43" s="276"/>
      <c r="AX43" s="276"/>
      <c r="AY43" s="276"/>
      <c r="AZ43" s="276"/>
      <c r="BA43" s="276"/>
      <c r="BB43" s="276"/>
      <c r="BC43" s="276"/>
      <c r="BD43" s="276"/>
      <c r="BE43" s="276"/>
      <c r="BF43" s="276"/>
      <c r="BG43" s="276"/>
      <c r="BH43" s="276"/>
      <c r="BI43" s="276"/>
      <c r="BJ43" s="103"/>
      <c r="BK43" s="103"/>
      <c r="BL43" s="103"/>
      <c r="BM43" s="103"/>
      <c r="BN43" s="103"/>
      <c r="BO43" s="103"/>
      <c r="BP43" s="103"/>
      <c r="BQ43" s="103"/>
      <c r="BR43" s="103"/>
      <c r="BS43" s="103"/>
      <c r="BT43" s="103"/>
      <c r="BU43" s="103"/>
      <c r="BV43" s="103"/>
      <c r="BW43" s="248"/>
    </row>
    <row r="44" spans="1:75" ht="20.100000000000001" customHeight="1">
      <c r="A44" s="103"/>
      <c r="B44" s="1213" t="str">
        <f>B18</f>
        <v>남측파제제</v>
      </c>
      <c r="C44" s="1123"/>
      <c r="D44" s="1123"/>
      <c r="E44" s="1123"/>
      <c r="F44" s="1123"/>
      <c r="G44" s="1123"/>
      <c r="H44" s="1123"/>
      <c r="I44" s="1123"/>
      <c r="J44" s="1123"/>
      <c r="K44" s="1123"/>
      <c r="L44" s="1123" t="e">
        <f>ROUND(ABS(AI18)/(9.81*AG9^2),4)</f>
        <v>#REF!</v>
      </c>
      <c r="M44" s="1123"/>
      <c r="N44" s="1123"/>
      <c r="O44" s="1123"/>
      <c r="P44" s="1123"/>
      <c r="Q44" s="1123"/>
      <c r="R44" s="1123"/>
      <c r="S44" s="1123"/>
      <c r="T44" s="1123"/>
      <c r="U44" s="1123"/>
      <c r="V44" s="1229" t="e">
        <f>+VLOOKUP(L44,'C-1(경사제)'!$L$3:$P$111,IF(AR19=0.02,2,IF(AR19=0.033,3,IF(AR19=0.05,4,IF(AR19=0.1,5,6)))),0)</f>
        <v>#REF!</v>
      </c>
      <c r="W44" s="1229"/>
      <c r="X44" s="1229"/>
      <c r="Y44" s="1229"/>
      <c r="Z44" s="1229"/>
      <c r="AA44" s="1229"/>
      <c r="AB44" s="1229"/>
      <c r="AC44" s="1229"/>
      <c r="AD44" s="1229"/>
      <c r="AE44" s="1229"/>
      <c r="AF44" s="1230" t="e">
        <f>V44*AI18</f>
        <v>#REF!</v>
      </c>
      <c r="AG44" s="1230"/>
      <c r="AH44" s="1230"/>
      <c r="AI44" s="1230"/>
      <c r="AJ44" s="1230"/>
      <c r="AK44" s="1230"/>
      <c r="AL44" s="1230"/>
      <c r="AM44" s="1230"/>
      <c r="AN44" s="1230"/>
      <c r="AO44" s="1230"/>
      <c r="AP44" s="1231"/>
      <c r="AR44" s="247"/>
      <c r="AS44" s="103"/>
      <c r="AT44" s="276"/>
      <c r="AU44" s="276"/>
      <c r="AV44" s="276"/>
      <c r="AW44" s="276"/>
      <c r="AX44" s="276"/>
      <c r="AY44" s="276"/>
      <c r="AZ44" s="276"/>
      <c r="BA44" s="276"/>
      <c r="BB44" s="276"/>
      <c r="BC44" s="276"/>
      <c r="BD44" s="276"/>
      <c r="BE44" s="276"/>
      <c r="BF44" s="276"/>
      <c r="BG44" s="276"/>
      <c r="BH44" s="276"/>
      <c r="BI44" s="276"/>
      <c r="BJ44" s="103"/>
      <c r="BK44" s="103"/>
      <c r="BL44" s="103"/>
      <c r="BM44" s="103"/>
      <c r="BN44" s="103"/>
      <c r="BO44" s="103"/>
      <c r="BP44" s="103"/>
      <c r="BQ44" s="103"/>
      <c r="BR44" s="103"/>
      <c r="BS44" s="103"/>
      <c r="BT44" s="103"/>
      <c r="BU44" s="103"/>
      <c r="BV44" s="103"/>
      <c r="BW44" s="248"/>
    </row>
    <row r="45" spans="1:75" ht="20.100000000000001" customHeight="1">
      <c r="A45" s="103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326"/>
      <c r="W45" s="326"/>
      <c r="X45" s="326"/>
      <c r="Y45" s="326"/>
      <c r="Z45" s="326"/>
      <c r="AA45" s="326"/>
      <c r="AB45" s="326"/>
      <c r="AC45" s="326"/>
      <c r="AD45" s="326"/>
      <c r="AE45" s="326"/>
      <c r="AF45" s="327"/>
      <c r="AG45" s="327"/>
      <c r="AH45" s="327"/>
      <c r="AI45" s="327"/>
      <c r="AJ45" s="327"/>
      <c r="AK45" s="327"/>
      <c r="AL45" s="327"/>
      <c r="AM45" s="327"/>
      <c r="AN45" s="327"/>
      <c r="AO45" s="327"/>
      <c r="AP45" s="327"/>
      <c r="AR45" s="247"/>
      <c r="AS45" s="103"/>
      <c r="AT45" s="1205"/>
      <c r="AU45" s="1205"/>
      <c r="AV45" s="1205"/>
      <c r="AW45" s="1205"/>
      <c r="AX45" s="1205"/>
      <c r="AY45" s="1232"/>
      <c r="AZ45" s="1232"/>
      <c r="BA45" s="1232"/>
      <c r="BB45" s="1232"/>
      <c r="BC45" s="1232"/>
      <c r="BD45" s="1233"/>
      <c r="BE45" s="1233"/>
      <c r="BF45" s="1233"/>
      <c r="BG45" s="1233"/>
      <c r="BH45" s="1233"/>
      <c r="BI45" s="1233"/>
      <c r="BJ45" s="103"/>
      <c r="BK45" s="103"/>
      <c r="BL45" s="103"/>
      <c r="BM45" s="103"/>
      <c r="BN45" s="103"/>
      <c r="BO45" s="103"/>
      <c r="BP45" s="103"/>
      <c r="BQ45" s="103"/>
      <c r="BR45" s="103"/>
      <c r="BS45" s="103"/>
      <c r="BT45" s="103"/>
      <c r="BU45" s="103"/>
      <c r="BV45" s="103"/>
      <c r="BW45" s="248"/>
    </row>
    <row r="46" spans="1:75" ht="20.100000000000001" customHeight="1">
      <c r="A46" s="103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R46" s="247"/>
      <c r="AS46" s="103"/>
      <c r="AT46" s="111"/>
      <c r="AU46" s="111"/>
      <c r="AV46" s="111"/>
      <c r="AW46" s="111"/>
      <c r="AX46" s="111"/>
      <c r="AY46" s="262"/>
      <c r="AZ46" s="262"/>
      <c r="BA46" s="262"/>
      <c r="BB46" s="262"/>
      <c r="BC46" s="262"/>
      <c r="BD46" s="150"/>
      <c r="BE46" s="150"/>
      <c r="BF46" s="150"/>
      <c r="BG46" s="150"/>
      <c r="BH46" s="150"/>
      <c r="BI46" s="150"/>
      <c r="BJ46" s="103"/>
      <c r="BK46" s="103"/>
      <c r="BL46" s="103"/>
      <c r="BM46" s="103"/>
      <c r="BN46" s="103"/>
      <c r="BO46" s="103"/>
      <c r="BP46" s="103"/>
      <c r="BQ46" s="103"/>
      <c r="BR46" s="103"/>
      <c r="BS46" s="103"/>
      <c r="BT46" s="103"/>
      <c r="BU46" s="103"/>
      <c r="BV46" s="103"/>
      <c r="BW46" s="248"/>
    </row>
    <row r="47" spans="1:75" ht="20.100000000000001" customHeight="1">
      <c r="A47" s="103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262"/>
      <c r="W47" s="262"/>
      <c r="X47" s="262"/>
      <c r="Y47" s="262"/>
      <c r="Z47" s="262"/>
      <c r="AA47" s="262"/>
      <c r="AB47" s="262"/>
      <c r="AC47" s="262"/>
      <c r="AD47" s="262"/>
      <c r="AE47" s="262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R47" s="247"/>
      <c r="AS47" s="103"/>
      <c r="AT47" s="111"/>
      <c r="AU47" s="111"/>
      <c r="AV47" s="111"/>
      <c r="AW47" s="111"/>
      <c r="AX47" s="111"/>
      <c r="AY47" s="262"/>
      <c r="AZ47" s="262"/>
      <c r="BA47" s="262"/>
      <c r="BB47" s="262"/>
      <c r="BC47" s="262"/>
      <c r="BD47" s="150"/>
      <c r="BE47" s="150"/>
      <c r="BF47" s="150"/>
      <c r="BG47" s="150"/>
      <c r="BH47" s="150"/>
      <c r="BI47" s="150"/>
      <c r="BJ47" s="103"/>
      <c r="BK47" s="103"/>
      <c r="BL47" s="103"/>
      <c r="BM47" s="103"/>
      <c r="BN47" s="103"/>
      <c r="BO47" s="103"/>
      <c r="BP47" s="103"/>
      <c r="BQ47" s="103"/>
      <c r="BR47" s="103"/>
      <c r="BS47" s="103"/>
      <c r="BT47" s="103"/>
      <c r="BU47" s="103"/>
      <c r="BV47" s="103"/>
      <c r="BW47" s="248"/>
    </row>
    <row r="48" spans="1:75" ht="20.100000000000001" customHeight="1">
      <c r="A48" s="103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262"/>
      <c r="W48" s="262"/>
      <c r="X48" s="262"/>
      <c r="Y48" s="262"/>
      <c r="Z48" s="262"/>
      <c r="AA48" s="262"/>
      <c r="AB48" s="262"/>
      <c r="AC48" s="262"/>
      <c r="AD48" s="262"/>
      <c r="AE48" s="262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R48" s="247"/>
      <c r="AS48" s="103"/>
      <c r="AT48" s="111"/>
      <c r="AU48" s="111"/>
      <c r="AV48" s="111"/>
      <c r="AW48" s="111"/>
      <c r="AX48" s="111"/>
      <c r="AY48" s="262"/>
      <c r="AZ48" s="262"/>
      <c r="BA48" s="262"/>
      <c r="BB48" s="262"/>
      <c r="BC48" s="262"/>
      <c r="BD48" s="150"/>
      <c r="BE48" s="150"/>
      <c r="BF48" s="150"/>
      <c r="BG48" s="150"/>
      <c r="BH48" s="150"/>
      <c r="BI48" s="150"/>
      <c r="BJ48" s="103"/>
      <c r="BK48" s="103"/>
      <c r="BL48" s="103"/>
      <c r="BM48" s="103"/>
      <c r="BN48" s="103"/>
      <c r="BO48" s="103"/>
      <c r="BP48" s="103"/>
      <c r="BQ48" s="103"/>
      <c r="BR48" s="103"/>
      <c r="BS48" s="103"/>
      <c r="BT48" s="103"/>
      <c r="BU48" s="103"/>
      <c r="BV48" s="103"/>
      <c r="BW48" s="248"/>
    </row>
    <row r="49" spans="1:75" ht="20.100000000000001" customHeight="1">
      <c r="A49" s="103"/>
      <c r="AR49" s="247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3"/>
      <c r="BD49" s="153"/>
      <c r="BE49" s="153"/>
      <c r="BF49" s="153"/>
      <c r="BG49" s="153"/>
      <c r="BH49" s="153"/>
      <c r="BI49" s="153"/>
      <c r="BJ49" s="153"/>
      <c r="BK49" s="153"/>
      <c r="BL49" s="153"/>
      <c r="BM49" s="154"/>
      <c r="BN49" s="154"/>
      <c r="BO49" s="154"/>
      <c r="BP49" s="154"/>
      <c r="BQ49" s="154"/>
      <c r="BR49" s="154"/>
      <c r="BS49" s="154"/>
      <c r="BT49" s="154"/>
      <c r="BU49" s="154"/>
      <c r="BV49" s="154"/>
      <c r="BW49" s="253"/>
    </row>
    <row r="50" spans="1:75" ht="20.100000000000001" customHeight="1">
      <c r="B50" s="103"/>
      <c r="C50" s="103"/>
      <c r="D50" s="103"/>
      <c r="E50" s="103"/>
      <c r="AO50" s="103"/>
      <c r="AP50" s="103"/>
      <c r="AR50" s="247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1"/>
      <c r="BD50" s="131"/>
      <c r="BE50" s="131"/>
      <c r="BF50" s="131"/>
      <c r="BG50" s="131"/>
      <c r="BH50" s="131"/>
      <c r="BI50" s="131"/>
      <c r="BJ50" s="131"/>
      <c r="BK50" s="131"/>
      <c r="BL50" s="131"/>
      <c r="BM50" s="131"/>
      <c r="BN50" s="103"/>
      <c r="BO50" s="103"/>
      <c r="BP50" s="103"/>
      <c r="BQ50" s="103"/>
      <c r="BR50" s="103"/>
      <c r="BS50" s="103"/>
      <c r="BT50" s="103"/>
      <c r="BU50" s="103"/>
      <c r="BV50" s="103"/>
      <c r="BW50" s="248"/>
    </row>
    <row r="51" spans="1:75" ht="20.100000000000001" customHeight="1">
      <c r="B51" s="103"/>
      <c r="C51" s="103"/>
      <c r="D51" s="103"/>
      <c r="E51" s="103"/>
      <c r="AO51" s="103"/>
      <c r="AP51" s="103"/>
      <c r="AR51" s="247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1"/>
      <c r="BD51" s="131"/>
      <c r="BE51" s="131"/>
      <c r="BF51" s="131"/>
      <c r="BG51" s="131"/>
      <c r="BH51" s="131"/>
      <c r="BI51" s="131"/>
      <c r="BJ51" s="131"/>
      <c r="BK51" s="131"/>
      <c r="BL51" s="131"/>
      <c r="BM51" s="131"/>
      <c r="BN51" s="103"/>
      <c r="BO51" s="103"/>
      <c r="BP51" s="103"/>
      <c r="BQ51" s="103"/>
      <c r="BR51" s="103"/>
      <c r="BS51" s="103"/>
      <c r="BT51" s="103"/>
      <c r="BU51" s="103"/>
      <c r="BV51" s="103"/>
      <c r="BW51" s="248"/>
    </row>
    <row r="52" spans="1:75" ht="20.100000000000001" customHeight="1">
      <c r="B52" s="103"/>
      <c r="C52" s="103"/>
      <c r="D52" s="103"/>
      <c r="E52" s="103"/>
      <c r="AO52" s="103"/>
      <c r="AP52" s="103"/>
      <c r="AR52" s="247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1"/>
      <c r="BD52" s="131"/>
      <c r="BE52" s="131"/>
      <c r="BF52" s="131"/>
      <c r="BG52" s="131"/>
      <c r="BH52" s="131"/>
      <c r="BI52" s="131"/>
      <c r="BJ52" s="131"/>
      <c r="BK52" s="131"/>
      <c r="BL52" s="131"/>
      <c r="BM52" s="131"/>
      <c r="BN52" s="103"/>
      <c r="BO52" s="103"/>
      <c r="BP52" s="103"/>
      <c r="BQ52" s="103"/>
      <c r="BR52" s="103"/>
      <c r="BS52" s="103"/>
      <c r="BT52" s="103"/>
      <c r="BU52" s="103"/>
      <c r="BV52" s="103"/>
      <c r="BW52" s="248"/>
    </row>
    <row r="53" spans="1:75" ht="20.100000000000001" customHeight="1">
      <c r="B53" s="103"/>
      <c r="C53" s="103"/>
      <c r="D53" s="103"/>
      <c r="E53" s="103"/>
      <c r="AO53" s="103"/>
      <c r="AP53" s="103"/>
      <c r="AR53" s="247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1"/>
      <c r="BD53" s="131"/>
      <c r="BE53" s="131"/>
      <c r="BF53" s="131"/>
      <c r="BG53" s="131"/>
      <c r="BH53" s="131"/>
      <c r="BI53" s="131"/>
      <c r="BJ53" s="131"/>
      <c r="BK53" s="131"/>
      <c r="BL53" s="131"/>
      <c r="BM53" s="131"/>
      <c r="BN53" s="103"/>
      <c r="BO53" s="103"/>
      <c r="BP53" s="103"/>
      <c r="BQ53" s="103"/>
      <c r="BR53" s="103"/>
      <c r="BS53" s="103"/>
      <c r="BT53" s="103"/>
      <c r="BU53" s="103"/>
      <c r="BV53" s="103"/>
      <c r="BW53" s="248"/>
    </row>
    <row r="54" spans="1:75" ht="20.100000000000001" customHeight="1">
      <c r="B54" s="103"/>
      <c r="C54" s="103"/>
      <c r="D54" s="103"/>
      <c r="E54" s="103"/>
      <c r="AO54" s="103"/>
      <c r="AP54" s="103"/>
      <c r="AR54" s="247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1"/>
      <c r="BD54" s="131"/>
      <c r="BE54" s="131"/>
      <c r="BF54" s="131"/>
      <c r="BG54" s="131"/>
      <c r="BH54" s="131"/>
      <c r="BI54" s="131"/>
      <c r="BJ54" s="131"/>
      <c r="BK54" s="131"/>
      <c r="BL54" s="131"/>
      <c r="BM54" s="131"/>
      <c r="BN54" s="103"/>
      <c r="BO54" s="103"/>
      <c r="BP54" s="103"/>
      <c r="BQ54" s="103"/>
      <c r="BR54" s="103"/>
      <c r="BS54" s="103"/>
      <c r="BT54" s="103"/>
      <c r="BU54" s="103"/>
      <c r="BV54" s="103"/>
      <c r="BW54" s="248"/>
    </row>
    <row r="55" spans="1:75" ht="20.100000000000001" customHeight="1">
      <c r="B55" s="103"/>
      <c r="C55" s="103"/>
      <c r="D55" s="103"/>
      <c r="E55" s="103"/>
      <c r="AO55" s="103"/>
      <c r="AP55" s="103"/>
      <c r="AR55" s="247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1"/>
      <c r="BD55" s="131"/>
      <c r="BE55" s="131"/>
      <c r="BF55" s="131"/>
      <c r="BG55" s="131"/>
      <c r="BH55" s="131"/>
      <c r="BI55" s="131"/>
      <c r="BJ55" s="131"/>
      <c r="BK55" s="131"/>
      <c r="BL55" s="131"/>
      <c r="BM55" s="131"/>
      <c r="BN55" s="103"/>
      <c r="BO55" s="103"/>
      <c r="BP55" s="103"/>
      <c r="BQ55" s="103"/>
      <c r="BR55" s="103"/>
      <c r="BS55" s="103"/>
      <c r="BT55" s="103"/>
      <c r="BU55" s="103"/>
      <c r="BV55" s="103"/>
      <c r="BW55" s="248"/>
    </row>
    <row r="56" spans="1:75" ht="20.100000000000001" customHeight="1">
      <c r="B56" s="103"/>
      <c r="C56" s="103"/>
      <c r="D56" s="103"/>
      <c r="E56" s="103"/>
      <c r="AO56" s="103"/>
      <c r="AP56" s="103"/>
      <c r="AR56" s="247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1"/>
      <c r="BD56" s="131"/>
      <c r="BE56" s="131"/>
      <c r="BF56" s="131"/>
      <c r="BG56" s="131"/>
      <c r="BH56" s="131"/>
      <c r="BI56" s="131"/>
      <c r="BJ56" s="131"/>
      <c r="BK56" s="131"/>
      <c r="BL56" s="131"/>
      <c r="BM56" s="131"/>
      <c r="BN56" s="103"/>
      <c r="BO56" s="103"/>
      <c r="BP56" s="103"/>
      <c r="BQ56" s="103"/>
      <c r="BR56" s="103"/>
      <c r="BS56" s="103"/>
      <c r="BT56" s="103"/>
      <c r="BU56" s="103"/>
      <c r="BV56" s="103"/>
      <c r="BW56" s="248"/>
    </row>
    <row r="57" spans="1:75" ht="20.100000000000001" customHeight="1">
      <c r="B57" s="103"/>
      <c r="C57" s="103"/>
      <c r="D57" s="103"/>
      <c r="E57" s="103"/>
      <c r="AO57" s="103"/>
      <c r="AP57" s="103"/>
      <c r="AR57" s="247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1"/>
      <c r="BD57" s="131"/>
      <c r="BE57" s="131"/>
      <c r="BF57" s="131"/>
      <c r="BG57" s="131"/>
      <c r="BH57" s="131"/>
      <c r="BI57" s="131"/>
      <c r="BJ57" s="131"/>
      <c r="BK57" s="131"/>
      <c r="BL57" s="131"/>
      <c r="BM57" s="131"/>
      <c r="BN57" s="103"/>
      <c r="BO57" s="103"/>
      <c r="BP57" s="103"/>
      <c r="BQ57" s="103"/>
      <c r="BR57" s="103"/>
      <c r="BS57" s="103"/>
      <c r="BT57" s="103"/>
      <c r="BU57" s="103"/>
      <c r="BV57" s="103"/>
      <c r="BW57" s="248"/>
    </row>
    <row r="58" spans="1:75" ht="20.100000000000001" customHeight="1">
      <c r="B58" s="103"/>
      <c r="C58" s="103"/>
      <c r="D58" s="103"/>
      <c r="E58" s="103"/>
      <c r="AO58" s="103"/>
      <c r="AP58" s="103"/>
      <c r="AR58" s="247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1"/>
      <c r="BD58" s="131"/>
      <c r="BE58" s="131"/>
      <c r="BF58" s="131"/>
      <c r="BG58" s="131"/>
      <c r="BH58" s="131"/>
      <c r="BI58" s="131"/>
      <c r="BJ58" s="131"/>
      <c r="BK58" s="131"/>
      <c r="BL58" s="131"/>
      <c r="BM58" s="131"/>
      <c r="BN58" s="103"/>
      <c r="BO58" s="103"/>
      <c r="BP58" s="103"/>
      <c r="BQ58" s="103"/>
      <c r="BR58" s="103"/>
      <c r="BS58" s="103"/>
      <c r="BT58" s="103"/>
      <c r="BU58" s="103"/>
      <c r="BV58" s="103"/>
      <c r="BW58" s="248"/>
    </row>
    <row r="59" spans="1:75" ht="20.100000000000001" customHeight="1">
      <c r="B59" s="103"/>
      <c r="C59" s="103"/>
      <c r="D59" s="103"/>
      <c r="E59" s="103"/>
      <c r="AO59" s="103"/>
      <c r="AP59" s="103"/>
      <c r="AR59" s="247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1"/>
      <c r="BD59" s="131"/>
      <c r="BE59" s="131"/>
      <c r="BF59" s="131"/>
      <c r="BG59" s="131"/>
      <c r="BH59" s="131"/>
      <c r="BI59" s="131"/>
      <c r="BJ59" s="131"/>
      <c r="BK59" s="131"/>
      <c r="BL59" s="131"/>
      <c r="BM59" s="131"/>
      <c r="BN59" s="103"/>
      <c r="BO59" s="103"/>
      <c r="BP59" s="103"/>
      <c r="BQ59" s="103"/>
      <c r="BR59" s="103"/>
      <c r="BS59" s="103"/>
      <c r="BT59" s="103"/>
      <c r="BU59" s="103"/>
      <c r="BV59" s="103"/>
      <c r="BW59" s="248"/>
    </row>
    <row r="60" spans="1:75" ht="20.100000000000001" customHeight="1">
      <c r="B60" s="103"/>
      <c r="C60" s="103"/>
      <c r="D60" s="103"/>
      <c r="E60" s="103"/>
      <c r="AO60" s="103"/>
      <c r="AP60" s="103"/>
      <c r="AR60" s="247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1"/>
      <c r="BD60" s="131"/>
      <c r="BE60" s="131"/>
      <c r="BF60" s="131"/>
      <c r="BG60" s="131"/>
      <c r="BH60" s="131"/>
      <c r="BI60" s="131"/>
      <c r="BJ60" s="131"/>
      <c r="BK60" s="131"/>
      <c r="BL60" s="131"/>
      <c r="BM60" s="131"/>
      <c r="BN60" s="103"/>
      <c r="BO60" s="103"/>
      <c r="BP60" s="103"/>
      <c r="BQ60" s="103"/>
      <c r="BR60" s="103"/>
      <c r="BS60" s="103"/>
      <c r="BT60" s="103"/>
      <c r="BU60" s="103"/>
      <c r="BV60" s="103"/>
      <c r="BW60" s="248"/>
    </row>
    <row r="61" spans="1:75" ht="20.100000000000001" customHeight="1">
      <c r="B61" s="103"/>
      <c r="C61" s="103"/>
      <c r="D61" s="103"/>
      <c r="E61" s="103"/>
      <c r="AO61" s="103"/>
      <c r="AP61" s="103"/>
      <c r="AR61" s="247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3"/>
      <c r="BN61" s="103"/>
      <c r="BO61" s="103"/>
      <c r="BP61" s="103"/>
      <c r="BQ61" s="103"/>
      <c r="BR61" s="103"/>
      <c r="BS61" s="103"/>
      <c r="BT61" s="103"/>
      <c r="BU61" s="103"/>
      <c r="BV61" s="103"/>
      <c r="BW61" s="248"/>
    </row>
    <row r="62" spans="1:75" ht="20.100000000000001" customHeight="1">
      <c r="B62" s="103"/>
      <c r="C62" s="103"/>
      <c r="D62" s="103"/>
      <c r="E62" s="103"/>
      <c r="AO62" s="103"/>
      <c r="AP62" s="103"/>
      <c r="AR62" s="247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3"/>
      <c r="BN62" s="103"/>
      <c r="BO62" s="103"/>
      <c r="BP62" s="103"/>
      <c r="BQ62" s="103"/>
      <c r="BR62" s="103"/>
      <c r="BS62" s="103"/>
      <c r="BT62" s="103"/>
      <c r="BU62" s="103"/>
      <c r="BV62" s="103"/>
      <c r="BW62" s="248"/>
    </row>
    <row r="63" spans="1:75" ht="20.100000000000001" customHeight="1">
      <c r="B63" s="103"/>
      <c r="C63" s="103"/>
      <c r="D63" s="103"/>
      <c r="E63" s="103"/>
      <c r="AO63" s="103"/>
      <c r="AP63" s="103"/>
      <c r="AR63" s="247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3"/>
      <c r="BN63" s="103"/>
      <c r="BO63" s="103"/>
      <c r="BP63" s="103"/>
      <c r="BQ63" s="103"/>
      <c r="BR63" s="103"/>
      <c r="BS63" s="103"/>
      <c r="BT63" s="103"/>
      <c r="BU63" s="103"/>
      <c r="BV63" s="103"/>
      <c r="BW63" s="248"/>
    </row>
    <row r="64" spans="1:75" ht="20.100000000000001" customHeight="1">
      <c r="B64" s="103"/>
      <c r="C64" s="103"/>
      <c r="D64" s="103"/>
      <c r="E64" s="103"/>
      <c r="AO64" s="103"/>
      <c r="AP64" s="103"/>
      <c r="AR64" s="247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3"/>
      <c r="BN64" s="103"/>
      <c r="BO64" s="103"/>
      <c r="BP64" s="103"/>
      <c r="BQ64" s="103"/>
      <c r="BR64" s="103"/>
      <c r="BS64" s="103"/>
      <c r="BT64" s="103"/>
      <c r="BU64" s="103"/>
      <c r="BV64" s="103"/>
      <c r="BW64" s="248"/>
    </row>
    <row r="65" spans="1:75" ht="20.100000000000001" customHeight="1">
      <c r="A65" s="103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  <c r="AP65" s="156"/>
      <c r="AR65" s="247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3"/>
      <c r="BN65" s="103"/>
      <c r="BO65" s="103"/>
      <c r="BP65" s="103"/>
      <c r="BQ65" s="103"/>
      <c r="BR65" s="103"/>
      <c r="BS65" s="103"/>
      <c r="BT65" s="103"/>
      <c r="BU65" s="103"/>
      <c r="BV65" s="103"/>
      <c r="BW65" s="248"/>
    </row>
    <row r="66" spans="1:75" ht="20.100000000000001" customHeight="1">
      <c r="A66" s="103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R66" s="247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3"/>
      <c r="BN66" s="103"/>
      <c r="BO66" s="103"/>
      <c r="BP66" s="103"/>
      <c r="BQ66" s="103"/>
      <c r="BR66" s="103"/>
      <c r="BS66" s="103"/>
      <c r="BT66" s="103"/>
      <c r="BU66" s="103"/>
      <c r="BV66" s="103"/>
      <c r="BW66" s="248"/>
    </row>
    <row r="67" spans="1:75" ht="20.100000000000001" customHeight="1">
      <c r="A67" s="103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 s="156"/>
      <c r="AR67" s="247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3"/>
      <c r="BN67" s="103"/>
      <c r="BO67" s="103"/>
      <c r="BP67" s="103"/>
      <c r="BQ67" s="103"/>
      <c r="BR67" s="103"/>
      <c r="BS67" s="103"/>
      <c r="BT67" s="103"/>
      <c r="BU67" s="103"/>
      <c r="BV67" s="103"/>
      <c r="BW67" s="248"/>
    </row>
    <row r="68" spans="1:75" ht="20.100000000000001" customHeight="1">
      <c r="A68" s="103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156"/>
      <c r="AR68" s="247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3"/>
      <c r="BN68" s="103"/>
      <c r="BO68" s="103"/>
      <c r="BP68" s="103"/>
      <c r="BQ68" s="103"/>
      <c r="BR68" s="103"/>
      <c r="BS68" s="103"/>
      <c r="BT68" s="103"/>
      <c r="BU68" s="103"/>
      <c r="BV68" s="103"/>
      <c r="BW68" s="248"/>
    </row>
    <row r="69" spans="1:75" ht="20.100000000000001" customHeight="1">
      <c r="A69" s="103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 s="156"/>
      <c r="AR69" s="247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3"/>
      <c r="BN69" s="103"/>
      <c r="BO69" s="103"/>
      <c r="BP69" s="103"/>
      <c r="BQ69" s="103"/>
      <c r="BR69" s="103"/>
      <c r="BS69" s="103"/>
      <c r="BT69" s="103"/>
      <c r="BU69" s="103"/>
      <c r="BV69" s="103"/>
      <c r="BW69" s="248"/>
    </row>
    <row r="70" spans="1:75" ht="20.100000000000001" customHeight="1">
      <c r="A70" s="103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  <c r="AP70" s="156"/>
      <c r="AR70" s="247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3"/>
      <c r="BN70" s="103"/>
      <c r="BO70" s="103"/>
      <c r="BP70" s="103"/>
      <c r="BQ70" s="103"/>
      <c r="BR70" s="103"/>
      <c r="BS70" s="103"/>
      <c r="BT70" s="103"/>
      <c r="BU70" s="103"/>
      <c r="BV70" s="103"/>
      <c r="BW70" s="248"/>
    </row>
    <row r="71" spans="1:75" ht="20.100000000000001" customHeight="1">
      <c r="A71" s="103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  <c r="AP71" s="156"/>
      <c r="AR71" s="247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3"/>
      <c r="BN71" s="103"/>
      <c r="BO71" s="103"/>
      <c r="BP71" s="103"/>
      <c r="BQ71" s="103"/>
      <c r="BR71" s="103"/>
      <c r="BS71" s="103"/>
      <c r="BT71" s="103"/>
      <c r="BU71" s="103"/>
      <c r="BV71" s="103"/>
      <c r="BW71" s="248"/>
    </row>
    <row r="72" spans="1:75" ht="20.100000000000001" customHeight="1">
      <c r="A72" s="103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56"/>
      <c r="AG72" s="156"/>
      <c r="AH72" s="156"/>
      <c r="AI72" s="156"/>
      <c r="AJ72" s="156"/>
      <c r="AK72" s="156"/>
      <c r="AL72" s="156"/>
      <c r="AM72" s="156"/>
      <c r="AN72" s="156"/>
      <c r="AO72" s="156"/>
      <c r="AP72" s="156"/>
      <c r="AR72" s="247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3"/>
      <c r="BN72" s="103"/>
      <c r="BO72" s="103"/>
      <c r="BP72" s="103"/>
      <c r="BQ72" s="103"/>
      <c r="BR72" s="103"/>
      <c r="BS72" s="103"/>
      <c r="BT72" s="103"/>
      <c r="BU72" s="103"/>
      <c r="BV72" s="103"/>
      <c r="BW72" s="248"/>
    </row>
    <row r="73" spans="1:75" ht="20.100000000000001" customHeight="1">
      <c r="A73" s="103"/>
      <c r="B73" s="111"/>
      <c r="C73" s="111"/>
      <c r="D73" s="1221" t="s">
        <v>227</v>
      </c>
      <c r="E73" s="1221"/>
      <c r="F73" s="1221"/>
      <c r="G73" s="1221"/>
      <c r="H73" s="1221"/>
      <c r="I73" s="1221"/>
      <c r="J73" s="1221"/>
      <c r="K73" s="1221"/>
      <c r="L73" s="1221"/>
      <c r="M73" s="1221"/>
      <c r="N73" s="1221"/>
      <c r="O73" s="1221"/>
      <c r="P73" s="1221"/>
      <c r="Q73" s="1221"/>
      <c r="R73" s="1221"/>
      <c r="S73" s="1221"/>
      <c r="T73" s="1221"/>
      <c r="U73" s="1221"/>
      <c r="V73" s="1221"/>
      <c r="W73" s="1221"/>
      <c r="X73" s="1221"/>
      <c r="Y73" s="1221"/>
      <c r="Z73" s="1221"/>
      <c r="AA73" s="1221"/>
      <c r="AB73" s="1221"/>
      <c r="AC73" s="1221"/>
      <c r="AD73" s="1221"/>
      <c r="AE73" s="1221"/>
      <c r="AF73" s="1221"/>
      <c r="AG73" s="1221"/>
      <c r="AH73" s="1221"/>
      <c r="AI73" s="1221"/>
      <c r="AJ73" s="1221"/>
      <c r="AK73" s="1221"/>
      <c r="AL73" s="1221"/>
      <c r="AP73" s="156"/>
      <c r="AR73" s="247"/>
      <c r="AS73" s="103"/>
      <c r="AT73" s="103"/>
      <c r="AU73" s="103"/>
      <c r="AV73" s="103"/>
      <c r="AW73" s="114"/>
      <c r="AX73" s="114"/>
      <c r="AY73" s="114"/>
      <c r="AZ73" s="114"/>
      <c r="BA73" s="114"/>
      <c r="BB73" s="114"/>
      <c r="BC73" s="114"/>
      <c r="BD73" s="114"/>
      <c r="BE73" s="114"/>
      <c r="BF73" s="114"/>
      <c r="BG73" s="114"/>
      <c r="BH73" s="114"/>
      <c r="BI73" s="114"/>
      <c r="BJ73" s="114"/>
      <c r="BK73" s="114"/>
      <c r="BL73" s="114"/>
      <c r="BM73" s="114"/>
      <c r="BN73" s="114"/>
      <c r="BO73" s="114"/>
      <c r="BP73" s="114"/>
      <c r="BQ73" s="114"/>
      <c r="BR73" s="114"/>
      <c r="BS73" s="114"/>
      <c r="BT73" s="114"/>
      <c r="BU73" s="114"/>
      <c r="BV73" s="114"/>
      <c r="BW73" s="248"/>
    </row>
    <row r="74" spans="1:75" ht="10.5" customHeight="1">
      <c r="A74" s="103"/>
      <c r="B74" s="111"/>
      <c r="C74" s="111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  <c r="AK74" s="282"/>
      <c r="AL74" s="282"/>
      <c r="AP74" s="156"/>
      <c r="AR74" s="247"/>
      <c r="AS74" s="103"/>
      <c r="AT74" s="103"/>
      <c r="AU74" s="103"/>
      <c r="AV74" s="103"/>
      <c r="AW74" s="114"/>
      <c r="AX74" s="114"/>
      <c r="AY74" s="114"/>
      <c r="AZ74" s="114"/>
      <c r="BA74" s="114"/>
      <c r="BB74" s="114"/>
      <c r="BC74" s="114"/>
      <c r="BD74" s="114"/>
      <c r="BE74" s="114"/>
      <c r="BF74" s="114"/>
      <c r="BG74" s="114"/>
      <c r="BH74" s="114"/>
      <c r="BI74" s="114"/>
      <c r="BJ74" s="114"/>
      <c r="BK74" s="114"/>
      <c r="BL74" s="114"/>
      <c r="BM74" s="114"/>
      <c r="BN74" s="114"/>
      <c r="BO74" s="114"/>
      <c r="BP74" s="114"/>
      <c r="BQ74" s="114"/>
      <c r="BR74" s="114"/>
      <c r="BS74" s="114"/>
      <c r="BT74" s="114"/>
      <c r="BU74" s="114"/>
      <c r="BV74" s="114"/>
      <c r="BW74" s="248"/>
    </row>
    <row r="75" spans="1:75" ht="9.9499999999999993" customHeight="1">
      <c r="B75" s="1168" t="s">
        <v>130</v>
      </c>
      <c r="C75" s="1169"/>
      <c r="D75" s="1169"/>
      <c r="E75" s="1169"/>
      <c r="F75" s="1169"/>
      <c r="G75" s="1169"/>
      <c r="H75" s="1169"/>
      <c r="I75" s="1169"/>
      <c r="J75" s="1169"/>
      <c r="K75" s="1172" t="s">
        <v>374</v>
      </c>
      <c r="L75" s="1171"/>
      <c r="M75" s="1171"/>
      <c r="N75" s="1171"/>
      <c r="O75" s="1171"/>
      <c r="P75" s="1171"/>
      <c r="Q75" s="1171"/>
      <c r="R75" s="1168"/>
      <c r="S75" s="1172" t="s">
        <v>121</v>
      </c>
      <c r="T75" s="1171"/>
      <c r="U75" s="1171"/>
      <c r="V75" s="1171"/>
      <c r="W75" s="1171"/>
      <c r="X75" s="1168"/>
      <c r="Y75" s="1172" t="s">
        <v>99</v>
      </c>
      <c r="Z75" s="1171"/>
      <c r="AA75" s="1171"/>
      <c r="AB75" s="1171"/>
      <c r="AC75" s="1171"/>
      <c r="AD75" s="1168"/>
      <c r="AE75" s="1170" t="s">
        <v>279</v>
      </c>
      <c r="AF75" s="1222"/>
      <c r="AG75" s="1222"/>
      <c r="AH75" s="1222"/>
      <c r="AI75" s="1222"/>
      <c r="AJ75" s="1234"/>
      <c r="AK75" s="1170" t="s">
        <v>280</v>
      </c>
      <c r="AL75" s="1222"/>
      <c r="AM75" s="1222"/>
      <c r="AN75" s="1222"/>
      <c r="AO75" s="1222"/>
      <c r="AP75" s="1222"/>
      <c r="AR75" s="247"/>
      <c r="AS75" s="103"/>
      <c r="AT75" s="103"/>
      <c r="AU75" s="103"/>
      <c r="AV75" s="103"/>
      <c r="AW75" s="114"/>
      <c r="AX75" s="114"/>
      <c r="AY75" s="1235"/>
      <c r="AZ75" s="1235"/>
      <c r="BA75" s="1235"/>
      <c r="BB75" s="1235"/>
      <c r="BC75" s="1235"/>
      <c r="BD75" s="1235"/>
      <c r="BE75" s="1235"/>
      <c r="BF75" s="1235"/>
      <c r="BG75" s="1235"/>
      <c r="BH75" s="1235"/>
      <c r="BI75" s="1235"/>
      <c r="BJ75" s="1235"/>
      <c r="BK75" s="1235"/>
      <c r="BL75" s="1235"/>
      <c r="BM75" s="1235"/>
      <c r="BN75" s="1235"/>
      <c r="BO75" s="114"/>
      <c r="BP75" s="114"/>
      <c r="BQ75" s="114"/>
      <c r="BR75" s="114"/>
      <c r="BS75" s="114"/>
      <c r="BT75" s="114"/>
      <c r="BU75" s="114"/>
      <c r="BV75" s="114"/>
      <c r="BW75" s="248"/>
    </row>
    <row r="76" spans="1:75" ht="9.9499999999999993" customHeight="1">
      <c r="A76" s="103"/>
      <c r="B76" s="1168"/>
      <c r="C76" s="1169"/>
      <c r="D76" s="1169"/>
      <c r="E76" s="1169"/>
      <c r="F76" s="1169"/>
      <c r="G76" s="1169"/>
      <c r="H76" s="1169"/>
      <c r="I76" s="1169"/>
      <c r="J76" s="1169"/>
      <c r="K76" s="1172"/>
      <c r="L76" s="1171"/>
      <c r="M76" s="1171"/>
      <c r="N76" s="1171"/>
      <c r="O76" s="1171"/>
      <c r="P76" s="1171"/>
      <c r="Q76" s="1171"/>
      <c r="R76" s="1168"/>
      <c r="S76" s="1172"/>
      <c r="T76" s="1171"/>
      <c r="U76" s="1171"/>
      <c r="V76" s="1171"/>
      <c r="W76" s="1171"/>
      <c r="X76" s="1168"/>
      <c r="Y76" s="1172"/>
      <c r="Z76" s="1171"/>
      <c r="AA76" s="1171"/>
      <c r="AB76" s="1171"/>
      <c r="AC76" s="1171"/>
      <c r="AD76" s="1168"/>
      <c r="AE76" s="1170"/>
      <c r="AF76" s="1222"/>
      <c r="AG76" s="1222"/>
      <c r="AH76" s="1222"/>
      <c r="AI76" s="1222"/>
      <c r="AJ76" s="1234"/>
      <c r="AK76" s="1170"/>
      <c r="AL76" s="1222"/>
      <c r="AM76" s="1222"/>
      <c r="AN76" s="1222"/>
      <c r="AO76" s="1222"/>
      <c r="AP76" s="1222"/>
      <c r="AR76" s="247"/>
      <c r="AS76" s="103"/>
      <c r="AT76" s="103"/>
      <c r="AU76" s="103"/>
      <c r="AV76" s="103"/>
      <c r="AW76" s="114"/>
      <c r="AX76" s="114"/>
      <c r="AY76" s="1235"/>
      <c r="AZ76" s="1235"/>
      <c r="BA76" s="1235"/>
      <c r="BB76" s="1235"/>
      <c r="BC76" s="1235"/>
      <c r="BD76" s="1235"/>
      <c r="BE76" s="1235"/>
      <c r="BF76" s="1235"/>
      <c r="BG76" s="1235"/>
      <c r="BH76" s="1235"/>
      <c r="BI76" s="1235"/>
      <c r="BJ76" s="1235"/>
      <c r="BK76" s="1235"/>
      <c r="BL76" s="1235"/>
      <c r="BM76" s="1235"/>
      <c r="BN76" s="1235"/>
      <c r="BO76" s="114"/>
      <c r="BP76" s="114"/>
      <c r="BQ76" s="114"/>
      <c r="BR76" s="114"/>
      <c r="BS76" s="114"/>
      <c r="BT76" s="114"/>
      <c r="BU76" s="114"/>
      <c r="BV76" s="114"/>
      <c r="BW76" s="248"/>
    </row>
    <row r="77" spans="1:75" ht="9.9499999999999993" customHeight="1">
      <c r="A77" s="103"/>
      <c r="B77" s="1168"/>
      <c r="C77" s="1169"/>
      <c r="D77" s="1169"/>
      <c r="E77" s="1169"/>
      <c r="F77" s="1169"/>
      <c r="G77" s="1169"/>
      <c r="H77" s="1169"/>
      <c r="I77" s="1169"/>
      <c r="J77" s="1169"/>
      <c r="K77" s="1172"/>
      <c r="L77" s="1171"/>
      <c r="M77" s="1171"/>
      <c r="N77" s="1171"/>
      <c r="O77" s="1171"/>
      <c r="P77" s="1171"/>
      <c r="Q77" s="1171"/>
      <c r="R77" s="1168"/>
      <c r="S77" s="1172"/>
      <c r="T77" s="1171"/>
      <c r="U77" s="1171"/>
      <c r="V77" s="1171"/>
      <c r="W77" s="1171"/>
      <c r="X77" s="1168"/>
      <c r="Y77" s="1172"/>
      <c r="Z77" s="1171"/>
      <c r="AA77" s="1171"/>
      <c r="AB77" s="1171"/>
      <c r="AC77" s="1171"/>
      <c r="AD77" s="1168"/>
      <c r="AE77" s="1170"/>
      <c r="AF77" s="1222"/>
      <c r="AG77" s="1222"/>
      <c r="AH77" s="1222"/>
      <c r="AI77" s="1222"/>
      <c r="AJ77" s="1234"/>
      <c r="AK77" s="1170"/>
      <c r="AL77" s="1222"/>
      <c r="AM77" s="1222"/>
      <c r="AN77" s="1222"/>
      <c r="AO77" s="1222"/>
      <c r="AP77" s="1222"/>
      <c r="AR77" s="1204" t="s">
        <v>71</v>
      </c>
      <c r="AS77" s="1205"/>
      <c r="AT77" s="1205"/>
      <c r="AU77" s="1205"/>
      <c r="AV77" s="103"/>
      <c r="AW77" s="114"/>
      <c r="AX77" s="114"/>
      <c r="AY77" s="1235"/>
      <c r="AZ77" s="1235"/>
      <c r="BA77" s="1235"/>
      <c r="BB77" s="1235"/>
      <c r="BC77" s="1235"/>
      <c r="BD77" s="1235"/>
      <c r="BE77" s="1235"/>
      <c r="BF77" s="1235"/>
      <c r="BG77" s="1235"/>
      <c r="BH77" s="1235"/>
      <c r="BI77" s="1235"/>
      <c r="BJ77" s="1235"/>
      <c r="BK77" s="1235"/>
      <c r="BL77" s="1235"/>
      <c r="BM77" s="1235"/>
      <c r="BN77" s="1235"/>
      <c r="BO77" s="114"/>
      <c r="BP77" s="114"/>
      <c r="BQ77" s="114"/>
      <c r="BR77" s="114"/>
      <c r="BS77" s="114"/>
      <c r="BT77" s="114"/>
      <c r="BU77" s="114"/>
      <c r="BV77" s="114"/>
      <c r="BW77" s="248"/>
    </row>
    <row r="78" spans="1:75" ht="18" customHeight="1">
      <c r="A78" s="103"/>
      <c r="B78" s="1181" t="e">
        <f>B41</f>
        <v>#REF!</v>
      </c>
      <c r="C78" s="1182"/>
      <c r="D78" s="1182"/>
      <c r="E78" s="1182"/>
      <c r="F78" s="1182"/>
      <c r="G78" s="1182"/>
      <c r="H78" s="1182"/>
      <c r="I78" s="1182"/>
      <c r="J78" s="1182"/>
      <c r="K78" s="1236" t="e">
        <f>ROUND(ABS(AF41)/(9.81*AG6^2),4)</f>
        <v>#REF!</v>
      </c>
      <c r="L78" s="1236"/>
      <c r="M78" s="1236"/>
      <c r="N78" s="1236"/>
      <c r="O78" s="1236"/>
      <c r="P78" s="1236"/>
      <c r="Q78" s="1236"/>
      <c r="R78" s="1236"/>
      <c r="S78" s="1224" t="e">
        <f>+VLOOKUP(K78,'C-1(경사제)'!$R$4:$S$183,2)</f>
        <v>#REF!</v>
      </c>
      <c r="T78" s="1224"/>
      <c r="U78" s="1224"/>
      <c r="V78" s="1224"/>
      <c r="W78" s="1224"/>
      <c r="X78" s="1224"/>
      <c r="Y78" s="1224" t="e">
        <f>+VLOOKUP(K78,'C-1(경사제)'!$R$4:$X$183,IF(AR78=0.01,3,IF(AR78=0.02,4,IF(AR78=0.033,5,IF(AR78=0.05,6,IF(AR78=0.1,7,8))))),0)</f>
        <v>#REF!</v>
      </c>
      <c r="Z78" s="1224"/>
      <c r="AA78" s="1224"/>
      <c r="AB78" s="1224"/>
      <c r="AC78" s="1224"/>
      <c r="AD78" s="1224"/>
      <c r="AE78" s="1225" t="e">
        <f>ABS(S78*AF41)</f>
        <v>#REF!</v>
      </c>
      <c r="AF78" s="1225"/>
      <c r="AG78" s="1225"/>
      <c r="AH78" s="1225"/>
      <c r="AI78" s="1225"/>
      <c r="AJ78" s="1225"/>
      <c r="AK78" s="1225" t="e">
        <f>ABS(Y78*AF41)</f>
        <v>#REF!</v>
      </c>
      <c r="AL78" s="1225"/>
      <c r="AM78" s="1225"/>
      <c r="AN78" s="1225"/>
      <c r="AO78" s="1225"/>
      <c r="AP78" s="825"/>
      <c r="AR78" s="1211">
        <f>P15</f>
        <v>0.02</v>
      </c>
      <c r="AS78" s="1212"/>
      <c r="AT78" s="1212"/>
      <c r="AU78" s="1212"/>
      <c r="AV78" s="103"/>
      <c r="AW78" s="114"/>
      <c r="AX78" s="114"/>
      <c r="AY78" s="1235"/>
      <c r="AZ78" s="1235"/>
      <c r="BA78" s="1235"/>
      <c r="BB78" s="1235"/>
      <c r="BC78" s="1237"/>
      <c r="BD78" s="1237"/>
      <c r="BE78" s="1237"/>
      <c r="BF78" s="1237"/>
      <c r="BG78" s="1237"/>
      <c r="BH78" s="1237"/>
      <c r="BI78" s="1167"/>
      <c r="BJ78" s="1167"/>
      <c r="BK78" s="1167"/>
      <c r="BL78" s="1167"/>
      <c r="BM78" s="1167"/>
      <c r="BN78" s="1167"/>
      <c r="BO78" s="272"/>
      <c r="BP78" s="272"/>
      <c r="BQ78" s="272"/>
      <c r="BR78" s="272"/>
      <c r="BS78" s="272"/>
      <c r="BT78" s="272"/>
      <c r="BU78" s="272"/>
      <c r="BV78" s="272"/>
      <c r="BW78" s="248"/>
    </row>
    <row r="79" spans="1:75" ht="18" customHeight="1">
      <c r="A79" s="103"/>
      <c r="B79" s="1191" t="str">
        <f>B42</f>
        <v>북측파제제</v>
      </c>
      <c r="C79" s="1192"/>
      <c r="D79" s="1192"/>
      <c r="E79" s="1192"/>
      <c r="F79" s="1192"/>
      <c r="G79" s="1192"/>
      <c r="H79" s="1192"/>
      <c r="I79" s="1192"/>
      <c r="J79" s="1192"/>
      <c r="K79" s="1238" t="e">
        <f>ROUND(ABS(AF42)/(9.81*AG7^2),4)</f>
        <v>#REF!</v>
      </c>
      <c r="L79" s="1238"/>
      <c r="M79" s="1238"/>
      <c r="N79" s="1238"/>
      <c r="O79" s="1238"/>
      <c r="P79" s="1238"/>
      <c r="Q79" s="1238"/>
      <c r="R79" s="1238"/>
      <c r="S79" s="1226" t="e">
        <f>+VLOOKUP(K79,'C-1(경사제)'!$R$4:$S$183,2)</f>
        <v>#REF!</v>
      </c>
      <c r="T79" s="1226"/>
      <c r="U79" s="1226"/>
      <c r="V79" s="1226"/>
      <c r="W79" s="1226"/>
      <c r="X79" s="1226"/>
      <c r="Y79" s="1226" t="e">
        <f>+VLOOKUP(K79,'C-1(경사제)'!$R$4:$X$183,IF(AR79=0.01,3,IF(AR79=0.02,4,IF(AR79=0.033,5,IF(AR79=0.05,6,IF(AR79=0.1,7,8))))),0)</f>
        <v>#REF!</v>
      </c>
      <c r="Z79" s="1226"/>
      <c r="AA79" s="1226"/>
      <c r="AB79" s="1226"/>
      <c r="AC79" s="1226"/>
      <c r="AD79" s="1226"/>
      <c r="AE79" s="1227" t="e">
        <f>ABS(S79*AF42)</f>
        <v>#REF!</v>
      </c>
      <c r="AF79" s="1227"/>
      <c r="AG79" s="1227"/>
      <c r="AH79" s="1227"/>
      <c r="AI79" s="1227"/>
      <c r="AJ79" s="1227"/>
      <c r="AK79" s="1227" t="e">
        <f>ABS(Y79*AF42)</f>
        <v>#REF!</v>
      </c>
      <c r="AL79" s="1227"/>
      <c r="AM79" s="1227"/>
      <c r="AN79" s="1227"/>
      <c r="AO79" s="1227"/>
      <c r="AP79" s="1228"/>
      <c r="AR79" s="1211">
        <f>P16</f>
        <v>0.02</v>
      </c>
      <c r="AS79" s="1212"/>
      <c r="AT79" s="1212"/>
      <c r="AU79" s="1212"/>
      <c r="AV79" s="103"/>
      <c r="AW79" s="114"/>
      <c r="AX79" s="114"/>
      <c r="AY79" s="1235"/>
      <c r="AZ79" s="1235"/>
      <c r="BA79" s="1235"/>
      <c r="BB79" s="1235"/>
      <c r="BC79" s="1237"/>
      <c r="BD79" s="1237"/>
      <c r="BE79" s="1237"/>
      <c r="BF79" s="1237"/>
      <c r="BG79" s="1237"/>
      <c r="BH79" s="1237"/>
      <c r="BI79" s="1167"/>
      <c r="BJ79" s="1167"/>
      <c r="BK79" s="1167"/>
      <c r="BL79" s="1167"/>
      <c r="BM79" s="1167"/>
      <c r="BN79" s="1167"/>
      <c r="BO79" s="272"/>
      <c r="BP79" s="272"/>
      <c r="BQ79" s="272"/>
      <c r="BR79" s="272"/>
      <c r="BS79" s="272"/>
      <c r="BT79" s="272"/>
      <c r="BU79" s="272"/>
      <c r="BV79" s="272"/>
      <c r="BW79" s="248"/>
    </row>
    <row r="80" spans="1:75" ht="18" customHeight="1">
      <c r="A80" s="103"/>
      <c r="B80" s="1191" t="e">
        <f>B43</f>
        <v>#REF!</v>
      </c>
      <c r="C80" s="1192"/>
      <c r="D80" s="1192"/>
      <c r="E80" s="1192"/>
      <c r="F80" s="1192"/>
      <c r="G80" s="1192"/>
      <c r="H80" s="1192"/>
      <c r="I80" s="1192"/>
      <c r="J80" s="1192"/>
      <c r="K80" s="1238" t="e">
        <f>ROUND(ABS(AF43)/(9.81*AG8^2),4)</f>
        <v>#REF!</v>
      </c>
      <c r="L80" s="1238"/>
      <c r="M80" s="1238"/>
      <c r="N80" s="1238"/>
      <c r="O80" s="1238"/>
      <c r="P80" s="1238"/>
      <c r="Q80" s="1238"/>
      <c r="R80" s="1238"/>
      <c r="S80" s="1226" t="e">
        <f>+VLOOKUP(K80,'C-1(경사제)'!$R$4:$S$183,2)</f>
        <v>#REF!</v>
      </c>
      <c r="T80" s="1226"/>
      <c r="U80" s="1226"/>
      <c r="V80" s="1226"/>
      <c r="W80" s="1226"/>
      <c r="X80" s="1226"/>
      <c r="Y80" s="1226" t="e">
        <f>+VLOOKUP(K80,'C-1(경사제)'!$R$4:$X$183,IF(AR80=0.01,3,IF(AR80=0.02,4,IF(AR80=0.033,5,IF(AR80=0.05,6,IF(AR80=0.1,7,8))))),0)</f>
        <v>#REF!</v>
      </c>
      <c r="Z80" s="1226"/>
      <c r="AA80" s="1226"/>
      <c r="AB80" s="1226"/>
      <c r="AC80" s="1226"/>
      <c r="AD80" s="1226"/>
      <c r="AE80" s="1227" t="e">
        <f>ABS(S80*AF43)</f>
        <v>#REF!</v>
      </c>
      <c r="AF80" s="1227"/>
      <c r="AG80" s="1227"/>
      <c r="AH80" s="1227"/>
      <c r="AI80" s="1227"/>
      <c r="AJ80" s="1227"/>
      <c r="AK80" s="1227" t="e">
        <f>ABS(Y80*AF43)</f>
        <v>#REF!</v>
      </c>
      <c r="AL80" s="1227"/>
      <c r="AM80" s="1227"/>
      <c r="AN80" s="1227"/>
      <c r="AO80" s="1227"/>
      <c r="AP80" s="1228"/>
      <c r="AR80" s="1211">
        <f>P17</f>
        <v>0.02</v>
      </c>
      <c r="AS80" s="1212"/>
      <c r="AT80" s="1212"/>
      <c r="AU80" s="1212"/>
      <c r="AV80" s="103"/>
      <c r="AW80" s="114"/>
      <c r="AX80" s="114"/>
      <c r="AY80" s="194"/>
      <c r="AZ80" s="194"/>
      <c r="BA80" s="194"/>
      <c r="BB80" s="194"/>
      <c r="BC80" s="196"/>
      <c r="BD80" s="196"/>
      <c r="BE80" s="196"/>
      <c r="BF80" s="196"/>
      <c r="BG80" s="196"/>
      <c r="BH80" s="196"/>
      <c r="BI80" s="237"/>
      <c r="BJ80" s="237"/>
      <c r="BK80" s="237"/>
      <c r="BL80" s="237"/>
      <c r="BM80" s="237"/>
      <c r="BN80" s="237"/>
      <c r="BO80" s="272"/>
      <c r="BP80" s="272"/>
      <c r="BQ80" s="272"/>
      <c r="BR80" s="272"/>
      <c r="BS80" s="272"/>
      <c r="BT80" s="272"/>
      <c r="BU80" s="272"/>
      <c r="BV80" s="272"/>
      <c r="BW80" s="248"/>
    </row>
    <row r="81" spans="1:87" ht="18" customHeight="1">
      <c r="A81" s="103"/>
      <c r="B81" s="1213" t="str">
        <f>B44</f>
        <v>남측파제제</v>
      </c>
      <c r="C81" s="1123"/>
      <c r="D81" s="1123"/>
      <c r="E81" s="1123"/>
      <c r="F81" s="1123"/>
      <c r="G81" s="1123"/>
      <c r="H81" s="1123"/>
      <c r="I81" s="1123"/>
      <c r="J81" s="1123"/>
      <c r="K81" s="1239" t="e">
        <f>ROUND(ABS(AF44)/(9.81*AG9^2),4)</f>
        <v>#REF!</v>
      </c>
      <c r="L81" s="1239"/>
      <c r="M81" s="1239"/>
      <c r="N81" s="1239"/>
      <c r="O81" s="1239"/>
      <c r="P81" s="1239"/>
      <c r="Q81" s="1239"/>
      <c r="R81" s="1239"/>
      <c r="S81" s="1229" t="e">
        <f>+VLOOKUP(K81,'C-1(경사제)'!$R$4:$S$183,2)</f>
        <v>#REF!</v>
      </c>
      <c r="T81" s="1229"/>
      <c r="U81" s="1229"/>
      <c r="V81" s="1229"/>
      <c r="W81" s="1229"/>
      <c r="X81" s="1229"/>
      <c r="Y81" s="1229" t="e">
        <f>+VLOOKUP(K81,'C-1(경사제)'!$R$4:$X$183,IF(AR81=0.01,3,IF(AR81=0.02,4,IF(AR81=0.033,5,IF(AR81=0.05,6,IF(AR81=0.1,7,8))))),0)</f>
        <v>#REF!</v>
      </c>
      <c r="Z81" s="1229"/>
      <c r="AA81" s="1229"/>
      <c r="AB81" s="1229"/>
      <c r="AC81" s="1229"/>
      <c r="AD81" s="1229"/>
      <c r="AE81" s="1230" t="e">
        <f>ABS(S81*AF44)</f>
        <v>#REF!</v>
      </c>
      <c r="AF81" s="1230"/>
      <c r="AG81" s="1230"/>
      <c r="AH81" s="1230"/>
      <c r="AI81" s="1230"/>
      <c r="AJ81" s="1230"/>
      <c r="AK81" s="1230" t="e">
        <f>ABS(Y81*AF44)</f>
        <v>#REF!</v>
      </c>
      <c r="AL81" s="1230"/>
      <c r="AM81" s="1230"/>
      <c r="AN81" s="1230"/>
      <c r="AO81" s="1230"/>
      <c r="AP81" s="1231"/>
      <c r="AR81" s="1211">
        <f>P18</f>
        <v>0.02</v>
      </c>
      <c r="AS81" s="1212"/>
      <c r="AT81" s="1212"/>
      <c r="AU81" s="1212"/>
      <c r="AV81" s="103"/>
      <c r="AW81" s="114"/>
      <c r="AX81" s="114"/>
      <c r="AY81" s="1235"/>
      <c r="AZ81" s="1235"/>
      <c r="BA81" s="1235"/>
      <c r="BB81" s="1235"/>
      <c r="BC81" s="1237"/>
      <c r="BD81" s="1237"/>
      <c r="BE81" s="1237"/>
      <c r="BF81" s="1237"/>
      <c r="BG81" s="1237"/>
      <c r="BH81" s="1237"/>
      <c r="BI81" s="1167"/>
      <c r="BJ81" s="1167"/>
      <c r="BK81" s="1167"/>
      <c r="BL81" s="1167"/>
      <c r="BM81" s="1167"/>
      <c r="BN81" s="1167"/>
      <c r="BO81" s="272"/>
      <c r="BP81" s="272"/>
      <c r="BQ81" s="272"/>
      <c r="BR81" s="272"/>
      <c r="BS81" s="272"/>
      <c r="BT81" s="272"/>
      <c r="BU81" s="272"/>
      <c r="BV81" s="272"/>
      <c r="BW81" s="248"/>
    </row>
    <row r="82" spans="1:87" ht="18" customHeight="1">
      <c r="A82" s="103"/>
      <c r="B82" s="122"/>
      <c r="C82" s="122"/>
      <c r="D82" s="122"/>
      <c r="E82" s="122"/>
      <c r="F82" s="122"/>
      <c r="G82" s="122"/>
      <c r="H82" s="122"/>
      <c r="I82" s="122"/>
      <c r="J82" s="122"/>
      <c r="K82" s="328"/>
      <c r="L82" s="328"/>
      <c r="M82" s="328"/>
      <c r="N82" s="328"/>
      <c r="O82" s="328"/>
      <c r="P82" s="328"/>
      <c r="Q82" s="328"/>
      <c r="R82" s="328"/>
      <c r="S82" s="326"/>
      <c r="T82" s="326"/>
      <c r="U82" s="326"/>
      <c r="V82" s="326"/>
      <c r="W82" s="326"/>
      <c r="X82" s="326"/>
      <c r="Y82" s="326"/>
      <c r="Z82" s="326"/>
      <c r="AA82" s="326"/>
      <c r="AB82" s="326"/>
      <c r="AC82" s="326"/>
      <c r="AD82" s="326"/>
      <c r="AE82" s="327"/>
      <c r="AF82" s="327"/>
      <c r="AG82" s="327"/>
      <c r="AH82" s="327"/>
      <c r="AI82" s="327"/>
      <c r="AJ82" s="327"/>
      <c r="AK82" s="327"/>
      <c r="AL82" s="327"/>
      <c r="AM82" s="327"/>
      <c r="AN82" s="327"/>
      <c r="AO82" s="327"/>
      <c r="AP82" s="327"/>
      <c r="AR82" s="1211">
        <f>P19</f>
        <v>0</v>
      </c>
      <c r="AS82" s="1212"/>
      <c r="AT82" s="1212"/>
      <c r="AU82" s="1212"/>
      <c r="AV82" s="103"/>
      <c r="AW82" s="114"/>
      <c r="AX82" s="114"/>
      <c r="AY82" s="1235"/>
      <c r="AZ82" s="1235"/>
      <c r="BA82" s="1235"/>
      <c r="BB82" s="1235"/>
      <c r="BC82" s="1237"/>
      <c r="BD82" s="1237"/>
      <c r="BE82" s="1237"/>
      <c r="BF82" s="1237"/>
      <c r="BG82" s="1237"/>
      <c r="BH82" s="1237"/>
      <c r="BI82" s="1167"/>
      <c r="BJ82" s="1167"/>
      <c r="BK82" s="1167"/>
      <c r="BL82" s="1167"/>
      <c r="BM82" s="1167"/>
      <c r="BN82" s="1167"/>
      <c r="BO82" s="272"/>
      <c r="BP82" s="272"/>
      <c r="BQ82" s="272"/>
      <c r="BR82" s="272"/>
      <c r="BS82" s="272"/>
      <c r="BT82" s="272"/>
      <c r="BU82" s="272"/>
      <c r="BV82" s="272"/>
      <c r="BW82" s="248"/>
    </row>
    <row r="83" spans="1:87" ht="18" customHeight="1">
      <c r="AR83" s="247"/>
      <c r="AS83" s="103"/>
      <c r="AT83" s="103"/>
      <c r="AU83" s="103"/>
      <c r="AV83" s="103"/>
      <c r="AW83" s="114"/>
      <c r="AX83" s="114"/>
      <c r="AY83" s="114"/>
      <c r="AZ83" s="114"/>
      <c r="BA83" s="114"/>
      <c r="BB83" s="114"/>
      <c r="BC83" s="114"/>
      <c r="BD83" s="114"/>
      <c r="BE83" s="114"/>
      <c r="BF83" s="114"/>
      <c r="BG83" s="114"/>
      <c r="BH83" s="114"/>
      <c r="BI83" s="114"/>
      <c r="BJ83" s="114"/>
      <c r="BK83" s="114"/>
      <c r="BL83" s="114"/>
      <c r="BM83" s="114"/>
      <c r="BN83" s="114"/>
      <c r="BO83" s="114"/>
      <c r="BP83" s="114"/>
      <c r="BQ83" s="114"/>
      <c r="BR83" s="114"/>
      <c r="BS83" s="114"/>
      <c r="BT83" s="114"/>
      <c r="BU83" s="114"/>
      <c r="BV83" s="114"/>
      <c r="BW83" s="248"/>
    </row>
    <row r="84" spans="1:87" ht="18" customHeight="1">
      <c r="B84" s="116" t="s">
        <v>354</v>
      </c>
      <c r="AR84" s="247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3"/>
      <c r="BN84" s="103"/>
      <c r="BO84" s="103"/>
      <c r="BP84" s="103"/>
      <c r="BQ84" s="103"/>
      <c r="BR84" s="103"/>
      <c r="BS84" s="103"/>
      <c r="BT84" s="103"/>
      <c r="BU84" s="103"/>
      <c r="BV84" s="103"/>
      <c r="BW84" s="248"/>
    </row>
    <row r="85" spans="1:87" ht="18" customHeight="1">
      <c r="B85" s="1168" t="s">
        <v>130</v>
      </c>
      <c r="C85" s="1169"/>
      <c r="D85" s="1169"/>
      <c r="E85" s="1169"/>
      <c r="F85" s="1169"/>
      <c r="G85" s="1169"/>
      <c r="H85" s="1169"/>
      <c r="I85" s="1169"/>
      <c r="J85" s="1169"/>
      <c r="K85" s="1169" t="s">
        <v>338</v>
      </c>
      <c r="L85" s="1169"/>
      <c r="M85" s="1169"/>
      <c r="N85" s="1169"/>
      <c r="O85" s="1169"/>
      <c r="P85" s="1169"/>
      <c r="Q85" s="1169"/>
      <c r="R85" s="1169"/>
      <c r="S85" s="1169" t="s">
        <v>339</v>
      </c>
      <c r="T85" s="1169"/>
      <c r="U85" s="1169"/>
      <c r="V85" s="1169"/>
      <c r="W85" s="1169"/>
      <c r="X85" s="1169"/>
      <c r="Y85" s="1169"/>
      <c r="Z85" s="1169"/>
      <c r="AA85" s="1169"/>
      <c r="AB85" s="1169"/>
      <c r="AC85" s="1169"/>
      <c r="AD85" s="1169"/>
      <c r="AE85" s="1169"/>
      <c r="AF85" s="1169"/>
      <c r="AG85" s="1169"/>
      <c r="AH85" s="1169" t="s">
        <v>101</v>
      </c>
      <c r="AI85" s="1169"/>
      <c r="AJ85" s="1169"/>
      <c r="AK85" s="1169"/>
      <c r="AL85" s="1169"/>
      <c r="AM85" s="1169"/>
      <c r="AN85" s="1169"/>
      <c r="AO85" s="1169"/>
      <c r="AP85" s="1172"/>
      <c r="AR85" s="247"/>
      <c r="AS85" s="103"/>
      <c r="AT85" s="103"/>
      <c r="AU85" s="224"/>
      <c r="AV85" s="224"/>
      <c r="AW85" s="224"/>
      <c r="AX85" s="224"/>
      <c r="AY85" s="224"/>
      <c r="AZ85" s="224"/>
      <c r="BA85" s="224"/>
      <c r="BB85" s="224"/>
      <c r="BC85" s="224"/>
      <c r="BD85" s="224"/>
      <c r="BE85" s="224"/>
      <c r="BF85" s="224"/>
      <c r="BG85" s="224"/>
      <c r="BH85" s="224"/>
      <c r="BI85" s="224"/>
      <c r="BJ85" s="224"/>
      <c r="BK85" s="224"/>
      <c r="BL85" s="224"/>
      <c r="BM85" s="224"/>
      <c r="BN85" s="224"/>
      <c r="BO85" s="224"/>
      <c r="BP85" s="224"/>
      <c r="BQ85" s="224"/>
      <c r="BR85" s="224"/>
      <c r="BS85" s="224"/>
      <c r="BT85" s="224"/>
      <c r="BU85" s="224"/>
      <c r="BV85" s="224"/>
      <c r="BW85" s="254"/>
      <c r="BX85" s="224"/>
      <c r="BY85" s="224"/>
      <c r="BZ85" s="224"/>
      <c r="CA85" s="224"/>
      <c r="CB85" s="224"/>
      <c r="CC85" s="224"/>
      <c r="CD85" s="224"/>
      <c r="CE85" s="224"/>
      <c r="CF85" s="224"/>
      <c r="CG85" s="224"/>
      <c r="CH85" s="224"/>
      <c r="CI85" s="224"/>
    </row>
    <row r="86" spans="1:87" ht="18" customHeight="1">
      <c r="B86" s="1181" t="e">
        <f>B78</f>
        <v>#REF!</v>
      </c>
      <c r="C86" s="1182"/>
      <c r="D86" s="1182"/>
      <c r="E86" s="1182"/>
      <c r="F86" s="1182"/>
      <c r="G86" s="1182"/>
      <c r="H86" s="1182"/>
      <c r="I86" s="1182"/>
      <c r="J86" s="1182"/>
      <c r="K86" s="1240" t="e">
        <f>R6</f>
        <v>#REF!</v>
      </c>
      <c r="L86" s="1240"/>
      <c r="M86" s="1240"/>
      <c r="N86" s="1240"/>
      <c r="O86" s="1240"/>
      <c r="P86" s="1240"/>
      <c r="Q86" s="1240"/>
      <c r="R86" s="1240"/>
      <c r="S86" s="1241" t="e">
        <f>AK78</f>
        <v>#REF!</v>
      </c>
      <c r="T86" s="1242"/>
      <c r="U86" s="1242"/>
      <c r="V86" s="1242"/>
      <c r="W86" s="1242"/>
      <c r="X86" s="1242"/>
      <c r="Y86" s="1242"/>
      <c r="Z86" s="269" t="s">
        <v>100</v>
      </c>
      <c r="AA86" s="1242" t="e">
        <f>AE78</f>
        <v>#REF!</v>
      </c>
      <c r="AB86" s="1242"/>
      <c r="AC86" s="1242"/>
      <c r="AD86" s="1242"/>
      <c r="AE86" s="1242"/>
      <c r="AF86" s="1242"/>
      <c r="AG86" s="1243"/>
      <c r="AH86" s="1182" t="e">
        <f>IF(AND(K86&gt;=S86, K86&lt;=AA86),"쇄파대","비쇄파대")</f>
        <v>#REF!</v>
      </c>
      <c r="AI86" s="1182"/>
      <c r="AJ86" s="1182"/>
      <c r="AK86" s="1182"/>
      <c r="AL86" s="1182"/>
      <c r="AM86" s="1182"/>
      <c r="AN86" s="1182"/>
      <c r="AO86" s="1182"/>
      <c r="AP86" s="1244"/>
      <c r="AR86" s="247"/>
      <c r="AS86" s="103"/>
      <c r="AT86" s="103"/>
      <c r="AU86" s="161"/>
      <c r="AV86" s="161"/>
      <c r="AW86" s="161"/>
      <c r="AX86" s="161"/>
      <c r="AY86" s="161"/>
      <c r="AZ86" s="161"/>
      <c r="BA86" s="161"/>
      <c r="BB86" s="161"/>
      <c r="BC86" s="161"/>
      <c r="BD86" s="161"/>
      <c r="BE86" s="155"/>
      <c r="BF86" s="155"/>
      <c r="BG86" s="155"/>
      <c r="BH86" s="155"/>
      <c r="BI86" s="155"/>
      <c r="BJ86" s="155"/>
      <c r="BK86" s="155"/>
      <c r="BL86" s="155"/>
      <c r="BM86" s="154"/>
      <c r="BN86" s="154"/>
      <c r="BO86" s="154"/>
      <c r="BP86" s="154"/>
      <c r="BQ86" s="154"/>
      <c r="BR86" s="154"/>
      <c r="BS86" s="154"/>
      <c r="BT86" s="225"/>
      <c r="BU86" s="154"/>
      <c r="BV86" s="154"/>
      <c r="BW86" s="253"/>
      <c r="BX86" s="154"/>
      <c r="BY86" s="154"/>
      <c r="BZ86" s="154"/>
      <c r="CA86" s="154"/>
      <c r="CB86" s="161"/>
      <c r="CC86" s="161"/>
      <c r="CD86" s="161"/>
      <c r="CE86" s="161"/>
      <c r="CF86" s="161"/>
      <c r="CG86" s="161"/>
      <c r="CH86" s="161"/>
      <c r="CI86" s="161"/>
    </row>
    <row r="87" spans="1:87" ht="18" customHeight="1">
      <c r="B87" s="1191" t="str">
        <f>B79</f>
        <v>북측파제제</v>
      </c>
      <c r="C87" s="1192"/>
      <c r="D87" s="1192"/>
      <c r="E87" s="1192"/>
      <c r="F87" s="1192"/>
      <c r="G87" s="1192"/>
      <c r="H87" s="1192"/>
      <c r="I87" s="1192"/>
      <c r="J87" s="1192"/>
      <c r="K87" s="1245" t="e">
        <f>R7</f>
        <v>#REF!</v>
      </c>
      <c r="L87" s="1245"/>
      <c r="M87" s="1245"/>
      <c r="N87" s="1245"/>
      <c r="O87" s="1245"/>
      <c r="P87" s="1245"/>
      <c r="Q87" s="1245"/>
      <c r="R87" s="1245"/>
      <c r="S87" s="1246" t="e">
        <f>AK79</f>
        <v>#REF!</v>
      </c>
      <c r="T87" s="1247"/>
      <c r="U87" s="1247"/>
      <c r="V87" s="1247"/>
      <c r="W87" s="1247"/>
      <c r="X87" s="1247"/>
      <c r="Y87" s="1247"/>
      <c r="Z87" s="284" t="s">
        <v>100</v>
      </c>
      <c r="AA87" s="1247" t="e">
        <f>AE79</f>
        <v>#REF!</v>
      </c>
      <c r="AB87" s="1247"/>
      <c r="AC87" s="1247"/>
      <c r="AD87" s="1247"/>
      <c r="AE87" s="1247"/>
      <c r="AF87" s="1247"/>
      <c r="AG87" s="1248"/>
      <c r="AH87" s="1192" t="e">
        <f>IF(AND(K87&gt;=S87, K87&lt;=AA87),"쇄파대","비쇄파대")</f>
        <v>#REF!</v>
      </c>
      <c r="AI87" s="1192"/>
      <c r="AJ87" s="1192"/>
      <c r="AK87" s="1192"/>
      <c r="AL87" s="1192"/>
      <c r="AM87" s="1192"/>
      <c r="AN87" s="1192"/>
      <c r="AO87" s="1192"/>
      <c r="AP87" s="1249"/>
      <c r="AR87" s="247"/>
      <c r="AS87" s="103"/>
      <c r="AT87" s="103"/>
      <c r="AU87" s="161"/>
      <c r="AV87" s="161"/>
      <c r="AW87" s="161"/>
      <c r="AX87" s="161"/>
      <c r="AY87" s="161"/>
      <c r="AZ87" s="161"/>
      <c r="BA87" s="161"/>
      <c r="BB87" s="161"/>
      <c r="BC87" s="161"/>
      <c r="BD87" s="161"/>
      <c r="BE87" s="155"/>
      <c r="BF87" s="155"/>
      <c r="BG87" s="155"/>
      <c r="BH87" s="155"/>
      <c r="BI87" s="155"/>
      <c r="BJ87" s="155"/>
      <c r="BK87" s="155"/>
      <c r="BL87" s="155"/>
      <c r="BM87" s="154"/>
      <c r="BN87" s="154"/>
      <c r="BO87" s="154"/>
      <c r="BP87" s="154"/>
      <c r="BQ87" s="154"/>
      <c r="BR87" s="154"/>
      <c r="BS87" s="154"/>
      <c r="BT87" s="225"/>
      <c r="BU87" s="154"/>
      <c r="BV87" s="154"/>
      <c r="BW87" s="253"/>
      <c r="BX87" s="154"/>
      <c r="BY87" s="154"/>
      <c r="BZ87" s="154"/>
      <c r="CA87" s="154"/>
      <c r="CB87" s="161"/>
      <c r="CC87" s="161"/>
      <c r="CD87" s="161"/>
      <c r="CE87" s="161"/>
      <c r="CF87" s="161"/>
      <c r="CG87" s="161"/>
      <c r="CH87" s="161"/>
      <c r="CI87" s="161"/>
    </row>
    <row r="88" spans="1:87" ht="18" customHeight="1">
      <c r="B88" s="1191" t="e">
        <f>B80</f>
        <v>#REF!</v>
      </c>
      <c r="C88" s="1192"/>
      <c r="D88" s="1192"/>
      <c r="E88" s="1192"/>
      <c r="F88" s="1192"/>
      <c r="G88" s="1192"/>
      <c r="H88" s="1192"/>
      <c r="I88" s="1192"/>
      <c r="J88" s="1192"/>
      <c r="K88" s="1245" t="e">
        <f>R8</f>
        <v>#REF!</v>
      </c>
      <c r="L88" s="1245"/>
      <c r="M88" s="1245"/>
      <c r="N88" s="1245"/>
      <c r="O88" s="1245"/>
      <c r="P88" s="1245"/>
      <c r="Q88" s="1245"/>
      <c r="R88" s="1245"/>
      <c r="S88" s="1246" t="e">
        <f>AK80</f>
        <v>#REF!</v>
      </c>
      <c r="T88" s="1247"/>
      <c r="U88" s="1247"/>
      <c r="V88" s="1247"/>
      <c r="W88" s="1247"/>
      <c r="X88" s="1247"/>
      <c r="Y88" s="1247"/>
      <c r="Z88" s="284" t="s">
        <v>100</v>
      </c>
      <c r="AA88" s="1247" t="e">
        <f>AE80</f>
        <v>#REF!</v>
      </c>
      <c r="AB88" s="1247"/>
      <c r="AC88" s="1247"/>
      <c r="AD88" s="1247"/>
      <c r="AE88" s="1247"/>
      <c r="AF88" s="1247"/>
      <c r="AG88" s="1248"/>
      <c r="AH88" s="1192" t="e">
        <f>IF(AND(K88&gt;=S88, K88&lt;=AA88),"쇄파대","비쇄파대")</f>
        <v>#REF!</v>
      </c>
      <c r="AI88" s="1192"/>
      <c r="AJ88" s="1192"/>
      <c r="AK88" s="1192"/>
      <c r="AL88" s="1192"/>
      <c r="AM88" s="1192"/>
      <c r="AN88" s="1192"/>
      <c r="AO88" s="1192"/>
      <c r="AP88" s="1249"/>
      <c r="AR88" s="247"/>
      <c r="AS88" s="103"/>
      <c r="AT88" s="103"/>
      <c r="AU88" s="161"/>
      <c r="AV88" s="161"/>
      <c r="AW88" s="161"/>
      <c r="AX88" s="161"/>
      <c r="AY88" s="161"/>
      <c r="AZ88" s="161"/>
      <c r="BA88" s="161"/>
      <c r="BB88" s="161"/>
      <c r="BC88" s="161"/>
      <c r="BD88" s="161"/>
      <c r="BE88" s="155"/>
      <c r="BF88" s="155"/>
      <c r="BG88" s="155"/>
      <c r="BH88" s="155"/>
      <c r="BI88" s="155"/>
      <c r="BJ88" s="155"/>
      <c r="BK88" s="155"/>
      <c r="BL88" s="155"/>
      <c r="BM88" s="154"/>
      <c r="BN88" s="154"/>
      <c r="BO88" s="154"/>
      <c r="BP88" s="154"/>
      <c r="BQ88" s="154"/>
      <c r="BR88" s="154"/>
      <c r="BS88" s="154"/>
      <c r="BT88" s="225"/>
      <c r="BU88" s="154"/>
      <c r="BV88" s="154"/>
      <c r="BW88" s="253"/>
      <c r="BX88" s="154"/>
      <c r="BY88" s="154"/>
      <c r="BZ88" s="154"/>
      <c r="CA88" s="154"/>
      <c r="CB88" s="161"/>
      <c r="CC88" s="161"/>
      <c r="CD88" s="161"/>
      <c r="CE88" s="161"/>
      <c r="CF88" s="161"/>
      <c r="CG88" s="161"/>
      <c r="CH88" s="161"/>
      <c r="CI88" s="161"/>
    </row>
    <row r="89" spans="1:87" ht="18" customHeight="1">
      <c r="B89" s="1200" t="str">
        <f>B81</f>
        <v>남측파제제</v>
      </c>
      <c r="C89" s="1201"/>
      <c r="D89" s="1201"/>
      <c r="E89" s="1201"/>
      <c r="F89" s="1201"/>
      <c r="G89" s="1201"/>
      <c r="H89" s="1201"/>
      <c r="I89" s="1201"/>
      <c r="J89" s="1201"/>
      <c r="K89" s="1250" t="e">
        <f>R9</f>
        <v>#REF!</v>
      </c>
      <c r="L89" s="1250"/>
      <c r="M89" s="1250"/>
      <c r="N89" s="1250"/>
      <c r="O89" s="1250"/>
      <c r="P89" s="1250"/>
      <c r="Q89" s="1250"/>
      <c r="R89" s="1250"/>
      <c r="S89" s="1251" t="e">
        <f>AK81</f>
        <v>#REF!</v>
      </c>
      <c r="T89" s="1252"/>
      <c r="U89" s="1252"/>
      <c r="V89" s="1252"/>
      <c r="W89" s="1252"/>
      <c r="X89" s="1252"/>
      <c r="Y89" s="1252"/>
      <c r="Z89" s="329" t="s">
        <v>100</v>
      </c>
      <c r="AA89" s="1252" t="e">
        <f>AE81</f>
        <v>#REF!</v>
      </c>
      <c r="AB89" s="1252"/>
      <c r="AC89" s="1252"/>
      <c r="AD89" s="1252"/>
      <c r="AE89" s="1252"/>
      <c r="AF89" s="1252"/>
      <c r="AG89" s="1253"/>
      <c r="AH89" s="1201" t="e">
        <f>IF(AND(K89&gt;=S89, K89&lt;=AA89),"쇄파대","비쇄파대")</f>
        <v>#REF!</v>
      </c>
      <c r="AI89" s="1201"/>
      <c r="AJ89" s="1201"/>
      <c r="AK89" s="1201"/>
      <c r="AL89" s="1201"/>
      <c r="AM89" s="1201"/>
      <c r="AN89" s="1201"/>
      <c r="AO89" s="1201"/>
      <c r="AP89" s="1254"/>
      <c r="AR89" s="247"/>
      <c r="AS89" s="103"/>
      <c r="AT89" s="103"/>
      <c r="AU89" s="161"/>
      <c r="AV89" s="161"/>
      <c r="AW89" s="161"/>
      <c r="AX89" s="161"/>
      <c r="AY89" s="161"/>
      <c r="AZ89" s="161"/>
      <c r="BA89" s="161"/>
      <c r="BB89" s="161"/>
      <c r="BC89" s="161"/>
      <c r="BD89" s="161"/>
      <c r="BE89" s="155"/>
      <c r="BF89" s="155"/>
      <c r="BG89" s="155"/>
      <c r="BH89" s="155"/>
      <c r="BI89" s="155"/>
      <c r="BJ89" s="155"/>
      <c r="BK89" s="155"/>
      <c r="BL89" s="155"/>
      <c r="BM89" s="154"/>
      <c r="BN89" s="154"/>
      <c r="BO89" s="154"/>
      <c r="BP89" s="154"/>
      <c r="BQ89" s="154"/>
      <c r="BR89" s="154"/>
      <c r="BS89" s="154"/>
      <c r="BT89" s="225"/>
      <c r="BU89" s="154"/>
      <c r="BV89" s="154"/>
      <c r="BW89" s="253"/>
      <c r="BX89" s="154"/>
      <c r="BY89" s="154"/>
      <c r="BZ89" s="154"/>
      <c r="CA89" s="154"/>
      <c r="CB89" s="161"/>
      <c r="CC89" s="161"/>
      <c r="CD89" s="161"/>
      <c r="CE89" s="161"/>
      <c r="CF89" s="161"/>
      <c r="CG89" s="161"/>
      <c r="CH89" s="161"/>
      <c r="CI89" s="161"/>
    </row>
    <row r="90" spans="1:87" ht="18" customHeight="1">
      <c r="B90" s="122"/>
      <c r="C90" s="122"/>
      <c r="D90" s="122"/>
      <c r="E90" s="122"/>
      <c r="F90" s="122"/>
      <c r="G90" s="122"/>
      <c r="H90" s="122"/>
      <c r="I90" s="122"/>
      <c r="J90" s="122"/>
      <c r="K90" s="331"/>
      <c r="L90" s="331"/>
      <c r="M90" s="331"/>
      <c r="N90" s="331"/>
      <c r="O90" s="331"/>
      <c r="P90" s="331"/>
      <c r="Q90" s="331"/>
      <c r="R90" s="331"/>
      <c r="S90" s="331"/>
      <c r="T90" s="331"/>
      <c r="U90" s="331"/>
      <c r="V90" s="331"/>
      <c r="W90" s="331"/>
      <c r="X90" s="331"/>
      <c r="Y90" s="331"/>
      <c r="Z90" s="330"/>
      <c r="AA90" s="331"/>
      <c r="AB90" s="331"/>
      <c r="AC90" s="331"/>
      <c r="AD90" s="331"/>
      <c r="AE90" s="331"/>
      <c r="AF90" s="331"/>
      <c r="AG90" s="331"/>
      <c r="AH90" s="122"/>
      <c r="AI90" s="122"/>
      <c r="AJ90" s="122"/>
      <c r="AK90" s="122"/>
      <c r="AL90" s="122"/>
      <c r="AM90" s="122"/>
      <c r="AN90" s="122"/>
      <c r="AO90" s="122"/>
      <c r="AP90" s="122"/>
      <c r="AR90" s="247"/>
      <c r="AS90" s="103"/>
      <c r="AT90" s="103"/>
      <c r="AU90" s="161"/>
      <c r="AV90" s="161"/>
      <c r="AW90" s="161"/>
      <c r="AX90" s="161"/>
      <c r="AY90" s="161"/>
      <c r="AZ90" s="161"/>
      <c r="BA90" s="161"/>
      <c r="BB90" s="161"/>
      <c r="BC90" s="161"/>
      <c r="BD90" s="161"/>
      <c r="BE90" s="155"/>
      <c r="BF90" s="155"/>
      <c r="BG90" s="155"/>
      <c r="BH90" s="155"/>
      <c r="BI90" s="155"/>
      <c r="BJ90" s="155"/>
      <c r="BK90" s="155"/>
      <c r="BL90" s="155"/>
      <c r="BM90" s="154"/>
      <c r="BN90" s="154"/>
      <c r="BO90" s="154"/>
      <c r="BP90" s="154"/>
      <c r="BQ90" s="154"/>
      <c r="BR90" s="154"/>
      <c r="BS90" s="154"/>
      <c r="BT90" s="225"/>
      <c r="BU90" s="154"/>
      <c r="BV90" s="154"/>
      <c r="BW90" s="253"/>
      <c r="BX90" s="154"/>
      <c r="BY90" s="154"/>
      <c r="BZ90" s="154"/>
      <c r="CA90" s="154"/>
      <c r="CB90" s="161"/>
      <c r="CC90" s="161"/>
      <c r="CD90" s="161"/>
      <c r="CE90" s="161"/>
      <c r="CF90" s="161"/>
      <c r="CG90" s="161"/>
      <c r="CH90" s="161"/>
      <c r="CI90" s="161"/>
    </row>
    <row r="91" spans="1:87" ht="18" customHeight="1">
      <c r="B91" s="111"/>
      <c r="C91" s="111"/>
      <c r="D91" s="111"/>
      <c r="E91" s="111"/>
      <c r="F91" s="111"/>
      <c r="G91" s="111"/>
      <c r="H91" s="111"/>
      <c r="I91" s="111"/>
      <c r="J91" s="111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268"/>
      <c r="AA91" s="156"/>
      <c r="AB91" s="156"/>
      <c r="AC91" s="156"/>
      <c r="AD91" s="156"/>
      <c r="AE91" s="156"/>
      <c r="AF91" s="156"/>
      <c r="AG91" s="156"/>
      <c r="AH91" s="111"/>
      <c r="AI91" s="111"/>
      <c r="AJ91" s="111"/>
      <c r="AK91" s="111"/>
      <c r="AL91" s="111"/>
      <c r="AM91" s="111"/>
      <c r="AN91" s="111"/>
      <c r="AO91" s="111"/>
      <c r="AP91" s="111"/>
      <c r="AR91" s="247"/>
      <c r="AS91" s="103"/>
      <c r="AT91" s="103"/>
      <c r="AU91" s="161"/>
      <c r="AV91" s="161"/>
      <c r="AW91" s="161"/>
      <c r="AX91" s="161"/>
      <c r="AY91" s="161"/>
      <c r="AZ91" s="161"/>
      <c r="BA91" s="161"/>
      <c r="BB91" s="161"/>
      <c r="BC91" s="161"/>
      <c r="BD91" s="161"/>
      <c r="BE91" s="155"/>
      <c r="BF91" s="155"/>
      <c r="BG91" s="155"/>
      <c r="BH91" s="155"/>
      <c r="BI91" s="155"/>
      <c r="BJ91" s="155"/>
      <c r="BK91" s="155"/>
      <c r="BL91" s="155"/>
      <c r="BM91" s="154"/>
      <c r="BN91" s="154"/>
      <c r="BO91" s="154"/>
      <c r="BP91" s="154"/>
      <c r="BQ91" s="154"/>
      <c r="BR91" s="154"/>
      <c r="BS91" s="154"/>
      <c r="BT91" s="225"/>
      <c r="BU91" s="154"/>
      <c r="BV91" s="154"/>
      <c r="BW91" s="253"/>
      <c r="BX91" s="154"/>
      <c r="BY91" s="154"/>
      <c r="BZ91" s="154"/>
      <c r="CA91" s="154"/>
      <c r="CB91" s="161"/>
      <c r="CC91" s="161"/>
      <c r="CD91" s="161"/>
      <c r="CE91" s="161"/>
      <c r="CF91" s="161"/>
      <c r="CG91" s="161"/>
      <c r="CH91" s="161"/>
      <c r="CI91" s="161"/>
    </row>
    <row r="92" spans="1:87" ht="18" customHeight="1">
      <c r="A92" s="116" t="s">
        <v>351</v>
      </c>
      <c r="AR92" s="247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3"/>
      <c r="BN92" s="103"/>
      <c r="BO92" s="103"/>
      <c r="BP92" s="103"/>
      <c r="BQ92" s="103"/>
      <c r="BR92" s="103"/>
      <c r="BS92" s="103"/>
      <c r="BT92" s="103"/>
      <c r="BU92" s="103"/>
      <c r="BV92" s="103"/>
      <c r="BW92" s="248"/>
    </row>
    <row r="93" spans="1:87" ht="18" customHeight="1">
      <c r="B93" s="116" t="s">
        <v>352</v>
      </c>
      <c r="AR93" s="247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3"/>
      <c r="BN93" s="103"/>
      <c r="BO93" s="103"/>
      <c r="BP93" s="103"/>
      <c r="BQ93" s="103"/>
      <c r="BR93" s="103"/>
      <c r="BS93" s="103"/>
      <c r="BT93" s="103"/>
      <c r="BU93" s="103"/>
      <c r="BV93" s="103"/>
      <c r="BW93" s="248"/>
    </row>
    <row r="94" spans="1:87" ht="18" customHeight="1">
      <c r="B94" s="1168" t="s">
        <v>130</v>
      </c>
      <c r="C94" s="1169"/>
      <c r="D94" s="1169"/>
      <c r="E94" s="1169"/>
      <c r="F94" s="1169"/>
      <c r="G94" s="1169"/>
      <c r="H94" s="1169"/>
      <c r="I94" s="1169"/>
      <c r="J94" s="1169"/>
      <c r="K94" s="1203" t="s">
        <v>275</v>
      </c>
      <c r="L94" s="1169"/>
      <c r="M94" s="1169"/>
      <c r="N94" s="1169"/>
      <c r="O94" s="1169"/>
      <c r="P94" s="1203" t="s">
        <v>291</v>
      </c>
      <c r="Q94" s="1203"/>
      <c r="R94" s="1203"/>
      <c r="S94" s="1203"/>
      <c r="T94" s="1203"/>
      <c r="U94" s="1203"/>
      <c r="V94" s="1203" t="s">
        <v>198</v>
      </c>
      <c r="W94" s="1255"/>
      <c r="X94" s="1255"/>
      <c r="Y94" s="1255"/>
      <c r="Z94" s="1255"/>
      <c r="AA94" s="1169" t="s">
        <v>276</v>
      </c>
      <c r="AB94" s="1169"/>
      <c r="AC94" s="1169"/>
      <c r="AD94" s="1169"/>
      <c r="AE94" s="1169"/>
      <c r="AF94" s="1169" t="s">
        <v>277</v>
      </c>
      <c r="AG94" s="1169"/>
      <c r="AH94" s="1169"/>
      <c r="AI94" s="1169"/>
      <c r="AJ94" s="1169"/>
      <c r="AK94" s="1169"/>
      <c r="AL94" s="1203" t="s">
        <v>278</v>
      </c>
      <c r="AM94" s="1169"/>
      <c r="AN94" s="1169"/>
      <c r="AO94" s="1169"/>
      <c r="AP94" s="1172"/>
      <c r="AR94" s="247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H94" s="103"/>
      <c r="BI94" s="103"/>
      <c r="BJ94" s="103"/>
      <c r="BK94" s="103"/>
      <c r="BL94" s="103"/>
      <c r="BM94" s="103"/>
      <c r="BN94" s="103"/>
      <c r="BO94" s="103"/>
      <c r="BP94" s="103"/>
      <c r="BQ94" s="103"/>
      <c r="BR94" s="103"/>
      <c r="BS94" s="103"/>
      <c r="BT94" s="103"/>
      <c r="BU94" s="103"/>
      <c r="BV94" s="103"/>
      <c r="BW94" s="248"/>
    </row>
    <row r="95" spans="1:87" ht="18" customHeight="1">
      <c r="B95" s="1168"/>
      <c r="C95" s="1169"/>
      <c r="D95" s="1169"/>
      <c r="E95" s="1169"/>
      <c r="F95" s="1169"/>
      <c r="G95" s="1169"/>
      <c r="H95" s="1169"/>
      <c r="I95" s="1169"/>
      <c r="J95" s="1169"/>
      <c r="K95" s="1169"/>
      <c r="L95" s="1169"/>
      <c r="M95" s="1169"/>
      <c r="N95" s="1169"/>
      <c r="O95" s="1169"/>
      <c r="P95" s="1203"/>
      <c r="Q95" s="1203"/>
      <c r="R95" s="1203"/>
      <c r="S95" s="1203"/>
      <c r="T95" s="1203"/>
      <c r="U95" s="1203"/>
      <c r="V95" s="1255"/>
      <c r="W95" s="1255"/>
      <c r="X95" s="1255"/>
      <c r="Y95" s="1255"/>
      <c r="Z95" s="1255"/>
      <c r="AA95" s="1169"/>
      <c r="AB95" s="1169"/>
      <c r="AC95" s="1169"/>
      <c r="AD95" s="1169"/>
      <c r="AE95" s="1169"/>
      <c r="AF95" s="1169"/>
      <c r="AG95" s="1169"/>
      <c r="AH95" s="1169"/>
      <c r="AI95" s="1169"/>
      <c r="AJ95" s="1169"/>
      <c r="AK95" s="1169"/>
      <c r="AL95" s="1169"/>
      <c r="AM95" s="1169"/>
      <c r="AN95" s="1169"/>
      <c r="AO95" s="1169"/>
      <c r="AP95" s="1172"/>
      <c r="AR95" s="1204" t="s">
        <v>228</v>
      </c>
      <c r="AS95" s="1205"/>
      <c r="AT95" s="1205"/>
      <c r="AU95" s="1205"/>
      <c r="AV95" s="1205" t="s">
        <v>229</v>
      </c>
      <c r="AW95" s="1205"/>
      <c r="AX95" s="1205"/>
      <c r="AY95" s="1205"/>
      <c r="AZ95" s="1205" t="s">
        <v>230</v>
      </c>
      <c r="BA95" s="1205"/>
      <c r="BB95" s="1205"/>
      <c r="BC95" s="1205"/>
      <c r="BD95" s="103"/>
      <c r="BE95" s="103">
        <v>20</v>
      </c>
      <c r="BF95" s="103">
        <v>30</v>
      </c>
      <c r="BG95" s="103">
        <v>100</v>
      </c>
      <c r="BH95" s="103"/>
      <c r="BI95" s="103"/>
      <c r="BJ95" s="103"/>
      <c r="BK95" s="103"/>
      <c r="BL95" s="103"/>
      <c r="BM95" s="103"/>
      <c r="BN95" s="103"/>
      <c r="BO95" s="103"/>
      <c r="BP95" s="103"/>
      <c r="BQ95" s="103"/>
      <c r="BR95" s="103"/>
      <c r="BS95" s="103"/>
      <c r="BT95" s="103"/>
      <c r="BU95" s="103"/>
      <c r="BV95" s="103"/>
      <c r="BW95" s="248"/>
    </row>
    <row r="96" spans="1:87" ht="18" customHeight="1">
      <c r="B96" s="1181" t="e">
        <f>B86</f>
        <v>#REF!</v>
      </c>
      <c r="C96" s="1182"/>
      <c r="D96" s="1182"/>
      <c r="E96" s="1182"/>
      <c r="F96" s="1182"/>
      <c r="G96" s="1182"/>
      <c r="H96" s="1182"/>
      <c r="I96" s="1182"/>
      <c r="J96" s="1182"/>
      <c r="K96" s="1184" t="e">
        <f>AL6</f>
        <v>#REF!</v>
      </c>
      <c r="L96" s="1184"/>
      <c r="M96" s="1184"/>
      <c r="N96" s="1184"/>
      <c r="O96" s="1184"/>
      <c r="P96" s="1184" t="e">
        <f>AZ96</f>
        <v>#REF!</v>
      </c>
      <c r="Q96" s="1184"/>
      <c r="R96" s="1184"/>
      <c r="S96" s="1184"/>
      <c r="T96" s="1184"/>
      <c r="U96" s="1184"/>
      <c r="V96" s="1224">
        <f>P15</f>
        <v>0.02</v>
      </c>
      <c r="W96" s="1224"/>
      <c r="X96" s="1224"/>
      <c r="Y96" s="1224"/>
      <c r="Z96" s="1224"/>
      <c r="AA96" s="1256" t="e">
        <f>P96/K96</f>
        <v>#REF!</v>
      </c>
      <c r="AB96" s="1256"/>
      <c r="AC96" s="1256"/>
      <c r="AD96" s="1256"/>
      <c r="AE96" s="1256"/>
      <c r="AF96" s="1257">
        <v>2.6</v>
      </c>
      <c r="AG96" s="1257"/>
      <c r="AH96" s="1257"/>
      <c r="AI96" s="1257"/>
      <c r="AJ96" s="1257"/>
      <c r="AK96" s="1257"/>
      <c r="AL96" s="1240" t="e">
        <f>AF96*P96</f>
        <v>#REF!</v>
      </c>
      <c r="AM96" s="1240"/>
      <c r="AN96" s="1240"/>
      <c r="AO96" s="1240"/>
      <c r="AP96" s="1241"/>
      <c r="AR96" s="1258" t="e">
        <f>R6/K96</f>
        <v>#REF!</v>
      </c>
      <c r="AS96" s="1259"/>
      <c r="AT96" s="1259"/>
      <c r="AU96" s="1259"/>
      <c r="AV96" s="1152">
        <f>BF96</f>
        <v>2.93</v>
      </c>
      <c r="AW96" s="1152"/>
      <c r="AX96" s="1152"/>
      <c r="AY96" s="1152"/>
      <c r="AZ96" s="1260" t="e">
        <f>ROUND(AB6/AV96,2)</f>
        <v>#REF!</v>
      </c>
      <c r="BA96" s="1260"/>
      <c r="BB96" s="1260"/>
      <c r="BC96" s="1260"/>
      <c r="BD96" s="103"/>
      <c r="BE96" s="285">
        <v>2.95</v>
      </c>
      <c r="BF96" s="287">
        <f>ROUND(BG96+(($BG$95-$BF$95)*(BE96-BG96)/($BG$95-$BE$95)),2)</f>
        <v>2.93</v>
      </c>
      <c r="BG96" s="286">
        <v>2.77</v>
      </c>
      <c r="BH96" s="103"/>
      <c r="BI96" s="1205" t="s">
        <v>229</v>
      </c>
      <c r="BJ96" s="1205"/>
      <c r="BK96" s="1205"/>
      <c r="BL96" s="1205"/>
      <c r="BM96" s="103"/>
      <c r="BN96" s="103"/>
      <c r="BO96" s="103"/>
      <c r="BP96" s="103"/>
      <c r="BQ96" s="103"/>
      <c r="BR96" s="103"/>
      <c r="BS96" s="103"/>
      <c r="BT96" s="103"/>
      <c r="BU96" s="103"/>
      <c r="BV96" s="103"/>
      <c r="BW96" s="248"/>
    </row>
    <row r="97" spans="1:75" ht="18" customHeight="1">
      <c r="B97" s="1191" t="str">
        <f>B87</f>
        <v>북측파제제</v>
      </c>
      <c r="C97" s="1192"/>
      <c r="D97" s="1192"/>
      <c r="E97" s="1192"/>
      <c r="F97" s="1192"/>
      <c r="G97" s="1192"/>
      <c r="H97" s="1192"/>
      <c r="I97" s="1192"/>
      <c r="J97" s="1192"/>
      <c r="K97" s="1194">
        <f>AL7</f>
        <v>206.31</v>
      </c>
      <c r="L97" s="1194"/>
      <c r="M97" s="1194"/>
      <c r="N97" s="1194"/>
      <c r="O97" s="1194"/>
      <c r="P97" s="1194">
        <f>AZ97</f>
        <v>1.72</v>
      </c>
      <c r="Q97" s="1194"/>
      <c r="R97" s="1194"/>
      <c r="S97" s="1194"/>
      <c r="T97" s="1194"/>
      <c r="U97" s="1194"/>
      <c r="V97" s="1226">
        <f>P16</f>
        <v>0.02</v>
      </c>
      <c r="W97" s="1226"/>
      <c r="X97" s="1226"/>
      <c r="Y97" s="1226"/>
      <c r="Z97" s="1226"/>
      <c r="AA97" s="1261">
        <f>P97/K97</f>
        <v>8.336968639426106E-3</v>
      </c>
      <c r="AB97" s="1261"/>
      <c r="AC97" s="1261"/>
      <c r="AD97" s="1261"/>
      <c r="AE97" s="1261"/>
      <c r="AF97" s="1262">
        <v>2.1</v>
      </c>
      <c r="AG97" s="1262"/>
      <c r="AH97" s="1262"/>
      <c r="AI97" s="1262"/>
      <c r="AJ97" s="1262"/>
      <c r="AK97" s="1262"/>
      <c r="AL97" s="1245">
        <f>AF97*P97</f>
        <v>3.6120000000000001</v>
      </c>
      <c r="AM97" s="1245"/>
      <c r="AN97" s="1245"/>
      <c r="AO97" s="1245"/>
      <c r="AP97" s="1246"/>
      <c r="AR97" s="1258" t="e">
        <f>R7/K97</f>
        <v>#REF!</v>
      </c>
      <c r="AS97" s="1259"/>
      <c r="AT97" s="1259"/>
      <c r="AU97" s="1259"/>
      <c r="AV97" s="1152">
        <f>BF97</f>
        <v>2.3199999999999998</v>
      </c>
      <c r="AW97" s="1152"/>
      <c r="AX97" s="1152"/>
      <c r="AY97" s="1152"/>
      <c r="AZ97" s="1260">
        <f>ROUND(AB7/AV97,2)</f>
        <v>1.72</v>
      </c>
      <c r="BA97" s="1260"/>
      <c r="BB97" s="1260"/>
      <c r="BC97" s="1260"/>
      <c r="BD97" s="103"/>
      <c r="BE97" s="285">
        <v>2.33</v>
      </c>
      <c r="BF97" s="287">
        <f>ROUND(BG97+(($BG$95-$BF$95)*(BE97-BG97)/($BG$95-$BE$95)),2)</f>
        <v>2.3199999999999998</v>
      </c>
      <c r="BG97" s="286">
        <v>2.23</v>
      </c>
      <c r="BH97" s="103"/>
      <c r="BI97" s="1205" t="s">
        <v>229</v>
      </c>
      <c r="BJ97" s="1205"/>
      <c r="BK97" s="1205"/>
      <c r="BL97" s="1205"/>
      <c r="BM97" s="103"/>
      <c r="BN97" s="103"/>
      <c r="BO97" s="103"/>
      <c r="BP97" s="103"/>
      <c r="BQ97" s="103"/>
      <c r="BR97" s="103"/>
      <c r="BS97" s="103"/>
      <c r="BT97" s="103"/>
      <c r="BU97" s="103"/>
      <c r="BV97" s="103"/>
      <c r="BW97" s="248"/>
    </row>
    <row r="98" spans="1:75" ht="18" customHeight="1">
      <c r="B98" s="1191" t="e">
        <f>B88</f>
        <v>#REF!</v>
      </c>
      <c r="C98" s="1192"/>
      <c r="D98" s="1192"/>
      <c r="E98" s="1192"/>
      <c r="F98" s="1192"/>
      <c r="G98" s="1192"/>
      <c r="H98" s="1192"/>
      <c r="I98" s="1192"/>
      <c r="J98" s="1192"/>
      <c r="K98" s="1194" t="e">
        <f>AL8</f>
        <v>#REF!</v>
      </c>
      <c r="L98" s="1194"/>
      <c r="M98" s="1194"/>
      <c r="N98" s="1194"/>
      <c r="O98" s="1194"/>
      <c r="P98" s="1194" t="e">
        <f>AZ98</f>
        <v>#REF!</v>
      </c>
      <c r="Q98" s="1194"/>
      <c r="R98" s="1194"/>
      <c r="S98" s="1194"/>
      <c r="T98" s="1194"/>
      <c r="U98" s="1194"/>
      <c r="V98" s="1226">
        <f>P17</f>
        <v>0.02</v>
      </c>
      <c r="W98" s="1226"/>
      <c r="X98" s="1226"/>
      <c r="Y98" s="1226"/>
      <c r="Z98" s="1226"/>
      <c r="AA98" s="1261" t="e">
        <f>P98/K98</f>
        <v>#REF!</v>
      </c>
      <c r="AB98" s="1261"/>
      <c r="AC98" s="1261"/>
      <c r="AD98" s="1261"/>
      <c r="AE98" s="1261"/>
      <c r="AF98" s="1262">
        <v>2</v>
      </c>
      <c r="AG98" s="1262"/>
      <c r="AH98" s="1262"/>
      <c r="AI98" s="1262"/>
      <c r="AJ98" s="1262"/>
      <c r="AK98" s="1262"/>
      <c r="AL98" s="1245" t="e">
        <f>AF98*P98</f>
        <v>#REF!</v>
      </c>
      <c r="AM98" s="1245"/>
      <c r="AN98" s="1245"/>
      <c r="AO98" s="1245"/>
      <c r="AP98" s="1246"/>
      <c r="AR98" s="1258" t="e">
        <f>R8/K98</f>
        <v>#REF!</v>
      </c>
      <c r="AS98" s="1259"/>
      <c r="AT98" s="1259"/>
      <c r="AU98" s="1259"/>
      <c r="AV98" s="1152">
        <f>BF98</f>
        <v>2.3199999999999998</v>
      </c>
      <c r="AW98" s="1152"/>
      <c r="AX98" s="1152"/>
      <c r="AY98" s="1152"/>
      <c r="AZ98" s="1260" t="e">
        <f>ROUND(AB8/AV98,2)</f>
        <v>#REF!</v>
      </c>
      <c r="BA98" s="1260"/>
      <c r="BB98" s="1260"/>
      <c r="BC98" s="1260"/>
      <c r="BD98" s="103"/>
      <c r="BE98" s="285">
        <v>2.33</v>
      </c>
      <c r="BF98" s="287">
        <f>ROUND(BG98+(($BG$95-$BF$95)*(BE98-BG98)/($BG$95-$BE$95)),2)</f>
        <v>2.3199999999999998</v>
      </c>
      <c r="BG98" s="286">
        <v>2.23</v>
      </c>
      <c r="BH98" s="103"/>
      <c r="BI98" s="1205" t="s">
        <v>229</v>
      </c>
      <c r="BJ98" s="1205"/>
      <c r="BK98" s="1205"/>
      <c r="BL98" s="1205"/>
      <c r="BM98" s="103"/>
      <c r="BN98" s="103"/>
      <c r="BO98" s="103"/>
      <c r="BP98" s="103"/>
      <c r="BQ98" s="103"/>
      <c r="BR98" s="103"/>
      <c r="BS98" s="103"/>
      <c r="BT98" s="103"/>
      <c r="BU98" s="103"/>
      <c r="BV98" s="103"/>
      <c r="BW98" s="248"/>
    </row>
    <row r="99" spans="1:75" ht="18" customHeight="1">
      <c r="B99" s="1200" t="str">
        <f>B89</f>
        <v>남측파제제</v>
      </c>
      <c r="C99" s="1201"/>
      <c r="D99" s="1201"/>
      <c r="E99" s="1201"/>
      <c r="F99" s="1201"/>
      <c r="G99" s="1201"/>
      <c r="H99" s="1201"/>
      <c r="I99" s="1201"/>
      <c r="J99" s="1201"/>
      <c r="K99" s="1196">
        <f>AL9</f>
        <v>209.91</v>
      </c>
      <c r="L99" s="1196"/>
      <c r="M99" s="1196"/>
      <c r="N99" s="1196"/>
      <c r="O99" s="1196"/>
      <c r="P99" s="1196">
        <f>AZ99</f>
        <v>2.63</v>
      </c>
      <c r="Q99" s="1196"/>
      <c r="R99" s="1196"/>
      <c r="S99" s="1196"/>
      <c r="T99" s="1196"/>
      <c r="U99" s="1196"/>
      <c r="V99" s="1263">
        <f>P18</f>
        <v>0.02</v>
      </c>
      <c r="W99" s="1263"/>
      <c r="X99" s="1263"/>
      <c r="Y99" s="1263"/>
      <c r="Z99" s="1263"/>
      <c r="AA99" s="1264">
        <f>P99/K99</f>
        <v>1.2529179172026107E-2</v>
      </c>
      <c r="AB99" s="1264"/>
      <c r="AC99" s="1264"/>
      <c r="AD99" s="1264"/>
      <c r="AE99" s="1264"/>
      <c r="AF99" s="1265">
        <v>2.0499999999999998</v>
      </c>
      <c r="AG99" s="1265"/>
      <c r="AH99" s="1265"/>
      <c r="AI99" s="1265"/>
      <c r="AJ99" s="1265"/>
      <c r="AK99" s="1265"/>
      <c r="AL99" s="1250">
        <f>AF99*P99</f>
        <v>5.3914999999999997</v>
      </c>
      <c r="AM99" s="1250"/>
      <c r="AN99" s="1250"/>
      <c r="AO99" s="1250"/>
      <c r="AP99" s="1251"/>
      <c r="AR99" s="1258" t="e">
        <f>R9/K99</f>
        <v>#REF!</v>
      </c>
      <c r="AS99" s="1259"/>
      <c r="AT99" s="1259"/>
      <c r="AU99" s="1259"/>
      <c r="AV99" s="1152">
        <f>BF99</f>
        <v>1.79</v>
      </c>
      <c r="AW99" s="1152"/>
      <c r="AX99" s="1152"/>
      <c r="AY99" s="1152"/>
      <c r="AZ99" s="1260">
        <f>ROUND(AB9/AV99,2)</f>
        <v>2.63</v>
      </c>
      <c r="BA99" s="1260"/>
      <c r="BB99" s="1260"/>
      <c r="BC99" s="1260"/>
      <c r="BD99" s="103"/>
      <c r="BE99" s="285">
        <v>1.8</v>
      </c>
      <c r="BF99" s="287">
        <f>ROUND(BG99+(($BG$95-$BF$95)*(BE99-BG99)/($BG$95-$BE$95)),2)</f>
        <v>1.79</v>
      </c>
      <c r="BG99" s="286">
        <v>1.72</v>
      </c>
      <c r="BH99" s="103"/>
      <c r="BI99" s="1205" t="s">
        <v>229</v>
      </c>
      <c r="BJ99" s="1205"/>
      <c r="BK99" s="1205"/>
      <c r="BL99" s="1205"/>
      <c r="BM99" s="103"/>
      <c r="BN99" s="103"/>
      <c r="BO99" s="103"/>
      <c r="BP99" s="103"/>
      <c r="BQ99" s="103"/>
      <c r="BR99" s="103"/>
      <c r="BS99" s="103"/>
      <c r="BT99" s="103"/>
      <c r="BU99" s="103"/>
      <c r="BV99" s="103"/>
      <c r="BW99" s="248"/>
    </row>
    <row r="100" spans="1:75" ht="18" customHeight="1">
      <c r="B100" s="122"/>
      <c r="C100" s="122"/>
      <c r="D100" s="122"/>
      <c r="E100" s="122"/>
      <c r="F100" s="122"/>
      <c r="G100" s="122"/>
      <c r="H100" s="122"/>
      <c r="I100" s="122"/>
      <c r="J100" s="122"/>
      <c r="K100" s="323"/>
      <c r="L100" s="323"/>
      <c r="M100" s="323"/>
      <c r="N100" s="323"/>
      <c r="O100" s="323"/>
      <c r="P100" s="323"/>
      <c r="Q100" s="323"/>
      <c r="R100" s="323"/>
      <c r="S100" s="323"/>
      <c r="T100" s="323"/>
      <c r="U100" s="323"/>
      <c r="V100" s="326"/>
      <c r="W100" s="326"/>
      <c r="X100" s="326"/>
      <c r="Y100" s="326"/>
      <c r="Z100" s="326"/>
      <c r="AA100" s="332"/>
      <c r="AB100" s="332"/>
      <c r="AC100" s="332"/>
      <c r="AD100" s="332"/>
      <c r="AE100" s="332"/>
      <c r="AF100" s="333"/>
      <c r="AG100" s="333"/>
      <c r="AH100" s="333"/>
      <c r="AI100" s="333"/>
      <c r="AJ100" s="333"/>
      <c r="AK100" s="333"/>
      <c r="AL100" s="331"/>
      <c r="AM100" s="331"/>
      <c r="AN100" s="331"/>
      <c r="AO100" s="331"/>
      <c r="AP100" s="331"/>
      <c r="AR100" s="1258" t="e">
        <f>R10/K100</f>
        <v>#DIV/0!</v>
      </c>
      <c r="AS100" s="1259"/>
      <c r="AT100" s="1259"/>
      <c r="AU100" s="1259"/>
      <c r="AV100" s="1152">
        <f>BF100</f>
        <v>1.72</v>
      </c>
      <c r="AW100" s="1152"/>
      <c r="AX100" s="1152"/>
      <c r="AY100" s="1152"/>
      <c r="AZ100" s="1260">
        <f>ROUND(AB10/AV100,2)</f>
        <v>0</v>
      </c>
      <c r="BA100" s="1260"/>
      <c r="BB100" s="1260"/>
      <c r="BC100" s="1260"/>
      <c r="BD100" s="103"/>
      <c r="BE100" s="285">
        <v>1.73</v>
      </c>
      <c r="BF100" s="287">
        <f>ROUND(BG100+(($BG$95-$BF$95)*(BE100-BG100)/($BG$95-$BE$95)),2)</f>
        <v>1.72</v>
      </c>
      <c r="BG100" s="286">
        <v>1.66</v>
      </c>
      <c r="BH100" s="103"/>
      <c r="BI100" s="1205" t="s">
        <v>229</v>
      </c>
      <c r="BJ100" s="1205"/>
      <c r="BK100" s="1205"/>
      <c r="BL100" s="1205"/>
      <c r="BM100" s="103"/>
      <c r="BN100" s="103"/>
      <c r="BO100" s="103"/>
      <c r="BP100" s="103"/>
      <c r="BQ100" s="103"/>
      <c r="BR100" s="103"/>
      <c r="BS100" s="103"/>
      <c r="BT100" s="103"/>
      <c r="BU100" s="103"/>
      <c r="BV100" s="103"/>
      <c r="BW100" s="248"/>
    </row>
    <row r="101" spans="1:75" ht="18" customHeight="1">
      <c r="AR101" s="247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3"/>
      <c r="BN101" s="103"/>
      <c r="BO101" s="103"/>
      <c r="BP101" s="103"/>
      <c r="BQ101" s="103"/>
      <c r="BR101" s="103"/>
      <c r="BS101" s="103"/>
      <c r="BT101" s="103"/>
      <c r="BU101" s="103"/>
      <c r="BV101" s="103"/>
      <c r="BW101" s="248"/>
    </row>
    <row r="102" spans="1:75" ht="18" customHeight="1">
      <c r="B102" s="116" t="s">
        <v>356</v>
      </c>
      <c r="AR102" s="247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3"/>
      <c r="BN102" s="103"/>
      <c r="BO102" s="103"/>
      <c r="BP102" s="103"/>
      <c r="BQ102" s="103"/>
      <c r="BR102" s="103"/>
      <c r="BS102" s="103"/>
      <c r="BT102" s="103"/>
      <c r="BU102" s="103"/>
      <c r="BV102" s="103"/>
      <c r="BW102" s="248"/>
    </row>
    <row r="103" spans="1:75" ht="18" customHeight="1">
      <c r="B103" s="1168" t="s">
        <v>130</v>
      </c>
      <c r="C103" s="1169"/>
      <c r="D103" s="1169"/>
      <c r="E103" s="1169"/>
      <c r="F103" s="1169"/>
      <c r="G103" s="1169"/>
      <c r="H103" s="1169"/>
      <c r="I103" s="1169"/>
      <c r="J103" s="1169"/>
      <c r="K103" s="1169" t="s">
        <v>338</v>
      </c>
      <c r="L103" s="1169"/>
      <c r="M103" s="1169"/>
      <c r="N103" s="1169"/>
      <c r="O103" s="1169"/>
      <c r="P103" s="1169"/>
      <c r="Q103" s="1169"/>
      <c r="R103" s="1169"/>
      <c r="S103" s="1169" t="s">
        <v>290</v>
      </c>
      <c r="T103" s="1169"/>
      <c r="U103" s="1169"/>
      <c r="V103" s="1169"/>
      <c r="W103" s="1169"/>
      <c r="X103" s="1169"/>
      <c r="Y103" s="1169"/>
      <c r="Z103" s="1169"/>
      <c r="AA103" s="1169"/>
      <c r="AB103" s="1169"/>
      <c r="AC103" s="1169"/>
      <c r="AD103" s="1169"/>
      <c r="AE103" s="1169"/>
      <c r="AF103" s="1169"/>
      <c r="AG103" s="1169"/>
      <c r="AH103" s="1169" t="s">
        <v>101</v>
      </c>
      <c r="AI103" s="1169"/>
      <c r="AJ103" s="1169"/>
      <c r="AK103" s="1169"/>
      <c r="AL103" s="1169"/>
      <c r="AM103" s="1169"/>
      <c r="AN103" s="1169"/>
      <c r="AO103" s="1169"/>
      <c r="AP103" s="1172"/>
      <c r="AR103" s="247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03"/>
      <c r="BP103" s="103"/>
      <c r="BQ103" s="103"/>
      <c r="BR103" s="103"/>
      <c r="BS103" s="103"/>
      <c r="BT103" s="103"/>
      <c r="BU103" s="103"/>
      <c r="BV103" s="103"/>
      <c r="BW103" s="248"/>
    </row>
    <row r="104" spans="1:75" ht="18" customHeight="1">
      <c r="B104" s="1181" t="e">
        <f>B96</f>
        <v>#REF!</v>
      </c>
      <c r="C104" s="1182"/>
      <c r="D104" s="1182"/>
      <c r="E104" s="1182"/>
      <c r="F104" s="1182"/>
      <c r="G104" s="1182"/>
      <c r="H104" s="1182"/>
      <c r="I104" s="1182"/>
      <c r="J104" s="1182"/>
      <c r="K104" s="1240" t="e">
        <f>K86</f>
        <v>#REF!</v>
      </c>
      <c r="L104" s="1240"/>
      <c r="M104" s="1240"/>
      <c r="N104" s="1240"/>
      <c r="O104" s="1240"/>
      <c r="P104" s="1240"/>
      <c r="Q104" s="1240"/>
      <c r="R104" s="1240"/>
      <c r="S104" s="1240" t="e">
        <f>AL96</f>
        <v>#REF!</v>
      </c>
      <c r="T104" s="1240"/>
      <c r="U104" s="1240"/>
      <c r="V104" s="1240"/>
      <c r="W104" s="1240"/>
      <c r="X104" s="1240"/>
      <c r="Y104" s="1240"/>
      <c r="Z104" s="1240"/>
      <c r="AA104" s="1240"/>
      <c r="AB104" s="1240"/>
      <c r="AC104" s="1240"/>
      <c r="AD104" s="1240"/>
      <c r="AE104" s="1240"/>
      <c r="AF104" s="1240"/>
      <c r="AG104" s="1240"/>
      <c r="AH104" s="1182" t="e">
        <f>IF(K104&lt;=S104,"쇄파대","비쇄파대")</f>
        <v>#REF!</v>
      </c>
      <c r="AI104" s="1182"/>
      <c r="AJ104" s="1182"/>
      <c r="AK104" s="1182"/>
      <c r="AL104" s="1182"/>
      <c r="AM104" s="1182"/>
      <c r="AN104" s="1182"/>
      <c r="AO104" s="1182"/>
      <c r="AP104" s="1244"/>
      <c r="AR104" s="247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3"/>
      <c r="BN104" s="103"/>
      <c r="BO104" s="103"/>
      <c r="BP104" s="103"/>
      <c r="BQ104" s="103"/>
      <c r="BR104" s="103"/>
      <c r="BS104" s="103"/>
      <c r="BT104" s="103"/>
      <c r="BU104" s="103"/>
      <c r="BV104" s="103"/>
      <c r="BW104" s="248"/>
    </row>
    <row r="105" spans="1:75" ht="18" customHeight="1">
      <c r="B105" s="1191" t="str">
        <f>B97</f>
        <v>북측파제제</v>
      </c>
      <c r="C105" s="1192"/>
      <c r="D105" s="1192"/>
      <c r="E105" s="1192"/>
      <c r="F105" s="1192"/>
      <c r="G105" s="1192"/>
      <c r="H105" s="1192"/>
      <c r="I105" s="1192"/>
      <c r="J105" s="1192"/>
      <c r="K105" s="1245" t="e">
        <f>K87</f>
        <v>#REF!</v>
      </c>
      <c r="L105" s="1245"/>
      <c r="M105" s="1245"/>
      <c r="N105" s="1245"/>
      <c r="O105" s="1245"/>
      <c r="P105" s="1245"/>
      <c r="Q105" s="1245"/>
      <c r="R105" s="1245"/>
      <c r="S105" s="1245">
        <f>AL97</f>
        <v>3.6120000000000001</v>
      </c>
      <c r="T105" s="1245"/>
      <c r="U105" s="1245"/>
      <c r="V105" s="1245"/>
      <c r="W105" s="1245"/>
      <c r="X105" s="1245"/>
      <c r="Y105" s="1245"/>
      <c r="Z105" s="1245"/>
      <c r="AA105" s="1245"/>
      <c r="AB105" s="1245"/>
      <c r="AC105" s="1245"/>
      <c r="AD105" s="1245"/>
      <c r="AE105" s="1245"/>
      <c r="AF105" s="1245"/>
      <c r="AG105" s="1245"/>
      <c r="AH105" s="1192" t="e">
        <f>IF(K105&lt;=S105,"쇄파대","비쇄파대")</f>
        <v>#REF!</v>
      </c>
      <c r="AI105" s="1192"/>
      <c r="AJ105" s="1192"/>
      <c r="AK105" s="1192"/>
      <c r="AL105" s="1192"/>
      <c r="AM105" s="1192"/>
      <c r="AN105" s="1192"/>
      <c r="AO105" s="1192"/>
      <c r="AP105" s="1249"/>
      <c r="AR105" s="247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3"/>
      <c r="BN105" s="103"/>
      <c r="BO105" s="103"/>
      <c r="BP105" s="103"/>
      <c r="BQ105" s="103"/>
      <c r="BR105" s="103"/>
      <c r="BS105" s="103"/>
      <c r="BT105" s="103"/>
      <c r="BU105" s="103"/>
      <c r="BV105" s="103"/>
      <c r="BW105" s="248"/>
    </row>
    <row r="106" spans="1:75" ht="18" customHeight="1">
      <c r="B106" s="1191" t="e">
        <f>B98</f>
        <v>#REF!</v>
      </c>
      <c r="C106" s="1192"/>
      <c r="D106" s="1192"/>
      <c r="E106" s="1192"/>
      <c r="F106" s="1192"/>
      <c r="G106" s="1192"/>
      <c r="H106" s="1192"/>
      <c r="I106" s="1192"/>
      <c r="J106" s="1192"/>
      <c r="K106" s="1245" t="e">
        <f>K88</f>
        <v>#REF!</v>
      </c>
      <c r="L106" s="1245"/>
      <c r="M106" s="1245"/>
      <c r="N106" s="1245"/>
      <c r="O106" s="1245"/>
      <c r="P106" s="1245"/>
      <c r="Q106" s="1245"/>
      <c r="R106" s="1245"/>
      <c r="S106" s="1245" t="e">
        <f>AL98</f>
        <v>#REF!</v>
      </c>
      <c r="T106" s="1245"/>
      <c r="U106" s="1245"/>
      <c r="V106" s="1245"/>
      <c r="W106" s="1245"/>
      <c r="X106" s="1245"/>
      <c r="Y106" s="1245"/>
      <c r="Z106" s="1245"/>
      <c r="AA106" s="1245"/>
      <c r="AB106" s="1245"/>
      <c r="AC106" s="1245"/>
      <c r="AD106" s="1245"/>
      <c r="AE106" s="1245"/>
      <c r="AF106" s="1245"/>
      <c r="AG106" s="1245"/>
      <c r="AH106" s="1192" t="e">
        <f>IF(K106&lt;=S106,"쇄파대","비쇄파대")</f>
        <v>#REF!</v>
      </c>
      <c r="AI106" s="1192"/>
      <c r="AJ106" s="1192"/>
      <c r="AK106" s="1192"/>
      <c r="AL106" s="1192"/>
      <c r="AM106" s="1192"/>
      <c r="AN106" s="1192"/>
      <c r="AO106" s="1192"/>
      <c r="AP106" s="1249"/>
      <c r="AR106" s="247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03"/>
      <c r="BP106" s="103"/>
      <c r="BQ106" s="103"/>
      <c r="BR106" s="103"/>
      <c r="BS106" s="103"/>
      <c r="BT106" s="103"/>
      <c r="BU106" s="103"/>
      <c r="BV106" s="103"/>
      <c r="BW106" s="248"/>
    </row>
    <row r="107" spans="1:75" s="103" customFormat="1" ht="18" customHeight="1">
      <c r="B107" s="1213" t="str">
        <f>B99</f>
        <v>남측파제제</v>
      </c>
      <c r="C107" s="1123"/>
      <c r="D107" s="1123"/>
      <c r="E107" s="1123"/>
      <c r="F107" s="1123"/>
      <c r="G107" s="1123"/>
      <c r="H107" s="1123"/>
      <c r="I107" s="1123"/>
      <c r="J107" s="1123"/>
      <c r="K107" s="1266" t="e">
        <f>K89</f>
        <v>#REF!</v>
      </c>
      <c r="L107" s="1266"/>
      <c r="M107" s="1266"/>
      <c r="N107" s="1266"/>
      <c r="O107" s="1266"/>
      <c r="P107" s="1266"/>
      <c r="Q107" s="1266"/>
      <c r="R107" s="1266"/>
      <c r="S107" s="1266">
        <f>AL99</f>
        <v>5.3914999999999997</v>
      </c>
      <c r="T107" s="1266"/>
      <c r="U107" s="1266"/>
      <c r="V107" s="1266"/>
      <c r="W107" s="1266"/>
      <c r="X107" s="1266"/>
      <c r="Y107" s="1266"/>
      <c r="Z107" s="1266"/>
      <c r="AA107" s="1266"/>
      <c r="AB107" s="1266"/>
      <c r="AC107" s="1266"/>
      <c r="AD107" s="1266"/>
      <c r="AE107" s="1266"/>
      <c r="AF107" s="1266"/>
      <c r="AG107" s="1266"/>
      <c r="AH107" s="1123" t="e">
        <f>IF(K107&lt;=S107,"쇄파대","비쇄파대")</f>
        <v>#REF!</v>
      </c>
      <c r="AI107" s="1123"/>
      <c r="AJ107" s="1123"/>
      <c r="AK107" s="1123"/>
      <c r="AL107" s="1123"/>
      <c r="AM107" s="1123"/>
      <c r="AN107" s="1123"/>
      <c r="AO107" s="1123"/>
      <c r="AP107" s="1124"/>
      <c r="AR107" s="247"/>
      <c r="BW107" s="248"/>
    </row>
    <row r="108" spans="1:75" s="103" customFormat="1" ht="18" customHeight="1">
      <c r="B108" s="132"/>
      <c r="C108" s="132"/>
      <c r="D108" s="132"/>
      <c r="E108" s="132"/>
      <c r="F108" s="132"/>
      <c r="G108" s="132"/>
      <c r="H108" s="132"/>
      <c r="I108" s="132"/>
      <c r="J108" s="132"/>
      <c r="K108" s="334"/>
      <c r="L108" s="334"/>
      <c r="M108" s="334"/>
      <c r="N108" s="334"/>
      <c r="O108" s="334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  <c r="Z108" s="334"/>
      <c r="AA108" s="334"/>
      <c r="AB108" s="334"/>
      <c r="AC108" s="334"/>
      <c r="AD108" s="334"/>
      <c r="AE108" s="334"/>
      <c r="AF108" s="334"/>
      <c r="AG108" s="334"/>
      <c r="AH108" s="132"/>
      <c r="AI108" s="132"/>
      <c r="AJ108" s="132"/>
      <c r="AK108" s="132"/>
      <c r="AL108" s="132"/>
      <c r="AM108" s="132"/>
      <c r="AN108" s="132"/>
      <c r="AO108" s="132"/>
      <c r="AP108" s="132"/>
    </row>
    <row r="109" spans="1:75" ht="18" customHeight="1">
      <c r="A109" s="116" t="s">
        <v>379</v>
      </c>
      <c r="AL109" s="270"/>
      <c r="AM109" s="270"/>
      <c r="AN109" s="270"/>
      <c r="AO109" s="270"/>
      <c r="AP109" s="270"/>
      <c r="AR109" s="247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3"/>
      <c r="BN109" s="103"/>
      <c r="BO109" s="103"/>
      <c r="BP109" s="103"/>
      <c r="BQ109" s="103"/>
      <c r="BR109" s="103"/>
      <c r="BS109" s="103"/>
      <c r="BT109" s="103"/>
      <c r="BU109" s="103"/>
      <c r="BV109" s="103"/>
      <c r="BW109" s="248"/>
    </row>
    <row r="110" spans="1:75" ht="18" customHeight="1">
      <c r="B110" s="1267" t="s">
        <v>130</v>
      </c>
      <c r="C110" s="1173"/>
      <c r="D110" s="1173"/>
      <c r="E110" s="1173"/>
      <c r="F110" s="1173"/>
      <c r="G110" s="1173"/>
      <c r="H110" s="1173"/>
      <c r="I110" s="1173"/>
      <c r="J110" s="1173"/>
      <c r="K110" s="1269" t="s">
        <v>336</v>
      </c>
      <c r="L110" s="1269"/>
      <c r="M110" s="1269"/>
      <c r="N110" s="1269"/>
      <c r="O110" s="1269"/>
      <c r="P110" s="1269"/>
      <c r="Q110" s="1173" t="s">
        <v>289</v>
      </c>
      <c r="R110" s="1173"/>
      <c r="S110" s="1173"/>
      <c r="T110" s="1173"/>
      <c r="U110" s="1173"/>
      <c r="V110" s="1173"/>
      <c r="W110" s="1173"/>
      <c r="X110" s="1173"/>
      <c r="Y110" s="1173"/>
      <c r="Z110" s="1173"/>
      <c r="AA110" s="1173"/>
      <c r="AB110" s="1173"/>
      <c r="AC110" s="1173"/>
      <c r="AD110" s="1173"/>
      <c r="AE110" s="1173"/>
      <c r="AF110" s="1173"/>
      <c r="AG110" s="1173"/>
      <c r="AH110" s="1173"/>
      <c r="AI110" s="1173"/>
      <c r="AJ110" s="1173"/>
      <c r="AK110" s="1269" t="s">
        <v>353</v>
      </c>
      <c r="AL110" s="1269"/>
      <c r="AM110" s="1269"/>
      <c r="AN110" s="1269"/>
      <c r="AO110" s="1269"/>
      <c r="AP110" s="1271"/>
      <c r="AR110" s="247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3"/>
      <c r="BN110" s="103"/>
      <c r="BO110" s="103"/>
      <c r="BP110" s="103"/>
      <c r="BQ110" s="103"/>
      <c r="BR110" s="103"/>
      <c r="BS110" s="103"/>
      <c r="BT110" s="103"/>
      <c r="BU110" s="103"/>
      <c r="BV110" s="103"/>
      <c r="BW110" s="248"/>
    </row>
    <row r="111" spans="1:75" ht="18" customHeight="1">
      <c r="B111" s="1268"/>
      <c r="C111" s="1177"/>
      <c r="D111" s="1177"/>
      <c r="E111" s="1177"/>
      <c r="F111" s="1177"/>
      <c r="G111" s="1177"/>
      <c r="H111" s="1177"/>
      <c r="I111" s="1177"/>
      <c r="J111" s="1177"/>
      <c r="K111" s="1270"/>
      <c r="L111" s="1270"/>
      <c r="M111" s="1270"/>
      <c r="N111" s="1270"/>
      <c r="O111" s="1270"/>
      <c r="P111" s="1270"/>
      <c r="Q111" s="1177" t="s">
        <v>174</v>
      </c>
      <c r="R111" s="1177"/>
      <c r="S111" s="1177"/>
      <c r="T111" s="1177"/>
      <c r="U111" s="1177"/>
      <c r="V111" s="1177"/>
      <c r="W111" s="1177"/>
      <c r="X111" s="1177"/>
      <c r="Y111" s="1177"/>
      <c r="Z111" s="1177"/>
      <c r="AA111" s="1177"/>
      <c r="AB111" s="1177"/>
      <c r="AC111" s="1177"/>
      <c r="AD111" s="1270" t="s">
        <v>617</v>
      </c>
      <c r="AE111" s="1270"/>
      <c r="AF111" s="1270"/>
      <c r="AG111" s="1270"/>
      <c r="AH111" s="1270"/>
      <c r="AI111" s="1270"/>
      <c r="AJ111" s="1270"/>
      <c r="AK111" s="1270"/>
      <c r="AL111" s="1270"/>
      <c r="AM111" s="1270"/>
      <c r="AN111" s="1270"/>
      <c r="AO111" s="1270"/>
      <c r="AP111" s="1272"/>
      <c r="AR111" s="247"/>
      <c r="AS111" s="103"/>
      <c r="AT111" s="103"/>
      <c r="AU111" s="103"/>
      <c r="AV111" s="1273"/>
      <c r="AW111" s="1273"/>
      <c r="AX111" s="1273"/>
      <c r="AY111" s="1273"/>
      <c r="AZ111" s="1273"/>
      <c r="BA111" s="1273"/>
      <c r="BB111" s="1273"/>
      <c r="BC111" s="1273"/>
      <c r="BD111" s="1273"/>
      <c r="BE111" s="1273"/>
      <c r="BF111" s="1273"/>
      <c r="BG111" s="1273"/>
      <c r="BH111" s="1273"/>
      <c r="BI111" s="1273"/>
      <c r="BJ111" s="1273"/>
      <c r="BK111" s="1273"/>
      <c r="BL111" s="103"/>
      <c r="BM111" s="103"/>
      <c r="BN111" s="103"/>
      <c r="BO111" s="103"/>
      <c r="BP111" s="103"/>
      <c r="BQ111" s="103"/>
      <c r="BR111" s="103"/>
      <c r="BS111" s="103"/>
      <c r="BT111" s="103"/>
      <c r="BU111" s="103"/>
      <c r="BV111" s="103"/>
      <c r="BW111" s="248"/>
    </row>
    <row r="112" spans="1:75" ht="18" customHeight="1">
      <c r="B112" s="1181" t="e">
        <f>B104</f>
        <v>#REF!</v>
      </c>
      <c r="C112" s="1182"/>
      <c r="D112" s="1182"/>
      <c r="E112" s="1182"/>
      <c r="F112" s="1182"/>
      <c r="G112" s="1182"/>
      <c r="H112" s="1182"/>
      <c r="I112" s="1182"/>
      <c r="J112" s="1182"/>
      <c r="K112" s="1240" t="e">
        <f>K104</f>
        <v>#REF!</v>
      </c>
      <c r="L112" s="1240"/>
      <c r="M112" s="1240"/>
      <c r="N112" s="1240"/>
      <c r="O112" s="1240"/>
      <c r="P112" s="1240"/>
      <c r="Q112" s="1241" t="e">
        <f>S86</f>
        <v>#REF!</v>
      </c>
      <c r="R112" s="1242"/>
      <c r="S112" s="1242"/>
      <c r="T112" s="1242"/>
      <c r="U112" s="1242"/>
      <c r="V112" s="1242"/>
      <c r="W112" s="269" t="s">
        <v>100</v>
      </c>
      <c r="X112" s="1242" t="e">
        <f>AA86</f>
        <v>#REF!</v>
      </c>
      <c r="Y112" s="1242"/>
      <c r="Z112" s="1242"/>
      <c r="AA112" s="1242"/>
      <c r="AB112" s="1242"/>
      <c r="AC112" s="1243"/>
      <c r="AD112" s="1240" t="e">
        <f>S104</f>
        <v>#REF!</v>
      </c>
      <c r="AE112" s="1240"/>
      <c r="AF112" s="1240"/>
      <c r="AG112" s="1240"/>
      <c r="AH112" s="1240"/>
      <c r="AI112" s="1240"/>
      <c r="AJ112" s="1240"/>
      <c r="AK112" s="1244" t="e">
        <f>IF(K112&lt;=X112,"쇄파대","비쇄파대")</f>
        <v>#REF!</v>
      </c>
      <c r="AL112" s="1274"/>
      <c r="AM112" s="1274"/>
      <c r="AN112" s="1274"/>
      <c r="AO112" s="1274"/>
      <c r="AP112" s="1274"/>
      <c r="AR112" s="1275"/>
      <c r="AS112" s="1219"/>
      <c r="AT112" s="1219"/>
      <c r="AU112" s="1219"/>
      <c r="AV112" s="1276"/>
      <c r="AW112" s="1276"/>
      <c r="AX112" s="1276"/>
      <c r="AY112" s="1276"/>
      <c r="AZ112" s="1276"/>
      <c r="BA112" s="1276"/>
      <c r="BB112" s="1277"/>
      <c r="BC112" s="1277"/>
      <c r="BD112" s="1277"/>
      <c r="BE112" s="1277"/>
      <c r="BF112" s="1277"/>
      <c r="BG112" s="1277"/>
      <c r="BH112" s="1277"/>
      <c r="BI112" s="1277"/>
      <c r="BJ112" s="1277"/>
      <c r="BK112" s="1277"/>
      <c r="BL112" s="103"/>
      <c r="BM112" s="103"/>
      <c r="BN112" s="103"/>
      <c r="BO112" s="103"/>
      <c r="BP112" s="103"/>
      <c r="BV112" s="103"/>
      <c r="BW112" s="248"/>
    </row>
    <row r="113" spans="2:75" ht="18" customHeight="1">
      <c r="B113" s="1191" t="str">
        <f>B105</f>
        <v>북측파제제</v>
      </c>
      <c r="C113" s="1192"/>
      <c r="D113" s="1192"/>
      <c r="E113" s="1192"/>
      <c r="F113" s="1192"/>
      <c r="G113" s="1192"/>
      <c r="H113" s="1192"/>
      <c r="I113" s="1192"/>
      <c r="J113" s="1192"/>
      <c r="K113" s="1245" t="e">
        <f>K105</f>
        <v>#REF!</v>
      </c>
      <c r="L113" s="1245"/>
      <c r="M113" s="1245"/>
      <c r="N113" s="1245"/>
      <c r="O113" s="1245"/>
      <c r="P113" s="1245"/>
      <c r="Q113" s="1246" t="e">
        <f>S87</f>
        <v>#REF!</v>
      </c>
      <c r="R113" s="1247"/>
      <c r="S113" s="1247"/>
      <c r="T113" s="1247"/>
      <c r="U113" s="1247"/>
      <c r="V113" s="1247"/>
      <c r="W113" s="284" t="s">
        <v>100</v>
      </c>
      <c r="X113" s="1247" t="e">
        <f>AA87</f>
        <v>#REF!</v>
      </c>
      <c r="Y113" s="1247"/>
      <c r="Z113" s="1247"/>
      <c r="AA113" s="1247"/>
      <c r="AB113" s="1247"/>
      <c r="AC113" s="1248"/>
      <c r="AD113" s="1245">
        <f>S105</f>
        <v>3.6120000000000001</v>
      </c>
      <c r="AE113" s="1245"/>
      <c r="AF113" s="1245"/>
      <c r="AG113" s="1245"/>
      <c r="AH113" s="1245"/>
      <c r="AI113" s="1245"/>
      <c r="AJ113" s="1245"/>
      <c r="AK113" s="1254" t="e">
        <f>IF(K113&lt;=X113,"쇄파대","비쇄파대")</f>
        <v>#REF!</v>
      </c>
      <c r="AL113" s="1278"/>
      <c r="AM113" s="1278"/>
      <c r="AN113" s="1278"/>
      <c r="AO113" s="1278"/>
      <c r="AP113" s="1278"/>
      <c r="AR113" s="1275"/>
      <c r="AS113" s="1219"/>
      <c r="AT113" s="1219"/>
      <c r="AU113" s="1219"/>
      <c r="AV113" s="1276"/>
      <c r="AW113" s="1276"/>
      <c r="AX113" s="1276"/>
      <c r="AY113" s="1276"/>
      <c r="AZ113" s="1276"/>
      <c r="BA113" s="1276"/>
      <c r="BB113" s="1277"/>
      <c r="BC113" s="1277"/>
      <c r="BD113" s="1277"/>
      <c r="BE113" s="1277"/>
      <c r="BF113" s="1277"/>
      <c r="BG113" s="1277"/>
      <c r="BH113" s="1277"/>
      <c r="BI113" s="1277"/>
      <c r="BJ113" s="1277"/>
      <c r="BK113" s="1277"/>
      <c r="BL113" s="103"/>
      <c r="BM113" s="103"/>
      <c r="BN113" s="103"/>
      <c r="BO113" s="103"/>
      <c r="BP113" s="103"/>
      <c r="BV113" s="103"/>
      <c r="BW113" s="248"/>
    </row>
    <row r="114" spans="2:75" ht="18" customHeight="1">
      <c r="B114" s="1191" t="e">
        <f>B106</f>
        <v>#REF!</v>
      </c>
      <c r="C114" s="1192"/>
      <c r="D114" s="1192"/>
      <c r="E114" s="1192"/>
      <c r="F114" s="1192"/>
      <c r="G114" s="1192"/>
      <c r="H114" s="1192"/>
      <c r="I114" s="1192"/>
      <c r="J114" s="1192"/>
      <c r="K114" s="1245" t="e">
        <f>K106</f>
        <v>#REF!</v>
      </c>
      <c r="L114" s="1245"/>
      <c r="M114" s="1245"/>
      <c r="N114" s="1245"/>
      <c r="O114" s="1245"/>
      <c r="P114" s="1245"/>
      <c r="Q114" s="1246" t="e">
        <f>S88</f>
        <v>#REF!</v>
      </c>
      <c r="R114" s="1247"/>
      <c r="S114" s="1247"/>
      <c r="T114" s="1247"/>
      <c r="U114" s="1247"/>
      <c r="V114" s="1247"/>
      <c r="W114" s="284" t="s">
        <v>100</v>
      </c>
      <c r="X114" s="1247" t="e">
        <f>AA88</f>
        <v>#REF!</v>
      </c>
      <c r="Y114" s="1247"/>
      <c r="Z114" s="1247"/>
      <c r="AA114" s="1247"/>
      <c r="AB114" s="1247"/>
      <c r="AC114" s="1248"/>
      <c r="AD114" s="1245" t="e">
        <f>S106</f>
        <v>#REF!</v>
      </c>
      <c r="AE114" s="1245"/>
      <c r="AF114" s="1245"/>
      <c r="AG114" s="1245"/>
      <c r="AH114" s="1245"/>
      <c r="AI114" s="1245"/>
      <c r="AJ114" s="1245"/>
      <c r="AK114" s="1254" t="e">
        <f>IF(K114&lt;=X114,"쇄파대","비쇄파대")</f>
        <v>#REF!</v>
      </c>
      <c r="AL114" s="1278"/>
      <c r="AM114" s="1278"/>
      <c r="AN114" s="1278"/>
      <c r="AO114" s="1278"/>
      <c r="AP114" s="1278"/>
      <c r="AR114" s="339"/>
      <c r="AS114" s="173"/>
      <c r="AT114" s="173"/>
      <c r="AU114" s="173"/>
      <c r="AV114" s="156"/>
      <c r="AW114" s="156"/>
      <c r="AX114" s="156"/>
      <c r="AY114" s="156"/>
      <c r="AZ114" s="156"/>
      <c r="BA114" s="156"/>
      <c r="BB114" s="337"/>
      <c r="BC114" s="337"/>
      <c r="BD114" s="337"/>
      <c r="BE114" s="337"/>
      <c r="BF114" s="337"/>
      <c r="BG114" s="337"/>
      <c r="BH114" s="337"/>
      <c r="BI114" s="337"/>
      <c r="BJ114" s="337"/>
      <c r="BK114" s="337"/>
      <c r="BL114" s="103"/>
      <c r="BM114" s="103"/>
      <c r="BN114" s="103"/>
      <c r="BO114" s="103"/>
      <c r="BP114" s="103"/>
      <c r="BV114" s="103"/>
      <c r="BW114" s="248"/>
    </row>
    <row r="115" spans="2:75" ht="18" customHeight="1">
      <c r="B115" s="1213" t="str">
        <f>B107</f>
        <v>남측파제제</v>
      </c>
      <c r="C115" s="1123"/>
      <c r="D115" s="1123"/>
      <c r="E115" s="1123"/>
      <c r="F115" s="1123"/>
      <c r="G115" s="1123"/>
      <c r="H115" s="1123"/>
      <c r="I115" s="1123"/>
      <c r="J115" s="1123"/>
      <c r="K115" s="1266" t="e">
        <f>K107</f>
        <v>#REF!</v>
      </c>
      <c r="L115" s="1266"/>
      <c r="M115" s="1266"/>
      <c r="N115" s="1266"/>
      <c r="O115" s="1266"/>
      <c r="P115" s="1266"/>
      <c r="Q115" s="1279" t="e">
        <f>S89</f>
        <v>#REF!</v>
      </c>
      <c r="R115" s="1280"/>
      <c r="S115" s="1280"/>
      <c r="T115" s="1280"/>
      <c r="U115" s="1280"/>
      <c r="V115" s="1280"/>
      <c r="W115" s="417" t="s">
        <v>100</v>
      </c>
      <c r="X115" s="1280" t="e">
        <f>AA89</f>
        <v>#REF!</v>
      </c>
      <c r="Y115" s="1280"/>
      <c r="Z115" s="1280"/>
      <c r="AA115" s="1280"/>
      <c r="AB115" s="1280"/>
      <c r="AC115" s="1281"/>
      <c r="AD115" s="1266">
        <f>S107</f>
        <v>5.3914999999999997</v>
      </c>
      <c r="AE115" s="1266"/>
      <c r="AF115" s="1266"/>
      <c r="AG115" s="1266"/>
      <c r="AH115" s="1266"/>
      <c r="AI115" s="1266"/>
      <c r="AJ115" s="1266"/>
      <c r="AK115" s="1124" t="e">
        <f>IF(K115&lt;=X115,"쇄파대","비쇄파대")</f>
        <v>#REF!</v>
      </c>
      <c r="AL115" s="1282"/>
      <c r="AM115" s="1282"/>
      <c r="AN115" s="1282"/>
      <c r="AO115" s="1282"/>
      <c r="AP115" s="1282"/>
      <c r="AR115" s="1275"/>
      <c r="AS115" s="1219"/>
      <c r="AT115" s="1219"/>
      <c r="AU115" s="1219"/>
      <c r="AV115" s="1276"/>
      <c r="AW115" s="1276"/>
      <c r="AX115" s="1276"/>
      <c r="AY115" s="1276"/>
      <c r="AZ115" s="1276"/>
      <c r="BA115" s="1276"/>
      <c r="BB115" s="1277"/>
      <c r="BC115" s="1277"/>
      <c r="BD115" s="1277"/>
      <c r="BE115" s="1277"/>
      <c r="BF115" s="1277"/>
      <c r="BG115" s="1277"/>
      <c r="BH115" s="1277"/>
      <c r="BI115" s="1277"/>
      <c r="BJ115" s="1277"/>
      <c r="BK115" s="1277"/>
      <c r="BL115" s="103"/>
      <c r="BM115" s="103"/>
      <c r="BN115" s="103"/>
      <c r="BO115" s="103"/>
      <c r="BP115" s="103"/>
      <c r="BV115" s="103"/>
      <c r="BW115" s="248"/>
    </row>
    <row r="116" spans="2:75" ht="18" customHeight="1">
      <c r="B116" s="122"/>
      <c r="C116" s="122"/>
      <c r="D116" s="122"/>
      <c r="E116" s="122"/>
      <c r="F116" s="122"/>
      <c r="G116" s="122"/>
      <c r="H116" s="122"/>
      <c r="I116" s="122"/>
      <c r="J116" s="122"/>
      <c r="K116" s="331"/>
      <c r="L116" s="331"/>
      <c r="M116" s="331"/>
      <c r="N116" s="331"/>
      <c r="O116" s="331"/>
      <c r="P116" s="331"/>
      <c r="Q116" s="331"/>
      <c r="R116" s="331"/>
      <c r="S116" s="331"/>
      <c r="T116" s="331"/>
      <c r="U116" s="331"/>
      <c r="V116" s="331"/>
      <c r="W116" s="330"/>
      <c r="X116" s="331"/>
      <c r="Y116" s="331"/>
      <c r="Z116" s="331"/>
      <c r="AA116" s="331"/>
      <c r="AB116" s="331"/>
      <c r="AC116" s="331"/>
      <c r="AD116" s="331"/>
      <c r="AE116" s="331"/>
      <c r="AF116" s="331"/>
      <c r="AG116" s="331"/>
      <c r="AH116" s="331"/>
      <c r="AI116" s="331"/>
      <c r="AJ116" s="331"/>
      <c r="AK116" s="122"/>
      <c r="AL116" s="122"/>
      <c r="AM116" s="122"/>
      <c r="AN116" s="122"/>
      <c r="AO116" s="122"/>
      <c r="AP116" s="122"/>
      <c r="AR116" s="1275"/>
      <c r="AS116" s="1219"/>
      <c r="AT116" s="1219"/>
      <c r="AU116" s="1219"/>
      <c r="AV116" s="1276"/>
      <c r="AW116" s="1276"/>
      <c r="AX116" s="1276"/>
      <c r="AY116" s="1276"/>
      <c r="AZ116" s="1276"/>
      <c r="BA116" s="1276"/>
      <c r="BB116" s="1277"/>
      <c r="BC116" s="1277"/>
      <c r="BD116" s="1277"/>
      <c r="BE116" s="1277"/>
      <c r="BF116" s="1277"/>
      <c r="BG116" s="1277"/>
      <c r="BH116" s="1277"/>
      <c r="BI116" s="1277"/>
      <c r="BJ116" s="1277"/>
      <c r="BK116" s="1277"/>
      <c r="BL116" s="103"/>
      <c r="BM116" s="103"/>
      <c r="BN116" s="103"/>
      <c r="BO116" s="103"/>
      <c r="BP116" s="103"/>
      <c r="BV116" s="103"/>
      <c r="BW116" s="248"/>
    </row>
    <row r="117" spans="2:75" ht="20.100000000000001" customHeight="1">
      <c r="AR117" s="247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3"/>
      <c r="BT117" s="103"/>
      <c r="BU117" s="103"/>
      <c r="BV117" s="103"/>
      <c r="BW117" s="248"/>
    </row>
  </sheetData>
  <mergeCells count="355">
    <mergeCell ref="AR115:AU115"/>
    <mergeCell ref="AV115:BA115"/>
    <mergeCell ref="BB115:BE115"/>
    <mergeCell ref="BF115:BG115"/>
    <mergeCell ref="BH115:BK115"/>
    <mergeCell ref="AR116:AU116"/>
    <mergeCell ref="AV116:BA116"/>
    <mergeCell ref="BB116:BE116"/>
    <mergeCell ref="BF116:BG116"/>
    <mergeCell ref="BH116:BK116"/>
    <mergeCell ref="B115:J115"/>
    <mergeCell ref="K115:P115"/>
    <mergeCell ref="Q115:V115"/>
    <mergeCell ref="X115:AC115"/>
    <mergeCell ref="AD115:AJ115"/>
    <mergeCell ref="AK115:AP115"/>
    <mergeCell ref="BB113:BE113"/>
    <mergeCell ref="BF113:BG113"/>
    <mergeCell ref="BH113:BK113"/>
    <mergeCell ref="B114:J114"/>
    <mergeCell ref="K114:P114"/>
    <mergeCell ref="Q114:V114"/>
    <mergeCell ref="X114:AC114"/>
    <mergeCell ref="AD114:AJ114"/>
    <mergeCell ref="AK114:AP114"/>
    <mergeCell ref="BF112:BG112"/>
    <mergeCell ref="BH112:BK112"/>
    <mergeCell ref="B113:J113"/>
    <mergeCell ref="K113:P113"/>
    <mergeCell ref="Q113:V113"/>
    <mergeCell ref="X113:AC113"/>
    <mergeCell ref="AD113:AJ113"/>
    <mergeCell ref="AK113:AP113"/>
    <mergeCell ref="AR113:AU113"/>
    <mergeCell ref="AV113:BA113"/>
    <mergeCell ref="AV111:BK111"/>
    <mergeCell ref="B112:J112"/>
    <mergeCell ref="K112:P112"/>
    <mergeCell ref="Q112:V112"/>
    <mergeCell ref="X112:AC112"/>
    <mergeCell ref="AD112:AJ112"/>
    <mergeCell ref="AK112:AP112"/>
    <mergeCell ref="AR112:AU112"/>
    <mergeCell ref="AV112:BA112"/>
    <mergeCell ref="BB112:BE112"/>
    <mergeCell ref="B107:J107"/>
    <mergeCell ref="K107:R107"/>
    <mergeCell ref="S107:AG107"/>
    <mergeCell ref="AH107:AP107"/>
    <mergeCell ref="B110:J111"/>
    <mergeCell ref="K110:P111"/>
    <mergeCell ref="Q110:AJ110"/>
    <mergeCell ref="AK110:AP111"/>
    <mergeCell ref="Q111:AC111"/>
    <mergeCell ref="AD111:AJ111"/>
    <mergeCell ref="B105:J105"/>
    <mergeCell ref="K105:R105"/>
    <mergeCell ref="S105:AG105"/>
    <mergeCell ref="AH105:AP105"/>
    <mergeCell ref="B106:J106"/>
    <mergeCell ref="K106:R106"/>
    <mergeCell ref="S106:AG106"/>
    <mergeCell ref="AH106:AP106"/>
    <mergeCell ref="B103:J103"/>
    <mergeCell ref="K103:R103"/>
    <mergeCell ref="S103:AG103"/>
    <mergeCell ref="AH103:AP103"/>
    <mergeCell ref="B104:J104"/>
    <mergeCell ref="K104:R104"/>
    <mergeCell ref="S104:AG104"/>
    <mergeCell ref="AH104:AP104"/>
    <mergeCell ref="AL99:AP99"/>
    <mergeCell ref="AR99:AU99"/>
    <mergeCell ref="AV99:AY99"/>
    <mergeCell ref="AZ99:BC99"/>
    <mergeCell ref="BI99:BL99"/>
    <mergeCell ref="AR100:AU100"/>
    <mergeCell ref="AV100:AY100"/>
    <mergeCell ref="AZ100:BC100"/>
    <mergeCell ref="BI100:BL100"/>
    <mergeCell ref="B99:J99"/>
    <mergeCell ref="K99:O99"/>
    <mergeCell ref="P99:U99"/>
    <mergeCell ref="V99:Z99"/>
    <mergeCell ref="AA99:AE99"/>
    <mergeCell ref="AF99:AK99"/>
    <mergeCell ref="AF98:AK98"/>
    <mergeCell ref="AL98:AP98"/>
    <mergeCell ref="AR98:AU98"/>
    <mergeCell ref="AV98:AY98"/>
    <mergeCell ref="AZ98:BC98"/>
    <mergeCell ref="BI98:BL98"/>
    <mergeCell ref="AL97:AP97"/>
    <mergeCell ref="AR97:AU97"/>
    <mergeCell ref="AV97:AY97"/>
    <mergeCell ref="AZ97:BC97"/>
    <mergeCell ref="BI97:BL97"/>
    <mergeCell ref="B98:J98"/>
    <mergeCell ref="K98:O98"/>
    <mergeCell ref="P98:U98"/>
    <mergeCell ref="V98:Z98"/>
    <mergeCell ref="AA98:AE98"/>
    <mergeCell ref="B97:J97"/>
    <mergeCell ref="K97:O97"/>
    <mergeCell ref="P97:U97"/>
    <mergeCell ref="V97:Z97"/>
    <mergeCell ref="AA97:AE97"/>
    <mergeCell ref="AF97:AK97"/>
    <mergeCell ref="AF96:AK96"/>
    <mergeCell ref="AL96:AP96"/>
    <mergeCell ref="AR96:AU96"/>
    <mergeCell ref="AV96:AY96"/>
    <mergeCell ref="AZ96:BC96"/>
    <mergeCell ref="BI96:BL96"/>
    <mergeCell ref="AF94:AK95"/>
    <mergeCell ref="AL94:AP95"/>
    <mergeCell ref="AR95:AU95"/>
    <mergeCell ref="AV95:AY95"/>
    <mergeCell ref="AZ95:BC95"/>
    <mergeCell ref="B96:J96"/>
    <mergeCell ref="K96:O96"/>
    <mergeCell ref="P96:U96"/>
    <mergeCell ref="V96:Z96"/>
    <mergeCell ref="AA96:AE96"/>
    <mergeCell ref="B89:J89"/>
    <mergeCell ref="K89:R89"/>
    <mergeCell ref="S89:Y89"/>
    <mergeCell ref="AA89:AG89"/>
    <mergeCell ref="AH89:AP89"/>
    <mergeCell ref="B94:J95"/>
    <mergeCell ref="K94:O95"/>
    <mergeCell ref="P94:U95"/>
    <mergeCell ref="V94:Z95"/>
    <mergeCell ref="AA94:AE95"/>
    <mergeCell ref="B87:J87"/>
    <mergeCell ref="K87:R87"/>
    <mergeCell ref="S87:Y87"/>
    <mergeCell ref="AA87:AG87"/>
    <mergeCell ref="AH87:AP87"/>
    <mergeCell ref="B88:J88"/>
    <mergeCell ref="K88:R88"/>
    <mergeCell ref="S88:Y88"/>
    <mergeCell ref="AA88:AG88"/>
    <mergeCell ref="AH88:AP88"/>
    <mergeCell ref="B85:J85"/>
    <mergeCell ref="K85:R85"/>
    <mergeCell ref="S85:AG85"/>
    <mergeCell ref="AH85:AP85"/>
    <mergeCell ref="B86:J86"/>
    <mergeCell ref="K86:R86"/>
    <mergeCell ref="S86:Y86"/>
    <mergeCell ref="AA86:AG86"/>
    <mergeCell ref="AH86:AP86"/>
    <mergeCell ref="BI81:BK81"/>
    <mergeCell ref="BL81:BN81"/>
    <mergeCell ref="AR82:AU82"/>
    <mergeCell ref="AY82:BB82"/>
    <mergeCell ref="BC82:BE82"/>
    <mergeCell ref="BF82:BH82"/>
    <mergeCell ref="BI82:BK82"/>
    <mergeCell ref="BL82:BN82"/>
    <mergeCell ref="AR81:AU81"/>
    <mergeCell ref="B80:J80"/>
    <mergeCell ref="K80:R80"/>
    <mergeCell ref="AY81:BB81"/>
    <mergeCell ref="BC81:BE81"/>
    <mergeCell ref="BF81:BH81"/>
    <mergeCell ref="B81:J81"/>
    <mergeCell ref="K81:R81"/>
    <mergeCell ref="S81:X81"/>
    <mergeCell ref="Y81:AD81"/>
    <mergeCell ref="AE81:AJ81"/>
    <mergeCell ref="AK81:AP81"/>
    <mergeCell ref="S80:X80"/>
    <mergeCell ref="Y80:AD80"/>
    <mergeCell ref="AE80:AJ80"/>
    <mergeCell ref="AK80:AP80"/>
    <mergeCell ref="AR79:AU79"/>
    <mergeCell ref="AY79:BB79"/>
    <mergeCell ref="AR80:AU80"/>
    <mergeCell ref="BC79:BE79"/>
    <mergeCell ref="BF79:BH79"/>
    <mergeCell ref="BI79:BK79"/>
    <mergeCell ref="BL79:BN79"/>
    <mergeCell ref="B79:J79"/>
    <mergeCell ref="K79:R79"/>
    <mergeCell ref="S79:X79"/>
    <mergeCell ref="Y79:AD79"/>
    <mergeCell ref="AE79:AJ79"/>
    <mergeCell ref="AK79:AP79"/>
    <mergeCell ref="AR78:AU78"/>
    <mergeCell ref="AY78:BB78"/>
    <mergeCell ref="BC78:BE78"/>
    <mergeCell ref="BF78:BH78"/>
    <mergeCell ref="BI78:BK78"/>
    <mergeCell ref="BL78:BN78"/>
    <mergeCell ref="B78:J78"/>
    <mergeCell ref="K78:R78"/>
    <mergeCell ref="S78:X78"/>
    <mergeCell ref="Y78:AD78"/>
    <mergeCell ref="AE78:AJ78"/>
    <mergeCell ref="AK78:AP78"/>
    <mergeCell ref="BF75:BH76"/>
    <mergeCell ref="BI75:BK76"/>
    <mergeCell ref="BL75:BN76"/>
    <mergeCell ref="AR77:AU77"/>
    <mergeCell ref="AY77:BB77"/>
    <mergeCell ref="BC77:BE77"/>
    <mergeCell ref="BF77:BH77"/>
    <mergeCell ref="BI77:BK77"/>
    <mergeCell ref="BL77:BN77"/>
    <mergeCell ref="BD45:BI45"/>
    <mergeCell ref="D73:AL73"/>
    <mergeCell ref="B75:J77"/>
    <mergeCell ref="K75:R77"/>
    <mergeCell ref="S75:X77"/>
    <mergeCell ref="Y75:AD77"/>
    <mergeCell ref="AE75:AJ77"/>
    <mergeCell ref="AK75:AP77"/>
    <mergeCell ref="AY75:BB76"/>
    <mergeCell ref="BC75:BE76"/>
    <mergeCell ref="B44:K44"/>
    <mergeCell ref="L44:U44"/>
    <mergeCell ref="V44:AE44"/>
    <mergeCell ref="AF44:AP44"/>
    <mergeCell ref="AT45:AX45"/>
    <mergeCell ref="AY45:BC45"/>
    <mergeCell ref="B42:K42"/>
    <mergeCell ref="L42:U42"/>
    <mergeCell ref="V42:AE42"/>
    <mergeCell ref="AF42:AP42"/>
    <mergeCell ref="B43:K43"/>
    <mergeCell ref="L43:U43"/>
    <mergeCell ref="V43:AE43"/>
    <mergeCell ref="AF43:AP43"/>
    <mergeCell ref="AY39:BC39"/>
    <mergeCell ref="BD39:BI39"/>
    <mergeCell ref="AT40:AX40"/>
    <mergeCell ref="AY40:BC40"/>
    <mergeCell ref="BD40:BI40"/>
    <mergeCell ref="B41:K41"/>
    <mergeCell ref="L41:U41"/>
    <mergeCell ref="V41:AE41"/>
    <mergeCell ref="AF41:AP41"/>
    <mergeCell ref="E37:AM37"/>
    <mergeCell ref="B39:K40"/>
    <mergeCell ref="L39:U40"/>
    <mergeCell ref="V39:AE40"/>
    <mergeCell ref="AF39:AP40"/>
    <mergeCell ref="AT39:AX39"/>
    <mergeCell ref="AW20:AY20"/>
    <mergeCell ref="BA20:BC20"/>
    <mergeCell ref="BE20:BG20"/>
    <mergeCell ref="BI20:BK20"/>
    <mergeCell ref="AW21:AY21"/>
    <mergeCell ref="BA21:BC21"/>
    <mergeCell ref="BE21:BG21"/>
    <mergeCell ref="BI21:BK21"/>
    <mergeCell ref="AR19:AT19"/>
    <mergeCell ref="AV19:AX19"/>
    <mergeCell ref="BF19:BI19"/>
    <mergeCell ref="BJ19:BM19"/>
    <mergeCell ref="BN19:BQ19"/>
    <mergeCell ref="DM19:DO19"/>
    <mergeCell ref="AR17:AT17"/>
    <mergeCell ref="B16:K16"/>
    <mergeCell ref="L16:O16"/>
    <mergeCell ref="B18:K18"/>
    <mergeCell ref="L18:O18"/>
    <mergeCell ref="P18:U18"/>
    <mergeCell ref="V18:AA18"/>
    <mergeCell ref="AB18:AH18"/>
    <mergeCell ref="AI18:AP18"/>
    <mergeCell ref="AR18:AT18"/>
    <mergeCell ref="B17:K17"/>
    <mergeCell ref="L17:O17"/>
    <mergeCell ref="P17:U17"/>
    <mergeCell ref="V17:AA17"/>
    <mergeCell ref="AB17:AH17"/>
    <mergeCell ref="AI17:AP17"/>
    <mergeCell ref="P16:U16"/>
    <mergeCell ref="V16:AA16"/>
    <mergeCell ref="AB16:AH16"/>
    <mergeCell ref="AI16:AP16"/>
    <mergeCell ref="BN14:BQ14"/>
    <mergeCell ref="DM14:DO14"/>
    <mergeCell ref="AR15:AT15"/>
    <mergeCell ref="AR16:AT16"/>
    <mergeCell ref="B15:K15"/>
    <mergeCell ref="L15:O15"/>
    <mergeCell ref="P15:U15"/>
    <mergeCell ref="V15:AA15"/>
    <mergeCell ref="AB15:AH15"/>
    <mergeCell ref="AI15:AP15"/>
    <mergeCell ref="AR13:AX13"/>
    <mergeCell ref="BF13:BI13"/>
    <mergeCell ref="BJ13:BM13"/>
    <mergeCell ref="AR14:AT14"/>
    <mergeCell ref="AV14:AX14"/>
    <mergeCell ref="BF14:BI14"/>
    <mergeCell ref="BJ14:BM14"/>
    <mergeCell ref="B13:K14"/>
    <mergeCell ref="L13:O14"/>
    <mergeCell ref="P13:U14"/>
    <mergeCell ref="V13:AA14"/>
    <mergeCell ref="AB13:AH14"/>
    <mergeCell ref="AI13:AP14"/>
    <mergeCell ref="AV9:AX9"/>
    <mergeCell ref="BF9:BJ9"/>
    <mergeCell ref="B8:K8"/>
    <mergeCell ref="AV10:AX10"/>
    <mergeCell ref="BF10:BJ10"/>
    <mergeCell ref="AR11:AT11"/>
    <mergeCell ref="AV11:AX11"/>
    <mergeCell ref="B9:K9"/>
    <mergeCell ref="L9:Q9"/>
    <mergeCell ref="R9:AA9"/>
    <mergeCell ref="AB9:AF9"/>
    <mergeCell ref="AG9:AK9"/>
    <mergeCell ref="AL9:AP9"/>
    <mergeCell ref="L8:Q8"/>
    <mergeCell ref="R8:AA8"/>
    <mergeCell ref="AB8:AF8"/>
    <mergeCell ref="AG8:AK8"/>
    <mergeCell ref="AL8:AP8"/>
    <mergeCell ref="BF6:BJ6"/>
    <mergeCell ref="AV7:AX7"/>
    <mergeCell ref="BF7:BJ7"/>
    <mergeCell ref="BF8:BJ8"/>
    <mergeCell ref="B7:K7"/>
    <mergeCell ref="L7:Q7"/>
    <mergeCell ref="R7:AA7"/>
    <mergeCell ref="AB7:AF7"/>
    <mergeCell ref="AG7:AK7"/>
    <mergeCell ref="AL7:AP7"/>
    <mergeCell ref="AV5:AY5"/>
    <mergeCell ref="BF5:BJ5"/>
    <mergeCell ref="BP5:BR5"/>
    <mergeCell ref="B6:K6"/>
    <mergeCell ref="L6:Q6"/>
    <mergeCell ref="R6:AA6"/>
    <mergeCell ref="AB6:AF6"/>
    <mergeCell ref="AG6:AK6"/>
    <mergeCell ref="AL6:AP6"/>
    <mergeCell ref="AV6:AX6"/>
    <mergeCell ref="DF3:DH3"/>
    <mergeCell ref="B4:K5"/>
    <mergeCell ref="L4:Q5"/>
    <mergeCell ref="R4:AA5"/>
    <mergeCell ref="AB4:AP4"/>
    <mergeCell ref="BF4:BJ4"/>
    <mergeCell ref="BL4:BS4"/>
    <mergeCell ref="AB5:AF5"/>
    <mergeCell ref="AG5:AK5"/>
    <mergeCell ref="AL5:AP5"/>
  </mergeCells>
  <phoneticPr fontId="39" type="noConversion"/>
  <pageMargins left="0.78740157480314965" right="0.70866141732283472" top="0.78740157480314965" bottom="0.78740157480314965" header="0.51181102362204722" footer="0.51181102362204722"/>
  <pageSetup paperSize="9" orientation="portrait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EE282"/>
  <sheetViews>
    <sheetView view="pageBreakPreview" zoomScale="85" zoomScaleNormal="100" zoomScaleSheetLayoutView="85" workbookViewId="0">
      <selection activeCell="AZ22" sqref="AZ22"/>
    </sheetView>
  </sheetViews>
  <sheetFormatPr defaultColWidth="2" defaultRowHeight="20.100000000000001" customHeight="1"/>
  <cols>
    <col min="1" max="1" width="2" style="346" customWidth="1"/>
    <col min="2" max="37" width="2.109375" style="346" customWidth="1"/>
    <col min="38" max="38" width="2" style="346" customWidth="1"/>
    <col min="39" max="52" width="1.77734375" style="346" customWidth="1"/>
    <col min="53" max="61" width="4.77734375" style="346" customWidth="1"/>
    <col min="62" max="63" width="2" style="346"/>
    <col min="64" max="64" width="5.5546875" style="346" bestFit="1" customWidth="1"/>
    <col min="65" max="71" width="2" style="346"/>
    <col min="72" max="72" width="5.109375" style="346" bestFit="1" customWidth="1"/>
    <col min="73" max="82" width="2" style="346"/>
    <col min="83" max="83" width="2.6640625" style="346" bestFit="1" customWidth="1"/>
    <col min="84" max="93" width="2" style="346"/>
    <col min="94" max="94" width="2.109375" style="346" bestFit="1" customWidth="1"/>
    <col min="95" max="16384" width="2" style="346"/>
  </cols>
  <sheetData>
    <row r="1" spans="1:38" ht="26.1" customHeight="1">
      <c r="A1" s="711" t="s">
        <v>841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</row>
    <row r="2" spans="1:38" ht="24" customHeight="1">
      <c r="A2" s="1352" t="s">
        <v>780</v>
      </c>
      <c r="B2" s="1352"/>
      <c r="C2" s="1352"/>
      <c r="D2" s="1352"/>
      <c r="E2" s="1352"/>
      <c r="F2" s="1352"/>
      <c r="G2" s="1352"/>
      <c r="H2" s="1352"/>
      <c r="I2" s="1352"/>
      <c r="J2" s="1352"/>
      <c r="K2" s="1352"/>
      <c r="L2" s="1352"/>
      <c r="M2" s="1352"/>
      <c r="N2" s="1352"/>
      <c r="O2" s="1352"/>
      <c r="P2" s="1352"/>
      <c r="AH2" s="530"/>
      <c r="AI2" s="530"/>
      <c r="AJ2" s="530"/>
    </row>
    <row r="3" spans="1:38" ht="24" customHeight="1" thickBot="1">
      <c r="B3" s="1329" t="s">
        <v>433</v>
      </c>
      <c r="C3" s="1330"/>
      <c r="D3" s="1330"/>
      <c r="E3" s="1330"/>
      <c r="F3" s="1330"/>
      <c r="G3" s="1330"/>
      <c r="H3" s="1330"/>
      <c r="I3" s="1467" t="s">
        <v>619</v>
      </c>
      <c r="J3" s="1467"/>
      <c r="K3" s="1467"/>
      <c r="L3" s="1467"/>
      <c r="M3" s="1467"/>
      <c r="N3" s="1467"/>
      <c r="O3" s="1467" t="s">
        <v>620</v>
      </c>
      <c r="P3" s="1467"/>
      <c r="Q3" s="1467"/>
      <c r="R3" s="1467"/>
      <c r="S3" s="1467"/>
      <c r="T3" s="1467"/>
      <c r="U3" s="1467" t="s">
        <v>851</v>
      </c>
      <c r="V3" s="1467"/>
      <c r="W3" s="1467"/>
      <c r="X3" s="1467"/>
      <c r="Y3" s="1467"/>
      <c r="Z3" s="1467"/>
      <c r="AA3" s="1467"/>
      <c r="AB3" s="1467" t="s">
        <v>665</v>
      </c>
      <c r="AC3" s="1467"/>
      <c r="AD3" s="1467"/>
      <c r="AE3" s="1467"/>
      <c r="AF3" s="1467"/>
      <c r="AG3" s="1467"/>
      <c r="AH3" s="1330" t="s">
        <v>434</v>
      </c>
      <c r="AI3" s="1330"/>
      <c r="AJ3" s="1338"/>
    </row>
    <row r="4" spans="1:38" ht="24" customHeight="1" thickTop="1">
      <c r="B4" s="1283" t="s">
        <v>860</v>
      </c>
      <c r="C4" s="1283"/>
      <c r="D4" s="1283"/>
      <c r="E4" s="1283"/>
      <c r="F4" s="1283"/>
      <c r="G4" s="1283"/>
      <c r="H4" s="1284"/>
      <c r="I4" s="766">
        <f>'3.1.1 마루높이 결정(1)'!L19</f>
        <v>4</v>
      </c>
      <c r="J4" s="766"/>
      <c r="K4" s="766"/>
      <c r="L4" s="766"/>
      <c r="M4" s="766"/>
      <c r="N4" s="766"/>
      <c r="O4" s="766">
        <f>'3.1.1 마루높이 결정(1)'!Q19</f>
        <v>11.5</v>
      </c>
      <c r="P4" s="766"/>
      <c r="Q4" s="766"/>
      <c r="R4" s="766"/>
      <c r="S4" s="766"/>
      <c r="T4" s="766"/>
      <c r="U4" s="1064">
        <f>'3.1.1 마루높이 결정(1)'!P24</f>
        <v>3.3559999999999999</v>
      </c>
      <c r="V4" s="1064"/>
      <c r="W4" s="1064"/>
      <c r="X4" s="1064"/>
      <c r="Y4" s="1064"/>
      <c r="Z4" s="1064"/>
      <c r="AA4" s="1064"/>
      <c r="AB4" s="766">
        <f>'3.1.1 마루높이 결정(2)'!AB27</f>
        <v>-5.0999999999999996</v>
      </c>
      <c r="AC4" s="766"/>
      <c r="AD4" s="766"/>
      <c r="AE4" s="766"/>
      <c r="AF4" s="766"/>
      <c r="AG4" s="766"/>
      <c r="AH4" s="916"/>
      <c r="AI4" s="916"/>
      <c r="AJ4" s="908"/>
    </row>
    <row r="5" spans="1:38" ht="24" customHeight="1">
      <c r="B5" s="1285" t="s">
        <v>861</v>
      </c>
      <c r="C5" s="1285"/>
      <c r="D5" s="1285"/>
      <c r="E5" s="1285"/>
      <c r="F5" s="1285"/>
      <c r="G5" s="1285"/>
      <c r="H5" s="1286"/>
      <c r="I5" s="769">
        <f>'3.1.1 마루높이 결정(1)'!L20</f>
        <v>4.7</v>
      </c>
      <c r="J5" s="769"/>
      <c r="K5" s="769"/>
      <c r="L5" s="769"/>
      <c r="M5" s="769"/>
      <c r="N5" s="769"/>
      <c r="O5" s="769">
        <f>'3.1.1 마루높이 결정(1)'!Q20</f>
        <v>11.6</v>
      </c>
      <c r="P5" s="769"/>
      <c r="Q5" s="769"/>
      <c r="R5" s="769"/>
      <c r="S5" s="769"/>
      <c r="T5" s="769"/>
      <c r="U5" s="1466">
        <f>U4</f>
        <v>3.3559999999999999</v>
      </c>
      <c r="V5" s="1466"/>
      <c r="W5" s="1466"/>
      <c r="X5" s="1466"/>
      <c r="Y5" s="1466"/>
      <c r="Z5" s="1466"/>
      <c r="AA5" s="1466"/>
      <c r="AB5" s="769">
        <f>'3.1.1 마루높이 결정(2)'!AB28</f>
        <v>-10.5</v>
      </c>
      <c r="AC5" s="769"/>
      <c r="AD5" s="769"/>
      <c r="AE5" s="769"/>
      <c r="AF5" s="769"/>
      <c r="AG5" s="769"/>
      <c r="AH5" s="907"/>
      <c r="AI5" s="907"/>
      <c r="AJ5" s="915"/>
    </row>
    <row r="6" spans="1:38" ht="24" customHeight="1"/>
    <row r="7" spans="1:38" ht="24" customHeight="1">
      <c r="A7" s="1352" t="s">
        <v>645</v>
      </c>
      <c r="B7" s="1352"/>
      <c r="C7" s="1352"/>
      <c r="D7" s="1352"/>
      <c r="E7" s="1352"/>
      <c r="F7" s="1352"/>
      <c r="G7" s="1352"/>
      <c r="H7" s="1352"/>
      <c r="I7" s="1352"/>
      <c r="J7" s="1352"/>
      <c r="K7" s="1352"/>
      <c r="L7" s="1352"/>
      <c r="M7" s="1352"/>
      <c r="N7" s="1352"/>
      <c r="O7" s="1352"/>
      <c r="P7" s="1352"/>
    </row>
    <row r="8" spans="1:38" ht="24" customHeight="1" thickBot="1">
      <c r="B8" s="1329" t="s">
        <v>435</v>
      </c>
      <c r="C8" s="1330"/>
      <c r="D8" s="1330"/>
      <c r="E8" s="1330"/>
      <c r="F8" s="1330"/>
      <c r="G8" s="1330"/>
      <c r="H8" s="1330"/>
      <c r="I8" s="1330"/>
      <c r="J8" s="1330"/>
      <c r="K8" s="1330"/>
      <c r="L8" s="1330" t="s">
        <v>436</v>
      </c>
      <c r="M8" s="1330"/>
      <c r="N8" s="1330"/>
      <c r="O8" s="1330"/>
      <c r="P8" s="1330"/>
      <c r="Q8" s="1330"/>
      <c r="R8" s="1330"/>
      <c r="S8" s="1330"/>
      <c r="T8" s="1330"/>
      <c r="U8" s="1330"/>
      <c r="V8" s="1330"/>
      <c r="W8" s="1330"/>
      <c r="X8" s="1330"/>
      <c r="Y8" s="1330"/>
      <c r="Z8" s="1330"/>
      <c r="AA8" s="1330" t="s">
        <v>437</v>
      </c>
      <c r="AB8" s="1330"/>
      <c r="AC8" s="1330"/>
      <c r="AD8" s="1330"/>
      <c r="AE8" s="1330"/>
      <c r="AF8" s="1330"/>
      <c r="AG8" s="1330"/>
      <c r="AH8" s="1330"/>
      <c r="AI8" s="1330"/>
      <c r="AJ8" s="1338"/>
    </row>
    <row r="9" spans="1:38" ht="24" customHeight="1" thickTop="1">
      <c r="B9" s="1324" t="s">
        <v>438</v>
      </c>
      <c r="C9" s="1341"/>
      <c r="D9" s="1341"/>
      <c r="E9" s="1341"/>
      <c r="F9" s="1341"/>
      <c r="G9" s="1341"/>
      <c r="H9" s="1341"/>
      <c r="I9" s="1341"/>
      <c r="J9" s="1341"/>
      <c r="K9" s="1341"/>
      <c r="L9" s="1341" t="s">
        <v>781</v>
      </c>
      <c r="M9" s="1341"/>
      <c r="N9" s="1341"/>
      <c r="O9" s="1341"/>
      <c r="P9" s="1341"/>
      <c r="Q9" s="1341"/>
      <c r="R9" s="1341"/>
      <c r="S9" s="1341"/>
      <c r="T9" s="1341"/>
      <c r="U9" s="1341"/>
      <c r="V9" s="1341"/>
      <c r="W9" s="1341"/>
      <c r="X9" s="1341"/>
      <c r="Y9" s="1341"/>
      <c r="Z9" s="1341"/>
      <c r="AA9" s="1341"/>
      <c r="AB9" s="1341"/>
      <c r="AC9" s="1341"/>
      <c r="AD9" s="1341"/>
      <c r="AE9" s="1341"/>
      <c r="AF9" s="1341"/>
      <c r="AG9" s="1341"/>
      <c r="AH9" s="1341"/>
      <c r="AI9" s="1341"/>
      <c r="AJ9" s="1322"/>
    </row>
    <row r="10" spans="1:38" ht="24" customHeight="1">
      <c r="B10" s="745" t="s">
        <v>439</v>
      </c>
      <c r="C10" s="1317"/>
      <c r="D10" s="1317"/>
      <c r="E10" s="1317"/>
      <c r="F10" s="1317"/>
      <c r="G10" s="1317"/>
      <c r="H10" s="1317"/>
      <c r="I10" s="1317"/>
      <c r="J10" s="1317"/>
      <c r="K10" s="1317"/>
      <c r="L10" s="1317" t="s">
        <v>782</v>
      </c>
      <c r="M10" s="1317"/>
      <c r="N10" s="1317"/>
      <c r="O10" s="1317"/>
      <c r="P10" s="1317"/>
      <c r="Q10" s="1317"/>
      <c r="R10" s="1317"/>
      <c r="S10" s="1317"/>
      <c r="T10" s="1317"/>
      <c r="U10" s="1317"/>
      <c r="V10" s="1317"/>
      <c r="W10" s="1317"/>
      <c r="X10" s="1317"/>
      <c r="Y10" s="1317"/>
      <c r="Z10" s="1317"/>
      <c r="AA10" s="1317"/>
      <c r="AB10" s="1317"/>
      <c r="AC10" s="1317"/>
      <c r="AD10" s="1317"/>
      <c r="AE10" s="1317"/>
      <c r="AF10" s="1317"/>
      <c r="AG10" s="1317"/>
      <c r="AH10" s="1317"/>
      <c r="AI10" s="1317"/>
      <c r="AJ10" s="1337"/>
    </row>
    <row r="11" spans="1:38" ht="24" customHeight="1">
      <c r="B11" s="745" t="s">
        <v>440</v>
      </c>
      <c r="C11" s="1317"/>
      <c r="D11" s="1317"/>
      <c r="E11" s="1317"/>
      <c r="F11" s="1317"/>
      <c r="G11" s="1317"/>
      <c r="H11" s="1317"/>
      <c r="I11" s="1317"/>
      <c r="J11" s="1317"/>
      <c r="K11" s="1317"/>
      <c r="L11" s="1317" t="s">
        <v>783</v>
      </c>
      <c r="M11" s="1317"/>
      <c r="N11" s="1317"/>
      <c r="O11" s="1317"/>
      <c r="P11" s="1317"/>
      <c r="Q11" s="1317"/>
      <c r="R11" s="1317"/>
      <c r="S11" s="1317"/>
      <c r="T11" s="1317"/>
      <c r="U11" s="1317"/>
      <c r="V11" s="1317"/>
      <c r="W11" s="1317"/>
      <c r="X11" s="1317"/>
      <c r="Y11" s="1317"/>
      <c r="Z11" s="1317"/>
      <c r="AA11" s="1317"/>
      <c r="AB11" s="1317"/>
      <c r="AC11" s="1317"/>
      <c r="AD11" s="1317"/>
      <c r="AE11" s="1317"/>
      <c r="AF11" s="1317"/>
      <c r="AG11" s="1317"/>
      <c r="AH11" s="1317"/>
      <c r="AI11" s="1317"/>
      <c r="AJ11" s="1337"/>
    </row>
    <row r="12" spans="1:38" ht="24" customHeight="1">
      <c r="B12" s="292"/>
      <c r="C12" s="292"/>
      <c r="D12" s="292"/>
      <c r="E12" s="292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2"/>
      <c r="U12" s="292"/>
      <c r="V12" s="292"/>
      <c r="W12" s="292"/>
      <c r="X12" s="292"/>
      <c r="Y12" s="292"/>
      <c r="Z12" s="292"/>
      <c r="AA12" s="292"/>
      <c r="AB12" s="292"/>
      <c r="AC12" s="292"/>
      <c r="AD12" s="292"/>
      <c r="AE12" s="292"/>
      <c r="AF12" s="292"/>
      <c r="AG12" s="292"/>
      <c r="AH12" s="292"/>
      <c r="AI12" s="292"/>
      <c r="AJ12" s="292"/>
      <c r="AK12" s="656"/>
      <c r="AL12" s="657"/>
    </row>
    <row r="13" spans="1:38" ht="24" customHeight="1">
      <c r="A13" s="1352" t="s">
        <v>646</v>
      </c>
      <c r="B13" s="1352"/>
      <c r="C13" s="1352"/>
      <c r="D13" s="1352"/>
      <c r="E13" s="1352"/>
      <c r="F13" s="1352"/>
      <c r="G13" s="1352"/>
      <c r="H13" s="1352"/>
      <c r="I13" s="1352"/>
      <c r="J13" s="1352"/>
      <c r="K13" s="1352"/>
      <c r="L13" s="1352"/>
      <c r="M13" s="1352"/>
      <c r="N13" s="1352"/>
      <c r="O13" s="1352"/>
      <c r="P13" s="1352"/>
      <c r="AK13" s="4"/>
    </row>
    <row r="14" spans="1:38" ht="24" customHeight="1">
      <c r="B14" s="1440" t="s">
        <v>435</v>
      </c>
      <c r="C14" s="1440"/>
      <c r="D14" s="1440"/>
      <c r="E14" s="1440"/>
      <c r="F14" s="1440"/>
      <c r="G14" s="1440"/>
      <c r="H14" s="1440"/>
      <c r="I14" s="1440"/>
      <c r="J14" s="1440"/>
      <c r="K14" s="1441"/>
      <c r="L14" s="1491" t="s">
        <v>446</v>
      </c>
      <c r="M14" s="1492"/>
      <c r="N14" s="1492"/>
      <c r="O14" s="1492"/>
      <c r="P14" s="1492"/>
      <c r="Q14" s="1492"/>
      <c r="R14" s="1492"/>
      <c r="S14" s="1492"/>
      <c r="T14" s="1492"/>
      <c r="U14" s="1492"/>
      <c r="V14" s="1492"/>
      <c r="W14" s="1492"/>
      <c r="X14" s="1492"/>
      <c r="Y14" s="1492"/>
      <c r="Z14" s="1492"/>
      <c r="AA14" s="1492"/>
      <c r="AB14" s="1492"/>
      <c r="AC14" s="1492"/>
      <c r="AD14" s="1493"/>
      <c r="AE14" s="1440" t="s">
        <v>612</v>
      </c>
      <c r="AF14" s="1440"/>
      <c r="AG14" s="1440"/>
      <c r="AH14" s="1440"/>
      <c r="AI14" s="1440"/>
      <c r="AJ14" s="1440"/>
      <c r="AK14" s="4"/>
    </row>
    <row r="15" spans="1:38" ht="24" customHeight="1" thickBot="1">
      <c r="B15" s="1454"/>
      <c r="C15" s="1454"/>
      <c r="D15" s="1454"/>
      <c r="E15" s="1454"/>
      <c r="F15" s="1454"/>
      <c r="G15" s="1454"/>
      <c r="H15" s="1454"/>
      <c r="I15" s="1454"/>
      <c r="J15" s="1454"/>
      <c r="K15" s="1457"/>
      <c r="L15" s="1295" t="s">
        <v>610</v>
      </c>
      <c r="M15" s="1288"/>
      <c r="N15" s="1288"/>
      <c r="O15" s="1288"/>
      <c r="P15" s="1288"/>
      <c r="Q15" s="1288"/>
      <c r="R15" s="1288"/>
      <c r="S15" s="1288"/>
      <c r="T15" s="1288"/>
      <c r="U15" s="1296"/>
      <c r="V15" s="1287" t="s">
        <v>611</v>
      </c>
      <c r="W15" s="1288"/>
      <c r="X15" s="1288"/>
      <c r="Y15" s="1288"/>
      <c r="Z15" s="1288"/>
      <c r="AA15" s="1288"/>
      <c r="AB15" s="1288"/>
      <c r="AC15" s="1288"/>
      <c r="AD15" s="1289"/>
      <c r="AE15" s="1454"/>
      <c r="AF15" s="1454"/>
      <c r="AG15" s="1454"/>
      <c r="AH15" s="1454"/>
      <c r="AI15" s="1454"/>
      <c r="AJ15" s="1454"/>
      <c r="AK15" s="4"/>
    </row>
    <row r="16" spans="1:38" ht="24" customHeight="1" thickTop="1">
      <c r="B16" s="1443" t="s">
        <v>438</v>
      </c>
      <c r="C16" s="1443"/>
      <c r="D16" s="1443"/>
      <c r="E16" s="1443"/>
      <c r="F16" s="1443"/>
      <c r="G16" s="1443"/>
      <c r="H16" s="1443"/>
      <c r="I16" s="1443"/>
      <c r="J16" s="1443"/>
      <c r="K16" s="1462"/>
      <c r="L16" s="1297">
        <f>AB56</f>
        <v>8</v>
      </c>
      <c r="M16" s="1291"/>
      <c r="N16" s="1291"/>
      <c r="O16" s="1291"/>
      <c r="P16" s="1291"/>
      <c r="Q16" s="1291"/>
      <c r="R16" s="1291"/>
      <c r="S16" s="1291"/>
      <c r="T16" s="1291"/>
      <c r="U16" s="1298"/>
      <c r="V16" s="1290">
        <f>AB59</f>
        <v>12.5</v>
      </c>
      <c r="W16" s="1291"/>
      <c r="X16" s="1291"/>
      <c r="Y16" s="1291"/>
      <c r="Z16" s="1291"/>
      <c r="AA16" s="1291"/>
      <c r="AB16" s="1291"/>
      <c r="AC16" s="1291"/>
      <c r="AD16" s="1292"/>
      <c r="AE16" s="1487" t="s">
        <v>661</v>
      </c>
      <c r="AF16" s="1488"/>
      <c r="AG16" s="1488"/>
      <c r="AH16" s="1488"/>
      <c r="AI16" s="1488"/>
      <c r="AJ16" s="1488"/>
      <c r="AK16" s="4"/>
    </row>
    <row r="17" spans="1:38" ht="24" customHeight="1">
      <c r="B17" s="751" t="s">
        <v>439</v>
      </c>
      <c r="C17" s="751"/>
      <c r="D17" s="751"/>
      <c r="E17" s="751"/>
      <c r="F17" s="751"/>
      <c r="G17" s="751"/>
      <c r="H17" s="751"/>
      <c r="I17" s="751"/>
      <c r="J17" s="751"/>
      <c r="K17" s="1461"/>
      <c r="L17" s="1299">
        <f>AC90</f>
        <v>12.5</v>
      </c>
      <c r="M17" s="1283"/>
      <c r="N17" s="1283"/>
      <c r="O17" s="1283"/>
      <c r="P17" s="1283"/>
      <c r="Q17" s="1283"/>
      <c r="R17" s="1283"/>
      <c r="S17" s="1283"/>
      <c r="T17" s="1283"/>
      <c r="U17" s="1284"/>
      <c r="V17" s="1293">
        <f>AC98</f>
        <v>20</v>
      </c>
      <c r="W17" s="1283"/>
      <c r="X17" s="1283"/>
      <c r="Y17" s="1283"/>
      <c r="Z17" s="1283"/>
      <c r="AA17" s="1283"/>
      <c r="AB17" s="1283"/>
      <c r="AC17" s="1283"/>
      <c r="AD17" s="1294"/>
      <c r="AE17" s="1489"/>
      <c r="AF17" s="749"/>
      <c r="AG17" s="749"/>
      <c r="AH17" s="749"/>
      <c r="AI17" s="749"/>
      <c r="AJ17" s="749"/>
      <c r="AK17" s="4"/>
    </row>
    <row r="18" spans="1:38" ht="24" customHeight="1">
      <c r="B18" s="751" t="s">
        <v>440</v>
      </c>
      <c r="C18" s="751"/>
      <c r="D18" s="751"/>
      <c r="E18" s="751"/>
      <c r="F18" s="751"/>
      <c r="G18" s="751"/>
      <c r="H18" s="751"/>
      <c r="I18" s="751"/>
      <c r="J18" s="751"/>
      <c r="K18" s="1461"/>
      <c r="L18" s="1299">
        <f>AC140</f>
        <v>10</v>
      </c>
      <c r="M18" s="1283"/>
      <c r="N18" s="1283"/>
      <c r="O18" s="1283"/>
      <c r="P18" s="1283"/>
      <c r="Q18" s="1283"/>
      <c r="R18" s="1283"/>
      <c r="S18" s="1283"/>
      <c r="T18" s="1283"/>
      <c r="U18" s="1284"/>
      <c r="V18" s="1293">
        <f>AC148</f>
        <v>16</v>
      </c>
      <c r="W18" s="1283"/>
      <c r="X18" s="1283"/>
      <c r="Y18" s="1283"/>
      <c r="Z18" s="1283"/>
      <c r="AA18" s="1283"/>
      <c r="AB18" s="1283"/>
      <c r="AC18" s="1283"/>
      <c r="AD18" s="1294"/>
      <c r="AE18" s="1490"/>
      <c r="AF18" s="785"/>
      <c r="AG18" s="785"/>
      <c r="AH18" s="785"/>
      <c r="AI18" s="785"/>
      <c r="AJ18" s="785"/>
      <c r="AK18" s="4"/>
    </row>
    <row r="19" spans="1:38" ht="24" customHeight="1">
      <c r="B19" s="1469" t="s">
        <v>613</v>
      </c>
      <c r="C19" s="1469"/>
      <c r="D19" s="1469"/>
      <c r="E19" s="1469"/>
      <c r="F19" s="1469"/>
      <c r="G19" s="1469"/>
      <c r="H19" s="1469"/>
      <c r="I19" s="1469"/>
      <c r="J19" s="1469"/>
      <c r="K19" s="1470"/>
      <c r="L19" s="1304">
        <f>(L17/10)/2.65</f>
        <v>0.47169811320754718</v>
      </c>
      <c r="M19" s="1305"/>
      <c r="N19" s="1305"/>
      <c r="O19" s="1305"/>
      <c r="P19" s="1305"/>
      <c r="Q19" s="1305"/>
      <c r="R19" s="1305"/>
      <c r="S19" s="1305"/>
      <c r="T19" s="1305"/>
      <c r="U19" s="1306"/>
      <c r="V19" s="1331">
        <f>(V17/10)/2.65</f>
        <v>0.75471698113207553</v>
      </c>
      <c r="W19" s="1305"/>
      <c r="X19" s="1305"/>
      <c r="Y19" s="1305"/>
      <c r="Z19" s="1305"/>
      <c r="AA19" s="1305"/>
      <c r="AB19" s="1305"/>
      <c r="AC19" s="1305"/>
      <c r="AD19" s="1332"/>
      <c r="AE19" s="1444" t="s">
        <v>614</v>
      </c>
      <c r="AF19" s="1445"/>
      <c r="AG19" s="1445"/>
      <c r="AH19" s="1445"/>
      <c r="AI19" s="1445"/>
      <c r="AJ19" s="1445"/>
      <c r="AK19" s="656"/>
      <c r="AL19" s="657"/>
    </row>
    <row r="20" spans="1:38" ht="24" customHeight="1">
      <c r="B20" s="1471"/>
      <c r="C20" s="1471"/>
      <c r="D20" s="1471"/>
      <c r="E20" s="1471"/>
      <c r="F20" s="1471"/>
      <c r="G20" s="1471"/>
      <c r="H20" s="1471"/>
      <c r="I20" s="1471"/>
      <c r="J20" s="1471"/>
      <c r="K20" s="1472"/>
      <c r="L20" s="1307"/>
      <c r="M20" s="1308"/>
      <c r="N20" s="1308"/>
      <c r="O20" s="1308"/>
      <c r="P20" s="1308"/>
      <c r="Q20" s="1308"/>
      <c r="R20" s="1308"/>
      <c r="S20" s="1308"/>
      <c r="T20" s="1308"/>
      <c r="U20" s="1309"/>
      <c r="V20" s="1333"/>
      <c r="W20" s="1308"/>
      <c r="X20" s="1308"/>
      <c r="Y20" s="1308"/>
      <c r="Z20" s="1308"/>
      <c r="AA20" s="1308"/>
      <c r="AB20" s="1308"/>
      <c r="AC20" s="1308"/>
      <c r="AD20" s="1334"/>
      <c r="AE20" s="1446"/>
      <c r="AF20" s="787"/>
      <c r="AG20" s="787"/>
      <c r="AH20" s="787"/>
      <c r="AI20" s="787"/>
      <c r="AJ20" s="787"/>
      <c r="AK20" s="656"/>
      <c r="AL20" s="657"/>
    </row>
    <row r="21" spans="1:38" ht="24" customHeight="1"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503"/>
      <c r="M21" s="503"/>
      <c r="N21" s="503"/>
      <c r="O21" s="503"/>
      <c r="P21" s="503"/>
      <c r="Q21" s="503"/>
      <c r="R21" s="503"/>
      <c r="S21" s="503"/>
      <c r="T21" s="503"/>
      <c r="U21" s="503"/>
      <c r="V21" s="503"/>
      <c r="W21" s="503"/>
      <c r="X21" s="503"/>
      <c r="Y21" s="503"/>
      <c r="Z21" s="503"/>
      <c r="AA21" s="503"/>
      <c r="AB21" s="503"/>
      <c r="AC21" s="503"/>
      <c r="AD21" s="503"/>
      <c r="AE21" s="292"/>
      <c r="AF21" s="292"/>
      <c r="AG21" s="292"/>
      <c r="AH21" s="292"/>
      <c r="AI21" s="292"/>
      <c r="AJ21" s="292"/>
      <c r="AK21" s="656"/>
      <c r="AL21" s="657"/>
    </row>
    <row r="22" spans="1:38" ht="24" customHeight="1">
      <c r="A22" s="346" t="s">
        <v>647</v>
      </c>
    </row>
    <row r="23" spans="1:38" ht="24" customHeight="1">
      <c r="A23" s="346" t="s">
        <v>640</v>
      </c>
      <c r="R23" s="384"/>
      <c r="S23" s="384"/>
      <c r="U23" s="384"/>
      <c r="V23" s="384"/>
      <c r="W23" s="384"/>
      <c r="X23" s="384"/>
      <c r="Y23" s="384"/>
      <c r="Z23" s="384"/>
      <c r="AA23" s="384"/>
      <c r="AB23" s="384"/>
      <c r="AC23" s="384"/>
      <c r="AD23" s="384"/>
      <c r="AE23" s="384"/>
      <c r="AF23" s="384"/>
      <c r="AG23" s="384"/>
      <c r="AH23" s="384"/>
      <c r="AI23" s="384"/>
      <c r="AJ23" s="384"/>
      <c r="AK23" s="384"/>
    </row>
    <row r="24" spans="1:38" ht="24" customHeight="1">
      <c r="B24" s="659" t="s">
        <v>447</v>
      </c>
      <c r="C24" s="346" t="s">
        <v>740</v>
      </c>
    </row>
    <row r="25" spans="1:38" ht="24" customHeight="1">
      <c r="A25" s="384"/>
      <c r="B25" s="660"/>
      <c r="C25" s="660" t="s">
        <v>69</v>
      </c>
      <c r="D25" s="660"/>
      <c r="E25" s="660"/>
      <c r="F25" s="660"/>
      <c r="G25" s="660"/>
      <c r="H25" s="660"/>
      <c r="I25" s="594" t="s">
        <v>784</v>
      </c>
      <c r="J25" s="530" t="s">
        <v>448</v>
      </c>
      <c r="K25" s="660"/>
      <c r="L25" s="660"/>
      <c r="M25" s="660"/>
      <c r="N25" s="660"/>
      <c r="O25" s="660"/>
      <c r="P25" s="660"/>
      <c r="Q25" s="660"/>
      <c r="R25" s="660"/>
      <c r="S25" s="660"/>
      <c r="T25" s="660"/>
      <c r="U25" s="660"/>
      <c r="V25" s="660"/>
      <c r="W25" s="660"/>
      <c r="X25" s="660"/>
      <c r="Y25" s="660"/>
      <c r="Z25" s="660"/>
      <c r="AA25" s="660"/>
      <c r="AB25" s="660"/>
      <c r="AC25" s="660"/>
      <c r="AD25" s="660"/>
      <c r="AE25" s="660"/>
      <c r="AF25" s="660"/>
      <c r="AG25" s="660"/>
      <c r="AH25" s="660"/>
      <c r="AI25" s="660"/>
      <c r="AJ25" s="660"/>
    </row>
    <row r="26" spans="1:38" ht="24" customHeight="1">
      <c r="A26" s="384"/>
      <c r="B26" s="660"/>
      <c r="C26" s="660"/>
      <c r="D26" s="660"/>
      <c r="E26" s="660"/>
      <c r="F26" s="660"/>
      <c r="G26" s="660"/>
      <c r="H26" s="660"/>
      <c r="I26" s="594" t="s">
        <v>137</v>
      </c>
      <c r="J26" s="530" t="s">
        <v>449</v>
      </c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0"/>
      <c r="AB26" s="660"/>
      <c r="AC26" s="660"/>
      <c r="AD26" s="660"/>
      <c r="AE26" s="660"/>
      <c r="AF26" s="660"/>
      <c r="AG26" s="660"/>
      <c r="AH26" s="660"/>
      <c r="AI26" s="660"/>
      <c r="AJ26" s="660"/>
    </row>
    <row r="27" spans="1:38" ht="24" customHeight="1"/>
    <row r="28" spans="1:38" ht="24" customHeight="1"/>
    <row r="29" spans="1:38" ht="24" customHeight="1"/>
    <row r="30" spans="1:38" ht="24" customHeight="1"/>
    <row r="31" spans="1:38" ht="24" customHeight="1">
      <c r="B31" s="659" t="s">
        <v>447</v>
      </c>
      <c r="C31" s="346" t="s">
        <v>450</v>
      </c>
    </row>
    <row r="32" spans="1:38" ht="24" customHeight="1">
      <c r="B32" s="1440" t="s">
        <v>451</v>
      </c>
      <c r="C32" s="1440"/>
      <c r="D32" s="1440"/>
      <c r="E32" s="1440"/>
      <c r="F32" s="1440"/>
      <c r="G32" s="1440"/>
      <c r="H32" s="1440"/>
      <c r="I32" s="1440"/>
      <c r="J32" s="1440"/>
      <c r="K32" s="1440"/>
      <c r="L32" s="1440"/>
      <c r="M32" s="1440"/>
      <c r="N32" s="1455" t="s">
        <v>138</v>
      </c>
      <c r="O32" s="1455"/>
      <c r="P32" s="1455"/>
      <c r="Q32" s="1439" t="s">
        <v>452</v>
      </c>
      <c r="R32" s="1440"/>
      <c r="S32" s="1440"/>
      <c r="T32" s="1441"/>
      <c r="U32" s="1455" t="s">
        <v>785</v>
      </c>
      <c r="V32" s="1455"/>
      <c r="W32" s="1455"/>
      <c r="X32" s="1455"/>
      <c r="Y32" s="1455"/>
      <c r="Z32" s="1455"/>
      <c r="AA32" s="1455"/>
      <c r="AB32" s="1455"/>
      <c r="AC32" s="1455"/>
      <c r="AD32" s="1455"/>
      <c r="AE32" s="1455"/>
      <c r="AF32" s="1455"/>
      <c r="AG32" s="1439" t="s">
        <v>434</v>
      </c>
      <c r="AH32" s="1440"/>
      <c r="AI32" s="1440"/>
      <c r="AJ32" s="1440"/>
    </row>
    <row r="33" spans="2:36" ht="24" customHeight="1" thickBot="1">
      <c r="B33" s="1454"/>
      <c r="C33" s="1454"/>
      <c r="D33" s="1454"/>
      <c r="E33" s="1454"/>
      <c r="F33" s="1454"/>
      <c r="G33" s="1454"/>
      <c r="H33" s="1454"/>
      <c r="I33" s="1454"/>
      <c r="J33" s="1454"/>
      <c r="K33" s="1454"/>
      <c r="L33" s="1454"/>
      <c r="M33" s="1454"/>
      <c r="N33" s="1438"/>
      <c r="O33" s="1438"/>
      <c r="P33" s="1438"/>
      <c r="Q33" s="1456"/>
      <c r="R33" s="1454"/>
      <c r="S33" s="1454"/>
      <c r="T33" s="1457"/>
      <c r="U33" s="1438" t="s">
        <v>453</v>
      </c>
      <c r="V33" s="1438"/>
      <c r="W33" s="1438"/>
      <c r="X33" s="1438"/>
      <c r="Y33" s="1438"/>
      <c r="Z33" s="1439" t="s">
        <v>172</v>
      </c>
      <c r="AA33" s="1440"/>
      <c r="AB33" s="1440"/>
      <c r="AC33" s="1441"/>
      <c r="AD33" s="1479" t="s">
        <v>454</v>
      </c>
      <c r="AE33" s="1328"/>
      <c r="AF33" s="1480"/>
      <c r="AG33" s="1456"/>
      <c r="AH33" s="1454"/>
      <c r="AI33" s="1454"/>
      <c r="AJ33" s="1454"/>
    </row>
    <row r="34" spans="2:36" ht="24" customHeight="1" thickTop="1">
      <c r="B34" s="1442" t="s">
        <v>455</v>
      </c>
      <c r="C34" s="1442"/>
      <c r="D34" s="1442"/>
      <c r="E34" s="1442"/>
      <c r="F34" s="1442"/>
      <c r="G34" s="1442"/>
      <c r="H34" s="1442"/>
      <c r="I34" s="1442"/>
      <c r="J34" s="1442"/>
      <c r="K34" s="1442"/>
      <c r="L34" s="1442"/>
      <c r="M34" s="1442"/>
      <c r="N34" s="1458">
        <v>2</v>
      </c>
      <c r="O34" s="1459"/>
      <c r="P34" s="1460"/>
      <c r="Q34" s="1447" t="s">
        <v>456</v>
      </c>
      <c r="R34" s="1448"/>
      <c r="S34" s="1448"/>
      <c r="T34" s="1449"/>
      <c r="U34" s="1450">
        <v>1.2</v>
      </c>
      <c r="V34" s="1451"/>
      <c r="W34" s="1452"/>
      <c r="X34" s="1452"/>
      <c r="Y34" s="1453"/>
      <c r="Z34" s="1494">
        <v>2.4</v>
      </c>
      <c r="AA34" s="1481"/>
      <c r="AB34" s="1481"/>
      <c r="AC34" s="1482"/>
      <c r="AD34" s="1481" t="s">
        <v>457</v>
      </c>
      <c r="AE34" s="1481"/>
      <c r="AF34" s="1482"/>
      <c r="AG34" s="1443"/>
      <c r="AH34" s="1443"/>
      <c r="AI34" s="1443"/>
      <c r="AJ34" s="1443"/>
    </row>
    <row r="35" spans="2:36" ht="24" customHeight="1">
      <c r="B35" s="913"/>
      <c r="C35" s="913"/>
      <c r="D35" s="913"/>
      <c r="E35" s="913"/>
      <c r="F35" s="913"/>
      <c r="G35" s="913"/>
      <c r="H35" s="913"/>
      <c r="I35" s="913"/>
      <c r="J35" s="913"/>
      <c r="K35" s="913"/>
      <c r="L35" s="913"/>
      <c r="M35" s="913"/>
      <c r="N35" s="1432">
        <v>3</v>
      </c>
      <c r="O35" s="1433"/>
      <c r="P35" s="1434"/>
      <c r="Q35" s="1310" t="str">
        <f>Q34</f>
        <v>난적</v>
      </c>
      <c r="R35" s="872"/>
      <c r="S35" s="872"/>
      <c r="T35" s="1311"/>
      <c r="U35" s="1396">
        <v>1.6</v>
      </c>
      <c r="V35" s="1397"/>
      <c r="W35" s="1398"/>
      <c r="X35" s="1398"/>
      <c r="Y35" s="1399"/>
      <c r="Z35" s="1312">
        <v>3.2</v>
      </c>
      <c r="AA35" s="1313"/>
      <c r="AB35" s="1313"/>
      <c r="AC35" s="1314"/>
      <c r="AD35" s="1313" t="s">
        <v>458</v>
      </c>
      <c r="AE35" s="1313"/>
      <c r="AF35" s="1314"/>
      <c r="AG35" s="751"/>
      <c r="AH35" s="751"/>
      <c r="AI35" s="751"/>
      <c r="AJ35" s="751"/>
    </row>
    <row r="36" spans="2:36" ht="24" customHeight="1">
      <c r="B36" s="1386" t="s">
        <v>459</v>
      </c>
      <c r="C36" s="1386"/>
      <c r="D36" s="1386"/>
      <c r="E36" s="1386"/>
      <c r="F36" s="1386"/>
      <c r="G36" s="1386"/>
      <c r="H36" s="1386"/>
      <c r="I36" s="1386"/>
      <c r="J36" s="1386"/>
      <c r="K36" s="1386"/>
      <c r="L36" s="1386"/>
      <c r="M36" s="1386"/>
      <c r="N36" s="1406"/>
      <c r="O36" s="1407"/>
      <c r="P36" s="1408"/>
      <c r="Q36" s="1385"/>
      <c r="R36" s="1386"/>
      <c r="S36" s="1386"/>
      <c r="T36" s="1387"/>
      <c r="U36" s="1300"/>
      <c r="V36" s="1301"/>
      <c r="W36" s="1302"/>
      <c r="X36" s="1302"/>
      <c r="Y36" s="1303"/>
      <c r="Z36" s="1416"/>
      <c r="AA36" s="1417"/>
      <c r="AB36" s="1417"/>
      <c r="AC36" s="1418"/>
      <c r="AD36" s="1417">
        <v>1.5</v>
      </c>
      <c r="AE36" s="1417"/>
      <c r="AF36" s="1418"/>
      <c r="AG36" s="751"/>
      <c r="AH36" s="751"/>
      <c r="AI36" s="751"/>
      <c r="AJ36" s="751"/>
    </row>
    <row r="37" spans="2:36" ht="24" customHeight="1">
      <c r="B37" s="1081"/>
      <c r="C37" s="1081"/>
      <c r="D37" s="1081"/>
      <c r="E37" s="1081"/>
      <c r="F37" s="1081"/>
      <c r="G37" s="1081"/>
      <c r="H37" s="1081"/>
      <c r="I37" s="1081"/>
      <c r="J37" s="1081"/>
      <c r="K37" s="1081"/>
      <c r="L37" s="1081"/>
      <c r="M37" s="1081"/>
      <c r="N37" s="1413">
        <v>2</v>
      </c>
      <c r="O37" s="1414"/>
      <c r="P37" s="1415"/>
      <c r="Q37" s="1388" t="s">
        <v>456</v>
      </c>
      <c r="R37" s="1081"/>
      <c r="S37" s="1081"/>
      <c r="T37" s="1389"/>
      <c r="U37" s="1396">
        <v>2</v>
      </c>
      <c r="V37" s="1397"/>
      <c r="W37" s="1398"/>
      <c r="X37" s="1398"/>
      <c r="Y37" s="1399"/>
      <c r="Z37" s="1483">
        <v>4</v>
      </c>
      <c r="AA37" s="1315"/>
      <c r="AB37" s="1315"/>
      <c r="AC37" s="1316"/>
      <c r="AD37" s="1315">
        <v>2</v>
      </c>
      <c r="AE37" s="1315"/>
      <c r="AF37" s="1316"/>
      <c r="AG37" s="751"/>
      <c r="AH37" s="751"/>
      <c r="AI37" s="751"/>
      <c r="AJ37" s="751"/>
    </row>
    <row r="38" spans="2:36" ht="24" customHeight="1">
      <c r="B38" s="1081"/>
      <c r="C38" s="1081"/>
      <c r="D38" s="1081"/>
      <c r="E38" s="1081"/>
      <c r="F38" s="1081"/>
      <c r="G38" s="1081"/>
      <c r="H38" s="1081"/>
      <c r="I38" s="1081"/>
      <c r="J38" s="1081"/>
      <c r="K38" s="1081"/>
      <c r="L38" s="1081"/>
      <c r="M38" s="1081"/>
      <c r="N38" s="1413"/>
      <c r="O38" s="1414"/>
      <c r="P38" s="1415"/>
      <c r="Q38" s="1388"/>
      <c r="R38" s="1081"/>
      <c r="S38" s="1081"/>
      <c r="T38" s="1389"/>
      <c r="U38" s="1402"/>
      <c r="V38" s="1403"/>
      <c r="W38" s="1404"/>
      <c r="X38" s="1404"/>
      <c r="Y38" s="1405"/>
      <c r="Z38" s="1419"/>
      <c r="AA38" s="1420"/>
      <c r="AB38" s="1420"/>
      <c r="AC38" s="1421"/>
      <c r="AD38" s="1315">
        <v>3</v>
      </c>
      <c r="AE38" s="1315"/>
      <c r="AF38" s="1316"/>
      <c r="AG38" s="751"/>
      <c r="AH38" s="751"/>
      <c r="AI38" s="751"/>
      <c r="AJ38" s="751"/>
    </row>
    <row r="39" spans="2:36" ht="24" customHeight="1">
      <c r="B39" s="913"/>
      <c r="C39" s="913"/>
      <c r="D39" s="913"/>
      <c r="E39" s="913"/>
      <c r="F39" s="913"/>
      <c r="G39" s="913"/>
      <c r="H39" s="913"/>
      <c r="I39" s="913"/>
      <c r="J39" s="913"/>
      <c r="K39" s="913"/>
      <c r="L39" s="913"/>
      <c r="M39" s="913"/>
      <c r="N39" s="1432">
        <v>3</v>
      </c>
      <c r="O39" s="1433"/>
      <c r="P39" s="1434"/>
      <c r="Q39" s="1424"/>
      <c r="R39" s="1425"/>
      <c r="S39" s="1425"/>
      <c r="T39" s="1426"/>
      <c r="U39" s="1396">
        <v>2.2000000000000002</v>
      </c>
      <c r="V39" s="1397"/>
      <c r="W39" s="1398"/>
      <c r="X39" s="1398"/>
      <c r="Y39" s="1399"/>
      <c r="Z39" s="1419">
        <v>4.5</v>
      </c>
      <c r="AA39" s="1420"/>
      <c r="AB39" s="1420"/>
      <c r="AC39" s="1421"/>
      <c r="AD39" s="1420"/>
      <c r="AE39" s="1420"/>
      <c r="AF39" s="1421"/>
      <c r="AG39" s="751"/>
      <c r="AH39" s="751"/>
      <c r="AI39" s="751"/>
      <c r="AJ39" s="751"/>
    </row>
    <row r="40" spans="2:36" ht="24" customHeight="1">
      <c r="B40" s="872" t="s">
        <v>459</v>
      </c>
      <c r="C40" s="872"/>
      <c r="D40" s="872"/>
      <c r="E40" s="872"/>
      <c r="F40" s="872"/>
      <c r="G40" s="872"/>
      <c r="H40" s="872"/>
      <c r="I40" s="872"/>
      <c r="J40" s="872"/>
      <c r="K40" s="872"/>
      <c r="L40" s="872"/>
      <c r="M40" s="872"/>
      <c r="N40" s="1390">
        <v>2</v>
      </c>
      <c r="O40" s="878"/>
      <c r="P40" s="1391"/>
      <c r="Q40" s="1310" t="s">
        <v>460</v>
      </c>
      <c r="R40" s="872"/>
      <c r="S40" s="872"/>
      <c r="T40" s="1311"/>
      <c r="U40" s="1392">
        <v>5.8</v>
      </c>
      <c r="V40" s="1393"/>
      <c r="W40" s="1394"/>
      <c r="X40" s="1394"/>
      <c r="Y40" s="1395"/>
      <c r="Z40" s="1312">
        <v>7</v>
      </c>
      <c r="AA40" s="1313"/>
      <c r="AB40" s="1313"/>
      <c r="AC40" s="1314"/>
      <c r="AD40" s="1313"/>
      <c r="AE40" s="1313"/>
      <c r="AF40" s="1314"/>
      <c r="AG40" s="751"/>
      <c r="AH40" s="751"/>
      <c r="AI40" s="751"/>
      <c r="AJ40" s="751"/>
    </row>
    <row r="41" spans="2:36" ht="24" customHeight="1">
      <c r="B41" s="872" t="s">
        <v>461</v>
      </c>
      <c r="C41" s="872"/>
      <c r="D41" s="872"/>
      <c r="E41" s="872"/>
      <c r="F41" s="872"/>
      <c r="G41" s="872"/>
      <c r="H41" s="872"/>
      <c r="I41" s="872"/>
      <c r="J41" s="872"/>
      <c r="K41" s="872"/>
      <c r="L41" s="872"/>
      <c r="M41" s="872"/>
      <c r="N41" s="1390">
        <v>2</v>
      </c>
      <c r="O41" s="878"/>
      <c r="P41" s="1391"/>
      <c r="Q41" s="1310" t="str">
        <f>Q40</f>
        <v>특별한 것</v>
      </c>
      <c r="R41" s="872"/>
      <c r="S41" s="872"/>
      <c r="T41" s="1311"/>
      <c r="U41" s="1392" t="s">
        <v>462</v>
      </c>
      <c r="V41" s="1393"/>
      <c r="W41" s="1394"/>
      <c r="X41" s="1394"/>
      <c r="Y41" s="1395"/>
      <c r="Z41" s="1427" t="s">
        <v>463</v>
      </c>
      <c r="AA41" s="1428"/>
      <c r="AB41" s="1428"/>
      <c r="AC41" s="1429"/>
      <c r="AD41" s="1313"/>
      <c r="AE41" s="1313"/>
      <c r="AF41" s="1314"/>
      <c r="AG41" s="751"/>
      <c r="AH41" s="751"/>
      <c r="AI41" s="751"/>
      <c r="AJ41" s="751"/>
    </row>
    <row r="42" spans="2:36" ht="24" customHeight="1">
      <c r="B42" s="1422" t="s">
        <v>464</v>
      </c>
      <c r="C42" s="1422"/>
      <c r="D42" s="1422"/>
      <c r="E42" s="1422"/>
      <c r="F42" s="1422"/>
      <c r="G42" s="1422"/>
      <c r="H42" s="1422"/>
      <c r="I42" s="1422"/>
      <c r="J42" s="1422"/>
      <c r="K42" s="1422"/>
      <c r="L42" s="1422"/>
      <c r="M42" s="1422"/>
      <c r="N42" s="1385">
        <v>2</v>
      </c>
      <c r="O42" s="1386"/>
      <c r="P42" s="1387"/>
      <c r="Q42" s="1385" t="s">
        <v>456</v>
      </c>
      <c r="R42" s="1386"/>
      <c r="S42" s="1386"/>
      <c r="T42" s="1387"/>
      <c r="U42" s="1416">
        <v>7</v>
      </c>
      <c r="V42" s="1417"/>
      <c r="W42" s="1417"/>
      <c r="X42" s="1417"/>
      <c r="Y42" s="1418"/>
      <c r="Z42" s="1416">
        <v>8</v>
      </c>
      <c r="AA42" s="1417"/>
      <c r="AB42" s="1417"/>
      <c r="AC42" s="1418"/>
      <c r="AD42" s="1473" t="s">
        <v>465</v>
      </c>
      <c r="AE42" s="1474"/>
      <c r="AF42" s="1475"/>
      <c r="AG42" s="751"/>
      <c r="AH42" s="751"/>
      <c r="AI42" s="751"/>
      <c r="AJ42" s="751"/>
    </row>
    <row r="43" spans="2:36" ht="24" customHeight="1">
      <c r="B43" s="1423"/>
      <c r="C43" s="1423"/>
      <c r="D43" s="1423"/>
      <c r="E43" s="1423"/>
      <c r="F43" s="1423"/>
      <c r="G43" s="1423"/>
      <c r="H43" s="1423"/>
      <c r="I43" s="1423"/>
      <c r="J43" s="1423"/>
      <c r="K43" s="1423"/>
      <c r="L43" s="1423"/>
      <c r="M43" s="1423"/>
      <c r="N43" s="1409"/>
      <c r="O43" s="913"/>
      <c r="P43" s="1410"/>
      <c r="Q43" s="1409"/>
      <c r="R43" s="913"/>
      <c r="S43" s="913"/>
      <c r="T43" s="1410"/>
      <c r="U43" s="1419"/>
      <c r="V43" s="1420"/>
      <c r="W43" s="1420"/>
      <c r="X43" s="1420"/>
      <c r="Y43" s="1421"/>
      <c r="Z43" s="1419"/>
      <c r="AA43" s="1420"/>
      <c r="AB43" s="1420"/>
      <c r="AC43" s="1421"/>
      <c r="AD43" s="1476"/>
      <c r="AE43" s="1477"/>
      <c r="AF43" s="1478"/>
      <c r="AG43" s="751"/>
      <c r="AH43" s="751"/>
      <c r="AI43" s="751"/>
      <c r="AJ43" s="751"/>
    </row>
    <row r="44" spans="2:36" ht="24" customHeight="1">
      <c r="B44" s="872" t="s">
        <v>129</v>
      </c>
      <c r="C44" s="872"/>
      <c r="D44" s="872"/>
      <c r="E44" s="872"/>
      <c r="F44" s="872"/>
      <c r="G44" s="872"/>
      <c r="H44" s="872"/>
      <c r="I44" s="872"/>
      <c r="J44" s="872"/>
      <c r="K44" s="872"/>
      <c r="L44" s="872"/>
      <c r="M44" s="872"/>
      <c r="N44" s="1406"/>
      <c r="O44" s="1407"/>
      <c r="P44" s="1408"/>
      <c r="Q44" s="1385" t="s">
        <v>456</v>
      </c>
      <c r="R44" s="1386"/>
      <c r="S44" s="1386"/>
      <c r="T44" s="1387"/>
      <c r="U44" s="1300"/>
      <c r="V44" s="1301"/>
      <c r="W44" s="1302"/>
      <c r="X44" s="1302"/>
      <c r="Y44" s="1303"/>
      <c r="Z44" s="1416"/>
      <c r="AA44" s="1417"/>
      <c r="AB44" s="1417"/>
      <c r="AC44" s="1418"/>
      <c r="AD44" s="1417">
        <v>1.5</v>
      </c>
      <c r="AE44" s="1417"/>
      <c r="AF44" s="1418"/>
      <c r="AG44" s="751"/>
      <c r="AH44" s="751"/>
      <c r="AI44" s="751"/>
      <c r="AJ44" s="751"/>
    </row>
    <row r="45" spans="2:36" ht="24" customHeight="1">
      <c r="B45" s="872"/>
      <c r="C45" s="872"/>
      <c r="D45" s="872"/>
      <c r="E45" s="872"/>
      <c r="F45" s="872"/>
      <c r="G45" s="872"/>
      <c r="H45" s="872"/>
      <c r="I45" s="872"/>
      <c r="J45" s="872"/>
      <c r="K45" s="872"/>
      <c r="L45" s="872"/>
      <c r="M45" s="872"/>
      <c r="N45" s="1413">
        <v>2</v>
      </c>
      <c r="O45" s="1414"/>
      <c r="P45" s="1415"/>
      <c r="Q45" s="1388"/>
      <c r="R45" s="1081"/>
      <c r="S45" s="1081"/>
      <c r="T45" s="1389"/>
      <c r="U45" s="1396">
        <v>9</v>
      </c>
      <c r="V45" s="1397"/>
      <c r="W45" s="1398"/>
      <c r="X45" s="1398"/>
      <c r="Y45" s="1399"/>
      <c r="Z45" s="1483">
        <v>10</v>
      </c>
      <c r="AA45" s="1315"/>
      <c r="AB45" s="1315"/>
      <c r="AC45" s="1316"/>
      <c r="AD45" s="1315">
        <v>2</v>
      </c>
      <c r="AE45" s="1315"/>
      <c r="AF45" s="1316"/>
      <c r="AG45" s="751"/>
      <c r="AH45" s="751"/>
      <c r="AI45" s="751"/>
      <c r="AJ45" s="751"/>
    </row>
    <row r="46" spans="2:36" ht="24" customHeight="1">
      <c r="B46" s="872"/>
      <c r="C46" s="872"/>
      <c r="D46" s="872"/>
      <c r="E46" s="872"/>
      <c r="F46" s="872"/>
      <c r="G46" s="872"/>
      <c r="H46" s="872"/>
      <c r="I46" s="872"/>
      <c r="J46" s="872"/>
      <c r="K46" s="872"/>
      <c r="L46" s="872"/>
      <c r="M46" s="872"/>
      <c r="N46" s="1400"/>
      <c r="O46" s="914"/>
      <c r="P46" s="1401"/>
      <c r="Q46" s="1409"/>
      <c r="R46" s="913"/>
      <c r="S46" s="913"/>
      <c r="T46" s="1410"/>
      <c r="U46" s="1402"/>
      <c r="V46" s="1403"/>
      <c r="W46" s="1404"/>
      <c r="X46" s="1404"/>
      <c r="Y46" s="1405"/>
      <c r="Z46" s="1419"/>
      <c r="AA46" s="1420"/>
      <c r="AB46" s="1420"/>
      <c r="AC46" s="1421"/>
      <c r="AD46" s="1420">
        <v>3</v>
      </c>
      <c r="AE46" s="1420"/>
      <c r="AF46" s="1421"/>
      <c r="AG46" s="751"/>
      <c r="AH46" s="751"/>
      <c r="AI46" s="751"/>
      <c r="AJ46" s="751"/>
    </row>
    <row r="47" spans="2:36" ht="24" customHeight="1">
      <c r="B47" s="872" t="s">
        <v>128</v>
      </c>
      <c r="C47" s="872"/>
      <c r="D47" s="872"/>
      <c r="E47" s="872"/>
      <c r="F47" s="872"/>
      <c r="G47" s="872"/>
      <c r="H47" s="872"/>
      <c r="I47" s="872"/>
      <c r="J47" s="872"/>
      <c r="K47" s="872"/>
      <c r="L47" s="872"/>
      <c r="M47" s="872"/>
      <c r="N47" s="1390">
        <v>2</v>
      </c>
      <c r="O47" s="878"/>
      <c r="P47" s="1391"/>
      <c r="Q47" s="1310" t="s">
        <v>456</v>
      </c>
      <c r="R47" s="872"/>
      <c r="S47" s="872"/>
      <c r="T47" s="1311"/>
      <c r="U47" s="1392">
        <v>15.8</v>
      </c>
      <c r="V47" s="1393"/>
      <c r="W47" s="1394"/>
      <c r="X47" s="1394"/>
      <c r="Y47" s="1395"/>
      <c r="Z47" s="1419">
        <v>31.8</v>
      </c>
      <c r="AA47" s="1420"/>
      <c r="AB47" s="1420"/>
      <c r="AC47" s="1421"/>
      <c r="AD47" s="1428" t="s">
        <v>466</v>
      </c>
      <c r="AE47" s="1428"/>
      <c r="AF47" s="1429"/>
      <c r="AG47" s="751"/>
      <c r="AH47" s="751"/>
      <c r="AI47" s="751"/>
      <c r="AJ47" s="751"/>
    </row>
    <row r="48" spans="2:36" ht="24" customHeight="1">
      <c r="B48" s="872" t="s">
        <v>467</v>
      </c>
      <c r="C48" s="872"/>
      <c r="D48" s="872"/>
      <c r="E48" s="872"/>
      <c r="F48" s="872"/>
      <c r="G48" s="872"/>
      <c r="H48" s="872"/>
      <c r="I48" s="872"/>
      <c r="J48" s="872"/>
      <c r="K48" s="872"/>
      <c r="L48" s="872"/>
      <c r="M48" s="872"/>
      <c r="N48" s="1310">
        <v>2</v>
      </c>
      <c r="O48" s="872"/>
      <c r="P48" s="1311"/>
      <c r="Q48" s="1385" t="s">
        <v>456</v>
      </c>
      <c r="R48" s="1386"/>
      <c r="S48" s="1386"/>
      <c r="T48" s="1387"/>
      <c r="U48" s="1312">
        <v>6.5</v>
      </c>
      <c r="V48" s="1313"/>
      <c r="W48" s="1313"/>
      <c r="X48" s="1313"/>
      <c r="Y48" s="1314"/>
      <c r="Z48" s="1312">
        <v>7.5</v>
      </c>
      <c r="AA48" s="1313"/>
      <c r="AB48" s="1313"/>
      <c r="AC48" s="1314"/>
      <c r="AD48" s="1417"/>
      <c r="AE48" s="1417"/>
      <c r="AF48" s="1418"/>
      <c r="AG48" s="751"/>
      <c r="AH48" s="751"/>
      <c r="AI48" s="751"/>
      <c r="AJ48" s="751"/>
    </row>
    <row r="49" spans="1:61" ht="24" customHeight="1">
      <c r="B49" s="872" t="s">
        <v>468</v>
      </c>
      <c r="C49" s="872"/>
      <c r="D49" s="872"/>
      <c r="E49" s="872"/>
      <c r="F49" s="872"/>
      <c r="G49" s="872"/>
      <c r="H49" s="872"/>
      <c r="I49" s="872"/>
      <c r="J49" s="872"/>
      <c r="K49" s="872"/>
      <c r="L49" s="872"/>
      <c r="M49" s="872"/>
      <c r="N49" s="1310">
        <v>2</v>
      </c>
      <c r="O49" s="872"/>
      <c r="P49" s="1311"/>
      <c r="Q49" s="1388"/>
      <c r="R49" s="1081"/>
      <c r="S49" s="1081"/>
      <c r="T49" s="1389"/>
      <c r="U49" s="1312">
        <v>8</v>
      </c>
      <c r="V49" s="1313"/>
      <c r="W49" s="1313"/>
      <c r="X49" s="1313"/>
      <c r="Y49" s="1314"/>
      <c r="Z49" s="1312">
        <v>9.5</v>
      </c>
      <c r="AA49" s="1313"/>
      <c r="AB49" s="1313"/>
      <c r="AC49" s="1314"/>
      <c r="AD49" s="1315"/>
      <c r="AE49" s="1315"/>
      <c r="AF49" s="1316"/>
      <c r="AG49" s="751"/>
      <c r="AH49" s="751"/>
      <c r="AI49" s="751"/>
      <c r="AJ49" s="751"/>
    </row>
    <row r="50" spans="1:61" ht="24" customHeight="1">
      <c r="B50" s="872" t="s">
        <v>469</v>
      </c>
      <c r="C50" s="872"/>
      <c r="D50" s="872"/>
      <c r="E50" s="872"/>
      <c r="F50" s="872"/>
      <c r="G50" s="872"/>
      <c r="H50" s="872"/>
      <c r="I50" s="872"/>
      <c r="J50" s="872"/>
      <c r="K50" s="872"/>
      <c r="L50" s="872"/>
      <c r="M50" s="872"/>
      <c r="N50" s="1310">
        <v>1</v>
      </c>
      <c r="O50" s="872"/>
      <c r="P50" s="1311"/>
      <c r="Q50" s="1388"/>
      <c r="R50" s="1081"/>
      <c r="S50" s="1081"/>
      <c r="T50" s="1389"/>
      <c r="U50" s="1312">
        <v>11</v>
      </c>
      <c r="V50" s="1313"/>
      <c r="W50" s="1313"/>
      <c r="X50" s="1313"/>
      <c r="Y50" s="1314"/>
      <c r="Z50" s="1312">
        <v>22</v>
      </c>
      <c r="AA50" s="1313"/>
      <c r="AB50" s="1313"/>
      <c r="AC50" s="1314"/>
      <c r="AD50" s="1315"/>
      <c r="AE50" s="1315"/>
      <c r="AF50" s="1316"/>
      <c r="AG50" s="751"/>
      <c r="AH50" s="751"/>
      <c r="AI50" s="751"/>
      <c r="AJ50" s="751"/>
    </row>
    <row r="51" spans="1:61" ht="24" customHeight="1">
      <c r="B51" s="874" t="s">
        <v>129</v>
      </c>
      <c r="C51" s="874"/>
      <c r="D51" s="874"/>
      <c r="E51" s="874"/>
      <c r="F51" s="874"/>
      <c r="G51" s="874"/>
      <c r="H51" s="874"/>
      <c r="I51" s="874"/>
      <c r="J51" s="874"/>
      <c r="K51" s="874"/>
      <c r="L51" s="874"/>
      <c r="M51" s="874"/>
      <c r="N51" s="1435">
        <v>1</v>
      </c>
      <c r="O51" s="1436"/>
      <c r="P51" s="1437"/>
      <c r="Q51" s="1430" t="s">
        <v>470</v>
      </c>
      <c r="R51" s="945"/>
      <c r="S51" s="945"/>
      <c r="T51" s="1431"/>
      <c r="U51" s="1378">
        <v>12</v>
      </c>
      <c r="V51" s="1379"/>
      <c r="W51" s="1380"/>
      <c r="X51" s="1380"/>
      <c r="Y51" s="1381"/>
      <c r="Z51" s="1498">
        <v>15</v>
      </c>
      <c r="AA51" s="1496"/>
      <c r="AB51" s="1496"/>
      <c r="AC51" s="1497"/>
      <c r="AD51" s="1496"/>
      <c r="AE51" s="1496"/>
      <c r="AF51" s="1497"/>
      <c r="AG51" s="792"/>
      <c r="AH51" s="792"/>
      <c r="AI51" s="792"/>
      <c r="AJ51" s="792"/>
    </row>
    <row r="52" spans="1:61" ht="24" customHeight="1"/>
    <row r="53" spans="1:61" ht="24" customHeight="1"/>
    <row r="54" spans="1:61" ht="24" customHeight="1">
      <c r="B54" s="659" t="s">
        <v>447</v>
      </c>
      <c r="C54" s="346" t="s">
        <v>648</v>
      </c>
      <c r="AB54" s="346" t="s">
        <v>535</v>
      </c>
      <c r="AC54" s="1308" t="s">
        <v>860</v>
      </c>
      <c r="AD54" s="787"/>
      <c r="AE54" s="787"/>
      <c r="AF54" s="787"/>
      <c r="AG54" s="787"/>
      <c r="AH54" s="787"/>
      <c r="AI54" s="787"/>
      <c r="AJ54" s="346" t="s">
        <v>537</v>
      </c>
      <c r="AP54" s="427" t="s">
        <v>653</v>
      </c>
      <c r="AQ54" s="427">
        <v>0.5</v>
      </c>
      <c r="AR54" s="427">
        <v>1</v>
      </c>
      <c r="AS54" s="427">
        <v>2</v>
      </c>
      <c r="AT54" s="427">
        <v>3.2</v>
      </c>
      <c r="AU54" s="427">
        <v>4</v>
      </c>
      <c r="AV54" s="427">
        <v>5</v>
      </c>
      <c r="AW54" s="427">
        <v>6.3</v>
      </c>
      <c r="AX54" s="427">
        <v>8</v>
      </c>
      <c r="AY54" s="427">
        <v>10</v>
      </c>
      <c r="AZ54" s="427">
        <v>12.5</v>
      </c>
      <c r="BA54" s="427">
        <v>16</v>
      </c>
      <c r="BB54" s="427">
        <v>20</v>
      </c>
      <c r="BC54" s="427">
        <v>25</v>
      </c>
      <c r="BD54" s="427">
        <v>32</v>
      </c>
      <c r="BE54" s="427">
        <v>40</v>
      </c>
      <c r="BF54" s="427">
        <v>50</v>
      </c>
      <c r="BG54" s="427">
        <v>64</v>
      </c>
      <c r="BH54" s="427">
        <v>72</v>
      </c>
      <c r="BI54" s="427">
        <v>80</v>
      </c>
    </row>
    <row r="55" spans="1:61" ht="24" customHeight="1" thickBot="1">
      <c r="B55" s="1329" t="s">
        <v>786</v>
      </c>
      <c r="C55" s="1330"/>
      <c r="D55" s="1330"/>
      <c r="E55" s="1330"/>
      <c r="F55" s="1330"/>
      <c r="G55" s="1330" t="s">
        <v>787</v>
      </c>
      <c r="H55" s="1330"/>
      <c r="I55" s="1330"/>
      <c r="J55" s="1330"/>
      <c r="K55" s="1330" t="s">
        <v>788</v>
      </c>
      <c r="L55" s="1330"/>
      <c r="M55" s="1330"/>
      <c r="N55" s="1330"/>
      <c r="O55" s="1330" t="s">
        <v>789</v>
      </c>
      <c r="P55" s="1330"/>
      <c r="Q55" s="1330"/>
      <c r="R55" s="1330"/>
      <c r="S55" s="1330"/>
      <c r="T55" s="1330" t="s">
        <v>274</v>
      </c>
      <c r="U55" s="1330"/>
      <c r="V55" s="1330"/>
      <c r="W55" s="1330"/>
      <c r="X55" s="1330" t="s">
        <v>651</v>
      </c>
      <c r="Y55" s="1330"/>
      <c r="Z55" s="1330"/>
      <c r="AA55" s="1330"/>
      <c r="AB55" s="1330" t="s">
        <v>652</v>
      </c>
      <c r="AC55" s="1330"/>
      <c r="AD55" s="1330"/>
      <c r="AE55" s="1330"/>
      <c r="AF55" s="1330"/>
      <c r="AG55" s="1330"/>
      <c r="AH55" s="1330" t="s">
        <v>434</v>
      </c>
      <c r="AI55" s="1330"/>
      <c r="AJ55" s="1338"/>
      <c r="AP55" s="427" t="s">
        <v>654</v>
      </c>
      <c r="AQ55" s="427">
        <v>0.46</v>
      </c>
      <c r="AR55" s="427">
        <v>0.92</v>
      </c>
      <c r="AS55" s="427">
        <v>1.84</v>
      </c>
      <c r="AT55" s="427">
        <v>2.88</v>
      </c>
      <c r="AU55" s="427">
        <v>3.68</v>
      </c>
      <c r="AV55" s="427">
        <v>4.5999999999999996</v>
      </c>
      <c r="AW55" s="427">
        <v>5.75</v>
      </c>
      <c r="AX55" s="427">
        <v>7.36</v>
      </c>
      <c r="AY55" s="427">
        <v>9.1999999999999993</v>
      </c>
      <c r="AZ55" s="427">
        <v>11.5</v>
      </c>
      <c r="BA55" s="427">
        <v>14.49</v>
      </c>
      <c r="BB55" s="427">
        <v>18.399999999999999</v>
      </c>
      <c r="BC55" s="427">
        <v>23</v>
      </c>
      <c r="BD55" s="427">
        <v>28.75</v>
      </c>
      <c r="BE55" s="427">
        <v>36.799999999999997</v>
      </c>
      <c r="BF55" s="427">
        <v>46</v>
      </c>
      <c r="BG55" s="427">
        <v>58.88</v>
      </c>
      <c r="BH55" s="427">
        <v>66.25</v>
      </c>
      <c r="BI55" s="427">
        <v>80.5</v>
      </c>
    </row>
    <row r="56" spans="1:61" ht="24" customHeight="1" thickTop="1">
      <c r="B56" s="1411">
        <v>22.56</v>
      </c>
      <c r="C56" s="1412"/>
      <c r="D56" s="1412"/>
      <c r="E56" s="1412"/>
      <c r="F56" s="1412"/>
      <c r="G56" s="1344">
        <f>I4</f>
        <v>4</v>
      </c>
      <c r="H56" s="1344"/>
      <c r="I56" s="1344"/>
      <c r="J56" s="1344"/>
      <c r="K56" s="1345">
        <f>Z42</f>
        <v>8</v>
      </c>
      <c r="L56" s="1345"/>
      <c r="M56" s="1345"/>
      <c r="N56" s="1345"/>
      <c r="O56" s="1382">
        <f>ROUND(B56/10.1,3)</f>
        <v>2.234</v>
      </c>
      <c r="P56" s="1382"/>
      <c r="Q56" s="1382"/>
      <c r="R56" s="1382"/>
      <c r="S56" s="1382"/>
      <c r="T56" s="1382">
        <v>1.5</v>
      </c>
      <c r="U56" s="1382"/>
      <c r="V56" s="1382"/>
      <c r="W56" s="1382"/>
      <c r="X56" s="1383">
        <f>(B56*G56^3/(K56*T56*(O56-1)^3))</f>
        <v>64.031303678236938</v>
      </c>
      <c r="Y56" s="1383"/>
      <c r="Z56" s="1383"/>
      <c r="AA56" s="1383"/>
      <c r="AB56" s="1384">
        <f>AX54</f>
        <v>8</v>
      </c>
      <c r="AC56" s="1384"/>
      <c r="AD56" s="1384"/>
      <c r="AE56" s="1384"/>
      <c r="AF56" s="1384"/>
      <c r="AG56" s="1384"/>
      <c r="AH56" s="1341"/>
      <c r="AI56" s="1341"/>
      <c r="AJ56" s="1322"/>
      <c r="AM56" s="661">
        <f>X56/9.81</f>
        <v>6.5271461445705334</v>
      </c>
      <c r="AP56" s="662" t="s">
        <v>655</v>
      </c>
      <c r="AQ56" s="663">
        <f t="shared" ref="AQ56:BI56" si="0">AQ55*9.81</f>
        <v>4.5126000000000008</v>
      </c>
      <c r="AR56" s="663">
        <f t="shared" si="0"/>
        <v>9.0252000000000017</v>
      </c>
      <c r="AS56" s="663">
        <f t="shared" si="0"/>
        <v>18.050400000000003</v>
      </c>
      <c r="AT56" s="663">
        <f t="shared" si="0"/>
        <v>28.252800000000001</v>
      </c>
      <c r="AU56" s="663">
        <f t="shared" si="0"/>
        <v>36.100800000000007</v>
      </c>
      <c r="AV56" s="663">
        <f t="shared" si="0"/>
        <v>45.125999999999998</v>
      </c>
      <c r="AW56" s="664">
        <f t="shared" si="0"/>
        <v>56.407500000000006</v>
      </c>
      <c r="AX56" s="664">
        <f t="shared" si="0"/>
        <v>72.201600000000013</v>
      </c>
      <c r="AY56" s="664">
        <f t="shared" si="0"/>
        <v>90.251999999999995</v>
      </c>
      <c r="AZ56" s="664">
        <f t="shared" si="0"/>
        <v>112.81500000000001</v>
      </c>
      <c r="BA56" s="663">
        <f t="shared" si="0"/>
        <v>142.14690000000002</v>
      </c>
      <c r="BB56" s="663">
        <f t="shared" si="0"/>
        <v>180.50399999999999</v>
      </c>
      <c r="BC56" s="663">
        <f t="shared" si="0"/>
        <v>225.63000000000002</v>
      </c>
      <c r="BD56" s="663">
        <f t="shared" si="0"/>
        <v>282.03750000000002</v>
      </c>
      <c r="BE56" s="663">
        <f t="shared" si="0"/>
        <v>361.00799999999998</v>
      </c>
      <c r="BF56" s="663">
        <f t="shared" si="0"/>
        <v>451.26000000000005</v>
      </c>
      <c r="BG56" s="663">
        <f t="shared" si="0"/>
        <v>577.61280000000011</v>
      </c>
      <c r="BH56" s="663">
        <f t="shared" si="0"/>
        <v>649.91250000000002</v>
      </c>
      <c r="BI56" s="663">
        <f t="shared" si="0"/>
        <v>789.70500000000004</v>
      </c>
    </row>
    <row r="57" spans="1:61" ht="24" customHeight="1">
      <c r="B57" s="659" t="s">
        <v>447</v>
      </c>
      <c r="C57" s="346" t="s">
        <v>648</v>
      </c>
      <c r="AB57" s="346" t="s">
        <v>535</v>
      </c>
      <c r="AC57" s="1308" t="s">
        <v>861</v>
      </c>
      <c r="AD57" s="787"/>
      <c r="AE57" s="787"/>
      <c r="AF57" s="787"/>
      <c r="AG57" s="787"/>
      <c r="AH57" s="787"/>
      <c r="AI57" s="787"/>
      <c r="AJ57" s="346" t="s">
        <v>537</v>
      </c>
    </row>
    <row r="58" spans="1:61" ht="24" customHeight="1" thickBot="1">
      <c r="B58" s="1328" t="s">
        <v>786</v>
      </c>
      <c r="C58" s="1328"/>
      <c r="D58" s="1328"/>
      <c r="E58" s="1328"/>
      <c r="F58" s="1329"/>
      <c r="G58" s="1330" t="s">
        <v>787</v>
      </c>
      <c r="H58" s="1330"/>
      <c r="I58" s="1330"/>
      <c r="J58" s="1330"/>
      <c r="K58" s="1330" t="s">
        <v>788</v>
      </c>
      <c r="L58" s="1330"/>
      <c r="M58" s="1330"/>
      <c r="N58" s="1330"/>
      <c r="O58" s="1330" t="s">
        <v>789</v>
      </c>
      <c r="P58" s="1330"/>
      <c r="Q58" s="1330"/>
      <c r="R58" s="1330"/>
      <c r="S58" s="1330"/>
      <c r="T58" s="1330" t="s">
        <v>274</v>
      </c>
      <c r="U58" s="1330"/>
      <c r="V58" s="1330"/>
      <c r="W58" s="1330"/>
      <c r="X58" s="1330" t="s">
        <v>651</v>
      </c>
      <c r="Y58" s="1330"/>
      <c r="Z58" s="1330"/>
      <c r="AA58" s="1330"/>
      <c r="AB58" s="1330" t="s">
        <v>652</v>
      </c>
      <c r="AC58" s="1330"/>
      <c r="AD58" s="1330"/>
      <c r="AE58" s="1330"/>
      <c r="AF58" s="1330"/>
      <c r="AG58" s="1330"/>
      <c r="AH58" s="1330" t="s">
        <v>434</v>
      </c>
      <c r="AI58" s="1330"/>
      <c r="AJ58" s="1338"/>
    </row>
    <row r="59" spans="1:61" ht="24" customHeight="1" thickTop="1">
      <c r="B59" s="1411">
        <v>22.56</v>
      </c>
      <c r="C59" s="1412"/>
      <c r="D59" s="1412"/>
      <c r="E59" s="1412"/>
      <c r="F59" s="1412"/>
      <c r="G59" s="1344">
        <f>I5</f>
        <v>4.7</v>
      </c>
      <c r="H59" s="1344"/>
      <c r="I59" s="1344"/>
      <c r="J59" s="1344"/>
      <c r="K59" s="1345">
        <f>Z42</f>
        <v>8</v>
      </c>
      <c r="L59" s="1345"/>
      <c r="M59" s="1345"/>
      <c r="N59" s="1345"/>
      <c r="O59" s="1382">
        <f>ROUND(B59/10.1,3)</f>
        <v>2.234</v>
      </c>
      <c r="P59" s="1382"/>
      <c r="Q59" s="1382"/>
      <c r="R59" s="1382"/>
      <c r="S59" s="1382"/>
      <c r="T59" s="1382">
        <v>1.5</v>
      </c>
      <c r="U59" s="1382"/>
      <c r="V59" s="1382"/>
      <c r="W59" s="1382"/>
      <c r="X59" s="1383">
        <f>(B59*G59^3/(K59*T59*(O59-1)^3))</f>
        <v>103.87378190289992</v>
      </c>
      <c r="Y59" s="1383"/>
      <c r="Z59" s="1383"/>
      <c r="AA59" s="1383"/>
      <c r="AB59" s="1384">
        <f>AZ54</f>
        <v>12.5</v>
      </c>
      <c r="AC59" s="1384"/>
      <c r="AD59" s="1384"/>
      <c r="AE59" s="1384"/>
      <c r="AF59" s="1384"/>
      <c r="AG59" s="1384"/>
      <c r="AH59" s="1341"/>
      <c r="AI59" s="1341"/>
      <c r="AJ59" s="1322"/>
      <c r="AM59" s="661">
        <f>X59/9.81</f>
        <v>10.588560846371042</v>
      </c>
    </row>
    <row r="60" spans="1:61" ht="24" customHeight="1">
      <c r="B60" s="713"/>
      <c r="C60" s="713"/>
      <c r="D60" s="713"/>
      <c r="E60" s="713"/>
      <c r="F60" s="713"/>
      <c r="G60" s="22"/>
      <c r="H60" s="22"/>
      <c r="I60" s="22"/>
      <c r="J60" s="22"/>
      <c r="K60" s="724"/>
      <c r="L60" s="724"/>
      <c r="M60" s="724"/>
      <c r="N60" s="724"/>
      <c r="O60" s="4"/>
      <c r="P60" s="4"/>
      <c r="Q60" s="4"/>
      <c r="R60" s="4"/>
      <c r="S60" s="4"/>
      <c r="T60" s="4"/>
      <c r="U60" s="4"/>
      <c r="V60" s="4"/>
      <c r="W60" s="4"/>
      <c r="X60" s="712"/>
      <c r="Y60" s="712"/>
      <c r="Z60" s="712"/>
      <c r="AA60" s="712"/>
      <c r="AB60" s="725"/>
      <c r="AC60" s="725"/>
      <c r="AD60" s="725"/>
      <c r="AE60" s="725"/>
      <c r="AF60" s="725"/>
      <c r="AG60" s="725"/>
      <c r="AH60" s="292"/>
      <c r="AI60" s="292"/>
      <c r="AJ60" s="292"/>
      <c r="AM60" s="661"/>
    </row>
    <row r="61" spans="1:61" ht="24" customHeight="1">
      <c r="A61" s="346" t="s">
        <v>641</v>
      </c>
      <c r="R61" s="384"/>
      <c r="S61" s="384"/>
      <c r="T61" s="384"/>
      <c r="U61" s="384"/>
      <c r="V61" s="384"/>
      <c r="W61" s="384"/>
      <c r="X61" s="384"/>
      <c r="Y61" s="384"/>
      <c r="Z61" s="384"/>
      <c r="AA61" s="384"/>
      <c r="AB61" s="384"/>
      <c r="AC61" s="384"/>
      <c r="AD61" s="384"/>
      <c r="AE61" s="384"/>
      <c r="AF61" s="384"/>
      <c r="AG61" s="384"/>
      <c r="AH61" s="384"/>
      <c r="AI61" s="384"/>
      <c r="AJ61" s="384"/>
      <c r="AK61" s="384"/>
    </row>
    <row r="62" spans="1:61" s="665" customFormat="1" ht="24" customHeight="1">
      <c r="B62" s="666" t="s">
        <v>447</v>
      </c>
      <c r="C62" s="665" t="s">
        <v>471</v>
      </c>
    </row>
    <row r="63" spans="1:61" ht="24" customHeight="1">
      <c r="B63" s="659" t="s">
        <v>447</v>
      </c>
      <c r="C63" s="346" t="s">
        <v>472</v>
      </c>
      <c r="F63" s="384"/>
      <c r="G63" s="384"/>
      <c r="H63" s="384"/>
      <c r="L63" s="384"/>
      <c r="M63" s="384"/>
      <c r="N63" s="384"/>
      <c r="O63" s="384"/>
      <c r="P63" s="384"/>
      <c r="Q63" s="384"/>
      <c r="R63" s="384"/>
      <c r="S63" s="384"/>
      <c r="T63" s="384"/>
      <c r="U63" s="384"/>
      <c r="V63" s="384"/>
      <c r="W63" s="384"/>
      <c r="X63" s="384"/>
      <c r="Y63" s="384"/>
      <c r="Z63" s="384"/>
      <c r="AA63" s="384"/>
      <c r="AB63" s="384"/>
      <c r="AE63" s="384"/>
      <c r="AF63" s="384"/>
      <c r="AG63" s="384"/>
      <c r="AH63" s="384"/>
      <c r="AI63" s="384"/>
      <c r="AJ63" s="384"/>
      <c r="AK63" s="384"/>
    </row>
    <row r="64" spans="1:61" ht="24" customHeight="1">
      <c r="A64" s="384"/>
      <c r="B64" s="384"/>
      <c r="C64" s="384"/>
      <c r="D64" s="384"/>
      <c r="E64" s="384"/>
      <c r="F64" s="384"/>
      <c r="G64" s="384"/>
      <c r="H64" s="384"/>
      <c r="I64" s="384"/>
      <c r="J64" s="384"/>
      <c r="K64" s="384"/>
      <c r="L64" s="384"/>
      <c r="M64" s="384"/>
      <c r="N64" s="384"/>
      <c r="O64" s="384"/>
      <c r="P64" s="384"/>
      <c r="Q64" s="384"/>
      <c r="R64" s="384"/>
      <c r="S64" s="384"/>
      <c r="T64" s="384"/>
      <c r="U64" s="384"/>
      <c r="V64" s="384"/>
      <c r="W64" s="384"/>
      <c r="X64" s="384"/>
      <c r="Y64" s="384"/>
      <c r="Z64" s="384"/>
      <c r="AA64" s="384"/>
      <c r="AB64" s="384"/>
      <c r="AC64" s="384"/>
      <c r="AD64" s="384"/>
      <c r="AE64" s="384"/>
      <c r="AF64" s="384"/>
      <c r="AG64" s="384"/>
      <c r="AH64" s="384"/>
      <c r="AI64" s="384"/>
      <c r="AJ64" s="384"/>
      <c r="AK64" s="384"/>
    </row>
    <row r="65" spans="1:41" ht="24" customHeight="1">
      <c r="A65" s="384"/>
      <c r="B65" s="660"/>
      <c r="C65" s="660"/>
      <c r="D65" s="660"/>
      <c r="E65" s="660"/>
      <c r="F65" s="660" t="s">
        <v>790</v>
      </c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0"/>
      <c r="AB65" s="660"/>
      <c r="AC65" s="660"/>
      <c r="AD65" s="660"/>
      <c r="AE65" s="660"/>
      <c r="AF65" s="660"/>
      <c r="AG65" s="660"/>
      <c r="AH65" s="660"/>
      <c r="AI65" s="660"/>
      <c r="AJ65" s="660"/>
    </row>
    <row r="66" spans="1:41" ht="24" customHeight="1">
      <c r="A66" s="384"/>
      <c r="B66" s="660"/>
      <c r="C66" s="660"/>
      <c r="D66" s="660"/>
      <c r="E66" s="660"/>
      <c r="F66" s="660" t="s">
        <v>791</v>
      </c>
      <c r="G66" s="660"/>
      <c r="H66" s="660"/>
      <c r="I66" s="660"/>
      <c r="J66" s="660"/>
      <c r="K66" s="660"/>
      <c r="L66" s="660"/>
      <c r="M66" s="660"/>
      <c r="N66" s="660"/>
      <c r="O66" s="660"/>
      <c r="P66" s="660"/>
      <c r="Q66" s="660"/>
      <c r="R66" s="660"/>
      <c r="S66" s="660"/>
      <c r="T66" s="660"/>
      <c r="U66" s="660"/>
      <c r="V66" s="660"/>
      <c r="W66" s="660"/>
      <c r="X66" s="660"/>
      <c r="Y66" s="660"/>
      <c r="Z66" s="660"/>
      <c r="AA66" s="660"/>
      <c r="AB66" s="660"/>
      <c r="AC66" s="660"/>
      <c r="AD66" s="660"/>
      <c r="AE66" s="660"/>
      <c r="AF66" s="660"/>
      <c r="AG66" s="660"/>
      <c r="AH66" s="660"/>
      <c r="AI66" s="660"/>
      <c r="AJ66" s="660"/>
    </row>
    <row r="67" spans="1:41" ht="24" customHeight="1">
      <c r="A67" s="384"/>
      <c r="B67" s="660"/>
      <c r="C67" s="660"/>
      <c r="D67" s="660"/>
      <c r="E67" s="660"/>
      <c r="F67" s="660" t="s">
        <v>792</v>
      </c>
      <c r="G67" s="660"/>
      <c r="H67" s="660"/>
      <c r="I67" s="660"/>
      <c r="J67" s="660"/>
      <c r="K67" s="660"/>
      <c r="L67" s="660"/>
      <c r="M67" s="660"/>
      <c r="N67" s="660"/>
      <c r="O67" s="660"/>
      <c r="P67" s="660"/>
      <c r="Q67" s="660"/>
      <c r="R67" s="660"/>
      <c r="S67" s="660"/>
      <c r="T67" s="660"/>
      <c r="U67" s="660"/>
      <c r="V67" s="660"/>
      <c r="W67" s="660"/>
      <c r="X67" s="660"/>
      <c r="Y67" s="660"/>
      <c r="Z67" s="660"/>
      <c r="AA67" s="660"/>
      <c r="AB67" s="660"/>
      <c r="AC67" s="660"/>
      <c r="AD67" s="660"/>
      <c r="AE67" s="660"/>
      <c r="AF67" s="660"/>
      <c r="AG67" s="660"/>
      <c r="AH67" s="660"/>
      <c r="AI67" s="660"/>
      <c r="AJ67" s="660"/>
    </row>
    <row r="68" spans="1:41" ht="24" customHeight="1">
      <c r="A68" s="384"/>
      <c r="B68" s="660"/>
      <c r="C68" s="660"/>
      <c r="D68" s="660"/>
      <c r="E68" s="660"/>
      <c r="F68" s="660"/>
      <c r="G68" s="660" t="s">
        <v>69</v>
      </c>
      <c r="H68" s="660"/>
      <c r="I68" s="660"/>
      <c r="J68" s="660"/>
      <c r="K68" s="660"/>
      <c r="L68" s="594" t="s">
        <v>793</v>
      </c>
      <c r="M68" s="660" t="s">
        <v>473</v>
      </c>
      <c r="N68" s="660"/>
      <c r="O68" s="660"/>
      <c r="P68" s="660"/>
      <c r="Q68" s="660"/>
      <c r="R68" s="660"/>
      <c r="S68" s="660"/>
      <c r="T68" s="660"/>
      <c r="U68" s="660"/>
      <c r="V68" s="660"/>
      <c r="W68" s="660"/>
      <c r="X68" s="660"/>
      <c r="Y68" s="660"/>
      <c r="Z68" s="660"/>
      <c r="AA68" s="660"/>
      <c r="AB68" s="660"/>
      <c r="AC68" s="660"/>
      <c r="AD68" s="660"/>
      <c r="AE68" s="660"/>
      <c r="AF68" s="660"/>
      <c r="AG68" s="660"/>
      <c r="AH68" s="660"/>
      <c r="AI68" s="660"/>
      <c r="AJ68" s="660"/>
    </row>
    <row r="69" spans="1:41" ht="24" customHeight="1">
      <c r="A69" s="384"/>
      <c r="B69" s="660"/>
      <c r="C69" s="660"/>
      <c r="D69" s="660"/>
      <c r="E69" s="660"/>
      <c r="F69" s="660"/>
      <c r="G69" s="660"/>
      <c r="H69" s="660"/>
      <c r="I69" s="660"/>
      <c r="J69" s="660"/>
      <c r="K69" s="660"/>
      <c r="L69" s="594" t="s">
        <v>794</v>
      </c>
      <c r="M69" s="660" t="s">
        <v>474</v>
      </c>
      <c r="N69" s="660"/>
      <c r="O69" s="660"/>
      <c r="P69" s="660"/>
      <c r="Q69" s="660"/>
      <c r="R69" s="660"/>
      <c r="S69" s="660"/>
      <c r="T69" s="660"/>
      <c r="U69" s="660"/>
      <c r="V69" s="660"/>
      <c r="W69" s="660"/>
      <c r="X69" s="660"/>
      <c r="Y69" s="660"/>
      <c r="Z69" s="660"/>
      <c r="AA69" s="660"/>
      <c r="AB69" s="660"/>
      <c r="AC69" s="660"/>
      <c r="AD69" s="660"/>
      <c r="AE69" s="660"/>
      <c r="AF69" s="660"/>
      <c r="AG69" s="660"/>
      <c r="AH69" s="660"/>
      <c r="AI69" s="660"/>
      <c r="AJ69" s="660"/>
    </row>
    <row r="70" spans="1:41" ht="24" customHeight="1">
      <c r="A70" s="384"/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594" t="s">
        <v>795</v>
      </c>
      <c r="M70" s="660" t="s">
        <v>796</v>
      </c>
      <c r="N70" s="660"/>
      <c r="O70" s="660"/>
      <c r="P70" s="660"/>
      <c r="Q70" s="660"/>
      <c r="R70" s="660"/>
      <c r="S70" s="660"/>
      <c r="T70" s="660"/>
      <c r="U70" s="660"/>
      <c r="V70" s="660"/>
      <c r="W70" s="660"/>
      <c r="X70" s="660"/>
      <c r="Y70" s="660"/>
      <c r="Z70" s="660"/>
      <c r="AA70" s="660"/>
      <c r="AB70" s="660"/>
      <c r="AC70" s="660"/>
      <c r="AD70" s="660"/>
      <c r="AE70" s="660"/>
      <c r="AF70" s="660"/>
      <c r="AG70" s="660"/>
      <c r="AH70" s="660"/>
      <c r="AI70" s="660"/>
      <c r="AJ70" s="660"/>
    </row>
    <row r="71" spans="1:41" ht="24" customHeight="1">
      <c r="A71" s="384"/>
      <c r="B71" s="660"/>
      <c r="C71" s="660"/>
      <c r="D71" s="660"/>
      <c r="E71" s="660"/>
      <c r="F71" s="660"/>
      <c r="G71" s="660"/>
      <c r="H71" s="660"/>
      <c r="I71" s="660"/>
      <c r="J71" s="660"/>
      <c r="K71" s="660"/>
      <c r="L71" s="292" t="s">
        <v>121</v>
      </c>
      <c r="M71" s="660" t="s">
        <v>475</v>
      </c>
      <c r="N71" s="660"/>
      <c r="O71" s="660"/>
      <c r="P71" s="660"/>
      <c r="Q71" s="660"/>
      <c r="R71" s="660"/>
      <c r="S71" s="660"/>
      <c r="T71" s="660"/>
      <c r="U71" s="660"/>
      <c r="V71" s="660"/>
      <c r="W71" s="660"/>
      <c r="X71" s="660"/>
      <c r="Y71" s="660"/>
      <c r="Z71" s="660"/>
      <c r="AA71" s="660"/>
      <c r="AB71" s="660"/>
      <c r="AC71" s="660"/>
      <c r="AD71" s="660"/>
      <c r="AE71" s="660"/>
      <c r="AF71" s="660"/>
      <c r="AG71" s="660"/>
      <c r="AH71" s="660"/>
      <c r="AI71" s="660"/>
      <c r="AJ71" s="660"/>
    </row>
    <row r="72" spans="1:41" ht="24" customHeight="1">
      <c r="A72" s="384"/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594" t="s">
        <v>797</v>
      </c>
      <c r="M72" s="660" t="s">
        <v>476</v>
      </c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0"/>
      <c r="AM72" s="346" t="s">
        <v>603</v>
      </c>
      <c r="AN72" s="346" t="s">
        <v>534</v>
      </c>
      <c r="AO72" s="346">
        <v>1</v>
      </c>
    </row>
    <row r="73" spans="1:41" ht="24" customHeight="1">
      <c r="A73" s="384"/>
      <c r="B73" s="660"/>
      <c r="C73" s="660"/>
      <c r="D73" s="660"/>
      <c r="E73" s="660"/>
      <c r="F73" s="660"/>
      <c r="G73" s="660"/>
      <c r="H73" s="660"/>
      <c r="I73" s="660"/>
      <c r="J73" s="660"/>
      <c r="K73" s="660"/>
      <c r="L73" s="594" t="s">
        <v>798</v>
      </c>
      <c r="M73" s="660" t="s">
        <v>799</v>
      </c>
      <c r="N73" s="660"/>
      <c r="O73" s="660"/>
      <c r="P73" s="660"/>
      <c r="Q73" s="660"/>
      <c r="R73" s="660"/>
      <c r="S73" s="660"/>
      <c r="T73" s="660"/>
      <c r="U73" s="660"/>
      <c r="V73" s="660"/>
      <c r="W73" s="660"/>
      <c r="X73" s="660"/>
      <c r="Y73" s="660" t="s">
        <v>98</v>
      </c>
      <c r="Z73" s="660" t="s">
        <v>477</v>
      </c>
      <c r="AA73" s="660"/>
      <c r="AB73" s="660"/>
      <c r="AC73" s="660"/>
      <c r="AD73" s="660"/>
      <c r="AE73" s="660"/>
      <c r="AF73" s="660"/>
      <c r="AG73" s="660"/>
      <c r="AM73" s="346" t="s">
        <v>602</v>
      </c>
      <c r="AN73" s="346" t="s">
        <v>534</v>
      </c>
      <c r="AO73" s="346">
        <v>0.97</v>
      </c>
    </row>
    <row r="74" spans="1:41" ht="24" customHeight="1">
      <c r="A74" s="384"/>
      <c r="B74" s="660"/>
      <c r="C74" s="660"/>
      <c r="D74" s="660"/>
      <c r="E74" s="660"/>
      <c r="F74" s="660"/>
      <c r="G74" s="660"/>
      <c r="H74" s="660"/>
      <c r="I74" s="660"/>
      <c r="J74" s="660"/>
      <c r="K74" s="660"/>
      <c r="L74" s="660" t="s">
        <v>800</v>
      </c>
      <c r="M74" s="660" t="s">
        <v>801</v>
      </c>
      <c r="N74" s="384"/>
      <c r="O74" s="660"/>
      <c r="P74" s="660"/>
      <c r="Q74" s="660"/>
      <c r="R74" s="660"/>
      <c r="S74" s="660"/>
      <c r="T74" s="660"/>
      <c r="U74" s="660"/>
      <c r="V74" s="660"/>
      <c r="W74" s="660"/>
      <c r="X74" s="660"/>
      <c r="Y74" s="660"/>
      <c r="Z74" s="660"/>
      <c r="AA74" s="660"/>
      <c r="AB74" s="660"/>
      <c r="AC74" s="660"/>
      <c r="AD74" s="660"/>
      <c r="AE74" s="660"/>
      <c r="AF74" s="660"/>
      <c r="AG74" s="660"/>
      <c r="AH74" s="660"/>
      <c r="AI74" s="660"/>
      <c r="AJ74" s="660"/>
    </row>
    <row r="75" spans="1:41" ht="24" customHeight="1">
      <c r="A75" s="384"/>
      <c r="B75" s="660"/>
      <c r="C75" s="660"/>
      <c r="D75" s="660"/>
      <c r="E75" s="660"/>
      <c r="F75" s="660"/>
      <c r="G75" s="660"/>
      <c r="H75" s="660"/>
      <c r="I75" s="660"/>
      <c r="J75" s="660" t="s">
        <v>802</v>
      </c>
      <c r="K75" s="660"/>
      <c r="L75" s="660"/>
      <c r="M75" s="660" t="s">
        <v>478</v>
      </c>
      <c r="N75" s="660"/>
      <c r="O75" s="660"/>
      <c r="P75" s="660"/>
      <c r="Q75" s="660"/>
      <c r="R75" s="660"/>
      <c r="S75" s="660"/>
      <c r="T75" s="660"/>
      <c r="U75" s="660"/>
      <c r="V75" s="660"/>
      <c r="W75" s="660"/>
      <c r="X75" s="660"/>
      <c r="Y75" s="660"/>
      <c r="Z75" s="660"/>
      <c r="AA75" s="660"/>
      <c r="AB75" s="660"/>
      <c r="AC75" s="660"/>
      <c r="AD75" s="660"/>
      <c r="AE75" s="660"/>
      <c r="AF75" s="660"/>
      <c r="AG75" s="660"/>
      <c r="AH75" s="660"/>
      <c r="AI75" s="660"/>
      <c r="AJ75" s="660"/>
    </row>
    <row r="76" spans="1:41" ht="24" customHeight="1">
      <c r="A76" s="384"/>
      <c r="B76" s="660"/>
      <c r="C76" s="660"/>
      <c r="D76" s="660"/>
      <c r="E76" s="660"/>
      <c r="F76" s="660"/>
      <c r="G76" s="660"/>
      <c r="H76" s="660"/>
      <c r="I76" s="660"/>
      <c r="J76" s="660" t="s">
        <v>765</v>
      </c>
      <c r="K76" s="660"/>
      <c r="L76" s="660"/>
      <c r="M76" s="660" t="s">
        <v>479</v>
      </c>
      <c r="N76" s="660"/>
      <c r="O76" s="660"/>
      <c r="P76" s="660"/>
      <c r="Q76" s="660"/>
      <c r="R76" s="660"/>
      <c r="S76" s="660"/>
      <c r="T76" s="660"/>
      <c r="U76" s="660"/>
      <c r="V76" s="660"/>
      <c r="W76" s="660"/>
      <c r="X76" s="660"/>
      <c r="Y76" s="660"/>
      <c r="Z76" s="660"/>
      <c r="AA76" s="660"/>
      <c r="AB76" s="660"/>
      <c r="AC76" s="660"/>
      <c r="AD76" s="660"/>
      <c r="AE76" s="660"/>
      <c r="AF76" s="660"/>
      <c r="AG76" s="660"/>
      <c r="AH76" s="660"/>
      <c r="AI76" s="660"/>
      <c r="AJ76" s="660"/>
    </row>
    <row r="77" spans="1:41" ht="24" customHeight="1">
      <c r="A77" s="384"/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 t="s">
        <v>480</v>
      </c>
      <c r="M77" s="660" t="s">
        <v>481</v>
      </c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0"/>
      <c r="AB77" s="660"/>
      <c r="AC77" s="660"/>
      <c r="AD77" s="660"/>
      <c r="AE77" s="660"/>
      <c r="AF77" s="660"/>
      <c r="AG77" s="660"/>
      <c r="AH77" s="660"/>
      <c r="AI77" s="660"/>
      <c r="AJ77" s="660"/>
    </row>
    <row r="78" spans="1:41" ht="24" customHeight="1">
      <c r="A78" s="384"/>
      <c r="B78" s="660"/>
      <c r="C78" s="660"/>
      <c r="D78" s="660"/>
      <c r="E78" s="660"/>
      <c r="F78" s="660"/>
      <c r="G78" s="660"/>
      <c r="H78" s="660"/>
      <c r="I78" s="660"/>
      <c r="J78" s="660"/>
      <c r="K78" s="660"/>
      <c r="L78" s="660" t="s">
        <v>482</v>
      </c>
      <c r="M78" s="660" t="s">
        <v>803</v>
      </c>
      <c r="N78" s="660"/>
      <c r="O78" s="660"/>
      <c r="P78" s="660"/>
      <c r="Q78" s="660"/>
      <c r="R78" s="660"/>
      <c r="S78" s="660"/>
      <c r="T78" s="660"/>
      <c r="U78" s="660"/>
      <c r="V78" s="660"/>
      <c r="W78" s="660"/>
      <c r="X78" s="660"/>
      <c r="Y78" s="660"/>
      <c r="Z78" s="660"/>
      <c r="AA78" s="660"/>
      <c r="AB78" s="660"/>
      <c r="AC78" s="660"/>
      <c r="AD78" s="660"/>
      <c r="AE78" s="660"/>
      <c r="AF78" s="660"/>
      <c r="AG78" s="660"/>
      <c r="AH78" s="660"/>
      <c r="AI78" s="660"/>
      <c r="AJ78" s="660"/>
      <c r="AK78" s="660"/>
    </row>
    <row r="79" spans="1:41" ht="24" customHeight="1">
      <c r="A79" s="384"/>
      <c r="B79" s="660"/>
      <c r="C79" s="660"/>
      <c r="D79" s="660"/>
      <c r="E79" s="660"/>
      <c r="F79" s="660"/>
      <c r="G79" s="660"/>
      <c r="H79" s="660"/>
      <c r="I79" s="660"/>
      <c r="J79" s="660"/>
      <c r="K79" s="660"/>
      <c r="L79" s="660" t="s">
        <v>483</v>
      </c>
      <c r="M79" s="660" t="s">
        <v>484</v>
      </c>
      <c r="N79" s="660"/>
      <c r="O79" s="660"/>
      <c r="P79" s="660"/>
      <c r="Q79" s="660"/>
      <c r="R79" s="660"/>
      <c r="S79" s="660"/>
      <c r="T79" s="660"/>
      <c r="U79" s="660"/>
      <c r="V79" s="660"/>
      <c r="W79" s="660"/>
      <c r="X79" s="660"/>
      <c r="Y79" s="660"/>
      <c r="Z79" s="660"/>
      <c r="AA79" s="660"/>
      <c r="AB79" s="660"/>
      <c r="AC79" s="660"/>
      <c r="AD79" s="660"/>
      <c r="AE79" s="660"/>
      <c r="AF79" s="660"/>
      <c r="AG79" s="660"/>
      <c r="AH79" s="660"/>
      <c r="AI79" s="660"/>
      <c r="AJ79" s="660"/>
      <c r="AK79" s="660"/>
    </row>
    <row r="80" spans="1:41" ht="24" customHeight="1">
      <c r="A80" s="384"/>
      <c r="B80" s="660"/>
      <c r="C80" s="660"/>
      <c r="D80" s="660"/>
      <c r="E80" s="660"/>
      <c r="F80" s="660"/>
      <c r="G80" s="660"/>
      <c r="H80" s="660"/>
      <c r="I80" s="660"/>
      <c r="J80" s="660"/>
      <c r="K80" s="660"/>
      <c r="L80" s="660" t="s">
        <v>173</v>
      </c>
      <c r="M80" s="660" t="s">
        <v>485</v>
      </c>
      <c r="N80" s="660"/>
      <c r="O80" s="660"/>
      <c r="P80" s="660"/>
      <c r="Q80" s="660"/>
      <c r="R80" s="660"/>
      <c r="S80" s="660"/>
      <c r="T80" s="660"/>
      <c r="U80" s="660"/>
      <c r="V80" s="660"/>
      <c r="W80" s="660"/>
      <c r="X80" s="660"/>
      <c r="Y80" s="660"/>
      <c r="Z80" s="660"/>
      <c r="AA80" s="660"/>
      <c r="AB80" s="660"/>
      <c r="AC80" s="660"/>
      <c r="AD80" s="660"/>
      <c r="AE80" s="660"/>
      <c r="AF80" s="660"/>
      <c r="AG80" s="660"/>
      <c r="AH80" s="660"/>
      <c r="AI80" s="660"/>
      <c r="AJ80" s="660"/>
      <c r="AK80" s="660"/>
    </row>
    <row r="81" spans="1:61" ht="24" customHeight="1">
      <c r="A81" s="384"/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660"/>
      <c r="N81" s="660"/>
      <c r="O81" s="660"/>
      <c r="P81" s="660"/>
      <c r="Q81" s="660"/>
      <c r="R81" s="660"/>
      <c r="S81" s="660"/>
      <c r="T81" s="660"/>
      <c r="U81" s="660"/>
      <c r="V81" s="660"/>
      <c r="W81" s="660"/>
      <c r="X81" s="660"/>
      <c r="Y81" s="660"/>
      <c r="Z81" s="660"/>
      <c r="AA81" s="660"/>
      <c r="AB81" s="660"/>
      <c r="AC81" s="660"/>
      <c r="AD81" s="660"/>
      <c r="AE81" s="660"/>
      <c r="AF81" s="660"/>
      <c r="AG81" s="660"/>
      <c r="AH81" s="660"/>
      <c r="AI81" s="660"/>
      <c r="AJ81" s="660"/>
      <c r="AK81" s="660"/>
    </row>
    <row r="82" spans="1:61" ht="24" customHeight="1"/>
    <row r="83" spans="1:61" ht="24" customHeight="1">
      <c r="AB83" s="346" t="s">
        <v>535</v>
      </c>
      <c r="AC83" s="1308" t="str">
        <f>AC54</f>
        <v>북측파제제</v>
      </c>
      <c r="AD83" s="787"/>
      <c r="AE83" s="787"/>
      <c r="AF83" s="787"/>
      <c r="AG83" s="787"/>
      <c r="AH83" s="787"/>
      <c r="AI83" s="787"/>
      <c r="AJ83" s="346" t="s">
        <v>537</v>
      </c>
    </row>
    <row r="84" spans="1:61" ht="24" customHeight="1" thickBot="1">
      <c r="B84" s="1328" t="s">
        <v>486</v>
      </c>
      <c r="C84" s="1328"/>
      <c r="D84" s="1328"/>
      <c r="E84" s="1328"/>
      <c r="F84" s="1328"/>
      <c r="G84" s="1328"/>
      <c r="H84" s="1329"/>
      <c r="I84" s="1330" t="s">
        <v>804</v>
      </c>
      <c r="J84" s="1330"/>
      <c r="K84" s="1330"/>
      <c r="L84" s="1330"/>
      <c r="M84" s="1330"/>
      <c r="N84" s="1330" t="s">
        <v>805</v>
      </c>
      <c r="O84" s="1330"/>
      <c r="P84" s="1330"/>
      <c r="Q84" s="1330"/>
      <c r="R84" s="1330"/>
      <c r="S84" s="1338" t="s">
        <v>806</v>
      </c>
      <c r="T84" s="1328"/>
      <c r="U84" s="1328"/>
      <c r="V84" s="1328"/>
      <c r="W84" s="1329"/>
      <c r="X84" s="1338" t="s">
        <v>807</v>
      </c>
      <c r="Y84" s="1328"/>
      <c r="Z84" s="1328"/>
      <c r="AA84" s="1328"/>
      <c r="AB84" s="1329"/>
      <c r="AC84" s="1338" t="s">
        <v>480</v>
      </c>
      <c r="AD84" s="1328"/>
      <c r="AE84" s="1328"/>
      <c r="AF84" s="1328"/>
      <c r="AG84" s="1329"/>
      <c r="AH84" s="1338" t="s">
        <v>434</v>
      </c>
      <c r="AI84" s="1328"/>
      <c r="AJ84" s="1348"/>
      <c r="AP84" s="427" t="s">
        <v>653</v>
      </c>
      <c r="AQ84" s="427">
        <v>0.5</v>
      </c>
      <c r="AR84" s="427">
        <v>1</v>
      </c>
      <c r="AS84" s="427">
        <v>2</v>
      </c>
      <c r="AT84" s="427">
        <v>3.2</v>
      </c>
      <c r="AU84" s="427">
        <v>4</v>
      </c>
      <c r="AV84" s="427">
        <v>5</v>
      </c>
      <c r="AW84" s="427">
        <v>6.3</v>
      </c>
      <c r="AX84" s="427">
        <v>8</v>
      </c>
      <c r="AY84" s="427">
        <v>10</v>
      </c>
      <c r="AZ84" s="427">
        <v>12.5</v>
      </c>
      <c r="BA84" s="427">
        <v>16</v>
      </c>
      <c r="BB84" s="427">
        <v>20</v>
      </c>
      <c r="BC84" s="427">
        <v>25</v>
      </c>
      <c r="BD84" s="427">
        <v>32</v>
      </c>
      <c r="BE84" s="427">
        <v>40</v>
      </c>
      <c r="BF84" s="427">
        <v>50</v>
      </c>
      <c r="BG84" s="427">
        <v>64</v>
      </c>
      <c r="BH84" s="427">
        <v>72</v>
      </c>
      <c r="BI84" s="427">
        <v>80</v>
      </c>
    </row>
    <row r="85" spans="1:61" ht="24" customHeight="1" thickTop="1">
      <c r="B85" s="1374">
        <f>I4</f>
        <v>4</v>
      </c>
      <c r="C85" s="1374"/>
      <c r="D85" s="1374"/>
      <c r="E85" s="1374"/>
      <c r="F85" s="1374"/>
      <c r="G85" s="1374"/>
      <c r="H85" s="1375"/>
      <c r="I85" s="1376">
        <f>'3.1.2 쇄파대 검토'!AL6</f>
        <v>206.31</v>
      </c>
      <c r="J85" s="1376"/>
      <c r="K85" s="1376"/>
      <c r="L85" s="1376"/>
      <c r="M85" s="1376"/>
      <c r="N85" s="1377">
        <f>ROUND(B85/I85,5)</f>
        <v>1.9390000000000001E-2</v>
      </c>
      <c r="O85" s="1377"/>
      <c r="P85" s="1377"/>
      <c r="Q85" s="1377"/>
      <c r="R85" s="1377"/>
      <c r="S85" s="1322">
        <f>ROUND(1/1.5/N85^0.5,3)</f>
        <v>4.7880000000000003</v>
      </c>
      <c r="T85" s="1323"/>
      <c r="U85" s="1323"/>
      <c r="V85" s="1323"/>
      <c r="W85" s="1324"/>
      <c r="X85" s="1339">
        <f>AO72</f>
        <v>1</v>
      </c>
      <c r="Y85" s="1318"/>
      <c r="Z85" s="1318"/>
      <c r="AA85" s="1318"/>
      <c r="AB85" s="1319"/>
      <c r="AC85" s="1322">
        <v>0.5</v>
      </c>
      <c r="AD85" s="1323"/>
      <c r="AE85" s="1323"/>
      <c r="AF85" s="1323"/>
      <c r="AG85" s="1324"/>
      <c r="AH85" s="1322"/>
      <c r="AI85" s="1323"/>
      <c r="AJ85" s="1349"/>
      <c r="AP85" s="427" t="s">
        <v>654</v>
      </c>
      <c r="AQ85" s="427">
        <v>0.46</v>
      </c>
      <c r="AR85" s="427">
        <v>0.92</v>
      </c>
      <c r="AS85" s="427">
        <v>1.84</v>
      </c>
      <c r="AT85" s="427">
        <v>2.88</v>
      </c>
      <c r="AU85" s="427">
        <v>3.68</v>
      </c>
      <c r="AV85" s="427">
        <v>4.5999999999999996</v>
      </c>
      <c r="AW85" s="427">
        <v>5.75</v>
      </c>
      <c r="AX85" s="427">
        <v>7.36</v>
      </c>
      <c r="AY85" s="427">
        <v>9.1999999999999993</v>
      </c>
      <c r="AZ85" s="427">
        <v>11.5</v>
      </c>
      <c r="BA85" s="427">
        <v>14.49</v>
      </c>
      <c r="BB85" s="427">
        <v>18.399999999999999</v>
      </c>
      <c r="BC85" s="427">
        <v>23</v>
      </c>
      <c r="BD85" s="427">
        <v>28.75</v>
      </c>
      <c r="BE85" s="427">
        <v>36.799999999999997</v>
      </c>
      <c r="BF85" s="427">
        <v>46</v>
      </c>
      <c r="BG85" s="427">
        <v>58.88</v>
      </c>
      <c r="BH85" s="427">
        <v>66.25</v>
      </c>
      <c r="BI85" s="427">
        <v>80.5</v>
      </c>
    </row>
    <row r="86" spans="1:61" ht="24" customHeight="1" thickBot="1">
      <c r="B86" s="1328" t="s">
        <v>482</v>
      </c>
      <c r="C86" s="1328"/>
      <c r="D86" s="1328"/>
      <c r="E86" s="1328"/>
      <c r="F86" s="1328"/>
      <c r="G86" s="1328"/>
      <c r="H86" s="1329"/>
      <c r="I86" s="1330" t="s">
        <v>173</v>
      </c>
      <c r="J86" s="1330"/>
      <c r="K86" s="1330"/>
      <c r="L86" s="1330"/>
      <c r="M86" s="1330"/>
      <c r="N86" s="1330" t="s">
        <v>274</v>
      </c>
      <c r="O86" s="1330"/>
      <c r="P86" s="1330"/>
      <c r="Q86" s="1330"/>
      <c r="R86" s="1330"/>
      <c r="S86" s="1338" t="s">
        <v>808</v>
      </c>
      <c r="T86" s="1328"/>
      <c r="U86" s="1328"/>
      <c r="V86" s="1328"/>
      <c r="W86" s="1329"/>
      <c r="X86" s="1338" t="s">
        <v>809</v>
      </c>
      <c r="Y86" s="1328"/>
      <c r="Z86" s="1328"/>
      <c r="AA86" s="1328"/>
      <c r="AB86" s="1329"/>
      <c r="AC86" s="1338" t="s">
        <v>810</v>
      </c>
      <c r="AD86" s="1328"/>
      <c r="AE86" s="1328"/>
      <c r="AF86" s="1328"/>
      <c r="AG86" s="1329"/>
      <c r="AH86" s="1338" t="s">
        <v>434</v>
      </c>
      <c r="AI86" s="1328"/>
      <c r="AJ86" s="1348"/>
      <c r="AP86" s="662" t="s">
        <v>655</v>
      </c>
      <c r="AQ86" s="663">
        <f t="shared" ref="AQ86:BI86" si="1">AQ85*9.81</f>
        <v>4.5126000000000008</v>
      </c>
      <c r="AR86" s="663">
        <f t="shared" si="1"/>
        <v>9.0252000000000017</v>
      </c>
      <c r="AS86" s="663">
        <f t="shared" si="1"/>
        <v>18.050400000000003</v>
      </c>
      <c r="AT86" s="663">
        <f t="shared" si="1"/>
        <v>28.252800000000001</v>
      </c>
      <c r="AU86" s="663">
        <f t="shared" si="1"/>
        <v>36.100800000000007</v>
      </c>
      <c r="AV86" s="663">
        <f t="shared" si="1"/>
        <v>45.125999999999998</v>
      </c>
      <c r="AW86" s="667">
        <f t="shared" si="1"/>
        <v>56.407500000000006</v>
      </c>
      <c r="AX86" s="667">
        <f t="shared" si="1"/>
        <v>72.201600000000013</v>
      </c>
      <c r="AY86" s="667">
        <f t="shared" si="1"/>
        <v>90.251999999999995</v>
      </c>
      <c r="AZ86" s="664">
        <f t="shared" si="1"/>
        <v>112.81500000000001</v>
      </c>
      <c r="BA86" s="664">
        <f t="shared" si="1"/>
        <v>142.14690000000002</v>
      </c>
      <c r="BB86" s="664">
        <f t="shared" si="1"/>
        <v>180.50399999999999</v>
      </c>
      <c r="BC86" s="664">
        <f t="shared" si="1"/>
        <v>225.63000000000002</v>
      </c>
      <c r="BD86" s="663">
        <f t="shared" si="1"/>
        <v>282.03750000000002</v>
      </c>
      <c r="BE86" s="663">
        <f t="shared" si="1"/>
        <v>361.00799999999998</v>
      </c>
      <c r="BF86" s="663">
        <f t="shared" si="1"/>
        <v>451.26000000000005</v>
      </c>
      <c r="BG86" s="663">
        <f t="shared" si="1"/>
        <v>577.61280000000011</v>
      </c>
      <c r="BH86" s="663">
        <f t="shared" si="1"/>
        <v>649.91250000000002</v>
      </c>
      <c r="BI86" s="663">
        <f t="shared" si="1"/>
        <v>789.70500000000004</v>
      </c>
    </row>
    <row r="87" spans="1:61" ht="24" customHeight="1" thickTop="1">
      <c r="B87" s="1318">
        <v>5</v>
      </c>
      <c r="C87" s="1318"/>
      <c r="D87" s="1318"/>
      <c r="E87" s="1318"/>
      <c r="F87" s="1318"/>
      <c r="G87" s="1318"/>
      <c r="H87" s="1319"/>
      <c r="I87" s="1335">
        <v>1000</v>
      </c>
      <c r="J87" s="1335"/>
      <c r="K87" s="1335"/>
      <c r="L87" s="1335"/>
      <c r="M87" s="1335"/>
      <c r="N87" s="1336">
        <v>1.5</v>
      </c>
      <c r="O87" s="1336"/>
      <c r="P87" s="1336"/>
      <c r="Q87" s="1336"/>
      <c r="R87" s="1336"/>
      <c r="S87" s="1322">
        <f>ROUND(6.2*X85*AC85^0.18*(B87^0.2/I87^0.1)*S85^-0.5,4)</f>
        <v>1.7295</v>
      </c>
      <c r="T87" s="1323"/>
      <c r="U87" s="1323"/>
      <c r="V87" s="1323"/>
      <c r="W87" s="1324"/>
      <c r="X87" s="1325">
        <f>ROUND(X85*AC85^-0.13*(B87^0.2/I87^0.1)*N87^0.5*S85^AC85,4)</f>
        <v>2.0278999999999998</v>
      </c>
      <c r="Y87" s="1326"/>
      <c r="Z87" s="1326"/>
      <c r="AA87" s="1326"/>
      <c r="AB87" s="1327"/>
      <c r="AC87" s="1322">
        <f>MAX(S87:AB87)</f>
        <v>2.0278999999999998</v>
      </c>
      <c r="AD87" s="1323"/>
      <c r="AE87" s="1323"/>
      <c r="AF87" s="1323"/>
      <c r="AG87" s="1324"/>
      <c r="AH87" s="1322"/>
      <c r="AI87" s="1323"/>
      <c r="AJ87" s="1349"/>
    </row>
    <row r="88" spans="1:61" ht="24" customHeight="1">
      <c r="B88" s="1468"/>
      <c r="C88" s="1468"/>
      <c r="D88" s="1468"/>
      <c r="E88" s="1468"/>
      <c r="F88" s="1468"/>
      <c r="G88" s="1468"/>
      <c r="H88" s="1468"/>
      <c r="I88" s="1468"/>
      <c r="J88" s="1468"/>
      <c r="K88" s="1468"/>
      <c r="L88" s="1468"/>
      <c r="M88" s="1468"/>
      <c r="N88" s="1468"/>
      <c r="O88" s="1468"/>
      <c r="P88" s="1468"/>
      <c r="Q88" s="1468"/>
      <c r="R88" s="1468"/>
      <c r="S88" s="1468"/>
      <c r="T88" s="1468"/>
      <c r="U88" s="1468"/>
      <c r="V88" s="1468"/>
      <c r="W88" s="1468"/>
      <c r="X88" s="1468"/>
      <c r="Y88" s="1468"/>
      <c r="Z88" s="1468"/>
      <c r="AA88" s="1468"/>
      <c r="AB88" s="1468"/>
      <c r="AC88" s="1468"/>
      <c r="AD88" s="1468"/>
      <c r="AE88" s="1468"/>
      <c r="AF88" s="1468"/>
      <c r="AG88" s="1468"/>
      <c r="AH88" s="1468"/>
      <c r="AI88" s="1468"/>
      <c r="AJ88" s="1468"/>
    </row>
    <row r="89" spans="1:61" ht="24" customHeight="1" thickBot="1">
      <c r="B89" s="1328" t="s">
        <v>862</v>
      </c>
      <c r="C89" s="1328"/>
      <c r="D89" s="1328"/>
      <c r="E89" s="1328"/>
      <c r="F89" s="1328"/>
      <c r="G89" s="1328"/>
      <c r="H89" s="1329"/>
      <c r="I89" s="1330" t="s">
        <v>787</v>
      </c>
      <c r="J89" s="1330"/>
      <c r="K89" s="1330"/>
      <c r="L89" s="1330"/>
      <c r="M89" s="1330"/>
      <c r="N89" s="1330" t="s">
        <v>810</v>
      </c>
      <c r="O89" s="1330"/>
      <c r="P89" s="1330"/>
      <c r="Q89" s="1330"/>
      <c r="R89" s="1330"/>
      <c r="S89" s="1338" t="s">
        <v>789</v>
      </c>
      <c r="T89" s="1328"/>
      <c r="U89" s="1328"/>
      <c r="V89" s="1328"/>
      <c r="W89" s="1329"/>
      <c r="X89" s="1338" t="s">
        <v>657</v>
      </c>
      <c r="Y89" s="1328"/>
      <c r="Z89" s="1328"/>
      <c r="AA89" s="1328"/>
      <c r="AB89" s="1329"/>
      <c r="AC89" s="1330" t="s">
        <v>652</v>
      </c>
      <c r="AD89" s="1330"/>
      <c r="AE89" s="1330"/>
      <c r="AF89" s="1330"/>
      <c r="AG89" s="1330"/>
      <c r="AH89" s="1330" t="s">
        <v>658</v>
      </c>
      <c r="AI89" s="1330"/>
      <c r="AJ89" s="1338"/>
    </row>
    <row r="90" spans="1:61" ht="24" customHeight="1" thickTop="1">
      <c r="B90" s="1318">
        <v>22.56</v>
      </c>
      <c r="C90" s="1318"/>
      <c r="D90" s="1318"/>
      <c r="E90" s="1318"/>
      <c r="F90" s="1318"/>
      <c r="G90" s="1318"/>
      <c r="H90" s="1319"/>
      <c r="I90" s="1320">
        <f>B85</f>
        <v>4</v>
      </c>
      <c r="J90" s="1320"/>
      <c r="K90" s="1320"/>
      <c r="L90" s="1320"/>
      <c r="M90" s="1320"/>
      <c r="N90" s="1321">
        <f>AC87</f>
        <v>2.0278999999999998</v>
      </c>
      <c r="O90" s="1321"/>
      <c r="P90" s="1321"/>
      <c r="Q90" s="1321"/>
      <c r="R90" s="1321"/>
      <c r="S90" s="1322">
        <f>ROUND(B90/10.1,3)</f>
        <v>2.234</v>
      </c>
      <c r="T90" s="1323"/>
      <c r="U90" s="1323"/>
      <c r="V90" s="1323"/>
      <c r="W90" s="1324"/>
      <c r="X90" s="1501">
        <f>(B90*I90^3/(N90^3*(S90-1)^3))</f>
        <v>92.136982417121104</v>
      </c>
      <c r="Y90" s="1502"/>
      <c r="Z90" s="1502"/>
      <c r="AA90" s="1502"/>
      <c r="AB90" s="1340"/>
      <c r="AC90" s="1495">
        <f>AZ84</f>
        <v>12.5</v>
      </c>
      <c r="AD90" s="1495"/>
      <c r="AE90" s="1495"/>
      <c r="AF90" s="1495"/>
      <c r="AG90" s="1495"/>
      <c r="AH90" s="1499"/>
      <c r="AI90" s="1499"/>
      <c r="AJ90" s="1500"/>
      <c r="AM90" s="661">
        <f>X90/9.81</f>
        <v>9.3921490741203968</v>
      </c>
    </row>
    <row r="91" spans="1:61" ht="24" customHeight="1">
      <c r="AB91" s="346" t="s">
        <v>535</v>
      </c>
      <c r="AC91" s="1308" t="str">
        <f>AC57</f>
        <v>남측파제제</v>
      </c>
      <c r="AD91" s="787"/>
      <c r="AE91" s="787"/>
      <c r="AF91" s="787"/>
      <c r="AG91" s="787"/>
      <c r="AH91" s="787"/>
      <c r="AI91" s="787"/>
      <c r="AJ91" s="346" t="s">
        <v>537</v>
      </c>
    </row>
    <row r="92" spans="1:61" ht="24" customHeight="1" thickBot="1">
      <c r="B92" s="1328" t="s">
        <v>486</v>
      </c>
      <c r="C92" s="1328"/>
      <c r="D92" s="1328"/>
      <c r="E92" s="1328"/>
      <c r="F92" s="1328"/>
      <c r="G92" s="1328"/>
      <c r="H92" s="1329"/>
      <c r="I92" s="1330" t="s">
        <v>804</v>
      </c>
      <c r="J92" s="1330"/>
      <c r="K92" s="1330"/>
      <c r="L92" s="1330"/>
      <c r="M92" s="1330"/>
      <c r="N92" s="1330" t="s">
        <v>805</v>
      </c>
      <c r="O92" s="1330"/>
      <c r="P92" s="1330"/>
      <c r="Q92" s="1330"/>
      <c r="R92" s="1330"/>
      <c r="S92" s="1338" t="s">
        <v>806</v>
      </c>
      <c r="T92" s="1328"/>
      <c r="U92" s="1328"/>
      <c r="V92" s="1328"/>
      <c r="W92" s="1329"/>
      <c r="X92" s="1338" t="s">
        <v>807</v>
      </c>
      <c r="Y92" s="1328"/>
      <c r="Z92" s="1328"/>
      <c r="AA92" s="1328"/>
      <c r="AB92" s="1329"/>
      <c r="AC92" s="1338" t="s">
        <v>480</v>
      </c>
      <c r="AD92" s="1328"/>
      <c r="AE92" s="1328"/>
      <c r="AF92" s="1328"/>
      <c r="AG92" s="1329"/>
      <c r="AH92" s="1338" t="s">
        <v>434</v>
      </c>
      <c r="AI92" s="1328"/>
      <c r="AJ92" s="1348"/>
    </row>
    <row r="93" spans="1:61" ht="24" customHeight="1" thickTop="1">
      <c r="B93" s="1374">
        <f>I5</f>
        <v>4.7</v>
      </c>
      <c r="C93" s="1374"/>
      <c r="D93" s="1374"/>
      <c r="E93" s="1374"/>
      <c r="F93" s="1374"/>
      <c r="G93" s="1374"/>
      <c r="H93" s="1375"/>
      <c r="I93" s="1376">
        <f>'3.1.2 쇄파대 검토'!AL7</f>
        <v>209.91</v>
      </c>
      <c r="J93" s="1376"/>
      <c r="K93" s="1376"/>
      <c r="L93" s="1376"/>
      <c r="M93" s="1376"/>
      <c r="N93" s="1377">
        <f>ROUND(B93/I93,5)</f>
        <v>2.239E-2</v>
      </c>
      <c r="O93" s="1377"/>
      <c r="P93" s="1377"/>
      <c r="Q93" s="1377"/>
      <c r="R93" s="1377"/>
      <c r="S93" s="1322">
        <f>ROUND(1/1.5/N93^0.5,3)</f>
        <v>4.4550000000000001</v>
      </c>
      <c r="T93" s="1323"/>
      <c r="U93" s="1323"/>
      <c r="V93" s="1323"/>
      <c r="W93" s="1324"/>
      <c r="X93" s="1339">
        <f>AO72</f>
        <v>1</v>
      </c>
      <c r="Y93" s="1318"/>
      <c r="Z93" s="1318"/>
      <c r="AA93" s="1318"/>
      <c r="AB93" s="1319"/>
      <c r="AC93" s="1322">
        <v>0.5</v>
      </c>
      <c r="AD93" s="1323"/>
      <c r="AE93" s="1323"/>
      <c r="AF93" s="1323"/>
      <c r="AG93" s="1324"/>
      <c r="AH93" s="1322"/>
      <c r="AI93" s="1323"/>
      <c r="AJ93" s="1349"/>
    </row>
    <row r="94" spans="1:61" ht="24" customHeight="1" thickBot="1">
      <c r="B94" s="1328" t="s">
        <v>482</v>
      </c>
      <c r="C94" s="1328"/>
      <c r="D94" s="1328"/>
      <c r="E94" s="1328"/>
      <c r="F94" s="1328"/>
      <c r="G94" s="1328"/>
      <c r="H94" s="1329"/>
      <c r="I94" s="1330" t="s">
        <v>173</v>
      </c>
      <c r="J94" s="1330"/>
      <c r="K94" s="1330"/>
      <c r="L94" s="1330"/>
      <c r="M94" s="1330"/>
      <c r="N94" s="1330" t="s">
        <v>274</v>
      </c>
      <c r="O94" s="1330"/>
      <c r="P94" s="1330"/>
      <c r="Q94" s="1330"/>
      <c r="R94" s="1330"/>
      <c r="S94" s="1338" t="s">
        <v>808</v>
      </c>
      <c r="T94" s="1328"/>
      <c r="U94" s="1328"/>
      <c r="V94" s="1328"/>
      <c r="W94" s="1329"/>
      <c r="X94" s="1338" t="s">
        <v>809</v>
      </c>
      <c r="Y94" s="1328"/>
      <c r="Z94" s="1328"/>
      <c r="AA94" s="1328"/>
      <c r="AB94" s="1329"/>
      <c r="AC94" s="1338" t="s">
        <v>810</v>
      </c>
      <c r="AD94" s="1328"/>
      <c r="AE94" s="1328"/>
      <c r="AF94" s="1328"/>
      <c r="AG94" s="1329"/>
      <c r="AH94" s="1338" t="s">
        <v>434</v>
      </c>
      <c r="AI94" s="1328"/>
      <c r="AJ94" s="1348"/>
    </row>
    <row r="95" spans="1:61" ht="24" customHeight="1" thickTop="1">
      <c r="B95" s="1318">
        <v>5</v>
      </c>
      <c r="C95" s="1318"/>
      <c r="D95" s="1318"/>
      <c r="E95" s="1318"/>
      <c r="F95" s="1318"/>
      <c r="G95" s="1318"/>
      <c r="H95" s="1319"/>
      <c r="I95" s="1335">
        <v>1000</v>
      </c>
      <c r="J95" s="1335"/>
      <c r="K95" s="1335"/>
      <c r="L95" s="1335"/>
      <c r="M95" s="1335"/>
      <c r="N95" s="1336">
        <v>1.5</v>
      </c>
      <c r="O95" s="1336"/>
      <c r="P95" s="1336"/>
      <c r="Q95" s="1336"/>
      <c r="R95" s="1336"/>
      <c r="S95" s="1322">
        <f>ROUND(6.2*X93*AC93^0.18*(B95^0.2/I95^0.1)*S93^-0.5,4)</f>
        <v>1.7929999999999999</v>
      </c>
      <c r="T95" s="1323"/>
      <c r="U95" s="1323"/>
      <c r="V95" s="1323"/>
      <c r="W95" s="1324"/>
      <c r="X95" s="1325">
        <f>ROUND(X93*AC93^-0.13*(B95^0.2/I95^0.1)*N95^0.5*S93^AC93,4)</f>
        <v>1.9560999999999999</v>
      </c>
      <c r="Y95" s="1326"/>
      <c r="Z95" s="1326"/>
      <c r="AA95" s="1326"/>
      <c r="AB95" s="1327"/>
      <c r="AC95" s="1322">
        <f>MAX(S95:AB95)</f>
        <v>1.9560999999999999</v>
      </c>
      <c r="AD95" s="1323"/>
      <c r="AE95" s="1323"/>
      <c r="AF95" s="1323"/>
      <c r="AG95" s="1324"/>
      <c r="AH95" s="1322"/>
      <c r="AI95" s="1323"/>
      <c r="AJ95" s="1349"/>
    </row>
    <row r="96" spans="1:61" ht="24" customHeight="1">
      <c r="B96" s="1468"/>
      <c r="C96" s="1468"/>
      <c r="D96" s="1468"/>
      <c r="E96" s="1468"/>
      <c r="F96" s="1468"/>
      <c r="G96" s="1468"/>
      <c r="H96" s="1468"/>
      <c r="I96" s="1468"/>
      <c r="J96" s="1468"/>
      <c r="K96" s="1468"/>
      <c r="L96" s="1468"/>
      <c r="M96" s="1468"/>
      <c r="N96" s="1468"/>
      <c r="O96" s="1468"/>
      <c r="P96" s="1468"/>
      <c r="Q96" s="1468"/>
      <c r="R96" s="1468"/>
      <c r="S96" s="1468"/>
      <c r="T96" s="1468"/>
      <c r="U96" s="1468"/>
      <c r="V96" s="1468"/>
      <c r="W96" s="1468"/>
      <c r="X96" s="1468"/>
      <c r="Y96" s="1468"/>
      <c r="Z96" s="1468"/>
      <c r="AA96" s="1468"/>
      <c r="AB96" s="1468"/>
      <c r="AC96" s="1468"/>
      <c r="AD96" s="1468"/>
      <c r="AE96" s="1468"/>
      <c r="AF96" s="1468"/>
      <c r="AG96" s="1468"/>
      <c r="AH96" s="1468"/>
      <c r="AI96" s="1468"/>
      <c r="AJ96" s="1468"/>
    </row>
    <row r="97" spans="2:41" ht="24" customHeight="1" thickBot="1">
      <c r="B97" s="1328" t="str">
        <f>B89</f>
        <v>ρr(kN/㎥)</v>
      </c>
      <c r="C97" s="1328"/>
      <c r="D97" s="1328"/>
      <c r="E97" s="1328"/>
      <c r="F97" s="1328"/>
      <c r="G97" s="1328"/>
      <c r="H97" s="1329"/>
      <c r="I97" s="1330" t="s">
        <v>787</v>
      </c>
      <c r="J97" s="1330"/>
      <c r="K97" s="1330"/>
      <c r="L97" s="1330"/>
      <c r="M97" s="1330"/>
      <c r="N97" s="1330" t="s">
        <v>810</v>
      </c>
      <c r="O97" s="1330"/>
      <c r="P97" s="1330"/>
      <c r="Q97" s="1330"/>
      <c r="R97" s="1330"/>
      <c r="S97" s="1338" t="s">
        <v>789</v>
      </c>
      <c r="T97" s="1328"/>
      <c r="U97" s="1328"/>
      <c r="V97" s="1328"/>
      <c r="W97" s="1329"/>
      <c r="X97" s="1338" t="s">
        <v>657</v>
      </c>
      <c r="Y97" s="1328"/>
      <c r="Z97" s="1328"/>
      <c r="AA97" s="1328"/>
      <c r="AB97" s="1329"/>
      <c r="AC97" s="1330" t="s">
        <v>652</v>
      </c>
      <c r="AD97" s="1330"/>
      <c r="AE97" s="1330"/>
      <c r="AF97" s="1330"/>
      <c r="AG97" s="1330"/>
      <c r="AH97" s="1330" t="s">
        <v>658</v>
      </c>
      <c r="AI97" s="1330"/>
      <c r="AJ97" s="1338"/>
    </row>
    <row r="98" spans="2:41" ht="24" customHeight="1" thickTop="1">
      <c r="B98" s="1318">
        <f>B90</f>
        <v>22.56</v>
      </c>
      <c r="C98" s="1318"/>
      <c r="D98" s="1318"/>
      <c r="E98" s="1318"/>
      <c r="F98" s="1318"/>
      <c r="G98" s="1318"/>
      <c r="H98" s="1319"/>
      <c r="I98" s="1484">
        <f>B93</f>
        <v>4.7</v>
      </c>
      <c r="J98" s="1484"/>
      <c r="K98" s="1484"/>
      <c r="L98" s="1484"/>
      <c r="M98" s="1484"/>
      <c r="N98" s="1336">
        <f>AC95</f>
        <v>1.9560999999999999</v>
      </c>
      <c r="O98" s="1336"/>
      <c r="P98" s="1336"/>
      <c r="Q98" s="1336"/>
      <c r="R98" s="1336"/>
      <c r="S98" s="1322">
        <f>ROUND(B98/10.1,3)</f>
        <v>2.234</v>
      </c>
      <c r="T98" s="1323"/>
      <c r="U98" s="1323"/>
      <c r="V98" s="1323"/>
      <c r="W98" s="1324"/>
      <c r="X98" s="1501">
        <f>(B98*I98^3/(N98^3*(S98-1)^3))</f>
        <v>166.53826305849523</v>
      </c>
      <c r="Y98" s="1502"/>
      <c r="Z98" s="1502"/>
      <c r="AA98" s="1502"/>
      <c r="AB98" s="1340"/>
      <c r="AC98" s="1495">
        <f>BB84</f>
        <v>20</v>
      </c>
      <c r="AD98" s="1495"/>
      <c r="AE98" s="1495"/>
      <c r="AF98" s="1495"/>
      <c r="AG98" s="1495"/>
      <c r="AH98" s="1499"/>
      <c r="AI98" s="1499"/>
      <c r="AJ98" s="1500"/>
      <c r="AM98" s="661">
        <f>X98/9.81</f>
        <v>16.976377477930196</v>
      </c>
    </row>
    <row r="99" spans="2:41" ht="24" customHeight="1">
      <c r="B99" s="668"/>
      <c r="C99" s="668"/>
      <c r="D99" s="668"/>
      <c r="E99" s="668"/>
      <c r="F99" s="668"/>
      <c r="G99" s="668"/>
      <c r="H99" s="668"/>
      <c r="I99" s="516"/>
      <c r="J99" s="516"/>
      <c r="K99" s="516"/>
      <c r="L99" s="516"/>
      <c r="M99" s="516"/>
      <c r="N99" s="669"/>
      <c r="O99" s="669"/>
      <c r="P99" s="669"/>
      <c r="Q99" s="669"/>
      <c r="R99" s="669"/>
      <c r="S99" s="292"/>
      <c r="T99" s="292"/>
      <c r="U99" s="292"/>
      <c r="V99" s="292"/>
      <c r="W99" s="292"/>
      <c r="X99" s="503"/>
      <c r="Y99" s="503"/>
      <c r="Z99" s="503"/>
      <c r="AA99" s="503"/>
      <c r="AB99" s="503"/>
      <c r="AC99" s="705"/>
      <c r="AD99" s="705"/>
      <c r="AE99" s="705"/>
      <c r="AF99" s="705"/>
      <c r="AG99" s="705"/>
      <c r="AH99" s="522"/>
      <c r="AI99" s="522"/>
      <c r="AJ99" s="522"/>
      <c r="AM99" s="661"/>
    </row>
    <row r="100" spans="2:41" ht="24" customHeight="1">
      <c r="B100" s="659" t="s">
        <v>447</v>
      </c>
      <c r="C100" s="346" t="s">
        <v>488</v>
      </c>
    </row>
    <row r="101" spans="2:41" ht="24" customHeight="1">
      <c r="B101" s="659"/>
    </row>
    <row r="102" spans="2:41" ht="24" customHeight="1">
      <c r="B102" s="384"/>
      <c r="C102" s="384"/>
      <c r="D102" s="384"/>
      <c r="E102" s="384"/>
      <c r="F102" s="384"/>
      <c r="G102" s="384"/>
      <c r="H102" s="384"/>
      <c r="I102" s="384"/>
      <c r="J102" s="384"/>
      <c r="K102" s="384"/>
      <c r="L102" s="384"/>
      <c r="M102" s="384"/>
      <c r="N102" s="384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  <c r="AA102" s="384"/>
      <c r="AB102" s="384"/>
      <c r="AC102" s="384"/>
      <c r="AD102" s="384"/>
      <c r="AE102" s="384"/>
      <c r="AF102" s="384"/>
      <c r="AG102" s="384"/>
      <c r="AH102" s="384"/>
      <c r="AI102" s="384"/>
      <c r="AJ102" s="384"/>
      <c r="AK102" s="384"/>
      <c r="AL102" s="384"/>
    </row>
    <row r="103" spans="2:41" ht="24" customHeight="1">
      <c r="B103" s="384"/>
      <c r="C103" s="384"/>
      <c r="D103" s="384"/>
      <c r="E103" s="384"/>
      <c r="F103" s="384"/>
      <c r="G103" s="384"/>
      <c r="H103" s="384"/>
      <c r="I103" s="384"/>
      <c r="J103" s="384"/>
      <c r="K103" s="384"/>
      <c r="L103" s="384"/>
      <c r="M103" s="384"/>
      <c r="N103" s="384"/>
      <c r="O103" s="384"/>
      <c r="P103" s="384"/>
      <c r="Q103" s="384"/>
      <c r="R103" s="384"/>
      <c r="S103" s="384"/>
      <c r="T103" s="384"/>
      <c r="U103" s="384"/>
      <c r="V103" s="384"/>
      <c r="W103" s="384"/>
      <c r="X103" s="384"/>
      <c r="Y103" s="384"/>
      <c r="Z103" s="384"/>
      <c r="AA103" s="384"/>
      <c r="AB103" s="384"/>
      <c r="AC103" s="384"/>
      <c r="AD103" s="384"/>
      <c r="AE103" s="384"/>
      <c r="AF103" s="384"/>
      <c r="AG103" s="384"/>
      <c r="AH103" s="384"/>
      <c r="AI103" s="384"/>
      <c r="AJ103" s="384"/>
      <c r="AK103" s="384"/>
      <c r="AL103" s="384"/>
    </row>
    <row r="104" spans="2:41" ht="24" customHeight="1">
      <c r="B104" s="384"/>
      <c r="C104" s="384"/>
      <c r="D104" s="384"/>
      <c r="E104" s="384"/>
      <c r="F104" s="384"/>
      <c r="G104" s="384"/>
      <c r="H104" s="384"/>
      <c r="I104" s="384"/>
      <c r="J104" s="384"/>
      <c r="K104" s="384"/>
      <c r="L104" s="384"/>
      <c r="M104" s="384"/>
      <c r="N104" s="384"/>
      <c r="O104" s="384"/>
      <c r="P104" s="384"/>
      <c r="Q104" s="384"/>
      <c r="R104" s="384"/>
      <c r="S104" s="384"/>
      <c r="T104" s="384"/>
      <c r="U104" s="384"/>
      <c r="V104" s="384"/>
      <c r="W104" s="384"/>
      <c r="X104" s="384"/>
      <c r="Y104" s="384"/>
      <c r="Z104" s="384"/>
      <c r="AA104" s="384"/>
      <c r="AB104" s="384"/>
      <c r="AC104" s="384"/>
      <c r="AD104" s="384"/>
      <c r="AE104" s="384"/>
      <c r="AF104" s="384"/>
      <c r="AG104" s="384"/>
      <c r="AH104" s="384"/>
      <c r="AI104" s="384"/>
      <c r="AJ104" s="384"/>
      <c r="AK104" s="384"/>
      <c r="AL104" s="384"/>
    </row>
    <row r="105" spans="2:41" ht="24" customHeight="1">
      <c r="B105" s="384"/>
      <c r="C105" s="384"/>
      <c r="D105" s="384"/>
      <c r="E105" s="384"/>
      <c r="F105" s="384"/>
      <c r="G105" s="384"/>
      <c r="H105" s="384"/>
      <c r="I105" s="384"/>
      <c r="J105" s="384"/>
      <c r="K105" s="384"/>
      <c r="L105" s="384"/>
      <c r="M105" s="384"/>
      <c r="N105" s="384"/>
      <c r="O105" s="384"/>
      <c r="P105" s="384"/>
      <c r="Q105" s="384"/>
      <c r="R105" s="384"/>
      <c r="S105" s="384"/>
      <c r="T105" s="384"/>
      <c r="U105" s="384"/>
      <c r="V105" s="384"/>
      <c r="W105" s="384"/>
      <c r="X105" s="384"/>
      <c r="Y105" s="384"/>
      <c r="Z105" s="384"/>
      <c r="AA105" s="384"/>
      <c r="AB105" s="384"/>
      <c r="AC105" s="384"/>
      <c r="AD105" s="384"/>
      <c r="AE105" s="384"/>
      <c r="AF105" s="384"/>
      <c r="AG105" s="384"/>
      <c r="AH105" s="384"/>
      <c r="AI105" s="384"/>
      <c r="AJ105" s="384"/>
      <c r="AK105" s="384"/>
      <c r="AL105" s="384"/>
    </row>
    <row r="106" spans="2:41" ht="24" customHeight="1">
      <c r="B106" s="384"/>
      <c r="C106" s="384"/>
      <c r="D106" s="384"/>
      <c r="E106" s="384"/>
      <c r="F106" s="384"/>
      <c r="G106" s="384"/>
      <c r="H106" s="384"/>
      <c r="I106" s="384"/>
      <c r="J106" s="384"/>
      <c r="K106" s="384"/>
      <c r="L106" s="384"/>
      <c r="M106" s="384"/>
      <c r="N106" s="384"/>
      <c r="O106" s="384"/>
      <c r="P106" s="384"/>
      <c r="Q106" s="384"/>
      <c r="R106" s="384"/>
      <c r="S106" s="384"/>
      <c r="T106" s="384"/>
      <c r="U106" s="384"/>
      <c r="V106" s="384"/>
      <c r="W106" s="384"/>
      <c r="X106" s="384"/>
      <c r="Y106" s="384"/>
      <c r="Z106" s="384"/>
      <c r="AA106" s="384"/>
      <c r="AB106" s="384"/>
      <c r="AC106" s="384"/>
      <c r="AD106" s="384"/>
      <c r="AE106" s="384"/>
      <c r="AF106" s="384"/>
      <c r="AG106" s="384"/>
      <c r="AH106" s="384"/>
      <c r="AI106" s="384"/>
      <c r="AJ106" s="384"/>
      <c r="AK106" s="384"/>
      <c r="AL106" s="384"/>
    </row>
    <row r="107" spans="2:41" ht="24" customHeight="1">
      <c r="B107" s="384"/>
      <c r="C107" s="384"/>
      <c r="D107" s="384"/>
      <c r="E107" s="384"/>
      <c r="F107" s="384"/>
      <c r="G107" s="384"/>
      <c r="H107" s="384"/>
      <c r="I107" s="384"/>
      <c r="J107" s="384"/>
      <c r="K107" s="384"/>
      <c r="L107" s="384"/>
      <c r="M107" s="384"/>
      <c r="N107" s="384"/>
      <c r="O107" s="384"/>
      <c r="P107" s="384"/>
      <c r="Q107" s="384"/>
      <c r="R107" s="384"/>
      <c r="S107" s="384"/>
      <c r="T107" s="384"/>
      <c r="U107" s="384"/>
      <c r="V107" s="384"/>
      <c r="W107" s="384"/>
      <c r="X107" s="384"/>
      <c r="Y107" s="384"/>
      <c r="Z107" s="384"/>
      <c r="AA107" s="384"/>
      <c r="AB107" s="384"/>
      <c r="AC107" s="384"/>
      <c r="AD107" s="384"/>
      <c r="AE107" s="384"/>
      <c r="AF107" s="384"/>
      <c r="AG107" s="384"/>
      <c r="AH107" s="384"/>
      <c r="AI107" s="384"/>
      <c r="AJ107" s="384"/>
      <c r="AK107" s="384"/>
      <c r="AL107" s="384"/>
    </row>
    <row r="108" spans="2:41" ht="24" customHeight="1">
      <c r="B108" s="384"/>
      <c r="C108" s="384"/>
      <c r="D108" s="384"/>
      <c r="E108" s="384"/>
      <c r="F108" s="384"/>
      <c r="G108" s="384"/>
      <c r="H108" s="384"/>
      <c r="I108" s="384"/>
      <c r="J108" s="384"/>
      <c r="K108" s="384"/>
      <c r="L108" s="384"/>
      <c r="M108" s="384"/>
      <c r="N108" s="384"/>
      <c r="O108" s="384"/>
      <c r="P108" s="384"/>
      <c r="Q108" s="384"/>
      <c r="R108" s="384"/>
      <c r="S108" s="384"/>
      <c r="T108" s="384"/>
      <c r="U108" s="384"/>
      <c r="V108" s="384"/>
      <c r="W108" s="384"/>
      <c r="X108" s="384"/>
      <c r="Y108" s="384"/>
      <c r="Z108" s="384"/>
      <c r="AA108" s="384"/>
      <c r="AB108" s="384"/>
      <c r="AC108" s="384"/>
      <c r="AD108" s="384"/>
      <c r="AE108" s="384"/>
      <c r="AF108" s="384"/>
      <c r="AG108" s="384"/>
      <c r="AH108" s="384"/>
      <c r="AI108" s="384"/>
      <c r="AJ108" s="384"/>
      <c r="AK108" s="384"/>
      <c r="AL108" s="384"/>
    </row>
    <row r="109" spans="2:41" ht="24" customHeight="1">
      <c r="B109" s="384"/>
      <c r="C109" s="384"/>
      <c r="D109" s="384"/>
      <c r="E109" s="384"/>
      <c r="F109" s="384"/>
      <c r="G109" s="384"/>
      <c r="H109" s="384"/>
      <c r="I109" s="384"/>
      <c r="J109" s="384"/>
      <c r="K109" s="384"/>
      <c r="L109" s="384"/>
      <c r="M109" s="384"/>
      <c r="N109" s="384"/>
      <c r="O109" s="384"/>
      <c r="P109" s="384"/>
      <c r="Q109" s="384"/>
      <c r="R109" s="384"/>
      <c r="S109" s="384"/>
      <c r="T109" s="384"/>
      <c r="U109" s="384"/>
      <c r="V109" s="384"/>
      <c r="W109" s="384"/>
      <c r="X109" s="384"/>
      <c r="Y109" s="384"/>
      <c r="Z109" s="384"/>
      <c r="AA109" s="384"/>
      <c r="AB109" s="384"/>
      <c r="AC109" s="384"/>
      <c r="AD109" s="384"/>
      <c r="AE109" s="384"/>
      <c r="AF109" s="384"/>
      <c r="AG109" s="384"/>
      <c r="AH109" s="384"/>
      <c r="AI109" s="384"/>
      <c r="AJ109" s="384"/>
      <c r="AK109" s="384"/>
      <c r="AL109" s="384"/>
    </row>
    <row r="110" spans="2:41" ht="24" customHeight="1">
      <c r="B110" s="384"/>
      <c r="C110" s="384"/>
      <c r="D110" s="384"/>
      <c r="E110" s="384"/>
      <c r="F110" s="384"/>
      <c r="G110" s="384"/>
      <c r="H110" s="384"/>
      <c r="I110" s="384"/>
      <c r="J110" s="384"/>
      <c r="K110" s="384"/>
      <c r="L110" s="384"/>
      <c r="M110" s="384"/>
      <c r="N110" s="384"/>
      <c r="O110" s="384"/>
      <c r="P110" s="384"/>
      <c r="Q110" s="384"/>
      <c r="R110" s="384"/>
      <c r="S110" s="384"/>
      <c r="T110" s="384"/>
      <c r="U110" s="384"/>
      <c r="V110" s="384"/>
      <c r="W110" s="384"/>
      <c r="X110" s="384"/>
      <c r="Y110" s="384"/>
      <c r="Z110" s="384"/>
      <c r="AA110" s="384"/>
      <c r="AB110" s="384"/>
      <c r="AC110" s="384"/>
      <c r="AD110" s="384"/>
      <c r="AE110" s="384"/>
      <c r="AF110" s="384"/>
      <c r="AG110" s="384"/>
      <c r="AH110" s="384"/>
      <c r="AI110" s="384"/>
      <c r="AJ110" s="384"/>
      <c r="AK110" s="384"/>
      <c r="AL110" s="384"/>
    </row>
    <row r="111" spans="2:41" ht="24" customHeight="1">
      <c r="B111" s="384"/>
      <c r="C111" s="384"/>
      <c r="D111" s="384"/>
      <c r="E111" s="384"/>
      <c r="F111" s="384"/>
      <c r="G111" s="384"/>
      <c r="H111" s="384"/>
      <c r="I111" s="384"/>
      <c r="J111" s="384"/>
      <c r="K111" s="384"/>
      <c r="L111" s="384"/>
      <c r="M111" s="384"/>
      <c r="N111" s="384"/>
      <c r="O111" s="384"/>
      <c r="P111" s="384"/>
      <c r="Q111" s="384"/>
      <c r="R111" s="384"/>
      <c r="S111" s="384"/>
      <c r="T111" s="384"/>
      <c r="U111" s="384"/>
      <c r="V111" s="384"/>
      <c r="W111" s="384"/>
      <c r="X111" s="384"/>
      <c r="Y111" s="384"/>
      <c r="Z111" s="384"/>
      <c r="AA111" s="384"/>
      <c r="AB111" s="384"/>
      <c r="AC111" s="384"/>
      <c r="AD111" s="384"/>
      <c r="AE111" s="384"/>
      <c r="AF111" s="384"/>
      <c r="AG111" s="384"/>
      <c r="AH111" s="384"/>
      <c r="AI111" s="384"/>
      <c r="AJ111" s="384"/>
      <c r="AK111" s="384"/>
      <c r="AL111" s="384"/>
      <c r="AM111" s="384"/>
      <c r="AN111" s="384"/>
      <c r="AO111" s="384"/>
    </row>
    <row r="112" spans="2:41" ht="24" customHeight="1">
      <c r="B112" s="384"/>
      <c r="C112" s="384"/>
      <c r="D112" s="384"/>
      <c r="E112" s="384"/>
      <c r="F112" s="384"/>
      <c r="G112" s="384"/>
      <c r="H112" s="384"/>
      <c r="I112" s="384"/>
      <c r="J112" s="384"/>
      <c r="K112" s="384"/>
      <c r="L112" s="384"/>
      <c r="M112" s="384"/>
      <c r="N112" s="384"/>
      <c r="O112" s="384"/>
      <c r="P112" s="384"/>
      <c r="Q112" s="384"/>
      <c r="R112" s="384"/>
      <c r="S112" s="384"/>
      <c r="T112" s="384"/>
      <c r="U112" s="384"/>
      <c r="V112" s="384"/>
      <c r="W112" s="384"/>
      <c r="X112" s="384"/>
      <c r="Y112" s="384"/>
      <c r="Z112" s="384"/>
      <c r="AA112" s="384"/>
      <c r="AB112" s="384"/>
      <c r="AC112" s="384"/>
      <c r="AD112" s="384"/>
      <c r="AE112" s="384"/>
      <c r="AF112" s="384"/>
      <c r="AG112" s="384"/>
      <c r="AH112" s="384"/>
      <c r="AI112" s="384"/>
      <c r="AJ112" s="384"/>
      <c r="AK112" s="384"/>
      <c r="AL112" s="384"/>
      <c r="AM112" s="384"/>
      <c r="AN112" s="384"/>
      <c r="AO112" s="384"/>
    </row>
    <row r="113" spans="1:38" ht="24" customHeight="1">
      <c r="B113" s="384"/>
      <c r="C113" s="384"/>
      <c r="D113" s="384"/>
      <c r="E113" s="384"/>
      <c r="F113" s="384"/>
      <c r="G113" s="384"/>
      <c r="H113" s="384"/>
      <c r="I113" s="384"/>
      <c r="J113" s="384"/>
      <c r="K113" s="384"/>
      <c r="L113" s="384"/>
      <c r="M113" s="384"/>
      <c r="N113" s="384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 t="s">
        <v>489</v>
      </c>
      <c r="AA113" s="384"/>
      <c r="AB113" s="384"/>
      <c r="AC113" s="384"/>
      <c r="AD113" s="384"/>
      <c r="AE113" s="384"/>
      <c r="AF113" s="384"/>
      <c r="AG113" s="384"/>
      <c r="AH113" s="384"/>
      <c r="AI113" s="384"/>
      <c r="AJ113" s="384"/>
      <c r="AK113" s="384"/>
      <c r="AL113" s="384"/>
    </row>
    <row r="114" spans="1:38" ht="24" customHeight="1">
      <c r="B114" s="384"/>
      <c r="C114" s="384"/>
      <c r="D114" s="384"/>
      <c r="E114" s="384"/>
      <c r="F114" s="384"/>
      <c r="G114" s="384"/>
      <c r="H114" s="384"/>
      <c r="I114" s="384"/>
      <c r="J114" s="384"/>
      <c r="K114" s="384"/>
      <c r="L114" s="384"/>
      <c r="M114" s="384"/>
      <c r="N114" s="384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Z114" s="384"/>
      <c r="AA114" s="384"/>
      <c r="AB114" s="384"/>
      <c r="AC114" s="384"/>
      <c r="AD114" s="384"/>
      <c r="AE114" s="384"/>
      <c r="AF114" s="384"/>
      <c r="AH114" s="384"/>
      <c r="AI114" s="384"/>
      <c r="AJ114" s="384"/>
      <c r="AK114" s="384"/>
      <c r="AL114" s="384"/>
    </row>
    <row r="115" spans="1:38" ht="24" customHeight="1">
      <c r="B115" s="384"/>
      <c r="C115" s="384"/>
      <c r="D115" s="384"/>
      <c r="E115" s="384"/>
      <c r="F115" s="384"/>
      <c r="G115" s="384"/>
      <c r="H115" s="384"/>
      <c r="I115" s="384"/>
      <c r="J115" s="384"/>
      <c r="K115" s="384"/>
      <c r="L115" s="384"/>
      <c r="M115" s="384"/>
      <c r="N115" s="384"/>
      <c r="O115" s="384"/>
      <c r="P115" s="384"/>
      <c r="Q115" s="384"/>
      <c r="R115" s="384"/>
      <c r="S115" s="384"/>
      <c r="T115" s="384"/>
      <c r="AK115" s="384"/>
      <c r="AL115" s="384"/>
    </row>
    <row r="116" spans="1:38" ht="24" customHeight="1">
      <c r="B116" s="384"/>
      <c r="C116" s="384"/>
      <c r="D116" s="384"/>
      <c r="E116" s="384"/>
      <c r="F116" s="384"/>
      <c r="G116" s="384"/>
      <c r="H116" s="384"/>
      <c r="I116" s="384"/>
      <c r="J116" s="384"/>
      <c r="K116" s="384"/>
      <c r="L116" s="384"/>
      <c r="M116" s="384"/>
      <c r="N116" s="384"/>
      <c r="O116" s="384"/>
      <c r="P116" s="384"/>
      <c r="Q116" s="384"/>
      <c r="R116" s="384"/>
      <c r="S116" s="384"/>
      <c r="T116" s="384"/>
      <c r="AK116" s="384"/>
      <c r="AL116" s="384"/>
    </row>
    <row r="117" spans="1:38" ht="24" customHeight="1">
      <c r="B117" s="384"/>
      <c r="C117" s="384"/>
      <c r="D117" s="384"/>
      <c r="E117" s="384"/>
      <c r="F117" s="384"/>
      <c r="G117" s="384"/>
      <c r="H117" s="384"/>
      <c r="I117" s="384"/>
      <c r="J117" s="384"/>
      <c r="K117" s="384"/>
      <c r="L117" s="384"/>
      <c r="M117" s="384"/>
      <c r="N117" s="384"/>
      <c r="O117" s="384"/>
      <c r="P117" s="384"/>
      <c r="Q117" s="384"/>
      <c r="R117" s="384"/>
      <c r="S117" s="384"/>
      <c r="T117" s="384"/>
      <c r="U117" s="384"/>
      <c r="V117" s="384"/>
      <c r="W117" s="384"/>
      <c r="X117" s="384"/>
      <c r="Y117" s="384"/>
      <c r="Z117" s="384"/>
      <c r="AA117" s="384"/>
      <c r="AB117" s="384"/>
      <c r="AC117" s="384"/>
      <c r="AD117" s="384"/>
      <c r="AE117" s="384"/>
      <c r="AF117" s="384"/>
      <c r="AG117" s="384"/>
      <c r="AH117" s="384"/>
      <c r="AI117" s="384"/>
      <c r="AJ117" s="384"/>
      <c r="AK117" s="384"/>
      <c r="AL117" s="384"/>
    </row>
    <row r="118" spans="1:38" ht="24" customHeight="1">
      <c r="B118" s="384"/>
      <c r="C118" s="384"/>
      <c r="D118" s="384"/>
      <c r="E118" s="384"/>
      <c r="F118" s="384"/>
      <c r="G118" s="384"/>
      <c r="H118" s="384"/>
      <c r="I118" s="384"/>
      <c r="J118" s="384"/>
      <c r="K118" s="384"/>
      <c r="L118" s="384"/>
      <c r="M118" s="384"/>
      <c r="N118" s="384"/>
      <c r="O118" s="384"/>
      <c r="P118" s="384"/>
      <c r="Q118" s="384"/>
      <c r="R118" s="384"/>
      <c r="S118" s="384"/>
      <c r="T118" s="384"/>
      <c r="U118" s="384"/>
      <c r="V118" s="384"/>
      <c r="W118" s="384"/>
      <c r="X118" s="384"/>
      <c r="Y118" s="384"/>
      <c r="Z118" s="384"/>
      <c r="AA118" s="384"/>
      <c r="AB118" s="384"/>
      <c r="AC118" s="384"/>
      <c r="AD118" s="384"/>
      <c r="AE118" s="384"/>
      <c r="AF118" s="384"/>
      <c r="AG118" s="384"/>
      <c r="AH118" s="384"/>
      <c r="AI118" s="384"/>
      <c r="AJ118" s="384"/>
      <c r="AK118" s="384"/>
      <c r="AL118" s="384"/>
    </row>
    <row r="119" spans="1:38" ht="24" customHeight="1">
      <c r="B119" s="384"/>
      <c r="C119" s="346" t="s">
        <v>811</v>
      </c>
      <c r="F119" s="384"/>
      <c r="G119" s="384"/>
      <c r="H119" s="384"/>
      <c r="I119" s="384"/>
      <c r="J119" s="384"/>
      <c r="K119" s="384"/>
      <c r="L119" s="384"/>
      <c r="M119" s="384"/>
      <c r="N119" s="384"/>
      <c r="O119" s="384"/>
      <c r="P119" s="384"/>
      <c r="Q119" s="384"/>
      <c r="R119" s="384"/>
      <c r="S119" s="384"/>
      <c r="T119" s="384"/>
      <c r="U119" s="384"/>
      <c r="V119" s="384"/>
      <c r="W119" s="384"/>
      <c r="X119" s="384"/>
      <c r="Y119" s="346" t="s">
        <v>490</v>
      </c>
      <c r="Z119" s="384"/>
      <c r="AA119" s="384"/>
      <c r="AB119" s="384"/>
      <c r="AC119" s="384"/>
      <c r="AD119" s="384"/>
      <c r="AE119" s="384"/>
      <c r="AF119" s="384"/>
      <c r="AG119" s="384"/>
      <c r="AH119" s="384"/>
      <c r="AI119" s="384"/>
      <c r="AJ119" s="384"/>
      <c r="AK119" s="384"/>
      <c r="AL119" s="384"/>
    </row>
    <row r="120" spans="1:38" ht="24" customHeight="1">
      <c r="B120" s="384"/>
      <c r="C120" s="384"/>
      <c r="D120" s="384"/>
      <c r="E120" s="384"/>
      <c r="G120" s="384"/>
      <c r="H120" s="384"/>
      <c r="I120" s="384"/>
      <c r="J120" s="384"/>
      <c r="K120" s="384"/>
      <c r="L120" s="384"/>
      <c r="M120" s="384"/>
      <c r="N120" s="384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  <c r="AA120" s="384"/>
      <c r="AB120" s="384"/>
      <c r="AC120" s="384"/>
      <c r="AD120" s="384"/>
      <c r="AE120" s="384"/>
      <c r="AF120" s="384"/>
      <c r="AG120" s="384"/>
      <c r="AH120" s="384"/>
      <c r="AI120" s="384"/>
      <c r="AJ120" s="384"/>
      <c r="AK120" s="384"/>
      <c r="AL120" s="384"/>
    </row>
    <row r="121" spans="1:38" ht="24" customHeight="1">
      <c r="A121" s="346" t="s">
        <v>642</v>
      </c>
      <c r="U121" s="384"/>
      <c r="AK121" s="384"/>
      <c r="AL121" s="384"/>
    </row>
    <row r="122" spans="1:38" ht="24" customHeight="1">
      <c r="B122" s="595" t="s">
        <v>491</v>
      </c>
      <c r="C122" s="346" t="s">
        <v>472</v>
      </c>
    </row>
    <row r="123" spans="1:38" ht="24" customHeight="1">
      <c r="B123" s="384"/>
      <c r="C123" s="660" t="s">
        <v>812</v>
      </c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0"/>
      <c r="AB123" s="660"/>
      <c r="AC123" s="660"/>
      <c r="AD123" s="660"/>
      <c r="AE123" s="660"/>
      <c r="AF123" s="660"/>
      <c r="AG123" s="660"/>
      <c r="AH123" s="660"/>
      <c r="AI123" s="660"/>
      <c r="AJ123" s="660"/>
      <c r="AK123" s="660"/>
    </row>
    <row r="124" spans="1:38" ht="24" customHeight="1">
      <c r="B124" s="384"/>
      <c r="C124" s="660"/>
      <c r="D124" s="660"/>
      <c r="E124" s="660"/>
      <c r="F124" s="660" t="s">
        <v>69</v>
      </c>
      <c r="G124" s="660"/>
      <c r="H124" s="660"/>
      <c r="I124" s="594" t="s">
        <v>813</v>
      </c>
      <c r="J124" s="530" t="s">
        <v>492</v>
      </c>
      <c r="K124" s="530"/>
      <c r="M124" s="530"/>
      <c r="N124" s="660"/>
      <c r="O124" s="660"/>
      <c r="P124" s="660"/>
      <c r="Q124" s="660"/>
      <c r="R124" s="660"/>
      <c r="S124" s="660"/>
      <c r="T124" s="660"/>
      <c r="U124" s="660"/>
      <c r="V124" s="660"/>
      <c r="W124" s="660"/>
      <c r="X124" s="660"/>
      <c r="Y124" s="660"/>
      <c r="Z124" s="660"/>
      <c r="AA124" s="660"/>
      <c r="AB124" s="660"/>
      <c r="AC124" s="660"/>
      <c r="AD124" s="660"/>
      <c r="AE124" s="660"/>
      <c r="AF124" s="660"/>
      <c r="AG124" s="660"/>
      <c r="AH124" s="660"/>
      <c r="AI124" s="660"/>
      <c r="AJ124" s="660"/>
      <c r="AK124" s="660"/>
    </row>
    <row r="125" spans="1:38" ht="24" customHeight="1">
      <c r="B125" s="384"/>
      <c r="C125" s="660"/>
      <c r="D125" s="660"/>
      <c r="E125" s="660"/>
      <c r="F125" s="660"/>
      <c r="G125" s="660"/>
      <c r="H125" s="660"/>
      <c r="I125" s="660"/>
      <c r="J125" s="530" t="s">
        <v>814</v>
      </c>
      <c r="K125" s="530"/>
      <c r="L125" s="530"/>
      <c r="N125" s="660"/>
      <c r="O125" s="660"/>
      <c r="P125" s="660"/>
      <c r="Q125" s="660"/>
      <c r="R125" s="660"/>
      <c r="S125" s="660"/>
      <c r="T125" s="660"/>
      <c r="U125" s="660"/>
      <c r="V125" s="660"/>
      <c r="W125" s="660"/>
      <c r="X125" s="660"/>
      <c r="Y125" s="660"/>
      <c r="Z125" s="660"/>
      <c r="AA125" s="660"/>
      <c r="AB125" s="660"/>
      <c r="AC125" s="660"/>
      <c r="AD125" s="660"/>
      <c r="AE125" s="660"/>
      <c r="AF125" s="660"/>
      <c r="AG125" s="660"/>
      <c r="AH125" s="660"/>
      <c r="AI125" s="660"/>
      <c r="AJ125" s="660"/>
      <c r="AK125" s="660"/>
    </row>
    <row r="126" spans="1:38" ht="24" customHeight="1">
      <c r="B126" s="384"/>
      <c r="C126" s="660"/>
      <c r="D126" s="660"/>
      <c r="E126" s="660"/>
      <c r="F126" s="660"/>
      <c r="G126" s="660"/>
      <c r="H126" s="660"/>
      <c r="I126" s="594" t="s">
        <v>798</v>
      </c>
      <c r="J126" s="530" t="s">
        <v>799</v>
      </c>
      <c r="K126" s="530"/>
      <c r="M126" s="530"/>
      <c r="N126" s="660"/>
      <c r="O126" s="660"/>
      <c r="P126" s="660"/>
      <c r="Q126" s="660"/>
      <c r="R126" s="660"/>
      <c r="S126" s="660"/>
      <c r="T126" s="660"/>
      <c r="U126" s="660"/>
      <c r="V126" s="660"/>
      <c r="W126" s="660"/>
      <c r="X126" s="660"/>
      <c r="Y126" s="660"/>
      <c r="Z126" s="660"/>
      <c r="AA126" s="660"/>
      <c r="AB126" s="660"/>
      <c r="AC126" s="660"/>
      <c r="AD126" s="660"/>
      <c r="AE126" s="660"/>
      <c r="AF126" s="660"/>
      <c r="AG126" s="660"/>
      <c r="AH126" s="660"/>
      <c r="AI126" s="660"/>
      <c r="AJ126" s="660"/>
      <c r="AK126" s="660"/>
    </row>
    <row r="127" spans="1:38" ht="24" customHeight="1">
      <c r="B127" s="384"/>
      <c r="C127" s="660"/>
      <c r="D127" s="660"/>
      <c r="E127" s="660"/>
      <c r="F127" s="660"/>
      <c r="G127" s="660"/>
      <c r="H127" s="660"/>
      <c r="I127" s="660"/>
      <c r="J127" s="530" t="s">
        <v>493</v>
      </c>
      <c r="K127" s="530"/>
      <c r="L127" s="530"/>
      <c r="N127" s="660"/>
      <c r="O127" s="660"/>
      <c r="P127" s="660"/>
      <c r="Q127" s="660"/>
      <c r="R127" s="660"/>
      <c r="S127" s="660"/>
      <c r="T127" s="660"/>
      <c r="U127" s="660"/>
      <c r="V127" s="660"/>
      <c r="W127" s="660"/>
      <c r="X127" s="660"/>
      <c r="Y127" s="660"/>
      <c r="Z127" s="660"/>
      <c r="AA127" s="660"/>
      <c r="AK127" s="660"/>
    </row>
    <row r="128" spans="1:38" ht="24" customHeight="1">
      <c r="B128" s="384"/>
      <c r="C128" s="660"/>
      <c r="D128" s="660"/>
      <c r="E128" s="660"/>
      <c r="F128" s="660"/>
      <c r="G128" s="660"/>
      <c r="H128" s="660"/>
      <c r="I128" s="594" t="s">
        <v>141</v>
      </c>
      <c r="J128" s="530" t="s">
        <v>494</v>
      </c>
      <c r="K128" s="530"/>
      <c r="M128" s="53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0"/>
      <c r="AK128" s="660"/>
    </row>
    <row r="129" spans="2:61" ht="24" customHeight="1">
      <c r="B129" s="384"/>
      <c r="C129" s="660"/>
      <c r="D129" s="660"/>
      <c r="E129" s="660"/>
      <c r="F129" s="660"/>
      <c r="G129" s="660"/>
      <c r="H129" s="660"/>
      <c r="I129" s="660"/>
      <c r="J129" s="530" t="s">
        <v>815</v>
      </c>
      <c r="K129" s="530"/>
      <c r="L129" s="530"/>
      <c r="N129" s="660"/>
      <c r="O129" s="660"/>
      <c r="P129" s="660"/>
      <c r="Q129" s="660"/>
      <c r="R129" s="660"/>
      <c r="S129" s="530" t="s">
        <v>495</v>
      </c>
      <c r="U129" s="530"/>
      <c r="V129" s="530"/>
      <c r="W129" s="530"/>
      <c r="X129" s="530"/>
      <c r="Y129" s="530"/>
      <c r="AA129" s="530" t="s">
        <v>496</v>
      </c>
      <c r="AB129" s="530"/>
      <c r="AC129" s="749">
        <v>2.3199999999999998</v>
      </c>
      <c r="AD129" s="749"/>
      <c r="AE129" s="749"/>
      <c r="AF129" s="530" t="s">
        <v>497</v>
      </c>
      <c r="AH129" s="1372">
        <v>1.33</v>
      </c>
      <c r="AI129" s="1372"/>
      <c r="AJ129" s="1372"/>
    </row>
    <row r="130" spans="2:61" ht="24" customHeight="1">
      <c r="B130" s="384"/>
      <c r="C130" s="660"/>
      <c r="D130" s="660"/>
      <c r="E130" s="660"/>
      <c r="F130" s="660"/>
      <c r="G130" s="660"/>
      <c r="H130" s="660"/>
      <c r="I130" s="660"/>
      <c r="J130" s="660"/>
      <c r="K130" s="660"/>
      <c r="L130" s="660"/>
      <c r="M130" s="660"/>
      <c r="N130" s="660"/>
      <c r="O130" s="660"/>
      <c r="P130" s="660"/>
      <c r="Q130" s="660"/>
      <c r="R130" s="660"/>
      <c r="S130" s="530" t="s">
        <v>498</v>
      </c>
      <c r="U130" s="530"/>
      <c r="V130" s="530"/>
      <c r="W130" s="530"/>
      <c r="X130" s="530"/>
      <c r="Y130" s="530"/>
      <c r="AA130" s="530" t="s">
        <v>496</v>
      </c>
      <c r="AB130" s="530"/>
      <c r="AC130" s="749">
        <v>2.3199999999999998</v>
      </c>
      <c r="AD130" s="749"/>
      <c r="AE130" s="749"/>
      <c r="AF130" s="530" t="s">
        <v>497</v>
      </c>
      <c r="AH130" s="1372">
        <v>1.42</v>
      </c>
      <c r="AI130" s="1372"/>
      <c r="AJ130" s="1372"/>
    </row>
    <row r="131" spans="2:61" ht="24" customHeight="1">
      <c r="B131" s="384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0"/>
      <c r="P131" s="660"/>
      <c r="Q131" s="660"/>
      <c r="R131" s="660"/>
      <c r="S131" s="660"/>
      <c r="T131" s="660"/>
      <c r="U131" s="660"/>
      <c r="V131" s="660"/>
      <c r="W131" s="660"/>
      <c r="X131" s="660"/>
      <c r="Y131" s="660"/>
      <c r="AA131" s="660"/>
      <c r="AB131" s="660"/>
      <c r="AC131" s="660"/>
      <c r="AD131" s="660"/>
      <c r="AE131" s="8"/>
      <c r="AF131" s="8"/>
      <c r="AG131" s="8"/>
      <c r="AH131" s="660"/>
      <c r="AI131" s="660"/>
      <c r="AK131" s="8"/>
    </row>
    <row r="132" spans="2:61" ht="24" customHeight="1">
      <c r="B132" s="384"/>
      <c r="C132" s="384" t="s">
        <v>816</v>
      </c>
      <c r="D132" s="384"/>
      <c r="E132" s="384"/>
      <c r="F132" s="384"/>
      <c r="G132" s="384"/>
      <c r="H132" s="384"/>
      <c r="I132" s="384"/>
      <c r="J132" s="384"/>
      <c r="K132" s="384"/>
      <c r="L132" s="384"/>
      <c r="M132" s="384"/>
      <c r="N132" s="384"/>
      <c r="O132" s="384"/>
      <c r="P132" s="384"/>
      <c r="Q132" s="384"/>
      <c r="R132" s="384"/>
      <c r="S132" s="384"/>
      <c r="T132" s="384"/>
      <c r="U132" s="384"/>
      <c r="V132" s="384"/>
      <c r="W132" s="384"/>
      <c r="X132" s="384"/>
      <c r="Y132" s="384"/>
      <c r="Z132" s="384"/>
      <c r="AA132" s="384"/>
      <c r="AB132" s="384"/>
      <c r="AC132" s="384"/>
      <c r="AD132" s="384"/>
      <c r="AE132" s="384"/>
      <c r="AF132" s="384"/>
      <c r="AG132" s="384"/>
      <c r="AH132" s="384"/>
      <c r="AI132" s="384"/>
      <c r="AJ132" s="384"/>
      <c r="AK132" s="384"/>
      <c r="AL132" s="384"/>
    </row>
    <row r="133" spans="2:61" ht="24" customHeight="1">
      <c r="B133" s="384"/>
      <c r="C133" s="384" t="s">
        <v>817</v>
      </c>
      <c r="D133" s="384"/>
      <c r="E133" s="384"/>
      <c r="F133" s="384"/>
      <c r="G133" s="384"/>
      <c r="H133" s="384"/>
      <c r="I133" s="384"/>
      <c r="J133" s="384"/>
      <c r="K133" s="384"/>
      <c r="L133" s="384"/>
      <c r="M133" s="384"/>
      <c r="N133" s="384"/>
      <c r="O133" s="384"/>
      <c r="P133" s="384"/>
      <c r="Q133" s="384"/>
      <c r="R133" s="384"/>
      <c r="S133" s="384"/>
      <c r="T133" s="384"/>
      <c r="U133" s="384"/>
      <c r="V133" s="384"/>
      <c r="W133" s="384"/>
      <c r="X133" s="384"/>
      <c r="Y133" s="384"/>
      <c r="Z133" s="384"/>
      <c r="AA133" s="384"/>
      <c r="AB133" s="384"/>
      <c r="AC133" s="384"/>
      <c r="AD133" s="384"/>
      <c r="AE133" s="384"/>
      <c r="AF133" s="384"/>
      <c r="AG133" s="384"/>
      <c r="AH133" s="384"/>
      <c r="AI133" s="384"/>
      <c r="AJ133" s="384"/>
      <c r="AK133" s="384"/>
      <c r="AL133" s="384"/>
    </row>
    <row r="134" spans="2:61" ht="24" customHeight="1">
      <c r="B134" s="384"/>
      <c r="C134" s="384"/>
      <c r="D134" s="384"/>
      <c r="E134" s="384"/>
      <c r="F134" s="384"/>
      <c r="G134" s="384"/>
      <c r="H134" s="384"/>
      <c r="I134" s="384"/>
      <c r="J134" s="384"/>
      <c r="K134" s="384"/>
      <c r="L134" s="384"/>
      <c r="M134" s="384"/>
      <c r="N134" s="384"/>
      <c r="O134" s="384"/>
      <c r="P134" s="384"/>
      <c r="Q134" s="384"/>
      <c r="R134" s="384"/>
      <c r="S134" s="384"/>
      <c r="T134" s="384"/>
      <c r="U134" s="384"/>
      <c r="V134" s="384"/>
      <c r="W134" s="384"/>
      <c r="X134" s="384"/>
      <c r="Y134" s="384"/>
      <c r="Z134" s="384"/>
      <c r="AA134" s="384"/>
      <c r="AB134" s="384"/>
      <c r="AC134" s="384"/>
      <c r="AD134" s="384"/>
      <c r="AE134" s="384"/>
      <c r="AF134" s="384"/>
      <c r="AG134" s="384"/>
      <c r="AH134" s="384"/>
      <c r="AI134" s="384"/>
      <c r="AJ134" s="384"/>
      <c r="AK134" s="384"/>
      <c r="AL134" s="384"/>
    </row>
    <row r="135" spans="2:61" ht="24" customHeight="1">
      <c r="B135" s="384"/>
      <c r="C135" s="384"/>
      <c r="D135" s="384"/>
      <c r="E135" s="384"/>
      <c r="F135" s="384"/>
      <c r="G135" s="384"/>
      <c r="H135" s="384"/>
      <c r="I135" s="384"/>
      <c r="J135" s="384"/>
      <c r="K135" s="384"/>
      <c r="L135" s="384"/>
      <c r="M135" s="384"/>
      <c r="N135" s="384"/>
      <c r="O135" s="384"/>
      <c r="P135" s="384"/>
      <c r="Q135" s="384"/>
      <c r="R135" s="384"/>
      <c r="S135" s="384"/>
      <c r="T135" s="384"/>
      <c r="U135" s="384"/>
      <c r="V135" s="384"/>
      <c r="W135" s="384"/>
      <c r="X135" s="384"/>
      <c r="Y135" s="384"/>
      <c r="Z135" s="384"/>
      <c r="AA135" s="384"/>
      <c r="AB135" s="346" t="s">
        <v>535</v>
      </c>
      <c r="AC135" s="1308" t="s">
        <v>860</v>
      </c>
      <c r="AD135" s="787"/>
      <c r="AE135" s="787"/>
      <c r="AF135" s="787"/>
      <c r="AG135" s="787"/>
      <c r="AH135" s="787"/>
      <c r="AI135" s="787"/>
      <c r="AJ135" s="346" t="s">
        <v>537</v>
      </c>
      <c r="AK135" s="384"/>
      <c r="AL135" s="384"/>
    </row>
    <row r="136" spans="2:61" ht="24" customHeight="1" thickBot="1">
      <c r="B136" s="1328" t="s">
        <v>807</v>
      </c>
      <c r="C136" s="1328"/>
      <c r="D136" s="1328"/>
      <c r="E136" s="1328"/>
      <c r="F136" s="1328"/>
      <c r="G136" s="1328"/>
      <c r="H136" s="1329"/>
      <c r="I136" s="1330" t="s">
        <v>818</v>
      </c>
      <c r="J136" s="1330"/>
      <c r="K136" s="1330"/>
      <c r="L136" s="1330"/>
      <c r="M136" s="1330"/>
      <c r="N136" s="1330" t="s">
        <v>173</v>
      </c>
      <c r="O136" s="1330"/>
      <c r="P136" s="1330"/>
      <c r="Q136" s="1330"/>
      <c r="R136" s="1330"/>
      <c r="S136" s="1338" t="s">
        <v>250</v>
      </c>
      <c r="T136" s="1328"/>
      <c r="U136" s="1328"/>
      <c r="V136" s="1328"/>
      <c r="W136" s="1329"/>
      <c r="X136" s="1338" t="s">
        <v>251</v>
      </c>
      <c r="Y136" s="1328"/>
      <c r="Z136" s="1328"/>
      <c r="AA136" s="1328"/>
      <c r="AB136" s="1329"/>
      <c r="AC136" s="1338" t="s">
        <v>810</v>
      </c>
      <c r="AD136" s="1328"/>
      <c r="AE136" s="1328"/>
      <c r="AF136" s="1328"/>
      <c r="AG136" s="1328"/>
      <c r="AH136" s="1328"/>
      <c r="AI136" s="1328"/>
      <c r="AJ136" s="1328"/>
      <c r="AP136" s="427" t="s">
        <v>653</v>
      </c>
      <c r="AQ136" s="427">
        <v>0.5</v>
      </c>
      <c r="AR136" s="427">
        <v>1</v>
      </c>
      <c r="AS136" s="427">
        <v>2</v>
      </c>
      <c r="AT136" s="427">
        <v>3.2</v>
      </c>
      <c r="AU136" s="427">
        <v>4</v>
      </c>
      <c r="AV136" s="427">
        <v>5</v>
      </c>
      <c r="AW136" s="427">
        <v>6.3</v>
      </c>
      <c r="AX136" s="427">
        <v>8</v>
      </c>
      <c r="AY136" s="427">
        <v>10</v>
      </c>
      <c r="AZ136" s="427">
        <v>12.5</v>
      </c>
      <c r="BA136" s="427">
        <v>16</v>
      </c>
      <c r="BB136" s="427">
        <v>20</v>
      </c>
      <c r="BC136" s="427">
        <v>25</v>
      </c>
      <c r="BD136" s="427">
        <v>32</v>
      </c>
      <c r="BE136" s="427">
        <v>40</v>
      </c>
      <c r="BF136" s="427">
        <v>50</v>
      </c>
      <c r="BG136" s="427">
        <v>64</v>
      </c>
      <c r="BH136" s="427">
        <v>72</v>
      </c>
      <c r="BI136" s="427">
        <v>80</v>
      </c>
    </row>
    <row r="137" spans="2:61" ht="24" customHeight="1" thickTop="1">
      <c r="B137" s="1318">
        <f>AO73</f>
        <v>0.97</v>
      </c>
      <c r="C137" s="1318"/>
      <c r="D137" s="1318"/>
      <c r="E137" s="1318"/>
      <c r="F137" s="1318"/>
      <c r="G137" s="1318"/>
      <c r="H137" s="1319"/>
      <c r="I137" s="1336">
        <v>0.3</v>
      </c>
      <c r="J137" s="1336"/>
      <c r="K137" s="1336"/>
      <c r="L137" s="1336"/>
      <c r="M137" s="1336"/>
      <c r="N137" s="1335">
        <v>1000</v>
      </c>
      <c r="O137" s="1335"/>
      <c r="P137" s="1335"/>
      <c r="Q137" s="1335"/>
      <c r="R137" s="1335"/>
      <c r="S137" s="1322">
        <f>AC130</f>
        <v>2.3199999999999998</v>
      </c>
      <c r="T137" s="1323"/>
      <c r="U137" s="1323"/>
      <c r="V137" s="1323"/>
      <c r="W137" s="1324"/>
      <c r="X137" s="1325">
        <f>AH130</f>
        <v>1.42</v>
      </c>
      <c r="Y137" s="1326"/>
      <c r="Z137" s="1326"/>
      <c r="AA137" s="1326"/>
      <c r="AB137" s="1327"/>
      <c r="AC137" s="1322">
        <f>ROUND(B137*(S137*(I137/N137^0.5)^0.2+X137),2)</f>
        <v>2.2599999999999998</v>
      </c>
      <c r="AD137" s="1323"/>
      <c r="AE137" s="1323"/>
      <c r="AF137" s="1323"/>
      <c r="AG137" s="1323"/>
      <c r="AH137" s="1323"/>
      <c r="AI137" s="1323"/>
      <c r="AJ137" s="1323"/>
      <c r="AP137" s="427" t="s">
        <v>654</v>
      </c>
      <c r="AQ137" s="427">
        <v>0.46</v>
      </c>
      <c r="AR137" s="427">
        <v>0.92</v>
      </c>
      <c r="AS137" s="427">
        <v>1.84</v>
      </c>
      <c r="AT137" s="427">
        <v>2.88</v>
      </c>
      <c r="AU137" s="427">
        <v>3.68</v>
      </c>
      <c r="AV137" s="427">
        <v>4.5999999999999996</v>
      </c>
      <c r="AW137" s="427">
        <v>5.75</v>
      </c>
      <c r="AX137" s="427">
        <v>7.36</v>
      </c>
      <c r="AY137" s="427">
        <v>9.1999999999999993</v>
      </c>
      <c r="AZ137" s="427">
        <v>11.5</v>
      </c>
      <c r="BA137" s="427">
        <v>14.49</v>
      </c>
      <c r="BB137" s="427">
        <v>18.399999999999999</v>
      </c>
      <c r="BC137" s="427">
        <v>23</v>
      </c>
      <c r="BD137" s="427">
        <v>28.75</v>
      </c>
      <c r="BE137" s="427">
        <v>36.799999999999997</v>
      </c>
      <c r="BF137" s="427">
        <v>46</v>
      </c>
      <c r="BG137" s="427">
        <v>58.88</v>
      </c>
      <c r="BH137" s="427">
        <v>66.25</v>
      </c>
      <c r="BI137" s="427">
        <v>80.5</v>
      </c>
    </row>
    <row r="138" spans="2:61" ht="24" customHeight="1">
      <c r="B138" s="1465"/>
      <c r="C138" s="1465"/>
      <c r="D138" s="1465"/>
      <c r="E138" s="1465"/>
      <c r="F138" s="1465"/>
      <c r="G138" s="1465"/>
      <c r="H138" s="1465"/>
      <c r="I138" s="1465"/>
      <c r="J138" s="1465"/>
      <c r="K138" s="1465"/>
      <c r="L138" s="1465"/>
      <c r="M138" s="1465"/>
      <c r="N138" s="1465"/>
      <c r="O138" s="1465"/>
      <c r="P138" s="1465"/>
      <c r="Q138" s="1465"/>
      <c r="R138" s="1465"/>
      <c r="S138" s="1465"/>
      <c r="T138" s="1465"/>
      <c r="U138" s="1465"/>
      <c r="V138" s="1465"/>
      <c r="W138" s="1465"/>
      <c r="X138" s="1465"/>
      <c r="Y138" s="1465"/>
      <c r="Z138" s="1465"/>
      <c r="AA138" s="1465"/>
      <c r="AB138" s="1465"/>
      <c r="AC138" s="1465"/>
      <c r="AD138" s="1465"/>
      <c r="AE138" s="1465"/>
      <c r="AF138" s="1465"/>
      <c r="AG138" s="1465"/>
      <c r="AH138" s="1465"/>
      <c r="AI138" s="1465"/>
      <c r="AJ138" s="1465"/>
      <c r="AP138" s="662" t="s">
        <v>655</v>
      </c>
      <c r="AQ138" s="663">
        <f t="shared" ref="AQ138:BI138" si="2">AQ137*9.81</f>
        <v>4.5126000000000008</v>
      </c>
      <c r="AR138" s="663">
        <f t="shared" si="2"/>
        <v>9.0252000000000017</v>
      </c>
      <c r="AS138" s="663">
        <f t="shared" si="2"/>
        <v>18.050400000000003</v>
      </c>
      <c r="AT138" s="663">
        <f t="shared" si="2"/>
        <v>28.252800000000001</v>
      </c>
      <c r="AU138" s="663">
        <f t="shared" si="2"/>
        <v>36.100800000000007</v>
      </c>
      <c r="AV138" s="663">
        <f t="shared" si="2"/>
        <v>45.125999999999998</v>
      </c>
      <c r="AW138" s="667">
        <f t="shared" si="2"/>
        <v>56.407500000000006</v>
      </c>
      <c r="AX138" s="664">
        <f t="shared" si="2"/>
        <v>72.201600000000013</v>
      </c>
      <c r="AY138" s="664">
        <f t="shared" si="2"/>
        <v>90.251999999999995</v>
      </c>
      <c r="AZ138" s="664">
        <f t="shared" si="2"/>
        <v>112.81500000000001</v>
      </c>
      <c r="BA138" s="664">
        <f t="shared" si="2"/>
        <v>142.14690000000002</v>
      </c>
      <c r="BB138" s="667">
        <f t="shared" si="2"/>
        <v>180.50399999999999</v>
      </c>
      <c r="BC138" s="667">
        <f t="shared" si="2"/>
        <v>225.63000000000002</v>
      </c>
      <c r="BD138" s="663">
        <f t="shared" si="2"/>
        <v>282.03750000000002</v>
      </c>
      <c r="BE138" s="663">
        <f t="shared" si="2"/>
        <v>361.00799999999998</v>
      </c>
      <c r="BF138" s="663">
        <f t="shared" si="2"/>
        <v>451.26000000000005</v>
      </c>
      <c r="BG138" s="663">
        <f t="shared" si="2"/>
        <v>577.61280000000011</v>
      </c>
      <c r="BH138" s="663">
        <f t="shared" si="2"/>
        <v>649.91250000000002</v>
      </c>
      <c r="BI138" s="663">
        <f t="shared" si="2"/>
        <v>789.70500000000004</v>
      </c>
    </row>
    <row r="139" spans="2:61" ht="24" customHeight="1" thickBot="1">
      <c r="B139" s="1329" t="s">
        <v>862</v>
      </c>
      <c r="C139" s="1330"/>
      <c r="D139" s="1330"/>
      <c r="E139" s="1330"/>
      <c r="F139" s="1330"/>
      <c r="G139" s="1330"/>
      <c r="H139" s="1330"/>
      <c r="I139" s="1330" t="s">
        <v>787</v>
      </c>
      <c r="J139" s="1330"/>
      <c r="K139" s="1330"/>
      <c r="L139" s="1330"/>
      <c r="M139" s="1330"/>
      <c r="N139" s="1330" t="s">
        <v>810</v>
      </c>
      <c r="O139" s="1330"/>
      <c r="P139" s="1330"/>
      <c r="Q139" s="1330"/>
      <c r="R139" s="1330"/>
      <c r="S139" s="1330" t="s">
        <v>789</v>
      </c>
      <c r="T139" s="1330"/>
      <c r="U139" s="1330"/>
      <c r="V139" s="1330"/>
      <c r="W139" s="1330"/>
      <c r="X139" s="1330" t="s">
        <v>651</v>
      </c>
      <c r="Y139" s="1330"/>
      <c r="Z139" s="1330"/>
      <c r="AA139" s="1330"/>
      <c r="AB139" s="1330"/>
      <c r="AC139" s="1330" t="s">
        <v>659</v>
      </c>
      <c r="AD139" s="1330"/>
      <c r="AE139" s="1330"/>
      <c r="AF139" s="1330"/>
      <c r="AG139" s="1330"/>
      <c r="AH139" s="1330"/>
      <c r="AI139" s="1330"/>
      <c r="AJ139" s="1338"/>
    </row>
    <row r="140" spans="2:61" ht="24" customHeight="1" thickTop="1">
      <c r="B140" s="1319">
        <v>22.56</v>
      </c>
      <c r="C140" s="1485"/>
      <c r="D140" s="1485"/>
      <c r="E140" s="1485"/>
      <c r="F140" s="1485"/>
      <c r="G140" s="1485"/>
      <c r="H140" s="1485"/>
      <c r="I140" s="1486">
        <f>I4</f>
        <v>4</v>
      </c>
      <c r="J140" s="1341"/>
      <c r="K140" s="1341"/>
      <c r="L140" s="1341"/>
      <c r="M140" s="1341"/>
      <c r="N140" s="1336">
        <f>AC137</f>
        <v>2.2599999999999998</v>
      </c>
      <c r="O140" s="1336"/>
      <c r="P140" s="1336"/>
      <c r="Q140" s="1336"/>
      <c r="R140" s="1336"/>
      <c r="S140" s="1341">
        <f>ROUND(B140/10.1,3)</f>
        <v>2.234</v>
      </c>
      <c r="T140" s="1341"/>
      <c r="U140" s="1341"/>
      <c r="V140" s="1341"/>
      <c r="W140" s="1341"/>
      <c r="X140" s="1342">
        <f>(B140*I140^3/(N140^3*(S140-1)^2))</f>
        <v>82.141651904755932</v>
      </c>
      <c r="Y140" s="1342"/>
      <c r="Z140" s="1342"/>
      <c r="AA140" s="1342"/>
      <c r="AB140" s="1342"/>
      <c r="AC140" s="1463">
        <f>AY136</f>
        <v>10</v>
      </c>
      <c r="AD140" s="1464"/>
      <c r="AE140" s="1464"/>
      <c r="AF140" s="1464"/>
      <c r="AG140" s="1464"/>
      <c r="AH140" s="1464"/>
      <c r="AI140" s="1464"/>
      <c r="AJ140" s="1464"/>
      <c r="AM140" s="661">
        <f>X140/9.81</f>
        <v>8.3732570748986674</v>
      </c>
    </row>
    <row r="141" spans="2:61" ht="24" customHeight="1">
      <c r="B141" s="668"/>
      <c r="C141" s="668"/>
      <c r="D141" s="668"/>
      <c r="E141" s="668"/>
      <c r="F141" s="668"/>
      <c r="G141" s="668"/>
      <c r="H141" s="668"/>
      <c r="I141" s="517"/>
      <c r="J141" s="292"/>
      <c r="K141" s="292"/>
      <c r="L141" s="292"/>
      <c r="M141" s="292"/>
      <c r="N141" s="669"/>
      <c r="O141" s="669"/>
      <c r="P141" s="669"/>
      <c r="Q141" s="669"/>
      <c r="R141" s="669"/>
      <c r="S141" s="292"/>
      <c r="T141" s="292"/>
      <c r="U141" s="292"/>
      <c r="V141" s="292"/>
      <c r="W141" s="292"/>
      <c r="X141" s="522"/>
      <c r="Y141" s="522"/>
      <c r="Z141" s="522"/>
      <c r="AA141" s="522"/>
      <c r="AB141" s="522"/>
      <c r="AC141" s="596"/>
      <c r="AD141" s="596"/>
      <c r="AE141" s="596"/>
      <c r="AF141" s="596"/>
      <c r="AG141" s="596"/>
      <c r="AH141" s="596"/>
      <c r="AI141" s="596"/>
      <c r="AJ141" s="522"/>
    </row>
    <row r="142" spans="2:61" ht="24" customHeight="1">
      <c r="B142" s="668"/>
      <c r="C142" s="668"/>
      <c r="D142" s="668"/>
      <c r="E142" s="668"/>
      <c r="F142" s="668"/>
      <c r="G142" s="668"/>
      <c r="H142" s="668"/>
      <c r="I142" s="517"/>
      <c r="J142" s="292"/>
      <c r="K142" s="292"/>
      <c r="L142" s="292"/>
      <c r="M142" s="292"/>
      <c r="N142" s="669"/>
      <c r="O142" s="669"/>
      <c r="P142" s="669"/>
      <c r="Q142" s="669"/>
      <c r="R142" s="669"/>
      <c r="S142" s="292"/>
      <c r="T142" s="292"/>
      <c r="U142" s="292"/>
      <c r="V142" s="292"/>
      <c r="W142" s="292"/>
      <c r="X142" s="522"/>
      <c r="Y142" s="522"/>
      <c r="Z142" s="522"/>
      <c r="AA142" s="522"/>
      <c r="AB142" s="522"/>
      <c r="AC142" s="522"/>
      <c r="AD142" s="522"/>
      <c r="AE142" s="522"/>
      <c r="AF142" s="522"/>
      <c r="AG142" s="522"/>
      <c r="AH142" s="522"/>
      <c r="AI142" s="522"/>
      <c r="AJ142" s="522"/>
    </row>
    <row r="143" spans="2:61" ht="24" customHeight="1">
      <c r="B143" s="384"/>
      <c r="C143" s="384"/>
      <c r="D143" s="384"/>
      <c r="E143" s="384"/>
      <c r="F143" s="384"/>
      <c r="G143" s="384"/>
      <c r="H143" s="384"/>
      <c r="I143" s="384"/>
      <c r="J143" s="384"/>
      <c r="K143" s="384"/>
      <c r="L143" s="384"/>
      <c r="M143" s="384"/>
      <c r="N143" s="384"/>
      <c r="O143" s="384"/>
      <c r="P143" s="384"/>
      <c r="Q143" s="384"/>
      <c r="R143" s="384"/>
      <c r="S143" s="384"/>
      <c r="T143" s="384"/>
      <c r="U143" s="384"/>
      <c r="V143" s="384"/>
      <c r="W143" s="384"/>
      <c r="X143" s="384"/>
      <c r="Y143" s="384"/>
      <c r="Z143" s="384"/>
      <c r="AA143" s="384"/>
      <c r="AB143" s="346" t="s">
        <v>535</v>
      </c>
      <c r="AC143" s="1308" t="s">
        <v>861</v>
      </c>
      <c r="AD143" s="787"/>
      <c r="AE143" s="787"/>
      <c r="AF143" s="787"/>
      <c r="AG143" s="787"/>
      <c r="AH143" s="787"/>
      <c r="AI143" s="787"/>
      <c r="AJ143" s="346" t="s">
        <v>537</v>
      </c>
      <c r="AK143" s="384"/>
      <c r="AL143" s="384"/>
    </row>
    <row r="144" spans="2:61" ht="24" customHeight="1" thickBot="1">
      <c r="B144" s="1328" t="s">
        <v>807</v>
      </c>
      <c r="C144" s="1328"/>
      <c r="D144" s="1328"/>
      <c r="E144" s="1328"/>
      <c r="F144" s="1328"/>
      <c r="G144" s="1328"/>
      <c r="H144" s="1329"/>
      <c r="I144" s="1330" t="s">
        <v>818</v>
      </c>
      <c r="J144" s="1330"/>
      <c r="K144" s="1330"/>
      <c r="L144" s="1330"/>
      <c r="M144" s="1330"/>
      <c r="N144" s="1330" t="s">
        <v>173</v>
      </c>
      <c r="O144" s="1330"/>
      <c r="P144" s="1330"/>
      <c r="Q144" s="1330"/>
      <c r="R144" s="1330"/>
      <c r="S144" s="1338" t="s">
        <v>250</v>
      </c>
      <c r="T144" s="1328"/>
      <c r="U144" s="1328"/>
      <c r="V144" s="1328"/>
      <c r="W144" s="1329"/>
      <c r="X144" s="1338" t="s">
        <v>251</v>
      </c>
      <c r="Y144" s="1328"/>
      <c r="Z144" s="1328"/>
      <c r="AA144" s="1328"/>
      <c r="AB144" s="1329"/>
      <c r="AC144" s="1338" t="s">
        <v>810</v>
      </c>
      <c r="AD144" s="1328"/>
      <c r="AE144" s="1328"/>
      <c r="AF144" s="1328"/>
      <c r="AG144" s="1328"/>
      <c r="AH144" s="1328"/>
      <c r="AI144" s="1328"/>
      <c r="AJ144" s="1328"/>
    </row>
    <row r="145" spans="2:39" ht="24" customHeight="1" thickTop="1">
      <c r="B145" s="1318">
        <f>AO72</f>
        <v>1</v>
      </c>
      <c r="C145" s="1318"/>
      <c r="D145" s="1318"/>
      <c r="E145" s="1318"/>
      <c r="F145" s="1318"/>
      <c r="G145" s="1318"/>
      <c r="H145" s="1319"/>
      <c r="I145" s="1336">
        <v>0.3</v>
      </c>
      <c r="J145" s="1336"/>
      <c r="K145" s="1336"/>
      <c r="L145" s="1336"/>
      <c r="M145" s="1336"/>
      <c r="N145" s="1335">
        <v>1000</v>
      </c>
      <c r="O145" s="1335"/>
      <c r="P145" s="1335"/>
      <c r="Q145" s="1335"/>
      <c r="R145" s="1335"/>
      <c r="S145" s="1322">
        <f>AC130</f>
        <v>2.3199999999999998</v>
      </c>
      <c r="T145" s="1323"/>
      <c r="U145" s="1323"/>
      <c r="V145" s="1323"/>
      <c r="W145" s="1324"/>
      <c r="X145" s="1325">
        <f>AH130</f>
        <v>1.42</v>
      </c>
      <c r="Y145" s="1326"/>
      <c r="Z145" s="1326"/>
      <c r="AA145" s="1326"/>
      <c r="AB145" s="1327"/>
      <c r="AC145" s="1322">
        <f>ROUND(B145*(S145*(I145/N145^0.5)^0.2+X145),2)</f>
        <v>2.33</v>
      </c>
      <c r="AD145" s="1323"/>
      <c r="AE145" s="1323"/>
      <c r="AF145" s="1323"/>
      <c r="AG145" s="1323"/>
      <c r="AH145" s="1323"/>
      <c r="AI145" s="1323"/>
      <c r="AJ145" s="1323"/>
    </row>
    <row r="146" spans="2:39" ht="24" customHeight="1">
      <c r="B146" s="1465"/>
      <c r="C146" s="1465"/>
      <c r="D146" s="1465"/>
      <c r="E146" s="1465"/>
      <c r="F146" s="1465"/>
      <c r="G146" s="1465"/>
      <c r="H146" s="1465"/>
      <c r="I146" s="1465"/>
      <c r="J146" s="1465"/>
      <c r="K146" s="1465"/>
      <c r="L146" s="1465"/>
      <c r="M146" s="1465"/>
      <c r="N146" s="1465"/>
      <c r="O146" s="1465"/>
      <c r="P146" s="1465"/>
      <c r="Q146" s="1465"/>
      <c r="R146" s="1465"/>
      <c r="S146" s="1465"/>
      <c r="T146" s="1465"/>
      <c r="U146" s="1465"/>
      <c r="V146" s="1465"/>
      <c r="W146" s="1465"/>
      <c r="X146" s="1465"/>
      <c r="Y146" s="1465"/>
      <c r="Z146" s="1465"/>
      <c r="AA146" s="1465"/>
      <c r="AB146" s="1465"/>
      <c r="AC146" s="1465"/>
      <c r="AD146" s="1465"/>
      <c r="AE146" s="1465"/>
      <c r="AF146" s="1465"/>
      <c r="AG146" s="1465"/>
      <c r="AH146" s="1465"/>
      <c r="AI146" s="1465"/>
      <c r="AJ146" s="1465"/>
    </row>
    <row r="147" spans="2:39" ht="24" customHeight="1" thickBot="1">
      <c r="B147" s="1329" t="str">
        <f>B139</f>
        <v>ρr(kN/㎥)</v>
      </c>
      <c r="C147" s="1330"/>
      <c r="D147" s="1330"/>
      <c r="E147" s="1330"/>
      <c r="F147" s="1330"/>
      <c r="G147" s="1330"/>
      <c r="H147" s="1330"/>
      <c r="I147" s="1330" t="s">
        <v>787</v>
      </c>
      <c r="J147" s="1330"/>
      <c r="K147" s="1330"/>
      <c r="L147" s="1330"/>
      <c r="M147" s="1330"/>
      <c r="N147" s="1330" t="s">
        <v>810</v>
      </c>
      <c r="O147" s="1330"/>
      <c r="P147" s="1330"/>
      <c r="Q147" s="1330"/>
      <c r="R147" s="1330"/>
      <c r="S147" s="1330" t="s">
        <v>789</v>
      </c>
      <c r="T147" s="1330"/>
      <c r="U147" s="1330"/>
      <c r="V147" s="1330"/>
      <c r="W147" s="1330"/>
      <c r="X147" s="1330" t="s">
        <v>651</v>
      </c>
      <c r="Y147" s="1330"/>
      <c r="Z147" s="1330"/>
      <c r="AA147" s="1330"/>
      <c r="AB147" s="1330"/>
      <c r="AC147" s="1330" t="s">
        <v>659</v>
      </c>
      <c r="AD147" s="1330"/>
      <c r="AE147" s="1330"/>
      <c r="AF147" s="1330"/>
      <c r="AG147" s="1330"/>
      <c r="AH147" s="1330"/>
      <c r="AI147" s="1330"/>
      <c r="AJ147" s="1338"/>
    </row>
    <row r="148" spans="2:39" ht="24" customHeight="1" thickTop="1">
      <c r="B148" s="1319">
        <f>B140</f>
        <v>22.56</v>
      </c>
      <c r="C148" s="1485"/>
      <c r="D148" s="1485"/>
      <c r="E148" s="1485"/>
      <c r="F148" s="1485"/>
      <c r="G148" s="1485"/>
      <c r="H148" s="1485"/>
      <c r="I148" s="1486">
        <f>I5</f>
        <v>4.7</v>
      </c>
      <c r="J148" s="1341"/>
      <c r="K148" s="1341"/>
      <c r="L148" s="1341"/>
      <c r="M148" s="1341"/>
      <c r="N148" s="1336">
        <f>AC145</f>
        <v>2.33</v>
      </c>
      <c r="O148" s="1336"/>
      <c r="P148" s="1336"/>
      <c r="Q148" s="1336"/>
      <c r="R148" s="1336"/>
      <c r="S148" s="1341">
        <f>ROUND(B148/10.1,3)</f>
        <v>2.234</v>
      </c>
      <c r="T148" s="1341"/>
      <c r="U148" s="1341"/>
      <c r="V148" s="1341"/>
      <c r="W148" s="1341"/>
      <c r="X148" s="1342">
        <f>(B148*I148^3/(N148^3*(S148-1)^2))</f>
        <v>121.60028327319777</v>
      </c>
      <c r="Y148" s="1342"/>
      <c r="Z148" s="1342"/>
      <c r="AA148" s="1342"/>
      <c r="AB148" s="1342"/>
      <c r="AC148" s="1463">
        <f>BA136</f>
        <v>16</v>
      </c>
      <c r="AD148" s="1464"/>
      <c r="AE148" s="1464"/>
      <c r="AF148" s="1464"/>
      <c r="AG148" s="1464"/>
      <c r="AH148" s="1464"/>
      <c r="AI148" s="1464"/>
      <c r="AJ148" s="1464"/>
      <c r="AM148" s="661">
        <f>X148/9.81</f>
        <v>12.395543656798957</v>
      </c>
    </row>
    <row r="149" spans="2:39" ht="24" customHeight="1">
      <c r="B149" s="668"/>
      <c r="C149" s="668"/>
      <c r="D149" s="668"/>
      <c r="E149" s="668"/>
      <c r="F149" s="668"/>
      <c r="G149" s="668"/>
      <c r="H149" s="668"/>
      <c r="I149" s="517"/>
      <c r="J149" s="292"/>
      <c r="K149" s="292"/>
      <c r="L149" s="292"/>
      <c r="M149" s="292"/>
      <c r="N149" s="669"/>
      <c r="O149" s="669"/>
      <c r="P149" s="669"/>
      <c r="Q149" s="669"/>
      <c r="R149" s="669"/>
      <c r="S149" s="292"/>
      <c r="T149" s="292"/>
      <c r="U149" s="292"/>
      <c r="V149" s="292"/>
      <c r="W149" s="292"/>
      <c r="X149" s="522"/>
      <c r="Y149" s="522"/>
      <c r="Z149" s="522"/>
      <c r="AA149" s="522"/>
      <c r="AB149" s="522"/>
      <c r="AC149" s="522"/>
      <c r="AD149" s="522"/>
      <c r="AE149" s="522"/>
      <c r="AF149" s="522"/>
      <c r="AG149" s="522"/>
      <c r="AH149" s="522"/>
      <c r="AI149" s="522"/>
      <c r="AJ149" s="522"/>
    </row>
    <row r="150" spans="2:39" ht="24" customHeight="1">
      <c r="B150" s="668"/>
      <c r="C150" s="668"/>
      <c r="D150" s="668"/>
      <c r="E150" s="668"/>
      <c r="F150" s="668"/>
      <c r="G150" s="668"/>
      <c r="H150" s="668"/>
      <c r="I150" s="517"/>
      <c r="J150" s="292"/>
      <c r="K150" s="292"/>
      <c r="L150" s="292"/>
      <c r="M150" s="292"/>
      <c r="N150" s="669"/>
      <c r="O150" s="669"/>
      <c r="P150" s="669"/>
      <c r="Q150" s="669"/>
      <c r="R150" s="669"/>
      <c r="S150" s="292"/>
      <c r="T150" s="292"/>
      <c r="U150" s="292"/>
      <c r="V150" s="292"/>
      <c r="W150" s="292"/>
      <c r="X150" s="522"/>
      <c r="Y150" s="522"/>
      <c r="Z150" s="522"/>
      <c r="AA150" s="522"/>
      <c r="AB150" s="522"/>
      <c r="AC150" s="522"/>
      <c r="AD150" s="522"/>
      <c r="AE150" s="522"/>
      <c r="AF150" s="522"/>
      <c r="AG150" s="522"/>
      <c r="AH150" s="522"/>
      <c r="AI150" s="522"/>
      <c r="AJ150" s="522"/>
    </row>
    <row r="151" spans="2:39" ht="24" customHeight="1">
      <c r="B151" s="668"/>
      <c r="C151" s="668"/>
      <c r="D151" s="668"/>
      <c r="E151" s="668"/>
      <c r="F151" s="668"/>
      <c r="G151" s="668"/>
      <c r="H151" s="668"/>
      <c r="I151" s="517"/>
      <c r="J151" s="292"/>
      <c r="K151" s="292"/>
      <c r="L151" s="292"/>
      <c r="M151" s="292"/>
      <c r="N151" s="669"/>
      <c r="O151" s="669"/>
      <c r="P151" s="669"/>
      <c r="Q151" s="669"/>
      <c r="R151" s="669"/>
      <c r="S151" s="292"/>
      <c r="T151" s="292"/>
      <c r="U151" s="292"/>
      <c r="V151" s="292"/>
      <c r="W151" s="292"/>
      <c r="X151" s="522"/>
      <c r="Y151" s="522"/>
      <c r="Z151" s="522"/>
      <c r="AA151" s="522"/>
      <c r="AB151" s="522"/>
      <c r="AC151" s="522"/>
      <c r="AD151" s="522"/>
      <c r="AE151" s="522"/>
      <c r="AF151" s="522"/>
      <c r="AG151" s="522"/>
      <c r="AH151" s="522"/>
      <c r="AI151" s="522"/>
      <c r="AJ151" s="522"/>
    </row>
    <row r="152" spans="2:39" ht="20.100000000000001" customHeight="1">
      <c r="B152" s="668"/>
      <c r="C152" s="668"/>
      <c r="D152" s="668"/>
      <c r="E152" s="668"/>
      <c r="F152" s="668"/>
      <c r="G152" s="668"/>
      <c r="H152" s="668"/>
      <c r="I152" s="517"/>
      <c r="J152" s="292"/>
      <c r="K152" s="292"/>
      <c r="L152" s="292"/>
      <c r="M152" s="292"/>
      <c r="N152" s="669"/>
      <c r="O152" s="669"/>
      <c r="P152" s="669"/>
      <c r="Q152" s="669"/>
      <c r="R152" s="669"/>
      <c r="S152" s="292"/>
      <c r="T152" s="292"/>
      <c r="U152" s="292"/>
      <c r="V152" s="292"/>
      <c r="W152" s="292"/>
      <c r="X152" s="522"/>
      <c r="Y152" s="522"/>
      <c r="Z152" s="522"/>
      <c r="AA152" s="522"/>
      <c r="AB152" s="522"/>
      <c r="AC152" s="522"/>
      <c r="AD152" s="522"/>
      <c r="AE152" s="522"/>
      <c r="AF152" s="522"/>
      <c r="AG152" s="522"/>
      <c r="AH152" s="522"/>
      <c r="AI152" s="522"/>
      <c r="AJ152" s="522"/>
    </row>
    <row r="153" spans="2:39" ht="20.100000000000001" customHeight="1">
      <c r="B153" s="668"/>
      <c r="C153" s="668"/>
      <c r="D153" s="668"/>
      <c r="E153" s="668"/>
      <c r="F153" s="668"/>
      <c r="G153" s="668"/>
      <c r="H153" s="668"/>
      <c r="I153" s="517"/>
      <c r="J153" s="292"/>
      <c r="K153" s="292"/>
      <c r="L153" s="292"/>
      <c r="M153" s="292"/>
      <c r="N153" s="669"/>
      <c r="O153" s="669"/>
      <c r="P153" s="669"/>
      <c r="Q153" s="669"/>
      <c r="R153" s="669"/>
      <c r="S153" s="292"/>
      <c r="T153" s="292"/>
      <c r="U153" s="292"/>
      <c r="V153" s="292"/>
      <c r="W153" s="292"/>
      <c r="X153" s="522"/>
      <c r="Y153" s="522"/>
      <c r="Z153" s="522"/>
      <c r="AA153" s="522"/>
      <c r="AB153" s="522"/>
      <c r="AC153" s="522"/>
      <c r="AD153" s="522"/>
      <c r="AE153" s="522"/>
      <c r="AF153" s="522"/>
      <c r="AG153" s="522"/>
      <c r="AH153" s="522"/>
      <c r="AI153" s="522"/>
      <c r="AJ153" s="522"/>
    </row>
    <row r="154" spans="2:39" ht="20.100000000000001" customHeight="1">
      <c r="B154" s="668"/>
      <c r="C154" s="668"/>
      <c r="D154" s="668"/>
      <c r="E154" s="668"/>
      <c r="F154" s="668"/>
      <c r="G154" s="668"/>
      <c r="H154" s="668"/>
      <c r="I154" s="517"/>
      <c r="J154" s="292"/>
      <c r="K154" s="292"/>
      <c r="L154" s="292"/>
      <c r="M154" s="292"/>
      <c r="N154" s="669"/>
      <c r="O154" s="669"/>
      <c r="P154" s="669"/>
      <c r="Q154" s="669"/>
      <c r="R154" s="669"/>
      <c r="S154" s="292"/>
      <c r="T154" s="292"/>
      <c r="U154" s="292"/>
      <c r="V154" s="292"/>
      <c r="W154" s="292"/>
      <c r="X154" s="522"/>
      <c r="Y154" s="522"/>
      <c r="Z154" s="522"/>
      <c r="AA154" s="522"/>
      <c r="AB154" s="522"/>
      <c r="AC154" s="522"/>
      <c r="AD154" s="522"/>
      <c r="AE154" s="522"/>
      <c r="AF154" s="522"/>
      <c r="AG154" s="522"/>
      <c r="AH154" s="522"/>
      <c r="AI154" s="522"/>
      <c r="AJ154" s="522"/>
    </row>
    <row r="155" spans="2:39" ht="20.100000000000001" customHeight="1">
      <c r="B155" s="668"/>
      <c r="C155" s="668"/>
      <c r="D155" s="668"/>
      <c r="E155" s="668"/>
      <c r="F155" s="668"/>
      <c r="G155" s="668"/>
      <c r="H155" s="668"/>
      <c r="I155" s="517"/>
      <c r="J155" s="292"/>
      <c r="K155" s="292"/>
      <c r="L155" s="292"/>
      <c r="M155" s="292"/>
      <c r="N155" s="669"/>
      <c r="O155" s="669"/>
      <c r="P155" s="669"/>
      <c r="Q155" s="669"/>
      <c r="R155" s="669"/>
      <c r="S155" s="292"/>
      <c r="T155" s="292"/>
      <c r="U155" s="292"/>
      <c r="V155" s="292"/>
      <c r="W155" s="292"/>
      <c r="X155" s="522"/>
      <c r="Y155" s="522"/>
      <c r="Z155" s="522"/>
      <c r="AA155" s="522"/>
      <c r="AB155" s="522"/>
      <c r="AC155" s="522"/>
      <c r="AD155" s="522"/>
      <c r="AE155" s="522"/>
      <c r="AF155" s="522"/>
      <c r="AG155" s="522"/>
      <c r="AH155" s="522"/>
      <c r="AI155" s="522"/>
      <c r="AJ155" s="522"/>
    </row>
    <row r="156" spans="2:39" ht="21.95" customHeight="1">
      <c r="B156" s="346" t="s">
        <v>643</v>
      </c>
    </row>
    <row r="157" spans="2:39" ht="21.95" customHeight="1">
      <c r="B157" s="595" t="s">
        <v>491</v>
      </c>
      <c r="C157" s="346" t="s">
        <v>499</v>
      </c>
    </row>
    <row r="158" spans="2:39" ht="21.95" customHeight="1">
      <c r="C158" s="346" t="s">
        <v>500</v>
      </c>
    </row>
    <row r="159" spans="2:39" ht="21.95" customHeight="1">
      <c r="C159" s="346" t="s">
        <v>501</v>
      </c>
    </row>
    <row r="160" spans="2:39" ht="9.9499999999999993" customHeight="1">
      <c r="B160" s="384"/>
      <c r="C160" s="384"/>
      <c r="D160" s="384"/>
      <c r="E160" s="384"/>
      <c r="F160" s="384"/>
      <c r="G160" s="384"/>
      <c r="H160" s="384"/>
      <c r="I160" s="384"/>
      <c r="J160" s="384"/>
      <c r="K160" s="384"/>
      <c r="L160" s="384"/>
      <c r="M160" s="384"/>
      <c r="N160" s="384"/>
      <c r="O160" s="384"/>
      <c r="P160" s="384"/>
      <c r="Q160" s="384"/>
      <c r="R160" s="384"/>
      <c r="S160" s="384"/>
      <c r="T160" s="384"/>
      <c r="U160" s="384"/>
      <c r="V160" s="384"/>
      <c r="W160" s="384"/>
      <c r="X160" s="384"/>
      <c r="Y160" s="384"/>
      <c r="Z160" s="384"/>
      <c r="AA160" s="384"/>
      <c r="AB160" s="384"/>
      <c r="AC160" s="384"/>
      <c r="AD160" s="384"/>
      <c r="AE160" s="384"/>
      <c r="AF160" s="384"/>
      <c r="AG160" s="384"/>
      <c r="AH160" s="384"/>
      <c r="AI160" s="384"/>
      <c r="AJ160" s="384"/>
    </row>
    <row r="161" spans="2:37" ht="20.100000000000001" customHeight="1">
      <c r="B161" s="384"/>
      <c r="C161" s="384"/>
      <c r="D161" s="384"/>
      <c r="E161" s="384"/>
      <c r="F161" s="919" t="s">
        <v>502</v>
      </c>
      <c r="G161" s="919"/>
      <c r="H161" s="919"/>
      <c r="I161" s="919"/>
      <c r="J161" s="787" t="s">
        <v>819</v>
      </c>
      <c r="K161" s="787"/>
      <c r="L161" s="787"/>
      <c r="M161" s="787"/>
      <c r="N161" s="787"/>
      <c r="O161" s="787"/>
      <c r="P161" s="787"/>
      <c r="Q161" s="787"/>
      <c r="R161" s="787"/>
      <c r="S161" s="787"/>
      <c r="T161" s="384"/>
      <c r="U161" s="384"/>
      <c r="V161" s="384"/>
      <c r="W161" s="384"/>
      <c r="X161" s="384"/>
      <c r="Y161" s="384"/>
      <c r="Z161" s="384"/>
      <c r="AA161" s="384"/>
      <c r="AB161" s="384"/>
      <c r="AC161" s="384"/>
      <c r="AD161" s="384"/>
      <c r="AE161" s="384"/>
      <c r="AF161" s="384"/>
      <c r="AG161" s="384"/>
      <c r="AH161" s="384"/>
      <c r="AI161" s="384"/>
      <c r="AJ161" s="384"/>
    </row>
    <row r="162" spans="2:37" ht="20.100000000000001" customHeight="1">
      <c r="B162" s="384"/>
      <c r="C162" s="384"/>
      <c r="D162" s="384"/>
      <c r="E162" s="384"/>
      <c r="F162" s="919"/>
      <c r="G162" s="919"/>
      <c r="H162" s="919"/>
      <c r="I162" s="919"/>
      <c r="J162" s="749" t="s">
        <v>820</v>
      </c>
      <c r="K162" s="749"/>
      <c r="L162" s="749"/>
      <c r="M162" s="749"/>
      <c r="N162" s="749"/>
      <c r="O162" s="749"/>
      <c r="P162" s="749"/>
      <c r="Q162" s="749"/>
      <c r="R162" s="749"/>
      <c r="S162" s="749"/>
      <c r="T162" s="384"/>
      <c r="U162" s="384"/>
      <c r="V162" s="384"/>
      <c r="W162" s="384"/>
      <c r="X162" s="384"/>
      <c r="Y162" s="384"/>
      <c r="Z162" s="384"/>
      <c r="AA162" s="384"/>
      <c r="AB162" s="384"/>
      <c r="AC162" s="384"/>
      <c r="AD162" s="384"/>
      <c r="AE162" s="384"/>
      <c r="AF162" s="384"/>
      <c r="AG162" s="384"/>
      <c r="AH162" s="384"/>
      <c r="AI162" s="384"/>
      <c r="AJ162" s="384"/>
    </row>
    <row r="163" spans="2:37" ht="20.100000000000001" customHeight="1">
      <c r="B163" s="384"/>
      <c r="C163" s="384"/>
      <c r="D163" s="384"/>
      <c r="E163" s="384"/>
      <c r="F163" s="384"/>
      <c r="G163" s="384"/>
      <c r="H163" s="633" t="s">
        <v>503</v>
      </c>
      <c r="I163" s="346" t="s">
        <v>504</v>
      </c>
      <c r="J163" s="384"/>
      <c r="K163" s="384"/>
      <c r="L163" s="384"/>
      <c r="M163" s="384"/>
      <c r="N163" s="384"/>
      <c r="O163" s="384"/>
      <c r="P163" s="384"/>
      <c r="Q163" s="384"/>
      <c r="R163" s="384"/>
      <c r="S163" s="384"/>
      <c r="T163" s="384"/>
      <c r="U163" s="384"/>
      <c r="V163" s="384"/>
      <c r="W163" s="384"/>
      <c r="X163" s="384"/>
      <c r="Y163" s="384"/>
      <c r="Z163" s="384"/>
      <c r="AA163" s="384"/>
      <c r="AB163" s="384"/>
      <c r="AC163" s="384"/>
      <c r="AD163" s="384"/>
      <c r="AE163" s="384"/>
      <c r="AF163" s="384"/>
      <c r="AG163" s="384"/>
      <c r="AH163" s="384"/>
      <c r="AI163" s="384"/>
      <c r="AJ163" s="384"/>
      <c r="AK163" s="384"/>
    </row>
    <row r="164" spans="2:37" ht="20.100000000000001" customHeight="1">
      <c r="B164" s="384"/>
      <c r="C164" s="384"/>
      <c r="D164" s="384"/>
      <c r="E164" s="384"/>
      <c r="F164" s="384"/>
      <c r="G164" s="384"/>
      <c r="I164" s="346" t="s">
        <v>505</v>
      </c>
      <c r="J164" s="384"/>
      <c r="K164" s="384"/>
      <c r="L164" s="384"/>
      <c r="M164" s="384"/>
      <c r="N164" s="384"/>
      <c r="O164" s="384"/>
      <c r="P164" s="384"/>
      <c r="Q164" s="384"/>
      <c r="R164" s="384"/>
      <c r="S164" s="384"/>
      <c r="T164" s="384"/>
      <c r="U164" s="384"/>
      <c r="V164" s="384"/>
      <c r="W164" s="384"/>
      <c r="X164" s="384"/>
      <c r="Y164" s="384"/>
      <c r="Z164" s="384"/>
      <c r="AA164" s="384"/>
      <c r="AB164" s="384"/>
      <c r="AC164" s="384"/>
      <c r="AD164" s="384"/>
      <c r="AE164" s="384"/>
      <c r="AF164" s="384"/>
      <c r="AG164" s="384"/>
      <c r="AH164" s="384"/>
      <c r="AI164" s="384"/>
      <c r="AJ164" s="384"/>
      <c r="AK164" s="384"/>
    </row>
    <row r="165" spans="2:37" ht="20.100000000000001" customHeight="1">
      <c r="B165" s="384"/>
      <c r="C165" s="384"/>
      <c r="D165" s="384"/>
      <c r="E165" s="384"/>
      <c r="F165" s="384"/>
      <c r="G165" s="384"/>
      <c r="I165" s="346" t="s">
        <v>506</v>
      </c>
      <c r="J165" s="384"/>
      <c r="K165" s="384"/>
      <c r="L165" s="384"/>
      <c r="M165" s="384"/>
      <c r="N165" s="384"/>
      <c r="O165" s="384"/>
      <c r="P165" s="384"/>
      <c r="Q165" s="384"/>
      <c r="R165" s="384"/>
      <c r="S165" s="384"/>
      <c r="T165" s="384"/>
      <c r="U165" s="384"/>
      <c r="V165" s="384"/>
      <c r="W165" s="384"/>
      <c r="X165" s="384"/>
      <c r="Y165" s="384"/>
      <c r="Z165" s="384"/>
      <c r="AA165" s="384"/>
      <c r="AB165" s="384"/>
      <c r="AC165" s="384"/>
      <c r="AD165" s="384"/>
      <c r="AE165" s="384"/>
      <c r="AF165" s="384"/>
      <c r="AG165" s="384"/>
      <c r="AH165" s="384"/>
      <c r="AI165" s="384"/>
      <c r="AJ165" s="384"/>
      <c r="AK165" s="384"/>
    </row>
    <row r="166" spans="2:37" ht="20.100000000000001" customHeight="1">
      <c r="B166" s="384"/>
      <c r="C166" s="384"/>
      <c r="D166" s="384"/>
      <c r="E166" s="384"/>
      <c r="F166" s="384"/>
      <c r="G166" s="384"/>
      <c r="I166" s="346" t="s">
        <v>507</v>
      </c>
      <c r="J166" s="384"/>
      <c r="K166" s="384"/>
      <c r="L166" s="384"/>
      <c r="M166" s="384"/>
      <c r="N166" s="384"/>
      <c r="O166" s="384"/>
      <c r="P166" s="384"/>
      <c r="Q166" s="384"/>
      <c r="R166" s="384"/>
      <c r="S166" s="384"/>
      <c r="T166" s="384"/>
      <c r="U166" s="384"/>
      <c r="V166" s="384"/>
      <c r="W166" s="384"/>
      <c r="X166" s="384"/>
      <c r="Y166" s="384"/>
      <c r="Z166" s="384"/>
      <c r="AA166" s="384"/>
      <c r="AB166" s="384"/>
      <c r="AC166" s="384"/>
      <c r="AD166" s="384"/>
      <c r="AE166" s="384"/>
      <c r="AF166" s="384"/>
      <c r="AG166" s="384"/>
      <c r="AH166" s="384"/>
      <c r="AI166" s="384"/>
      <c r="AJ166" s="384"/>
      <c r="AK166" s="384"/>
    </row>
    <row r="167" spans="2:37" ht="20.100000000000001" customHeight="1">
      <c r="B167" s="384"/>
      <c r="C167" s="384"/>
      <c r="D167" s="384"/>
      <c r="E167" s="384"/>
      <c r="F167" s="384"/>
      <c r="G167" s="384"/>
      <c r="I167" s="346" t="s">
        <v>508</v>
      </c>
      <c r="J167" s="384"/>
      <c r="K167" s="384"/>
      <c r="L167" s="384"/>
      <c r="M167" s="384"/>
      <c r="N167" s="384"/>
      <c r="O167" s="384"/>
      <c r="P167" s="384"/>
      <c r="Q167" s="384"/>
      <c r="R167" s="384"/>
      <c r="S167" s="384"/>
      <c r="T167" s="384"/>
      <c r="U167" s="384"/>
      <c r="V167" s="384"/>
      <c r="W167" s="384"/>
      <c r="X167" s="384"/>
      <c r="Y167" s="384"/>
      <c r="Z167" s="384"/>
      <c r="AA167" s="384"/>
      <c r="AB167" s="384"/>
      <c r="AC167" s="384"/>
      <c r="AD167" s="384"/>
      <c r="AE167" s="384"/>
      <c r="AF167" s="384"/>
      <c r="AG167" s="384"/>
      <c r="AH167" s="384"/>
      <c r="AI167" s="384"/>
      <c r="AJ167" s="384"/>
      <c r="AK167" s="384"/>
    </row>
    <row r="168" spans="2:37" ht="20.100000000000001" customHeight="1">
      <c r="B168" s="384"/>
      <c r="C168" s="384"/>
      <c r="D168" s="384"/>
      <c r="E168" s="384"/>
      <c r="F168" s="384"/>
      <c r="G168" s="384"/>
      <c r="I168" s="346" t="s">
        <v>509</v>
      </c>
      <c r="J168" s="384"/>
      <c r="K168" s="384"/>
      <c r="L168" s="384"/>
      <c r="M168" s="384"/>
      <c r="N168" s="384"/>
      <c r="O168" s="384"/>
      <c r="P168" s="384"/>
      <c r="Q168" s="384"/>
      <c r="R168" s="384"/>
      <c r="S168" s="384"/>
      <c r="T168" s="384"/>
      <c r="U168" s="384"/>
      <c r="V168" s="384"/>
      <c r="W168" s="384"/>
      <c r="X168" s="384"/>
      <c r="Y168" s="384"/>
      <c r="Z168" s="384"/>
      <c r="AA168" s="384"/>
      <c r="AB168" s="384"/>
      <c r="AC168" s="384"/>
      <c r="AD168" s="384"/>
      <c r="AE168" s="384"/>
      <c r="AF168" s="384"/>
      <c r="AG168" s="384"/>
      <c r="AH168" s="384"/>
      <c r="AI168" s="384"/>
      <c r="AJ168" s="384"/>
      <c r="AK168" s="384"/>
    </row>
    <row r="169" spans="2:37" ht="20.100000000000001" customHeight="1">
      <c r="B169" s="384"/>
      <c r="C169" s="384"/>
      <c r="D169" s="384"/>
      <c r="E169" s="384"/>
      <c r="G169" s="346" t="s">
        <v>510</v>
      </c>
      <c r="I169" s="346" t="s">
        <v>511</v>
      </c>
      <c r="J169" s="384"/>
      <c r="K169" s="384"/>
      <c r="L169" s="384"/>
      <c r="M169" s="384"/>
      <c r="N169" s="384"/>
      <c r="O169" s="384"/>
      <c r="P169" s="384"/>
      <c r="Q169" s="384"/>
      <c r="R169" s="384"/>
      <c r="S169" s="384"/>
      <c r="T169" s="384"/>
      <c r="U169" s="384"/>
      <c r="V169" s="384"/>
      <c r="W169" s="384"/>
      <c r="X169" s="384"/>
      <c r="Y169" s="384"/>
      <c r="Z169" s="384"/>
      <c r="AA169" s="384"/>
      <c r="AB169" s="384"/>
      <c r="AC169" s="384"/>
      <c r="AD169" s="384"/>
      <c r="AE169" s="384"/>
      <c r="AF169" s="384"/>
      <c r="AG169" s="384"/>
      <c r="AH169" s="384"/>
      <c r="AI169" s="384"/>
      <c r="AJ169" s="384"/>
      <c r="AK169" s="384"/>
    </row>
    <row r="170" spans="2:37" ht="20.100000000000001" customHeight="1">
      <c r="B170" s="384"/>
      <c r="C170" s="384"/>
      <c r="D170" s="384"/>
      <c r="E170" s="384"/>
      <c r="F170" s="384"/>
      <c r="G170" s="384"/>
      <c r="I170" s="346" t="s">
        <v>512</v>
      </c>
      <c r="J170" s="384"/>
      <c r="K170" s="384"/>
      <c r="L170" s="384"/>
      <c r="M170" s="384"/>
      <c r="N170" s="384"/>
      <c r="O170" s="384"/>
      <c r="P170" s="384"/>
      <c r="Q170" s="384"/>
      <c r="R170" s="384"/>
      <c r="S170" s="384"/>
      <c r="T170" s="384"/>
      <c r="U170" s="384"/>
      <c r="V170" s="384"/>
      <c r="W170" s="384"/>
      <c r="X170" s="384"/>
      <c r="Y170" s="384"/>
      <c r="Z170" s="384"/>
      <c r="AA170" s="384"/>
      <c r="AB170" s="384"/>
      <c r="AC170" s="384"/>
      <c r="AD170" s="384"/>
      <c r="AE170" s="384"/>
      <c r="AF170" s="384"/>
      <c r="AG170" s="384"/>
      <c r="AH170" s="384"/>
      <c r="AI170" s="384"/>
      <c r="AJ170" s="384"/>
      <c r="AK170" s="384"/>
    </row>
    <row r="171" spans="2:37" ht="20.100000000000001" customHeight="1">
      <c r="B171" s="384"/>
      <c r="C171" s="384"/>
      <c r="D171" s="384"/>
      <c r="E171" s="384"/>
      <c r="F171" s="384"/>
      <c r="G171" s="384"/>
      <c r="I171" s="346" t="s">
        <v>513</v>
      </c>
      <c r="J171" s="384"/>
      <c r="K171" s="384"/>
      <c r="L171" s="384"/>
      <c r="M171" s="384"/>
      <c r="N171" s="384"/>
      <c r="O171" s="384"/>
      <c r="P171" s="384"/>
      <c r="Q171" s="384"/>
      <c r="R171" s="384"/>
      <c r="S171" s="384"/>
      <c r="T171" s="384"/>
      <c r="U171" s="384"/>
      <c r="V171" s="384"/>
      <c r="W171" s="384"/>
      <c r="X171" s="384"/>
      <c r="Y171" s="384"/>
      <c r="Z171" s="384"/>
      <c r="AA171" s="384"/>
      <c r="AB171" s="384"/>
      <c r="AC171" s="384"/>
      <c r="AD171" s="384"/>
      <c r="AE171" s="384"/>
      <c r="AF171" s="384"/>
      <c r="AG171" s="384"/>
      <c r="AH171" s="384"/>
      <c r="AI171" s="384"/>
      <c r="AJ171" s="384"/>
      <c r="AK171" s="384"/>
    </row>
    <row r="172" spans="2:37" ht="9.9499999999999993" customHeight="1">
      <c r="B172" s="384"/>
      <c r="F172" s="384"/>
      <c r="G172" s="384"/>
      <c r="H172" s="384"/>
      <c r="I172" s="384"/>
      <c r="J172" s="384"/>
      <c r="K172" s="384"/>
      <c r="L172" s="384"/>
      <c r="M172" s="384"/>
      <c r="N172" s="384"/>
      <c r="O172" s="384"/>
      <c r="P172" s="384"/>
      <c r="Q172" s="384"/>
      <c r="R172" s="384"/>
      <c r="S172" s="384"/>
      <c r="T172" s="384"/>
      <c r="U172" s="384"/>
      <c r="V172" s="384"/>
      <c r="W172" s="384"/>
      <c r="X172" s="384"/>
      <c r="Y172" s="384"/>
      <c r="Z172" s="384"/>
      <c r="AA172" s="384"/>
      <c r="AB172" s="384"/>
      <c r="AC172" s="384"/>
      <c r="AD172" s="384"/>
      <c r="AE172" s="384"/>
      <c r="AF172" s="384"/>
      <c r="AG172" s="384"/>
      <c r="AH172" s="384"/>
      <c r="AI172" s="384"/>
      <c r="AJ172" s="384"/>
      <c r="AK172" s="384"/>
    </row>
    <row r="173" spans="2:37" ht="21.95" customHeight="1">
      <c r="C173" s="670"/>
      <c r="F173" s="384"/>
      <c r="G173" s="595"/>
      <c r="H173" s="595"/>
      <c r="I173" s="595"/>
      <c r="J173" s="595"/>
      <c r="K173" s="595"/>
      <c r="L173" s="595"/>
      <c r="M173" s="595"/>
      <c r="N173" s="595"/>
      <c r="O173" s="595"/>
      <c r="P173" s="595"/>
      <c r="Q173" s="595"/>
      <c r="R173" s="595"/>
      <c r="S173" s="595"/>
      <c r="T173" s="595"/>
      <c r="U173" s="595"/>
      <c r="V173" s="595"/>
      <c r="W173" s="595"/>
      <c r="X173" s="595"/>
      <c r="Y173" s="595"/>
      <c r="Z173" s="595"/>
      <c r="AA173" s="595"/>
      <c r="AB173" s="595"/>
      <c r="AC173" s="595"/>
      <c r="AD173" s="595"/>
      <c r="AE173" s="595"/>
      <c r="AF173" s="595"/>
      <c r="AG173" s="595"/>
      <c r="AH173" s="595"/>
      <c r="AI173" s="595"/>
      <c r="AJ173" s="595"/>
      <c r="AK173" s="384"/>
    </row>
    <row r="174" spans="2:37" ht="21.95" customHeight="1">
      <c r="B174" s="384"/>
      <c r="C174" s="670"/>
      <c r="F174" s="384"/>
      <c r="G174" s="384"/>
      <c r="H174" s="384"/>
      <c r="I174" s="384"/>
      <c r="J174" s="384"/>
      <c r="K174" s="384"/>
      <c r="L174" s="384"/>
      <c r="M174" s="384"/>
      <c r="O174" s="384"/>
      <c r="P174" s="384"/>
      <c r="Q174" s="384"/>
      <c r="R174" s="384"/>
      <c r="S174" s="384"/>
      <c r="T174" s="384"/>
      <c r="U174" s="384"/>
      <c r="V174" s="384"/>
      <c r="W174" s="384"/>
      <c r="X174" s="384"/>
      <c r="Y174" s="384"/>
      <c r="Z174" s="384"/>
      <c r="AA174" s="384"/>
      <c r="AB174" s="384"/>
      <c r="AC174" s="384"/>
      <c r="AD174" s="384"/>
      <c r="AE174" s="384"/>
      <c r="AF174" s="384"/>
      <c r="AG174" s="384"/>
      <c r="AH174" s="384"/>
      <c r="AI174" s="384"/>
      <c r="AJ174" s="384"/>
      <c r="AK174" s="384"/>
    </row>
    <row r="175" spans="2:37" ht="21.95" customHeight="1">
      <c r="B175" s="384"/>
      <c r="H175" s="530"/>
      <c r="I175" s="530"/>
      <c r="J175" s="530"/>
      <c r="K175" s="530"/>
      <c r="L175" s="530"/>
      <c r="M175" s="530"/>
      <c r="N175" s="530"/>
      <c r="O175" s="292"/>
      <c r="P175" s="384"/>
      <c r="Q175" s="384"/>
      <c r="R175" s="384"/>
      <c r="S175" s="384"/>
      <c r="T175" s="384"/>
      <c r="U175" s="384"/>
      <c r="V175" s="384"/>
      <c r="W175" s="384"/>
      <c r="X175" s="384"/>
      <c r="Y175" s="384"/>
      <c r="Z175" s="384"/>
      <c r="AA175" s="384"/>
      <c r="AB175" s="384"/>
      <c r="AC175" s="384"/>
      <c r="AD175" s="384"/>
      <c r="AE175" s="384"/>
      <c r="AF175" s="384"/>
      <c r="AG175" s="384"/>
      <c r="AH175" s="384"/>
      <c r="AI175" s="384"/>
      <c r="AJ175" s="384"/>
      <c r="AK175" s="384"/>
    </row>
    <row r="176" spans="2:37" ht="21.95" customHeight="1">
      <c r="B176" s="384"/>
      <c r="H176" s="530"/>
      <c r="I176" s="530"/>
      <c r="J176" s="530"/>
      <c r="K176" s="530"/>
      <c r="L176" s="530"/>
      <c r="M176" s="530"/>
      <c r="N176" s="530"/>
      <c r="O176" s="292"/>
      <c r="P176" s="384"/>
      <c r="Q176" s="384"/>
      <c r="R176" s="384"/>
      <c r="S176" s="384"/>
      <c r="T176" s="384"/>
      <c r="U176" s="384"/>
      <c r="V176" s="384"/>
      <c r="W176" s="384"/>
      <c r="X176" s="384"/>
      <c r="Y176" s="384"/>
      <c r="Z176" s="384"/>
      <c r="AA176" s="384"/>
      <c r="AB176" s="384"/>
      <c r="AC176" s="384"/>
      <c r="AD176" s="384"/>
      <c r="AE176" s="384"/>
      <c r="AF176" s="384"/>
      <c r="AG176" s="384"/>
      <c r="AH176" s="384"/>
      <c r="AI176" s="384"/>
      <c r="AJ176" s="384"/>
      <c r="AK176" s="384"/>
    </row>
    <row r="177" spans="2:37" ht="21.95" customHeight="1">
      <c r="B177" s="384"/>
      <c r="C177" s="670"/>
      <c r="D177" s="670"/>
      <c r="E177" s="670"/>
      <c r="F177" s="384"/>
      <c r="G177" s="384"/>
      <c r="H177" s="1373"/>
      <c r="I177" s="1373"/>
      <c r="J177" s="1373"/>
      <c r="K177" s="1373"/>
      <c r="L177" s="1373"/>
      <c r="M177" s="1373"/>
      <c r="N177" s="1373"/>
      <c r="O177" s="1373"/>
      <c r="P177" s="1373"/>
      <c r="Q177" s="1373"/>
      <c r="R177" s="1373"/>
      <c r="S177" s="1373"/>
      <c r="T177" s="1373"/>
      <c r="U177" s="1373"/>
      <c r="V177" s="1373"/>
      <c r="W177" s="1373"/>
      <c r="X177" s="1373"/>
      <c r="Y177" s="1373"/>
      <c r="Z177" s="1373"/>
      <c r="AA177" s="1373"/>
      <c r="AB177" s="1373"/>
      <c r="AC177" s="1373"/>
      <c r="AD177" s="1373"/>
      <c r="AE177" s="1373"/>
      <c r="AF177" s="1373"/>
      <c r="AG177" s="1373"/>
      <c r="AH177" s="1373"/>
      <c r="AI177" s="1373"/>
      <c r="AJ177" s="1373"/>
      <c r="AK177" s="384"/>
    </row>
    <row r="178" spans="2:37" ht="21.95" customHeight="1">
      <c r="B178" s="384"/>
      <c r="C178" s="384"/>
      <c r="D178" s="384"/>
      <c r="Q178" s="670"/>
      <c r="R178" s="671"/>
      <c r="S178" s="384"/>
      <c r="T178" s="384"/>
      <c r="U178" s="384"/>
      <c r="V178" s="384"/>
      <c r="W178" s="384"/>
      <c r="X178" s="384"/>
      <c r="Y178" s="384"/>
      <c r="Z178" s="384"/>
      <c r="AA178" s="384"/>
      <c r="AB178" s="384"/>
      <c r="AC178" s="384"/>
      <c r="AD178" s="384"/>
      <c r="AE178" s="384"/>
      <c r="AF178" s="384"/>
      <c r="AG178" s="384"/>
      <c r="AH178" s="384"/>
      <c r="AI178" s="384"/>
      <c r="AJ178" s="384"/>
      <c r="AK178" s="384"/>
    </row>
    <row r="179" spans="2:37" ht="21.95" customHeight="1">
      <c r="B179" s="384"/>
      <c r="C179" s="384"/>
      <c r="D179" s="384"/>
      <c r="Q179" s="670"/>
      <c r="R179" s="670"/>
      <c r="S179" s="384"/>
      <c r="T179" s="384"/>
      <c r="U179" s="384"/>
      <c r="V179" s="384"/>
      <c r="W179" s="384"/>
      <c r="X179" s="384"/>
      <c r="Y179" s="384"/>
      <c r="Z179" s="384"/>
      <c r="AA179" s="384"/>
      <c r="AB179" s="384"/>
      <c r="AC179" s="384"/>
      <c r="AD179" s="384"/>
      <c r="AE179" s="384"/>
      <c r="AF179" s="384"/>
      <c r="AG179" s="384"/>
      <c r="AH179" s="384"/>
      <c r="AI179" s="384"/>
      <c r="AJ179" s="384"/>
      <c r="AK179" s="384"/>
    </row>
    <row r="180" spans="2:37" ht="21.95" customHeight="1">
      <c r="B180" s="384"/>
      <c r="C180" s="384"/>
      <c r="D180" s="384"/>
      <c r="Q180" s="670"/>
      <c r="R180" s="670"/>
      <c r="S180" s="384"/>
      <c r="T180" s="384"/>
      <c r="U180" s="384"/>
      <c r="V180" s="384"/>
      <c r="W180" s="384"/>
      <c r="X180" s="384"/>
      <c r="Y180" s="384"/>
      <c r="Z180" s="384"/>
      <c r="AA180" s="384"/>
      <c r="AB180" s="384"/>
      <c r="AC180" s="384"/>
      <c r="AD180" s="384"/>
      <c r="AE180" s="384"/>
      <c r="AF180" s="384"/>
      <c r="AG180" s="384"/>
      <c r="AH180" s="384"/>
      <c r="AI180" s="384"/>
      <c r="AJ180" s="384"/>
      <c r="AK180" s="384"/>
    </row>
    <row r="181" spans="2:37" ht="21.95" customHeight="1">
      <c r="B181" s="384"/>
      <c r="C181" s="384"/>
      <c r="D181" s="384"/>
      <c r="Q181" s="670"/>
      <c r="R181" s="670"/>
      <c r="S181" s="384"/>
      <c r="T181" s="384"/>
      <c r="U181" s="384"/>
      <c r="V181" s="384"/>
      <c r="W181" s="384"/>
      <c r="X181" s="384"/>
      <c r="Y181" s="384"/>
      <c r="Z181" s="384"/>
      <c r="AA181" s="384"/>
      <c r="AB181" s="384"/>
      <c r="AC181" s="384"/>
      <c r="AD181" s="384"/>
      <c r="AE181" s="384"/>
      <c r="AF181" s="384"/>
      <c r="AG181" s="384"/>
      <c r="AH181" s="384"/>
      <c r="AI181" s="384"/>
      <c r="AJ181" s="384"/>
      <c r="AK181" s="595"/>
    </row>
    <row r="182" spans="2:37" ht="21.95" customHeight="1">
      <c r="B182" s="384"/>
      <c r="C182" s="384"/>
      <c r="D182" s="384"/>
      <c r="Q182" s="670"/>
      <c r="R182" s="670"/>
      <c r="S182" s="384"/>
      <c r="T182" s="384"/>
      <c r="U182" s="384"/>
      <c r="V182" s="384"/>
      <c r="W182" s="384"/>
      <c r="X182" s="384"/>
      <c r="Y182" s="384"/>
      <c r="Z182" s="384"/>
      <c r="AA182" s="384"/>
      <c r="AB182" s="384"/>
      <c r="AC182" s="384"/>
      <c r="AD182" s="384"/>
      <c r="AE182" s="384"/>
      <c r="AF182" s="384"/>
      <c r="AG182" s="384"/>
      <c r="AH182" s="384"/>
      <c r="AI182" s="384"/>
      <c r="AJ182" s="384"/>
      <c r="AK182" s="595"/>
    </row>
    <row r="183" spans="2:37" ht="21.95" customHeight="1">
      <c r="B183" s="384"/>
      <c r="Q183" s="670"/>
      <c r="R183" s="671"/>
      <c r="S183" s="384"/>
      <c r="T183" s="384"/>
      <c r="U183" s="384"/>
      <c r="V183" s="384"/>
      <c r="W183" s="384"/>
      <c r="X183" s="384"/>
      <c r="Y183" s="384"/>
      <c r="Z183" s="384"/>
      <c r="AA183" s="384"/>
      <c r="AB183" s="384"/>
      <c r="AC183" s="384"/>
      <c r="AD183" s="384"/>
      <c r="AE183" s="384"/>
      <c r="AF183" s="384"/>
      <c r="AG183" s="384"/>
      <c r="AH183" s="384"/>
      <c r="AI183" s="384"/>
      <c r="AJ183" s="384"/>
      <c r="AK183" s="384"/>
    </row>
    <row r="184" spans="2:37" ht="21.95" customHeight="1">
      <c r="B184" s="384"/>
      <c r="C184" s="384"/>
      <c r="D184" s="595" t="s">
        <v>69</v>
      </c>
      <c r="E184" s="384"/>
      <c r="F184" s="670" t="s">
        <v>514</v>
      </c>
      <c r="G184" s="670"/>
      <c r="H184" s="670"/>
      <c r="I184" s="670"/>
      <c r="J184" s="670"/>
      <c r="K184" s="670"/>
      <c r="L184" s="670"/>
      <c r="M184" s="670"/>
      <c r="N184" s="670"/>
      <c r="Q184" s="670"/>
      <c r="R184" s="670"/>
      <c r="S184" s="384"/>
      <c r="T184" s="384"/>
      <c r="U184" s="384"/>
      <c r="V184" s="384"/>
      <c r="W184" s="384"/>
      <c r="X184" s="384"/>
      <c r="Y184" s="384"/>
      <c r="Z184" s="384"/>
      <c r="AA184" s="384"/>
      <c r="AB184" s="384"/>
      <c r="AC184" s="384"/>
      <c r="AD184" s="384"/>
      <c r="AE184" s="384"/>
      <c r="AF184" s="384"/>
      <c r="AG184" s="384"/>
      <c r="AH184" s="384"/>
      <c r="AI184" s="384"/>
      <c r="AJ184" s="384"/>
      <c r="AK184" s="384"/>
    </row>
    <row r="185" spans="2:37" ht="21.95" customHeight="1">
      <c r="B185" s="384"/>
      <c r="C185" s="384"/>
      <c r="D185" s="595"/>
      <c r="E185" s="384"/>
      <c r="F185" s="670" t="s">
        <v>821</v>
      </c>
      <c r="G185" s="670"/>
      <c r="H185" s="670"/>
      <c r="I185" s="670"/>
      <c r="J185" s="670"/>
      <c r="K185" s="670"/>
      <c r="L185" s="670"/>
      <c r="M185" s="670"/>
      <c r="N185" s="670"/>
      <c r="Q185" s="670"/>
      <c r="R185" s="670"/>
      <c r="S185" s="384"/>
      <c r="T185" s="384"/>
      <c r="U185" s="384"/>
      <c r="V185" s="384"/>
      <c r="W185" s="384"/>
      <c r="X185" s="384"/>
      <c r="Y185" s="384"/>
      <c r="Z185" s="384"/>
      <c r="AA185" s="384"/>
      <c r="AB185" s="384"/>
      <c r="AC185" s="384"/>
      <c r="AD185" s="384"/>
      <c r="AE185" s="384"/>
      <c r="AF185" s="384"/>
      <c r="AG185" s="384"/>
      <c r="AH185" s="384"/>
      <c r="AI185" s="384"/>
      <c r="AJ185" s="384"/>
      <c r="AK185" s="384"/>
    </row>
    <row r="186" spans="2:37" ht="21.95" customHeight="1">
      <c r="B186" s="384"/>
      <c r="C186" s="384"/>
      <c r="D186" s="595"/>
      <c r="E186" s="384"/>
      <c r="F186" s="670" t="s">
        <v>822</v>
      </c>
      <c r="G186" s="670"/>
      <c r="H186" s="670"/>
      <c r="I186" s="670"/>
      <c r="J186" s="670"/>
      <c r="K186" s="670"/>
      <c r="L186" s="670"/>
      <c r="M186" s="670"/>
      <c r="N186" s="670"/>
      <c r="O186" s="670"/>
      <c r="P186" s="670"/>
      <c r="Q186" s="670"/>
      <c r="R186" s="670"/>
      <c r="S186" s="384"/>
      <c r="T186" s="384"/>
      <c r="U186" s="384"/>
      <c r="V186" s="384"/>
      <c r="W186" s="384"/>
      <c r="X186" s="384"/>
      <c r="Y186" s="384"/>
      <c r="Z186" s="384"/>
      <c r="AA186" s="384"/>
      <c r="AB186" s="384"/>
      <c r="AC186" s="384"/>
      <c r="AD186" s="384"/>
      <c r="AE186" s="384"/>
      <c r="AF186" s="384"/>
      <c r="AG186" s="384"/>
      <c r="AH186" s="384"/>
      <c r="AI186" s="384"/>
      <c r="AJ186" s="384"/>
      <c r="AK186" s="384"/>
    </row>
    <row r="187" spans="2:37" ht="21.95" customHeight="1">
      <c r="B187" s="384"/>
      <c r="C187" s="384"/>
      <c r="E187" s="384"/>
      <c r="F187" s="670" t="s">
        <v>515</v>
      </c>
      <c r="G187" s="670"/>
      <c r="H187" s="670"/>
      <c r="I187" s="670"/>
      <c r="J187" s="670"/>
      <c r="K187" s="670"/>
      <c r="L187" s="670"/>
      <c r="M187" s="670"/>
      <c r="N187" s="670"/>
      <c r="O187" s="670"/>
      <c r="P187" s="670"/>
      <c r="Q187" s="670"/>
      <c r="R187" s="670"/>
      <c r="S187" s="384"/>
      <c r="T187" s="384"/>
      <c r="U187" s="384"/>
      <c r="V187" s="384"/>
      <c r="W187" s="384"/>
      <c r="X187" s="384"/>
      <c r="Y187" s="384"/>
      <c r="Z187" s="384"/>
      <c r="AA187" s="384"/>
      <c r="AB187" s="384"/>
      <c r="AC187" s="384"/>
      <c r="AD187" s="384"/>
      <c r="AE187" s="384"/>
      <c r="AF187" s="384"/>
      <c r="AG187" s="384"/>
      <c r="AH187" s="384"/>
      <c r="AI187" s="384"/>
      <c r="AJ187" s="384"/>
      <c r="AK187" s="384"/>
    </row>
    <row r="188" spans="2:37" ht="21.95" customHeight="1">
      <c r="B188" s="384"/>
      <c r="C188" s="384"/>
      <c r="E188" s="384"/>
      <c r="F188" s="670" t="s">
        <v>823</v>
      </c>
      <c r="G188" s="670"/>
      <c r="H188" s="670"/>
      <c r="I188" s="670"/>
      <c r="J188" s="670"/>
      <c r="K188" s="670"/>
      <c r="L188" s="670"/>
      <c r="M188" s="670"/>
      <c r="N188" s="670"/>
      <c r="O188" s="670"/>
      <c r="P188" s="670"/>
      <c r="Q188" s="670"/>
      <c r="R188" s="670"/>
      <c r="S188" s="384"/>
      <c r="T188" s="384"/>
      <c r="U188" s="384"/>
      <c r="V188" s="384"/>
      <c r="W188" s="384"/>
      <c r="X188" s="384"/>
      <c r="Y188" s="384"/>
      <c r="Z188" s="384"/>
      <c r="AA188" s="384"/>
      <c r="AB188" s="384"/>
      <c r="AC188" s="384"/>
      <c r="AD188" s="384"/>
      <c r="AE188" s="384"/>
      <c r="AF188" s="384"/>
      <c r="AG188" s="384"/>
      <c r="AH188" s="384"/>
      <c r="AI188" s="384"/>
      <c r="AJ188" s="384"/>
      <c r="AK188" s="384"/>
    </row>
    <row r="189" spans="2:37" ht="21.95" customHeight="1">
      <c r="B189" s="384"/>
      <c r="C189" s="384"/>
      <c r="E189" s="384"/>
      <c r="F189" s="670" t="s">
        <v>516</v>
      </c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384"/>
      <c r="T189" s="384"/>
      <c r="U189" s="384"/>
      <c r="V189" s="384"/>
      <c r="W189" s="384"/>
      <c r="X189" s="384"/>
      <c r="Y189" s="384"/>
      <c r="Z189" s="384"/>
      <c r="AA189" s="384"/>
      <c r="AB189" s="384"/>
      <c r="AC189" s="384"/>
      <c r="AD189" s="384"/>
      <c r="AE189" s="384"/>
      <c r="AF189" s="384"/>
      <c r="AG189" s="384"/>
      <c r="AH189" s="384"/>
      <c r="AI189" s="384"/>
      <c r="AJ189" s="384"/>
      <c r="AK189" s="384"/>
    </row>
    <row r="190" spans="2:37" ht="21.95" customHeight="1">
      <c r="B190" s="384"/>
      <c r="C190" s="384"/>
      <c r="E190" s="384"/>
      <c r="F190" s="670" t="s">
        <v>824</v>
      </c>
      <c r="G190" s="670"/>
      <c r="H190" s="670"/>
      <c r="I190" s="670"/>
      <c r="J190" s="670"/>
      <c r="K190" s="670"/>
      <c r="L190" s="670"/>
      <c r="M190" s="670"/>
      <c r="N190" s="670"/>
      <c r="O190" s="670"/>
      <c r="P190" s="670"/>
      <c r="Q190" s="670"/>
      <c r="R190" s="670"/>
      <c r="S190" s="384"/>
      <c r="T190" s="384"/>
      <c r="U190" s="384"/>
      <c r="V190" s="384"/>
      <c r="W190" s="384"/>
      <c r="X190" s="384"/>
      <c r="Y190" s="384"/>
      <c r="Z190" s="384"/>
      <c r="AA190" s="384"/>
      <c r="AB190" s="384"/>
      <c r="AC190" s="384"/>
      <c r="AD190" s="384"/>
      <c r="AE190" s="384"/>
      <c r="AF190" s="384"/>
      <c r="AG190" s="384"/>
      <c r="AH190" s="384"/>
      <c r="AI190" s="384"/>
      <c r="AJ190" s="384"/>
      <c r="AK190" s="384"/>
    </row>
    <row r="191" spans="2:37" ht="20.100000000000001" customHeight="1">
      <c r="B191" s="595" t="s">
        <v>491</v>
      </c>
      <c r="C191" s="346" t="s">
        <v>517</v>
      </c>
      <c r="F191" s="384"/>
      <c r="G191" s="384"/>
      <c r="H191" s="670"/>
      <c r="I191" s="670"/>
      <c r="J191" s="670"/>
      <c r="K191" s="670"/>
      <c r="L191" s="670"/>
      <c r="M191" s="670"/>
      <c r="N191" s="670"/>
      <c r="O191" s="670"/>
      <c r="P191" s="670"/>
      <c r="Q191" s="670"/>
      <c r="R191" s="670"/>
      <c r="S191" s="384"/>
      <c r="T191" s="384"/>
      <c r="U191" s="384"/>
      <c r="V191" s="384"/>
      <c r="W191" s="384"/>
      <c r="X191" s="384"/>
      <c r="Y191" s="384"/>
      <c r="Z191" s="384"/>
      <c r="AA191" s="384"/>
      <c r="AB191" s="384"/>
      <c r="AC191" s="384"/>
      <c r="AD191" s="384"/>
      <c r="AE191" s="384"/>
      <c r="AK191" s="384"/>
    </row>
    <row r="192" spans="2:37" ht="9.9499999999999993" customHeight="1">
      <c r="B192" s="384"/>
      <c r="C192" s="384"/>
      <c r="D192" s="384"/>
      <c r="E192" s="384"/>
      <c r="F192" s="384"/>
      <c r="G192" s="384"/>
      <c r="H192" s="384"/>
      <c r="I192" s="384"/>
      <c r="J192" s="384"/>
      <c r="K192" s="384"/>
      <c r="L192" s="384"/>
      <c r="M192" s="384"/>
      <c r="N192" s="384"/>
      <c r="O192" s="384"/>
      <c r="P192" s="384"/>
      <c r="Q192" s="384"/>
      <c r="R192" s="384"/>
      <c r="S192" s="384"/>
      <c r="T192" s="384"/>
      <c r="U192" s="384"/>
      <c r="V192" s="384"/>
      <c r="W192" s="384"/>
      <c r="X192" s="384"/>
      <c r="Y192" s="384"/>
      <c r="Z192" s="384"/>
      <c r="AA192" s="384"/>
      <c r="AB192" s="384"/>
      <c r="AC192" s="384"/>
      <c r="AD192" s="384"/>
      <c r="AE192" s="384"/>
      <c r="AK192" s="384"/>
    </row>
    <row r="193" spans="1:135" ht="20.100000000000001" customHeight="1">
      <c r="B193" s="384"/>
      <c r="C193" s="384"/>
      <c r="D193" s="384"/>
      <c r="E193" s="384"/>
      <c r="F193" s="384"/>
      <c r="G193" s="384"/>
      <c r="H193" s="384"/>
      <c r="I193" s="384"/>
      <c r="J193" s="384"/>
      <c r="K193" s="384"/>
      <c r="L193" s="384"/>
      <c r="M193" s="384"/>
      <c r="N193" s="384"/>
      <c r="O193" s="384"/>
      <c r="P193" s="384"/>
      <c r="Q193" s="384"/>
      <c r="R193" s="384"/>
      <c r="S193" s="384"/>
      <c r="T193" s="384"/>
      <c r="U193" s="384"/>
      <c r="V193" s="384"/>
      <c r="W193" s="384"/>
      <c r="X193" s="384"/>
      <c r="Y193" s="384"/>
      <c r="Z193" s="384"/>
      <c r="AA193" s="384"/>
      <c r="AB193" s="384"/>
      <c r="AC193" s="384"/>
      <c r="AD193" s="384"/>
      <c r="AE193" s="384"/>
      <c r="AK193" s="384"/>
    </row>
    <row r="194" spans="1:135" ht="20.100000000000001" customHeight="1">
      <c r="B194" s="384"/>
      <c r="C194" s="384"/>
      <c r="D194" s="384"/>
      <c r="E194" s="384"/>
      <c r="F194" s="384"/>
      <c r="G194" s="384"/>
      <c r="H194" s="384"/>
      <c r="I194" s="384"/>
      <c r="J194" s="384"/>
      <c r="K194" s="384"/>
      <c r="L194" s="384"/>
      <c r="M194" s="384"/>
      <c r="N194" s="384"/>
      <c r="O194" s="384"/>
      <c r="P194" s="384"/>
      <c r="Q194" s="384"/>
      <c r="R194" s="384"/>
      <c r="S194" s="384"/>
      <c r="T194" s="384"/>
      <c r="U194" s="384"/>
      <c r="V194" s="384"/>
      <c r="W194" s="384"/>
      <c r="X194" s="384"/>
      <c r="Y194" s="384"/>
      <c r="Z194" s="384"/>
      <c r="AA194" s="384"/>
      <c r="AB194" s="384"/>
      <c r="AC194" s="384"/>
      <c r="AD194" s="384"/>
      <c r="AE194" s="384"/>
      <c r="AK194" s="384"/>
    </row>
    <row r="195" spans="1:135" ht="20.100000000000001" customHeight="1">
      <c r="B195" s="384"/>
      <c r="C195" s="384"/>
      <c r="D195" s="384"/>
      <c r="E195" s="384"/>
      <c r="F195" s="384"/>
      <c r="G195" s="384"/>
      <c r="H195" s="384"/>
      <c r="I195" s="384"/>
      <c r="J195" s="384"/>
      <c r="K195" s="384"/>
      <c r="L195" s="384"/>
      <c r="M195" s="384"/>
      <c r="N195" s="384"/>
      <c r="O195" s="384"/>
      <c r="P195" s="384"/>
      <c r="Q195" s="384"/>
      <c r="R195" s="384"/>
      <c r="S195" s="384"/>
      <c r="T195" s="384"/>
      <c r="U195" s="384"/>
      <c r="V195" s="384"/>
      <c r="W195" s="384"/>
      <c r="X195" s="384"/>
      <c r="Y195" s="384"/>
      <c r="Z195" s="384"/>
      <c r="AA195" s="384"/>
      <c r="AB195" s="384"/>
      <c r="AC195" s="384"/>
      <c r="AD195" s="384"/>
      <c r="AE195" s="384"/>
      <c r="AK195" s="384"/>
    </row>
    <row r="196" spans="1:135" ht="20.100000000000001" customHeight="1">
      <c r="B196" s="384"/>
      <c r="C196" s="384"/>
      <c r="D196" s="384"/>
      <c r="E196" s="384"/>
      <c r="F196" s="384"/>
      <c r="G196" s="384"/>
      <c r="H196" s="384"/>
      <c r="I196" s="384"/>
      <c r="J196" s="384"/>
      <c r="K196" s="384"/>
      <c r="L196" s="384"/>
      <c r="M196" s="384"/>
      <c r="N196" s="384"/>
      <c r="O196" s="384"/>
      <c r="P196" s="384"/>
      <c r="Q196" s="384"/>
      <c r="R196" s="384"/>
      <c r="S196" s="384"/>
      <c r="T196" s="384"/>
      <c r="U196" s="384"/>
      <c r="V196" s="384"/>
      <c r="W196" s="384"/>
      <c r="X196" s="384"/>
      <c r="Y196" s="384"/>
      <c r="Z196" s="384"/>
      <c r="AA196" s="384"/>
      <c r="AB196" s="384"/>
      <c r="AC196" s="384"/>
      <c r="AD196" s="384"/>
      <c r="AE196" s="384"/>
      <c r="AK196" s="384"/>
      <c r="AL196" s="384"/>
    </row>
    <row r="197" spans="1:135" ht="20.100000000000001" customHeight="1">
      <c r="B197" s="384"/>
      <c r="C197" s="384"/>
      <c r="D197" s="384"/>
      <c r="E197" s="384"/>
      <c r="F197" s="384"/>
      <c r="G197" s="384"/>
      <c r="H197" s="384"/>
      <c r="I197" s="384"/>
      <c r="J197" s="384"/>
      <c r="K197" s="384"/>
      <c r="L197" s="384"/>
      <c r="M197" s="384"/>
      <c r="N197" s="384"/>
      <c r="O197" s="384"/>
      <c r="P197" s="384"/>
      <c r="Q197" s="384"/>
      <c r="R197" s="384"/>
      <c r="S197" s="384"/>
      <c r="T197" s="384"/>
      <c r="U197" s="384"/>
      <c r="V197" s="384"/>
      <c r="W197" s="384"/>
      <c r="X197" s="384"/>
      <c r="Y197" s="384"/>
      <c r="Z197" s="384"/>
      <c r="AA197" s="384"/>
      <c r="AB197" s="384"/>
      <c r="AC197" s="384"/>
      <c r="AD197" s="384"/>
      <c r="AE197" s="384"/>
      <c r="AK197" s="384"/>
      <c r="AL197" s="384"/>
    </row>
    <row r="198" spans="1:135" ht="20.100000000000001" customHeight="1">
      <c r="B198" s="384"/>
      <c r="C198" s="384"/>
      <c r="D198" s="384"/>
      <c r="E198" s="384"/>
      <c r="F198" s="384"/>
      <c r="G198" s="384"/>
      <c r="H198" s="384"/>
      <c r="I198" s="384"/>
      <c r="J198" s="384"/>
      <c r="K198" s="384"/>
      <c r="L198" s="384"/>
      <c r="M198" s="384"/>
      <c r="N198" s="384"/>
      <c r="O198" s="384"/>
      <c r="P198" s="384"/>
      <c r="Q198" s="384"/>
      <c r="R198" s="384"/>
      <c r="S198" s="384"/>
      <c r="T198" s="384"/>
      <c r="U198" s="384"/>
      <c r="V198" s="384"/>
      <c r="W198" s="384"/>
      <c r="X198" s="384"/>
      <c r="Y198" s="384"/>
      <c r="Z198" s="384"/>
      <c r="AA198" s="384"/>
      <c r="AB198" s="384"/>
      <c r="AC198" s="384"/>
      <c r="AD198" s="384"/>
      <c r="AE198" s="384"/>
      <c r="AF198" s="384"/>
      <c r="AG198" s="384"/>
      <c r="AH198" s="384"/>
      <c r="AI198" s="384"/>
      <c r="AJ198" s="384"/>
      <c r="AK198" s="384"/>
      <c r="AL198" s="384"/>
    </row>
    <row r="199" spans="1:135" ht="20.100000000000001" customHeight="1">
      <c r="B199" s="384"/>
      <c r="C199" s="384"/>
      <c r="D199" s="384"/>
      <c r="E199" s="384"/>
      <c r="F199" s="384"/>
      <c r="G199" s="384"/>
      <c r="H199" s="384"/>
      <c r="I199" s="384"/>
      <c r="J199" s="384"/>
      <c r="K199" s="384"/>
      <c r="L199" s="384"/>
      <c r="M199" s="384"/>
      <c r="N199" s="384"/>
      <c r="O199" s="384"/>
      <c r="P199" s="384"/>
      <c r="Q199" s="384"/>
      <c r="R199" s="384"/>
      <c r="S199" s="384"/>
      <c r="T199" s="384"/>
      <c r="U199" s="384"/>
      <c r="V199" s="384"/>
      <c r="W199" s="384"/>
      <c r="X199" s="384"/>
      <c r="Y199" s="384"/>
      <c r="Z199" s="384"/>
      <c r="AA199" s="384"/>
      <c r="AB199" s="384"/>
      <c r="AC199" s="384"/>
      <c r="AD199" s="384"/>
      <c r="AE199" s="384"/>
      <c r="AF199" s="384"/>
      <c r="AG199" s="384"/>
      <c r="AH199" s="384"/>
      <c r="AI199" s="384"/>
      <c r="AJ199" s="384"/>
      <c r="AK199" s="384"/>
      <c r="AL199" s="384"/>
    </row>
    <row r="200" spans="1:135" ht="20.100000000000001" customHeight="1">
      <c r="B200" s="384"/>
      <c r="C200" s="384"/>
      <c r="D200" s="384"/>
      <c r="E200" s="384"/>
      <c r="F200" s="384"/>
      <c r="G200" s="384"/>
      <c r="H200" s="384"/>
      <c r="I200" s="384"/>
      <c r="J200" s="384"/>
      <c r="K200" s="384"/>
      <c r="L200" s="384"/>
      <c r="M200" s="384"/>
      <c r="N200" s="384"/>
      <c r="O200" s="384"/>
      <c r="P200" s="384"/>
      <c r="Q200" s="384"/>
      <c r="R200" s="384"/>
      <c r="S200" s="384"/>
      <c r="T200" s="384"/>
      <c r="U200" s="384"/>
      <c r="V200" s="384"/>
      <c r="W200" s="384"/>
      <c r="X200" s="384"/>
      <c r="Y200" s="384"/>
      <c r="Z200" s="384"/>
      <c r="AA200" s="384"/>
      <c r="AB200" s="384"/>
      <c r="AC200" s="384"/>
      <c r="AD200" s="384"/>
      <c r="AE200" s="384"/>
      <c r="AF200" s="384"/>
      <c r="AG200" s="384"/>
      <c r="AH200" s="384"/>
      <c r="AI200" s="384"/>
      <c r="AJ200" s="384"/>
    </row>
    <row r="201" spans="1:135" ht="20.100000000000001" customHeight="1">
      <c r="AF201" s="384"/>
      <c r="AG201" s="384"/>
      <c r="AH201" s="384"/>
      <c r="AI201" s="384"/>
      <c r="AJ201" s="384"/>
      <c r="AK201" s="384"/>
      <c r="AL201" s="384"/>
      <c r="AM201" s="384"/>
    </row>
    <row r="202" spans="1:135" ht="20.100000000000001" customHeight="1">
      <c r="B202" s="659" t="s">
        <v>491</v>
      </c>
      <c r="C202" s="672" t="s">
        <v>518</v>
      </c>
      <c r="D202" s="672"/>
      <c r="E202" s="672"/>
      <c r="AB202" s="346" t="s">
        <v>535</v>
      </c>
      <c r="AC202" s="1308" t="e">
        <f>#REF!</f>
        <v>#REF!</v>
      </c>
      <c r="AD202" s="787"/>
      <c r="AE202" s="787"/>
      <c r="AF202" s="787"/>
      <c r="AG202" s="787"/>
      <c r="AH202" s="787"/>
      <c r="AI202" s="787"/>
      <c r="AJ202" s="346" t="s">
        <v>537</v>
      </c>
      <c r="AK202" s="384"/>
      <c r="AL202" s="1356" t="s">
        <v>606</v>
      </c>
      <c r="AM202" s="1356"/>
      <c r="AN202" s="1356"/>
      <c r="AO202" s="1357" t="e">
        <f>#REF!</f>
        <v>#REF!</v>
      </c>
      <c r="AP202" s="1357"/>
      <c r="AQ202" s="1357"/>
      <c r="AR202" s="1357"/>
      <c r="AS202" s="1356" t="s">
        <v>607</v>
      </c>
      <c r="AT202" s="1356"/>
      <c r="AU202" s="1356"/>
      <c r="AV202" s="1356" t="e">
        <f>AV203-(9.8*AO202^2/(2*PI()))*TANH(2*PI()*(AO203)/AV203)</f>
        <v>#REF!</v>
      </c>
      <c r="AW202" s="1356"/>
      <c r="AX202" s="1356"/>
      <c r="AY202" s="1356"/>
    </row>
    <row r="203" spans="1:135" ht="20.100000000000001" customHeight="1" thickBot="1">
      <c r="B203" s="1360" t="s">
        <v>55</v>
      </c>
      <c r="C203" s="1346"/>
      <c r="D203" s="1346"/>
      <c r="E203" s="1346"/>
      <c r="F203" s="1346"/>
      <c r="G203" s="1346" t="s">
        <v>519</v>
      </c>
      <c r="H203" s="1346"/>
      <c r="I203" s="1346"/>
      <c r="J203" s="1346" t="s">
        <v>70</v>
      </c>
      <c r="K203" s="1346"/>
      <c r="L203" s="1346"/>
      <c r="M203" s="1346"/>
      <c r="N203" s="1346" t="s">
        <v>825</v>
      </c>
      <c r="O203" s="1346"/>
      <c r="P203" s="1346"/>
      <c r="Q203" s="1346"/>
      <c r="R203" s="1346" t="s">
        <v>12</v>
      </c>
      <c r="S203" s="1346"/>
      <c r="T203" s="1346"/>
      <c r="U203" s="1346" t="s">
        <v>826</v>
      </c>
      <c r="V203" s="1346"/>
      <c r="W203" s="1346"/>
      <c r="X203" s="1346"/>
      <c r="Y203" s="1346"/>
      <c r="Z203" s="1346" t="s">
        <v>520</v>
      </c>
      <c r="AA203" s="1346"/>
      <c r="AB203" s="1346"/>
      <c r="AC203" s="1346" t="s">
        <v>11</v>
      </c>
      <c r="AD203" s="1346"/>
      <c r="AE203" s="1346"/>
      <c r="AF203" s="1346"/>
      <c r="AG203" s="1346" t="s">
        <v>521</v>
      </c>
      <c r="AH203" s="1346"/>
      <c r="AI203" s="1346"/>
      <c r="AJ203" s="1351"/>
      <c r="AK203" s="384"/>
      <c r="AL203" s="1356" t="s">
        <v>608</v>
      </c>
      <c r="AM203" s="1356"/>
      <c r="AN203" s="1356"/>
      <c r="AO203" s="1358">
        <f>B204</f>
        <v>6.4560000000000004</v>
      </c>
      <c r="AP203" s="1358"/>
      <c r="AQ203" s="1358"/>
      <c r="AR203" s="1358"/>
      <c r="AS203" s="1356" t="s">
        <v>609</v>
      </c>
      <c r="AT203" s="1356"/>
      <c r="AU203" s="1356"/>
      <c r="AV203" s="1356">
        <v>84.352595550887486</v>
      </c>
      <c r="AW203" s="1356"/>
      <c r="AX203" s="1356"/>
      <c r="AY203" s="1356"/>
      <c r="CU203" s="292"/>
      <c r="CV203" s="660"/>
      <c r="CW203" s="660"/>
      <c r="CX203" s="660"/>
      <c r="CY203" s="660"/>
      <c r="CZ203" s="660"/>
      <c r="DA203" s="660"/>
      <c r="DB203" s="660"/>
      <c r="DC203" s="660"/>
      <c r="DD203" s="660"/>
      <c r="DE203" s="660"/>
      <c r="DF203" s="660"/>
      <c r="DG203" s="660"/>
      <c r="DH203" s="660"/>
      <c r="DI203" s="660"/>
      <c r="DJ203" s="660"/>
      <c r="DK203" s="660"/>
      <c r="DL203" s="660"/>
      <c r="DM203" s="660"/>
      <c r="DN203" s="660"/>
      <c r="DO203" s="660"/>
      <c r="DP203" s="660"/>
      <c r="DQ203" s="660"/>
      <c r="DR203" s="660"/>
      <c r="DS203" s="660"/>
      <c r="DT203" s="660"/>
      <c r="DU203" s="660"/>
      <c r="DV203" s="660"/>
      <c r="DW203" s="660"/>
      <c r="DX203" s="660"/>
      <c r="DY203" s="660"/>
      <c r="DZ203" s="660"/>
      <c r="EA203" s="660"/>
      <c r="EB203" s="660"/>
      <c r="EC203" s="660"/>
      <c r="ED203" s="660"/>
      <c r="EE203" s="660"/>
    </row>
    <row r="204" spans="1:135" ht="20.100000000000001" customHeight="1" thickTop="1">
      <c r="B204" s="1347">
        <v>6.4560000000000004</v>
      </c>
      <c r="C204" s="1343"/>
      <c r="D204" s="1343"/>
      <c r="E204" s="1343"/>
      <c r="F204" s="1343"/>
      <c r="G204" s="1343">
        <v>5.3</v>
      </c>
      <c r="H204" s="1343"/>
      <c r="I204" s="1343"/>
      <c r="J204" s="1343">
        <f>AV203</f>
        <v>84.352595550887486</v>
      </c>
      <c r="K204" s="1343"/>
      <c r="L204" s="1343"/>
      <c r="M204" s="1343"/>
      <c r="N204" s="1343">
        <v>0.45</v>
      </c>
      <c r="O204" s="1343"/>
      <c r="P204" s="1343"/>
      <c r="Q204" s="1343"/>
      <c r="R204" s="1343">
        <v>0</v>
      </c>
      <c r="S204" s="1343"/>
      <c r="T204" s="1343"/>
      <c r="U204" s="1343">
        <f>MAX(N204*(SIN(RADIANS(R204)))^2*(COS(2*PI()*G204*COS(RADIANS(R204))/J204))^2,(COS(RADIANS(R204)))^2*(SIN(2*PI()*G204*COS(RADIANS(R204))/J204))^2)</f>
        <v>0.14792248285093706</v>
      </c>
      <c r="V204" s="1343"/>
      <c r="W204" s="1343"/>
      <c r="X204" s="1343"/>
      <c r="Y204" s="1343"/>
      <c r="Z204" s="1343">
        <f>((4*PI()*B204)/J204)/SINH((4*PI()*B204)/J204)</f>
        <v>0.8609859721935853</v>
      </c>
      <c r="AA204" s="1343"/>
      <c r="AB204" s="1343"/>
      <c r="AC204" s="1343">
        <f>U204*Z204</f>
        <v>0.12735918270670299</v>
      </c>
      <c r="AD204" s="1343"/>
      <c r="AE204" s="1343"/>
      <c r="AF204" s="1343"/>
      <c r="AG204" s="1343" t="e">
        <f>ROUND(MAX(1.8,(1.3*((1-AC204)/(AC204)^(1/3)*(B204/#REF!))+(1.8*EXP((-1.5)*(1-AC204)^2/(AC204)^(1/3)*(B204/#REF!))))),2)</f>
        <v>#REF!</v>
      </c>
      <c r="AH204" s="1343"/>
      <c r="AI204" s="1343"/>
      <c r="AJ204" s="1350"/>
      <c r="AK204" s="919"/>
      <c r="AL204" s="919"/>
      <c r="AM204" s="919"/>
      <c r="AP204" s="673"/>
      <c r="AQ204" s="919"/>
      <c r="AR204" s="919"/>
      <c r="AS204" s="595"/>
      <c r="AT204" s="1371"/>
      <c r="AU204" s="1371"/>
      <c r="CU204" s="1362"/>
      <c r="CV204" s="1362"/>
      <c r="CW204" s="1362"/>
      <c r="CX204" s="1362"/>
      <c r="CY204" s="1362"/>
      <c r="CZ204" s="1362"/>
      <c r="DA204" s="1362"/>
      <c r="DB204" s="1362"/>
      <c r="DC204" s="1362"/>
      <c r="DD204" s="1362"/>
      <c r="DE204" s="1362"/>
      <c r="DF204" s="1362"/>
      <c r="DG204" s="1362"/>
      <c r="DH204" s="1362"/>
      <c r="DI204" s="1362"/>
      <c r="DJ204" s="1362"/>
      <c r="DK204" s="1362"/>
      <c r="DL204" s="1362"/>
      <c r="DM204" s="1362"/>
      <c r="DN204" s="1362"/>
      <c r="DO204" s="1362"/>
      <c r="DP204" s="1362"/>
      <c r="DQ204" s="1362"/>
      <c r="DR204" s="1362"/>
      <c r="DS204" s="1362"/>
      <c r="DT204" s="1362"/>
      <c r="DU204" s="1362"/>
      <c r="DV204" s="1362"/>
      <c r="DW204" s="1362"/>
      <c r="DX204" s="1362"/>
      <c r="DY204" s="1362"/>
      <c r="DZ204" s="1362"/>
      <c r="EA204" s="1362"/>
      <c r="EB204" s="1362"/>
      <c r="EC204" s="1362"/>
      <c r="ED204" s="1362"/>
      <c r="EE204" s="1366"/>
    </row>
    <row r="205" spans="1:135" ht="9.9499999999999993" customHeight="1">
      <c r="A205" s="672"/>
      <c r="B205" s="672"/>
      <c r="C205" s="672"/>
      <c r="D205" s="672"/>
      <c r="E205" s="672"/>
      <c r="F205" s="672"/>
      <c r="G205" s="672"/>
      <c r="H205" s="672"/>
      <c r="I205" s="672"/>
      <c r="J205" s="672"/>
      <c r="K205" s="672"/>
      <c r="L205" s="672"/>
      <c r="M205" s="672"/>
      <c r="N205" s="672"/>
      <c r="O205" s="672"/>
      <c r="P205" s="672"/>
      <c r="Q205" s="672"/>
      <c r="R205" s="672"/>
      <c r="S205" s="672"/>
      <c r="T205" s="672"/>
      <c r="U205" s="672"/>
      <c r="V205" s="672"/>
      <c r="W205" s="672"/>
      <c r="X205" s="672"/>
      <c r="Y205" s="672"/>
      <c r="Z205" s="672"/>
      <c r="AA205" s="672"/>
      <c r="AB205" s="672"/>
      <c r="AC205" s="672"/>
      <c r="AD205" s="672"/>
      <c r="AE205" s="672"/>
      <c r="AF205" s="672"/>
      <c r="AG205" s="672"/>
      <c r="AH205" s="672"/>
      <c r="AI205" s="672"/>
      <c r="AJ205" s="672"/>
      <c r="CU205" s="920"/>
      <c r="CV205" s="920"/>
      <c r="CW205" s="920"/>
      <c r="CX205" s="920"/>
      <c r="CY205" s="920"/>
      <c r="CZ205" s="920"/>
      <c r="DA205" s="920"/>
      <c r="DB205" s="920"/>
      <c r="DC205" s="920"/>
      <c r="DD205" s="920"/>
      <c r="DE205" s="920"/>
      <c r="DF205" s="920"/>
      <c r="DG205" s="920"/>
      <c r="DH205" s="920"/>
      <c r="DI205" s="920"/>
      <c r="DJ205" s="920"/>
      <c r="DK205" s="920"/>
      <c r="DL205" s="920"/>
      <c r="DM205" s="920"/>
      <c r="DN205" s="920"/>
      <c r="DO205" s="920"/>
      <c r="DP205" s="920"/>
      <c r="DQ205" s="920"/>
      <c r="DR205" s="920"/>
      <c r="DS205" s="920"/>
      <c r="DT205" s="920"/>
      <c r="DU205" s="920"/>
      <c r="DV205" s="920"/>
      <c r="DW205" s="920"/>
      <c r="DX205" s="920"/>
      <c r="DY205" s="920"/>
      <c r="DZ205" s="920"/>
      <c r="EA205" s="920"/>
      <c r="EB205" s="920"/>
      <c r="EC205" s="920"/>
      <c r="ED205" s="920"/>
      <c r="EE205" s="1365"/>
    </row>
    <row r="206" spans="1:135" ht="20.100000000000001" customHeight="1" thickBot="1">
      <c r="B206" s="1360" t="s">
        <v>521</v>
      </c>
      <c r="C206" s="1346"/>
      <c r="D206" s="1346"/>
      <c r="E206" s="1346"/>
      <c r="F206" s="1346"/>
      <c r="G206" s="1346"/>
      <c r="H206" s="1346"/>
      <c r="I206" s="1346"/>
      <c r="J206" s="1346" t="s">
        <v>522</v>
      </c>
      <c r="K206" s="1346"/>
      <c r="L206" s="1346"/>
      <c r="M206" s="1346"/>
      <c r="N206" s="1346"/>
      <c r="O206" s="1346"/>
      <c r="P206" s="1346"/>
      <c r="Q206" s="1346"/>
      <c r="R206" s="1346" t="s">
        <v>676</v>
      </c>
      <c r="S206" s="1346"/>
      <c r="T206" s="1346"/>
      <c r="U206" s="1346"/>
      <c r="V206" s="1346"/>
      <c r="W206" s="1346"/>
      <c r="X206" s="1346"/>
      <c r="Y206" s="1346"/>
      <c r="Z206" s="1346" t="s">
        <v>523</v>
      </c>
      <c r="AA206" s="1346"/>
      <c r="AB206" s="1346"/>
      <c r="AC206" s="1346"/>
      <c r="AD206" s="1346"/>
      <c r="AE206" s="1346"/>
      <c r="AF206" s="1346" t="s">
        <v>487</v>
      </c>
      <c r="AG206" s="1346"/>
      <c r="AH206" s="1346"/>
      <c r="AI206" s="1346"/>
      <c r="AJ206" s="1351"/>
      <c r="CU206" s="660"/>
      <c r="CV206" s="660"/>
      <c r="CW206" s="660"/>
      <c r="CX206" s="660"/>
      <c r="CY206" s="660"/>
      <c r="CZ206" s="660"/>
      <c r="DA206" s="660"/>
      <c r="DB206" s="660"/>
      <c r="DC206" s="660"/>
      <c r="DD206" s="660"/>
      <c r="DE206" s="660"/>
      <c r="DF206" s="660"/>
      <c r="DG206" s="660"/>
      <c r="DH206" s="660"/>
      <c r="DI206" s="660"/>
      <c r="DJ206" s="660"/>
      <c r="DK206" s="660"/>
      <c r="DL206" s="660"/>
      <c r="DM206" s="660"/>
      <c r="DN206" s="660"/>
      <c r="DO206" s="660"/>
      <c r="DP206" s="660"/>
      <c r="DQ206" s="660"/>
      <c r="DR206" s="660"/>
      <c r="DS206" s="660"/>
      <c r="DT206" s="660"/>
      <c r="DU206" s="660"/>
      <c r="DV206" s="660"/>
      <c r="DW206" s="660"/>
      <c r="DX206" s="660"/>
      <c r="DY206" s="660"/>
      <c r="DZ206" s="660"/>
      <c r="EA206" s="660"/>
      <c r="EB206" s="660"/>
      <c r="EC206" s="660"/>
      <c r="ED206" s="660"/>
      <c r="EE206" s="660"/>
    </row>
    <row r="207" spans="1:135" ht="20.100000000000001" customHeight="1" thickTop="1">
      <c r="B207" s="1347" t="e">
        <f>AG204</f>
        <v>#REF!</v>
      </c>
      <c r="C207" s="1355"/>
      <c r="D207" s="1355"/>
      <c r="E207" s="1355"/>
      <c r="F207" s="1355"/>
      <c r="G207" s="1355"/>
      <c r="H207" s="1355"/>
      <c r="I207" s="1355"/>
      <c r="J207" s="1361">
        <f>Z207/10.1</f>
        <v>2.5742574257425743</v>
      </c>
      <c r="K207" s="1361"/>
      <c r="L207" s="1361"/>
      <c r="M207" s="1361"/>
      <c r="N207" s="1361"/>
      <c r="O207" s="1361"/>
      <c r="P207" s="1361"/>
      <c r="Q207" s="1361"/>
      <c r="R207" s="1343" t="e">
        <f>#REF!</f>
        <v>#REF!</v>
      </c>
      <c r="S207" s="1355"/>
      <c r="T207" s="1355"/>
      <c r="U207" s="1355"/>
      <c r="V207" s="1355"/>
      <c r="W207" s="1355"/>
      <c r="X207" s="1355"/>
      <c r="Y207" s="1355"/>
      <c r="Z207" s="1354">
        <v>26</v>
      </c>
      <c r="AA207" s="1355"/>
      <c r="AB207" s="1355"/>
      <c r="AC207" s="1355"/>
      <c r="AD207" s="1355"/>
      <c r="AE207" s="1355"/>
      <c r="AF207" s="1343" t="e">
        <f>((Z207*(R207)^3)/((B207)^3*(J207-1)^3))/Z207</f>
        <v>#REF!</v>
      </c>
      <c r="AG207" s="1343"/>
      <c r="AH207" s="1343"/>
      <c r="AI207" s="1343"/>
      <c r="AJ207" s="1350"/>
      <c r="CU207" s="1362"/>
      <c r="CV207" s="1362"/>
      <c r="CW207" s="1362"/>
      <c r="CX207" s="1362"/>
      <c r="CY207" s="1362"/>
      <c r="CZ207" s="1362"/>
      <c r="DA207" s="1362"/>
      <c r="DB207" s="1362"/>
      <c r="DC207" s="1362"/>
      <c r="DD207" s="1362"/>
      <c r="DE207" s="1362"/>
      <c r="DF207" s="1362"/>
      <c r="DG207" s="1362"/>
      <c r="DH207" s="1362"/>
      <c r="DI207" s="1362"/>
      <c r="DJ207" s="1362"/>
      <c r="DK207" s="1362"/>
      <c r="DL207" s="1362"/>
      <c r="DM207" s="1362"/>
      <c r="DN207" s="1362"/>
      <c r="DO207" s="1362"/>
      <c r="DP207" s="1362"/>
      <c r="DQ207" s="1362"/>
      <c r="DR207" s="1362"/>
      <c r="DS207" s="1362"/>
      <c r="DT207" s="1362"/>
      <c r="DU207" s="1362"/>
      <c r="DV207" s="1362"/>
      <c r="DW207" s="1362"/>
      <c r="DX207" s="1362"/>
      <c r="DY207" s="1362"/>
      <c r="DZ207" s="1362"/>
      <c r="EA207" s="1362"/>
      <c r="EB207" s="1362"/>
      <c r="EC207" s="1362"/>
      <c r="ED207" s="1362"/>
      <c r="EE207" s="1362"/>
    </row>
    <row r="208" spans="1:135" s="677" customFormat="1" ht="9.9499999999999993" customHeight="1">
      <c r="A208" s="676"/>
      <c r="F208" s="676"/>
      <c r="G208" s="676"/>
      <c r="H208" s="676"/>
      <c r="I208" s="676"/>
      <c r="J208" s="676"/>
      <c r="K208" s="676"/>
      <c r="L208" s="676"/>
      <c r="M208" s="676"/>
      <c r="N208" s="676"/>
      <c r="O208" s="676"/>
      <c r="P208" s="676"/>
      <c r="Q208" s="676"/>
      <c r="R208" s="676"/>
      <c r="S208" s="676"/>
      <c r="T208" s="676"/>
      <c r="U208" s="676"/>
      <c r="V208" s="676"/>
      <c r="W208" s="676"/>
      <c r="X208" s="676"/>
      <c r="Y208" s="676"/>
      <c r="Z208" s="676"/>
      <c r="AA208" s="676"/>
      <c r="AB208" s="676"/>
      <c r="AC208" s="676"/>
      <c r="AD208" s="676"/>
      <c r="AE208" s="676"/>
      <c r="AF208" s="676"/>
      <c r="AG208" s="676"/>
      <c r="AH208" s="676"/>
      <c r="AI208" s="676"/>
      <c r="AJ208" s="676"/>
      <c r="CU208" s="1367"/>
      <c r="CV208" s="1081"/>
      <c r="CW208" s="1081"/>
      <c r="CX208" s="1081"/>
      <c r="CY208" s="1081"/>
      <c r="CZ208" s="1081"/>
      <c r="DA208" s="1081"/>
      <c r="DB208" s="1081"/>
      <c r="DC208" s="1368"/>
      <c r="DD208" s="1368"/>
      <c r="DE208" s="1368"/>
      <c r="DF208" s="1368"/>
      <c r="DG208" s="1368"/>
      <c r="DH208" s="1368"/>
      <c r="DI208" s="1368"/>
      <c r="DJ208" s="1368"/>
      <c r="DK208" s="1367"/>
      <c r="DL208" s="1081"/>
      <c r="DM208" s="1081"/>
      <c r="DN208" s="1081"/>
      <c r="DO208" s="1081"/>
      <c r="DP208" s="1081"/>
      <c r="DQ208" s="1081"/>
      <c r="DR208" s="1081"/>
      <c r="DS208" s="1369"/>
      <c r="DT208" s="1081"/>
      <c r="DU208" s="1081"/>
      <c r="DV208" s="1081"/>
      <c r="DW208" s="1081"/>
      <c r="DX208" s="1081"/>
      <c r="DY208" s="1081"/>
      <c r="DZ208" s="1081"/>
      <c r="EA208" s="1370"/>
      <c r="EB208" s="1370"/>
      <c r="EC208" s="1370"/>
      <c r="ED208" s="1370"/>
      <c r="EE208" s="1370"/>
    </row>
    <row r="209" spans="1:135" ht="20.100000000000001" customHeight="1">
      <c r="B209" s="659" t="s">
        <v>491</v>
      </c>
      <c r="C209" s="672" t="s">
        <v>524</v>
      </c>
      <c r="D209" s="672"/>
      <c r="E209" s="672"/>
      <c r="F209" s="672"/>
      <c r="G209" s="672"/>
      <c r="H209" s="672"/>
      <c r="I209" s="672"/>
      <c r="J209" s="672"/>
      <c r="K209" s="672"/>
      <c r="L209" s="672"/>
      <c r="M209" s="672"/>
      <c r="N209" s="672"/>
      <c r="O209" s="672"/>
      <c r="P209" s="672"/>
      <c r="Q209" s="672"/>
      <c r="R209" s="672"/>
      <c r="S209" s="672"/>
      <c r="T209" s="672"/>
      <c r="U209" s="672"/>
      <c r="V209" s="672"/>
      <c r="W209" s="672"/>
      <c r="X209" s="672"/>
      <c r="Y209" s="672"/>
      <c r="Z209" s="672"/>
      <c r="AA209" s="672"/>
      <c r="AB209" s="672"/>
      <c r="AC209" s="672"/>
      <c r="AD209" s="672"/>
      <c r="AE209" s="672"/>
      <c r="AF209" s="672"/>
      <c r="AG209" s="672"/>
      <c r="AH209" s="672"/>
      <c r="AI209" s="672"/>
      <c r="AJ209" s="672"/>
      <c r="CU209" s="660"/>
      <c r="CV209" s="660"/>
      <c r="CW209" s="660"/>
      <c r="CX209" s="660"/>
      <c r="CY209" s="660"/>
      <c r="CZ209" s="660"/>
      <c r="DA209" s="660"/>
      <c r="DB209" s="660"/>
      <c r="DC209" s="660"/>
      <c r="DD209" s="660"/>
      <c r="DE209" s="660"/>
      <c r="DF209" s="660"/>
      <c r="DG209" s="660"/>
      <c r="DH209" s="660"/>
      <c r="DI209" s="660"/>
      <c r="DJ209" s="660"/>
      <c r="DK209" s="660"/>
      <c r="DL209" s="660"/>
      <c r="DM209" s="660"/>
      <c r="DN209" s="660"/>
      <c r="DO209" s="660"/>
      <c r="DP209" s="660"/>
      <c r="DQ209" s="660"/>
      <c r="DR209" s="660"/>
      <c r="DS209" s="660"/>
      <c r="DT209" s="660"/>
      <c r="DU209" s="660"/>
      <c r="DV209" s="660"/>
      <c r="DW209" s="660"/>
      <c r="DX209" s="660"/>
      <c r="DY209" s="660"/>
      <c r="DZ209" s="660"/>
      <c r="EA209" s="660"/>
      <c r="EB209" s="660"/>
      <c r="EC209" s="660"/>
      <c r="ED209" s="660"/>
      <c r="EE209" s="660"/>
    </row>
    <row r="210" spans="1:135" ht="20.100000000000001" customHeight="1" thickBot="1">
      <c r="B210" s="1360" t="s">
        <v>55</v>
      </c>
      <c r="C210" s="1346"/>
      <c r="D210" s="1346"/>
      <c r="E210" s="1346"/>
      <c r="F210" s="1346"/>
      <c r="G210" s="1346" t="s">
        <v>519</v>
      </c>
      <c r="H210" s="1346"/>
      <c r="I210" s="1346"/>
      <c r="J210" s="1346" t="s">
        <v>70</v>
      </c>
      <c r="K210" s="1346"/>
      <c r="L210" s="1346"/>
      <c r="M210" s="1346"/>
      <c r="N210" s="1346" t="s">
        <v>525</v>
      </c>
      <c r="O210" s="1346"/>
      <c r="P210" s="1346"/>
      <c r="Q210" s="1346"/>
      <c r="R210" s="1346" t="s">
        <v>12</v>
      </c>
      <c r="S210" s="1346"/>
      <c r="T210" s="1346"/>
      <c r="U210" s="1346" t="s">
        <v>526</v>
      </c>
      <c r="V210" s="1346"/>
      <c r="W210" s="1346"/>
      <c r="X210" s="1346"/>
      <c r="Y210" s="1346"/>
      <c r="Z210" s="1346" t="s">
        <v>520</v>
      </c>
      <c r="AA210" s="1346"/>
      <c r="AB210" s="1346"/>
      <c r="AC210" s="1346" t="s">
        <v>11</v>
      </c>
      <c r="AD210" s="1346"/>
      <c r="AE210" s="1346"/>
      <c r="AF210" s="1346"/>
      <c r="AG210" s="1346" t="s">
        <v>521</v>
      </c>
      <c r="AH210" s="1346"/>
      <c r="AI210" s="1346"/>
      <c r="AJ210" s="1351"/>
      <c r="CU210" s="292"/>
      <c r="CV210" s="660"/>
      <c r="CW210" s="660"/>
      <c r="CX210" s="660"/>
      <c r="CY210" s="660"/>
      <c r="CZ210" s="660"/>
      <c r="DA210" s="660"/>
      <c r="DB210" s="660"/>
      <c r="DC210" s="660"/>
      <c r="DD210" s="660"/>
      <c r="DE210" s="660"/>
      <c r="DF210" s="660"/>
      <c r="DG210" s="660"/>
      <c r="DH210" s="660"/>
      <c r="DI210" s="660"/>
      <c r="DJ210" s="660"/>
      <c r="DK210" s="660"/>
      <c r="DL210" s="660"/>
      <c r="DM210" s="660"/>
      <c r="DN210" s="660"/>
      <c r="DO210" s="660"/>
      <c r="DP210" s="660"/>
      <c r="DQ210" s="660"/>
      <c r="DR210" s="660"/>
      <c r="DS210" s="660"/>
      <c r="DT210" s="660"/>
      <c r="DU210" s="660"/>
      <c r="DV210" s="660"/>
      <c r="DW210" s="660"/>
      <c r="DX210" s="660"/>
      <c r="DY210" s="660"/>
      <c r="DZ210" s="660"/>
      <c r="EA210" s="660"/>
      <c r="EB210" s="660"/>
      <c r="EC210" s="660"/>
      <c r="ED210" s="660"/>
      <c r="EE210" s="660"/>
    </row>
    <row r="211" spans="1:135" ht="20.100000000000001" customHeight="1" thickTop="1">
      <c r="B211" s="1347">
        <f>B204</f>
        <v>6.4560000000000004</v>
      </c>
      <c r="C211" s="1355"/>
      <c r="D211" s="1355"/>
      <c r="E211" s="1355"/>
      <c r="F211" s="1355"/>
      <c r="G211" s="1343">
        <f>G204</f>
        <v>5.3</v>
      </c>
      <c r="H211" s="1355"/>
      <c r="I211" s="1355"/>
      <c r="J211" s="1343">
        <f>J204</f>
        <v>84.352595550887486</v>
      </c>
      <c r="K211" s="1343"/>
      <c r="L211" s="1355"/>
      <c r="M211" s="1355"/>
      <c r="N211" s="1343">
        <f>N204</f>
        <v>0.45</v>
      </c>
      <c r="O211" s="1343"/>
      <c r="P211" s="1343"/>
      <c r="Q211" s="1343"/>
      <c r="R211" s="1343">
        <v>26</v>
      </c>
      <c r="S211" s="1355"/>
      <c r="T211" s="1355"/>
      <c r="U211" s="1343">
        <f>MAX(N211*(SIN(RADIANS(R211)))^2*(COS(2*PI()*G211*COS(RADIANS(R211))/J211))^2,(COS(RADIANS(R211)))^2*(SIN(2*PI()*G211*COS(RADIANS(R211))/J211))^2)</f>
        <v>9.7510623986508838E-2</v>
      </c>
      <c r="V211" s="1343"/>
      <c r="W211" s="1343"/>
      <c r="X211" s="1343"/>
      <c r="Y211" s="1343"/>
      <c r="Z211" s="1343">
        <f>((4*PI()*B211)/J211)/SINH((4*PI()*B211)/J211)</f>
        <v>0.8609859721935853</v>
      </c>
      <c r="AA211" s="1343"/>
      <c r="AB211" s="1343"/>
      <c r="AC211" s="1343">
        <f>U211*Z211</f>
        <v>8.3955279392227453E-2</v>
      </c>
      <c r="AD211" s="1343"/>
      <c r="AE211" s="1343"/>
      <c r="AF211" s="1343"/>
      <c r="AG211" s="1343" t="e">
        <f>ROUND(MAX(1.8,(1.3*((1-AC211)/(AC211)^(1/3)*(B211/#REF!))+(1.8*EXP((-1.5)*(1-AC211)^2/(AC211)^(1/3)*(B211/#REF!))))),2)</f>
        <v>#REF!</v>
      </c>
      <c r="AH211" s="1343"/>
      <c r="AI211" s="1343"/>
      <c r="AJ211" s="1350"/>
      <c r="CU211" s="1362"/>
      <c r="CV211" s="1362"/>
      <c r="CW211" s="1362"/>
      <c r="CX211" s="1362"/>
      <c r="CY211" s="1362"/>
      <c r="CZ211" s="1362"/>
      <c r="DA211" s="1362"/>
      <c r="DB211" s="1362"/>
      <c r="DC211" s="1362"/>
      <c r="DD211" s="1362"/>
      <c r="DE211" s="1362"/>
      <c r="DF211" s="1362"/>
      <c r="DG211" s="1362"/>
      <c r="DH211" s="1362"/>
      <c r="DI211" s="1362"/>
      <c r="DJ211" s="1362"/>
      <c r="DK211" s="1362"/>
      <c r="DL211" s="1362"/>
      <c r="DM211" s="1362"/>
      <c r="DN211" s="1362"/>
      <c r="DO211" s="1362"/>
      <c r="DP211" s="1362"/>
      <c r="DQ211" s="1362"/>
      <c r="DR211" s="1362"/>
      <c r="DS211" s="1362"/>
      <c r="DT211" s="1362"/>
      <c r="DU211" s="1362"/>
      <c r="DV211" s="1362"/>
      <c r="DW211" s="1362"/>
      <c r="DX211" s="1362"/>
      <c r="DY211" s="1362"/>
      <c r="DZ211" s="1362"/>
      <c r="EA211" s="1362"/>
      <c r="EB211" s="1362"/>
      <c r="EC211" s="1362"/>
      <c r="ED211" s="1362"/>
      <c r="EE211" s="1366"/>
    </row>
    <row r="212" spans="1:135" ht="9.9499999999999993" customHeight="1">
      <c r="A212" s="672"/>
      <c r="B212" s="672"/>
      <c r="C212" s="672"/>
      <c r="D212" s="672"/>
      <c r="E212" s="672"/>
      <c r="F212" s="672"/>
      <c r="G212" s="672"/>
      <c r="H212" s="672"/>
      <c r="I212" s="672"/>
      <c r="J212" s="672"/>
      <c r="K212" s="672"/>
      <c r="L212" s="672"/>
      <c r="M212" s="672"/>
      <c r="N212" s="672"/>
      <c r="O212" s="672"/>
      <c r="P212" s="672"/>
      <c r="Q212" s="672"/>
      <c r="R212" s="672"/>
      <c r="S212" s="672"/>
      <c r="T212" s="672"/>
      <c r="U212" s="672"/>
      <c r="V212" s="672"/>
      <c r="W212" s="672"/>
      <c r="X212" s="672"/>
      <c r="Y212" s="672"/>
      <c r="Z212" s="672"/>
      <c r="AA212" s="672"/>
      <c r="AB212" s="672"/>
      <c r="AC212" s="672"/>
      <c r="AD212" s="672"/>
      <c r="AE212" s="672"/>
      <c r="AF212" s="672"/>
      <c r="AG212" s="672"/>
      <c r="AH212" s="672"/>
      <c r="AI212" s="672"/>
      <c r="AJ212" s="672"/>
      <c r="CU212" s="920"/>
      <c r="CV212" s="749"/>
      <c r="CW212" s="749"/>
      <c r="CX212" s="749"/>
      <c r="CY212" s="920"/>
      <c r="CZ212" s="749"/>
      <c r="DA212" s="749"/>
      <c r="DB212" s="749"/>
      <c r="DC212" s="920"/>
      <c r="DD212" s="749"/>
      <c r="DE212" s="749"/>
      <c r="DF212" s="749"/>
      <c r="DG212" s="920"/>
      <c r="DH212" s="749"/>
      <c r="DI212" s="749"/>
      <c r="DJ212" s="749"/>
      <c r="DK212" s="920"/>
      <c r="DL212" s="749"/>
      <c r="DM212" s="749"/>
      <c r="DN212" s="749"/>
      <c r="DO212" s="920"/>
      <c r="DP212" s="920"/>
      <c r="DQ212" s="920"/>
      <c r="DR212" s="920"/>
      <c r="DS212" s="920"/>
      <c r="DT212" s="920"/>
      <c r="DU212" s="920"/>
      <c r="DV212" s="920"/>
      <c r="DW212" s="920"/>
      <c r="DX212" s="920"/>
      <c r="DY212" s="920"/>
      <c r="DZ212" s="920"/>
      <c r="EA212" s="920"/>
      <c r="EB212" s="920"/>
      <c r="EC212" s="920"/>
      <c r="ED212" s="920"/>
      <c r="EE212" s="1365"/>
    </row>
    <row r="213" spans="1:135" ht="20.100000000000001" customHeight="1" thickBot="1">
      <c r="B213" s="1360" t="s">
        <v>521</v>
      </c>
      <c r="C213" s="1346"/>
      <c r="D213" s="1346"/>
      <c r="E213" s="1346"/>
      <c r="F213" s="1346"/>
      <c r="G213" s="1346"/>
      <c r="H213" s="1346"/>
      <c r="I213" s="1346"/>
      <c r="J213" s="1346" t="s">
        <v>522</v>
      </c>
      <c r="K213" s="1346"/>
      <c r="L213" s="1346"/>
      <c r="M213" s="1346"/>
      <c r="N213" s="1346"/>
      <c r="O213" s="1346"/>
      <c r="P213" s="1346" t="s">
        <v>676</v>
      </c>
      <c r="Q213" s="1346"/>
      <c r="R213" s="1346"/>
      <c r="S213" s="1346"/>
      <c r="T213" s="1346"/>
      <c r="U213" s="1346"/>
      <c r="V213" s="1346"/>
      <c r="W213" s="1346"/>
      <c r="X213" s="1346" t="s">
        <v>523</v>
      </c>
      <c r="Y213" s="1346"/>
      <c r="Z213" s="1346"/>
      <c r="AA213" s="1346"/>
      <c r="AB213" s="1346"/>
      <c r="AC213" s="1346"/>
      <c r="AD213" s="1346"/>
      <c r="AE213" s="1346"/>
      <c r="AF213" s="1346" t="s">
        <v>487</v>
      </c>
      <c r="AG213" s="1346"/>
      <c r="AH213" s="1346"/>
      <c r="AI213" s="1346"/>
      <c r="AJ213" s="1351"/>
      <c r="CU213" s="660"/>
      <c r="CV213" s="660"/>
      <c r="CW213" s="660"/>
      <c r="CX213" s="660"/>
      <c r="CY213" s="660"/>
      <c r="CZ213" s="660"/>
      <c r="DA213" s="660"/>
      <c r="DB213" s="660"/>
      <c r="DC213" s="660"/>
      <c r="DD213" s="660"/>
      <c r="DE213" s="660"/>
      <c r="DF213" s="660"/>
      <c r="DG213" s="660"/>
      <c r="DH213" s="660"/>
      <c r="DI213" s="660"/>
      <c r="DJ213" s="660"/>
      <c r="DK213" s="660"/>
      <c r="DL213" s="660"/>
      <c r="DM213" s="660"/>
      <c r="DN213" s="660"/>
      <c r="DO213" s="660"/>
      <c r="DP213" s="660"/>
      <c r="DQ213" s="660"/>
      <c r="DR213" s="660"/>
      <c r="DS213" s="660"/>
      <c r="DT213" s="660"/>
      <c r="DU213" s="660"/>
      <c r="DV213" s="660"/>
      <c r="DW213" s="660"/>
      <c r="DX213" s="660"/>
      <c r="DY213" s="660"/>
      <c r="DZ213" s="660"/>
      <c r="EA213" s="660"/>
      <c r="EB213" s="660"/>
      <c r="EC213" s="660"/>
      <c r="ED213" s="660"/>
      <c r="EE213" s="660"/>
    </row>
    <row r="214" spans="1:135" ht="20.100000000000001" customHeight="1" thickTop="1">
      <c r="B214" s="1347" t="e">
        <f>AG211</f>
        <v>#REF!</v>
      </c>
      <c r="C214" s="1355"/>
      <c r="D214" s="1355"/>
      <c r="E214" s="1355"/>
      <c r="F214" s="1355"/>
      <c r="G214" s="1355"/>
      <c r="H214" s="1355"/>
      <c r="I214" s="1355"/>
      <c r="J214" s="1359">
        <f>X214/10.1</f>
        <v>2.5742574257425743</v>
      </c>
      <c r="K214" s="1359"/>
      <c r="L214" s="1359"/>
      <c r="M214" s="1359"/>
      <c r="N214" s="1359"/>
      <c r="O214" s="1359"/>
      <c r="P214" s="1343" t="e">
        <f>R207</f>
        <v>#REF!</v>
      </c>
      <c r="Q214" s="1343"/>
      <c r="R214" s="1343"/>
      <c r="S214" s="1343"/>
      <c r="T214" s="1343"/>
      <c r="U214" s="1343"/>
      <c r="V214" s="1343"/>
      <c r="W214" s="1343"/>
      <c r="X214" s="1354">
        <f>Z207</f>
        <v>26</v>
      </c>
      <c r="Y214" s="1354"/>
      <c r="Z214" s="1354"/>
      <c r="AA214" s="1354"/>
      <c r="AB214" s="1354"/>
      <c r="AC214" s="1354"/>
      <c r="AD214" s="1354"/>
      <c r="AE214" s="1354"/>
      <c r="AF214" s="1343" t="e">
        <f>((X214*(P214)^3)/((B214)^3*(J214-1)^3))/X214</f>
        <v>#REF!</v>
      </c>
      <c r="AG214" s="1343"/>
      <c r="AH214" s="1343"/>
      <c r="AI214" s="1343"/>
      <c r="AJ214" s="1350"/>
      <c r="CU214" s="1362"/>
      <c r="CV214" s="1362"/>
      <c r="CW214" s="1362"/>
      <c r="CX214" s="1362"/>
      <c r="CY214" s="1362"/>
      <c r="CZ214" s="1362"/>
      <c r="DA214" s="1362"/>
      <c r="DB214" s="1362"/>
      <c r="DC214" s="1362"/>
      <c r="DD214" s="1362"/>
      <c r="DE214" s="1362"/>
      <c r="DF214" s="1362"/>
      <c r="DG214" s="1362"/>
      <c r="DH214" s="1362"/>
      <c r="DI214" s="1362"/>
      <c r="DJ214" s="1362"/>
      <c r="DK214" s="1362"/>
      <c r="DL214" s="1362"/>
      <c r="DM214" s="1362"/>
      <c r="DN214" s="1362"/>
      <c r="DO214" s="1362"/>
      <c r="DP214" s="1362"/>
      <c r="DQ214" s="1362"/>
      <c r="DR214" s="1362"/>
      <c r="DS214" s="1362"/>
      <c r="DT214" s="1362"/>
      <c r="DU214" s="1362"/>
      <c r="DV214" s="1362"/>
      <c r="DW214" s="1362"/>
      <c r="DX214" s="1362"/>
      <c r="DY214" s="1362"/>
      <c r="DZ214" s="1362"/>
      <c r="EA214" s="1362"/>
      <c r="EB214" s="1362"/>
      <c r="EC214" s="1362"/>
      <c r="ED214" s="1362"/>
      <c r="EE214" s="1362"/>
    </row>
    <row r="215" spans="1:135" ht="15" customHeight="1">
      <c r="CU215" s="920"/>
      <c r="CV215" s="749"/>
      <c r="CW215" s="749"/>
      <c r="CX215" s="749"/>
      <c r="CY215" s="749"/>
      <c r="CZ215" s="749"/>
      <c r="DA215" s="749"/>
      <c r="DB215" s="749"/>
      <c r="DC215" s="1363"/>
      <c r="DD215" s="749"/>
      <c r="DE215" s="749"/>
      <c r="DF215" s="749"/>
      <c r="DG215" s="749"/>
      <c r="DH215" s="749"/>
      <c r="DI215" s="749"/>
      <c r="DJ215" s="749"/>
      <c r="DK215" s="920"/>
      <c r="DL215" s="749"/>
      <c r="DM215" s="749"/>
      <c r="DN215" s="749"/>
      <c r="DO215" s="749"/>
      <c r="DP215" s="749"/>
      <c r="DQ215" s="749"/>
      <c r="DR215" s="749"/>
      <c r="DS215" s="1363"/>
      <c r="DT215" s="749"/>
      <c r="DU215" s="749"/>
      <c r="DV215" s="749"/>
      <c r="DW215" s="749"/>
      <c r="DX215" s="749"/>
      <c r="DY215" s="749"/>
      <c r="DZ215" s="749"/>
      <c r="EA215" s="1364"/>
      <c r="EB215" s="1364"/>
      <c r="EC215" s="1364"/>
      <c r="ED215" s="1364"/>
      <c r="EE215" s="1364"/>
    </row>
    <row r="216" spans="1:135" ht="20.100000000000001" customHeight="1">
      <c r="B216" s="659" t="s">
        <v>491</v>
      </c>
      <c r="C216" s="672" t="s">
        <v>518</v>
      </c>
      <c r="D216" s="672"/>
      <c r="E216" s="672"/>
      <c r="AB216" s="346" t="s">
        <v>535</v>
      </c>
      <c r="AC216" s="1308" t="str">
        <f>AC135</f>
        <v>북측파제제</v>
      </c>
      <c r="AD216" s="787"/>
      <c r="AE216" s="787"/>
      <c r="AF216" s="787"/>
      <c r="AG216" s="787"/>
      <c r="AH216" s="787"/>
      <c r="AI216" s="787"/>
      <c r="AJ216" s="346" t="s">
        <v>537</v>
      </c>
      <c r="AK216" s="384"/>
      <c r="AL216" s="1356" t="s">
        <v>606</v>
      </c>
      <c r="AM216" s="1356"/>
      <c r="AN216" s="1356"/>
      <c r="AO216" s="1357">
        <f>O4</f>
        <v>11.5</v>
      </c>
      <c r="AP216" s="1357"/>
      <c r="AQ216" s="1357"/>
      <c r="AR216" s="1357"/>
      <c r="AS216" s="1356" t="s">
        <v>607</v>
      </c>
      <c r="AT216" s="1356"/>
      <c r="AU216" s="1356"/>
      <c r="AV216" s="1356">
        <f>AV217-(9.8*AO216^2/(2*PI()))*TANH(2*PI()*(AO217)/AV217)</f>
        <v>-3.8072319341608818E-7</v>
      </c>
      <c r="AW216" s="1356"/>
      <c r="AX216" s="1356"/>
      <c r="AY216" s="1356"/>
    </row>
    <row r="217" spans="1:135" ht="20.100000000000001" customHeight="1" thickBot="1">
      <c r="B217" s="1360" t="s">
        <v>55</v>
      </c>
      <c r="C217" s="1346"/>
      <c r="D217" s="1346"/>
      <c r="E217" s="1346"/>
      <c r="F217" s="1346"/>
      <c r="G217" s="1346" t="s">
        <v>519</v>
      </c>
      <c r="H217" s="1346"/>
      <c r="I217" s="1346"/>
      <c r="J217" s="1346" t="s">
        <v>70</v>
      </c>
      <c r="K217" s="1346"/>
      <c r="L217" s="1346"/>
      <c r="M217" s="1346"/>
      <c r="N217" s="1346" t="s">
        <v>825</v>
      </c>
      <c r="O217" s="1346"/>
      <c r="P217" s="1346"/>
      <c r="Q217" s="1346"/>
      <c r="R217" s="1346" t="s">
        <v>12</v>
      </c>
      <c r="S217" s="1346"/>
      <c r="T217" s="1346"/>
      <c r="U217" s="1346" t="s">
        <v>826</v>
      </c>
      <c r="V217" s="1346"/>
      <c r="W217" s="1346"/>
      <c r="X217" s="1346"/>
      <c r="Y217" s="1346"/>
      <c r="Z217" s="1346" t="s">
        <v>520</v>
      </c>
      <c r="AA217" s="1346"/>
      <c r="AB217" s="1346"/>
      <c r="AC217" s="1346" t="s">
        <v>11</v>
      </c>
      <c r="AD217" s="1346"/>
      <c r="AE217" s="1346"/>
      <c r="AF217" s="1346"/>
      <c r="AG217" s="1346" t="s">
        <v>521</v>
      </c>
      <c r="AH217" s="1346"/>
      <c r="AI217" s="1346"/>
      <c r="AJ217" s="1351"/>
      <c r="AK217" s="384"/>
      <c r="AL217" s="1356" t="s">
        <v>608</v>
      </c>
      <c r="AM217" s="1356"/>
      <c r="AN217" s="1356"/>
      <c r="AO217" s="1358">
        <f>B218</f>
        <v>6.4560000000000004</v>
      </c>
      <c r="AP217" s="1358"/>
      <c r="AQ217" s="1358"/>
      <c r="AR217" s="1358"/>
      <c r="AS217" s="1356" t="s">
        <v>609</v>
      </c>
      <c r="AT217" s="1356"/>
      <c r="AU217" s="1356"/>
      <c r="AV217" s="1356">
        <v>88.466659364361846</v>
      </c>
      <c r="AW217" s="1356"/>
      <c r="AX217" s="1356"/>
      <c r="AY217" s="1356"/>
      <c r="AZ217" s="672"/>
      <c r="CU217" s="292"/>
      <c r="CV217" s="660"/>
      <c r="CW217" s="660"/>
      <c r="CX217" s="660"/>
      <c r="CY217" s="660"/>
      <c r="CZ217" s="660"/>
      <c r="DA217" s="660"/>
      <c r="DB217" s="660"/>
      <c r="DC217" s="660"/>
      <c r="DD217" s="660"/>
      <c r="DE217" s="660"/>
      <c r="DF217" s="660"/>
      <c r="DG217" s="660"/>
      <c r="DH217" s="660"/>
      <c r="DI217" s="660"/>
      <c r="DJ217" s="660"/>
      <c r="DK217" s="660"/>
      <c r="DL217" s="660"/>
      <c r="DM217" s="660"/>
      <c r="DN217" s="660"/>
      <c r="DO217" s="660"/>
      <c r="DP217" s="660"/>
      <c r="DQ217" s="660"/>
      <c r="DR217" s="660"/>
      <c r="DS217" s="660"/>
      <c r="DT217" s="660"/>
      <c r="DU217" s="660"/>
      <c r="DV217" s="660"/>
      <c r="DW217" s="660"/>
      <c r="DX217" s="660"/>
      <c r="DY217" s="660"/>
      <c r="DZ217" s="660"/>
      <c r="EA217" s="660"/>
      <c r="EB217" s="660"/>
      <c r="EC217" s="660"/>
      <c r="ED217" s="660"/>
      <c r="EE217" s="660"/>
    </row>
    <row r="218" spans="1:135" ht="20.100000000000001" customHeight="1" thickTop="1">
      <c r="B218" s="1347">
        <f>B204</f>
        <v>6.4560000000000004</v>
      </c>
      <c r="C218" s="1343"/>
      <c r="D218" s="1343"/>
      <c r="E218" s="1343"/>
      <c r="F218" s="1343"/>
      <c r="G218" s="1343">
        <f>G204</f>
        <v>5.3</v>
      </c>
      <c r="H218" s="1343"/>
      <c r="I218" s="1343"/>
      <c r="J218" s="1343">
        <f>AV217</f>
        <v>88.466659364361846</v>
      </c>
      <c r="K218" s="1343"/>
      <c r="L218" s="1343"/>
      <c r="M218" s="1343"/>
      <c r="N218" s="1343">
        <v>0.45</v>
      </c>
      <c r="O218" s="1343"/>
      <c r="P218" s="1343"/>
      <c r="Q218" s="1343"/>
      <c r="R218" s="1343">
        <v>0</v>
      </c>
      <c r="S218" s="1343"/>
      <c r="T218" s="1343"/>
      <c r="U218" s="1343">
        <f>MAX(N218*(SIN(RADIANS(R218)))^2*(COS(2*PI()*G218*COS(RADIANS(R218))/J218))^2,(COS(RADIANS(R218)))^2*(SIN(2*PI()*G218*COS(RADIANS(R218))/J218))^2)</f>
        <v>0.1351269931732321</v>
      </c>
      <c r="V218" s="1343"/>
      <c r="W218" s="1343"/>
      <c r="X218" s="1343"/>
      <c r="Y218" s="1343"/>
      <c r="Z218" s="1343">
        <f>((4*PI()*B218)/J218)/SINH((4*PI()*B218)/J218)</f>
        <v>0.87246551238114944</v>
      </c>
      <c r="AA218" s="1343"/>
      <c r="AB218" s="1343"/>
      <c r="AC218" s="1343">
        <f>U218*Z218</f>
        <v>0.11789364133540803</v>
      </c>
      <c r="AD218" s="1343"/>
      <c r="AE218" s="1343"/>
      <c r="AF218" s="1343"/>
      <c r="AG218" s="1343">
        <f>ROUND(MAX(1.8,(1.3*((1-AC218)/(AC218)^(1/3)*(B218/I4))+(1.8*EXP((-1.5)*(1-AC218)^2/(AC218)^(1/3)*(B218/I4))))),2)</f>
        <v>3.81</v>
      </c>
      <c r="AH218" s="1343"/>
      <c r="AI218" s="1343"/>
      <c r="AJ218" s="1350"/>
      <c r="AK218" s="919"/>
      <c r="AL218" s="919"/>
      <c r="AM218" s="919"/>
      <c r="AP218" s="673"/>
      <c r="AQ218" s="919"/>
      <c r="AR218" s="919"/>
      <c r="AS218" s="595"/>
      <c r="AT218" s="1371"/>
      <c r="AU218" s="1371"/>
      <c r="CU218" s="1362"/>
      <c r="CV218" s="1362"/>
      <c r="CW218" s="1362"/>
      <c r="CX218" s="1362"/>
      <c r="CY218" s="1362"/>
      <c r="CZ218" s="1362"/>
      <c r="DA218" s="1362"/>
      <c r="DB218" s="1362"/>
      <c r="DC218" s="1362"/>
      <c r="DD218" s="1362"/>
      <c r="DE218" s="1362"/>
      <c r="DF218" s="1362"/>
      <c r="DG218" s="1362"/>
      <c r="DH218" s="1362"/>
      <c r="DI218" s="1362"/>
      <c r="DJ218" s="1362"/>
      <c r="DK218" s="1362"/>
      <c r="DL218" s="1362"/>
      <c r="DM218" s="1362"/>
      <c r="DN218" s="1362"/>
      <c r="DO218" s="1362"/>
      <c r="DP218" s="1362"/>
      <c r="DQ218" s="1362"/>
      <c r="DR218" s="1362"/>
      <c r="DS218" s="1362"/>
      <c r="DT218" s="1362"/>
      <c r="DU218" s="1362"/>
      <c r="DV218" s="1362"/>
      <c r="DW218" s="1362"/>
      <c r="DX218" s="1362"/>
      <c r="DY218" s="1362"/>
      <c r="DZ218" s="1362"/>
      <c r="EA218" s="1362"/>
      <c r="EB218" s="1362"/>
      <c r="EC218" s="1362"/>
      <c r="ED218" s="1362"/>
      <c r="EE218" s="1366"/>
    </row>
    <row r="219" spans="1:135" ht="9.9499999999999993" customHeight="1">
      <c r="A219" s="672"/>
      <c r="B219" s="672"/>
      <c r="C219" s="672"/>
      <c r="D219" s="672"/>
      <c r="E219" s="672"/>
      <c r="F219" s="672"/>
      <c r="G219" s="672"/>
      <c r="H219" s="672"/>
      <c r="I219" s="672"/>
      <c r="J219" s="672"/>
      <c r="K219" s="672"/>
      <c r="L219" s="672"/>
      <c r="M219" s="672"/>
      <c r="N219" s="672"/>
      <c r="O219" s="672"/>
      <c r="P219" s="672"/>
      <c r="Q219" s="672"/>
      <c r="R219" s="672"/>
      <c r="S219" s="672"/>
      <c r="T219" s="672"/>
      <c r="U219" s="672"/>
      <c r="V219" s="672"/>
      <c r="W219" s="672"/>
      <c r="X219" s="672"/>
      <c r="Y219" s="672"/>
      <c r="Z219" s="672"/>
      <c r="AA219" s="672"/>
      <c r="AB219" s="672"/>
      <c r="AC219" s="672"/>
      <c r="AD219" s="672"/>
      <c r="AE219" s="672"/>
      <c r="AF219" s="672"/>
      <c r="AG219" s="672"/>
      <c r="AH219" s="672"/>
      <c r="AI219" s="672"/>
      <c r="AJ219" s="672"/>
      <c r="CU219" s="920"/>
      <c r="CV219" s="920"/>
      <c r="CW219" s="920"/>
      <c r="CX219" s="920"/>
      <c r="CY219" s="920"/>
      <c r="CZ219" s="920"/>
      <c r="DA219" s="920"/>
      <c r="DB219" s="920"/>
      <c r="DC219" s="920"/>
      <c r="DD219" s="920"/>
      <c r="DE219" s="920"/>
      <c r="DF219" s="920"/>
      <c r="DG219" s="920"/>
      <c r="DH219" s="920"/>
      <c r="DI219" s="920"/>
      <c r="DJ219" s="920"/>
      <c r="DK219" s="920"/>
      <c r="DL219" s="920"/>
      <c r="DM219" s="920"/>
      <c r="DN219" s="920"/>
      <c r="DO219" s="920"/>
      <c r="DP219" s="920"/>
      <c r="DQ219" s="920"/>
      <c r="DR219" s="920"/>
      <c r="DS219" s="920"/>
      <c r="DT219" s="920"/>
      <c r="DU219" s="920"/>
      <c r="DV219" s="920"/>
      <c r="DW219" s="920"/>
      <c r="DX219" s="920"/>
      <c r="DY219" s="920"/>
      <c r="DZ219" s="920"/>
      <c r="EA219" s="920"/>
      <c r="EB219" s="920"/>
      <c r="EC219" s="920"/>
      <c r="ED219" s="920"/>
      <c r="EE219" s="1365"/>
    </row>
    <row r="220" spans="1:135" ht="20.100000000000001" customHeight="1" thickBot="1">
      <c r="B220" s="1360" t="s">
        <v>521</v>
      </c>
      <c r="C220" s="1346"/>
      <c r="D220" s="1346"/>
      <c r="E220" s="1346"/>
      <c r="F220" s="1346"/>
      <c r="G220" s="1346"/>
      <c r="H220" s="1346"/>
      <c r="I220" s="1346"/>
      <c r="J220" s="1346" t="s">
        <v>522</v>
      </c>
      <c r="K220" s="1346"/>
      <c r="L220" s="1346"/>
      <c r="M220" s="1346"/>
      <c r="N220" s="1346"/>
      <c r="O220" s="1346"/>
      <c r="P220" s="1346"/>
      <c r="Q220" s="1346"/>
      <c r="R220" s="1346" t="s">
        <v>676</v>
      </c>
      <c r="S220" s="1346"/>
      <c r="T220" s="1346"/>
      <c r="U220" s="1346"/>
      <c r="V220" s="1346"/>
      <c r="W220" s="1346"/>
      <c r="X220" s="1346"/>
      <c r="Y220" s="1346"/>
      <c r="Z220" s="1346" t="s">
        <v>523</v>
      </c>
      <c r="AA220" s="1346"/>
      <c r="AB220" s="1346"/>
      <c r="AC220" s="1346"/>
      <c r="AD220" s="1346"/>
      <c r="AE220" s="1346"/>
      <c r="AF220" s="1346" t="s">
        <v>487</v>
      </c>
      <c r="AG220" s="1346"/>
      <c r="AH220" s="1346"/>
      <c r="AI220" s="1346"/>
      <c r="AJ220" s="1351"/>
      <c r="CU220" s="660"/>
      <c r="CV220" s="660"/>
      <c r="CW220" s="660"/>
      <c r="CX220" s="660"/>
      <c r="CY220" s="660"/>
      <c r="CZ220" s="660"/>
      <c r="DA220" s="660"/>
      <c r="DB220" s="660"/>
      <c r="DC220" s="660"/>
      <c r="DD220" s="660"/>
      <c r="DE220" s="660"/>
      <c r="DF220" s="660"/>
      <c r="DG220" s="660"/>
      <c r="DH220" s="660"/>
      <c r="DI220" s="660"/>
      <c r="DJ220" s="660"/>
      <c r="DK220" s="660"/>
      <c r="DL220" s="660"/>
      <c r="DM220" s="660"/>
      <c r="DN220" s="660"/>
      <c r="DO220" s="660"/>
      <c r="DP220" s="660"/>
      <c r="DQ220" s="660"/>
      <c r="DR220" s="660"/>
      <c r="DS220" s="660"/>
      <c r="DT220" s="660"/>
      <c r="DU220" s="660"/>
      <c r="DV220" s="660"/>
      <c r="DW220" s="660"/>
      <c r="DX220" s="660"/>
      <c r="DY220" s="660"/>
      <c r="DZ220" s="660"/>
      <c r="EA220" s="660"/>
      <c r="EB220" s="660"/>
      <c r="EC220" s="660"/>
      <c r="ED220" s="660"/>
      <c r="EE220" s="660"/>
    </row>
    <row r="221" spans="1:135" ht="20.100000000000001" customHeight="1" thickTop="1">
      <c r="B221" s="1347">
        <f>AG218</f>
        <v>3.81</v>
      </c>
      <c r="C221" s="1355"/>
      <c r="D221" s="1355"/>
      <c r="E221" s="1355"/>
      <c r="F221" s="1355"/>
      <c r="G221" s="1355"/>
      <c r="H221" s="1355"/>
      <c r="I221" s="1355"/>
      <c r="J221" s="1359">
        <f>Z221/10.1</f>
        <v>2.5742574257425743</v>
      </c>
      <c r="K221" s="1359"/>
      <c r="L221" s="1359"/>
      <c r="M221" s="1359"/>
      <c r="N221" s="1359"/>
      <c r="O221" s="1359"/>
      <c r="P221" s="1359"/>
      <c r="Q221" s="1359"/>
      <c r="R221" s="1343">
        <f>I4</f>
        <v>4</v>
      </c>
      <c r="S221" s="1355"/>
      <c r="T221" s="1355"/>
      <c r="U221" s="1355"/>
      <c r="V221" s="1355"/>
      <c r="W221" s="1355"/>
      <c r="X221" s="1355"/>
      <c r="Y221" s="1355"/>
      <c r="Z221" s="1354">
        <f>Z207</f>
        <v>26</v>
      </c>
      <c r="AA221" s="1355"/>
      <c r="AB221" s="1355"/>
      <c r="AC221" s="1355"/>
      <c r="AD221" s="1355"/>
      <c r="AE221" s="1355"/>
      <c r="AF221" s="1343">
        <f>((Z221*(R221)^3)/((B221)^3*(J221-1)^3))/Z221</f>
        <v>0.29660454070943676</v>
      </c>
      <c r="AG221" s="1343"/>
      <c r="AH221" s="1343"/>
      <c r="AI221" s="1343"/>
      <c r="AJ221" s="1350"/>
      <c r="CU221" s="1362"/>
      <c r="CV221" s="1362"/>
      <c r="CW221" s="1362"/>
      <c r="CX221" s="1362"/>
      <c r="CY221" s="1362"/>
      <c r="CZ221" s="1362"/>
      <c r="DA221" s="1362"/>
      <c r="DB221" s="1362"/>
      <c r="DC221" s="1362"/>
      <c r="DD221" s="1362"/>
      <c r="DE221" s="1362"/>
      <c r="DF221" s="1362"/>
      <c r="DG221" s="1362"/>
      <c r="DH221" s="1362"/>
      <c r="DI221" s="1362"/>
      <c r="DJ221" s="1362"/>
      <c r="DK221" s="1362"/>
      <c r="DL221" s="1362"/>
      <c r="DM221" s="1362"/>
      <c r="DN221" s="1362"/>
      <c r="DO221" s="1362"/>
      <c r="DP221" s="1362"/>
      <c r="DQ221" s="1362"/>
      <c r="DR221" s="1362"/>
      <c r="DS221" s="1362"/>
      <c r="DT221" s="1362"/>
      <c r="DU221" s="1362"/>
      <c r="DV221" s="1362"/>
      <c r="DW221" s="1362"/>
      <c r="DX221" s="1362"/>
      <c r="DY221" s="1362"/>
      <c r="DZ221" s="1362"/>
      <c r="EA221" s="1362"/>
      <c r="EB221" s="1362"/>
      <c r="EC221" s="1362"/>
      <c r="ED221" s="1362"/>
      <c r="EE221" s="1362"/>
    </row>
    <row r="222" spans="1:135" s="677" customFormat="1" ht="9.9499999999999993" customHeight="1">
      <c r="A222" s="676"/>
      <c r="F222" s="676"/>
      <c r="G222" s="676"/>
      <c r="H222" s="676"/>
      <c r="I222" s="676"/>
      <c r="J222" s="676"/>
      <c r="K222" s="676"/>
      <c r="L222" s="676"/>
      <c r="M222" s="676"/>
      <c r="N222" s="676"/>
      <c r="O222" s="676"/>
      <c r="P222" s="676"/>
      <c r="Q222" s="676"/>
      <c r="R222" s="676"/>
      <c r="S222" s="676"/>
      <c r="T222" s="676"/>
      <c r="U222" s="676"/>
      <c r="V222" s="676"/>
      <c r="W222" s="676"/>
      <c r="X222" s="676"/>
      <c r="Y222" s="676"/>
      <c r="Z222" s="676"/>
      <c r="AA222" s="676"/>
      <c r="AB222" s="676"/>
      <c r="AC222" s="676"/>
      <c r="AD222" s="676"/>
      <c r="AE222" s="676"/>
      <c r="AF222" s="676"/>
      <c r="AG222" s="676"/>
      <c r="AH222" s="676"/>
      <c r="AI222" s="676"/>
      <c r="AJ222" s="676"/>
      <c r="CU222" s="1367"/>
      <c r="CV222" s="1081"/>
      <c r="CW222" s="1081"/>
      <c r="CX222" s="1081"/>
      <c r="CY222" s="1081"/>
      <c r="CZ222" s="1081"/>
      <c r="DA222" s="1081"/>
      <c r="DB222" s="1081"/>
      <c r="DC222" s="1368"/>
      <c r="DD222" s="1368"/>
      <c r="DE222" s="1368"/>
      <c r="DF222" s="1368"/>
      <c r="DG222" s="1368"/>
      <c r="DH222" s="1368"/>
      <c r="DI222" s="1368"/>
      <c r="DJ222" s="1368"/>
      <c r="DK222" s="1367"/>
      <c r="DL222" s="1081"/>
      <c r="DM222" s="1081"/>
      <c r="DN222" s="1081"/>
      <c r="DO222" s="1081"/>
      <c r="DP222" s="1081"/>
      <c r="DQ222" s="1081"/>
      <c r="DR222" s="1081"/>
      <c r="DS222" s="1369"/>
      <c r="DT222" s="1081"/>
      <c r="DU222" s="1081"/>
      <c r="DV222" s="1081"/>
      <c r="DW222" s="1081"/>
      <c r="DX222" s="1081"/>
      <c r="DY222" s="1081"/>
      <c r="DZ222" s="1081"/>
      <c r="EA222" s="1370"/>
      <c r="EB222" s="1370"/>
      <c r="EC222" s="1370"/>
      <c r="ED222" s="1370"/>
      <c r="EE222" s="1370"/>
    </row>
    <row r="223" spans="1:135" ht="20.100000000000001" customHeight="1">
      <c r="B223" s="659" t="s">
        <v>491</v>
      </c>
      <c r="C223" s="672" t="s">
        <v>524</v>
      </c>
      <c r="D223" s="672"/>
      <c r="E223" s="672"/>
      <c r="F223" s="672"/>
      <c r="G223" s="672"/>
      <c r="H223" s="672"/>
      <c r="I223" s="672"/>
      <c r="J223" s="672"/>
      <c r="K223" s="672"/>
      <c r="L223" s="672"/>
      <c r="M223" s="672"/>
      <c r="N223" s="672"/>
      <c r="O223" s="672"/>
      <c r="P223" s="672"/>
      <c r="Q223" s="672"/>
      <c r="R223" s="672"/>
      <c r="S223" s="672"/>
      <c r="T223" s="672"/>
      <c r="U223" s="672"/>
      <c r="V223" s="672"/>
      <c r="W223" s="672"/>
      <c r="X223" s="672"/>
      <c r="Y223" s="672"/>
      <c r="Z223" s="672"/>
      <c r="AA223" s="672"/>
      <c r="AB223" s="672"/>
      <c r="AC223" s="672"/>
      <c r="AD223" s="672"/>
      <c r="AE223" s="672"/>
      <c r="AF223" s="672"/>
      <c r="AG223" s="672"/>
      <c r="AH223" s="672"/>
      <c r="AI223" s="672"/>
      <c r="AJ223" s="672"/>
      <c r="CU223" s="660"/>
      <c r="CV223" s="660"/>
      <c r="CW223" s="660"/>
      <c r="CX223" s="660"/>
      <c r="CY223" s="660"/>
      <c r="CZ223" s="660"/>
      <c r="DA223" s="660"/>
      <c r="DB223" s="660"/>
      <c r="DC223" s="660"/>
      <c r="DD223" s="660"/>
      <c r="DE223" s="660"/>
      <c r="DF223" s="660"/>
      <c r="DG223" s="660"/>
      <c r="DH223" s="660"/>
      <c r="DI223" s="660"/>
      <c r="DJ223" s="660"/>
      <c r="DK223" s="660"/>
      <c r="DL223" s="660"/>
      <c r="DM223" s="660"/>
      <c r="DN223" s="660"/>
      <c r="DO223" s="660"/>
      <c r="DP223" s="660"/>
      <c r="DQ223" s="660"/>
      <c r="DR223" s="660"/>
      <c r="DS223" s="660"/>
      <c r="DT223" s="660"/>
      <c r="DU223" s="660"/>
      <c r="DV223" s="660"/>
      <c r="DW223" s="660"/>
      <c r="DX223" s="660"/>
      <c r="DY223" s="660"/>
      <c r="DZ223" s="660"/>
      <c r="EA223" s="660"/>
      <c r="EB223" s="660"/>
      <c r="EC223" s="660"/>
      <c r="ED223" s="660"/>
      <c r="EE223" s="660"/>
    </row>
    <row r="224" spans="1:135" ht="20.100000000000001" customHeight="1" thickBot="1">
      <c r="B224" s="1360" t="s">
        <v>55</v>
      </c>
      <c r="C224" s="1346"/>
      <c r="D224" s="1346"/>
      <c r="E224" s="1346"/>
      <c r="F224" s="1346"/>
      <c r="G224" s="1346" t="s">
        <v>519</v>
      </c>
      <c r="H224" s="1346"/>
      <c r="I224" s="1346"/>
      <c r="J224" s="1346" t="s">
        <v>70</v>
      </c>
      <c r="K224" s="1346"/>
      <c r="L224" s="1346"/>
      <c r="M224" s="1346"/>
      <c r="N224" s="1346" t="s">
        <v>525</v>
      </c>
      <c r="O224" s="1346"/>
      <c r="P224" s="1346"/>
      <c r="Q224" s="1346"/>
      <c r="R224" s="1346" t="s">
        <v>12</v>
      </c>
      <c r="S224" s="1346"/>
      <c r="T224" s="1346"/>
      <c r="U224" s="1346" t="s">
        <v>526</v>
      </c>
      <c r="V224" s="1346"/>
      <c r="W224" s="1346"/>
      <c r="X224" s="1346"/>
      <c r="Y224" s="1346"/>
      <c r="Z224" s="1346" t="s">
        <v>520</v>
      </c>
      <c r="AA224" s="1346"/>
      <c r="AB224" s="1346"/>
      <c r="AC224" s="1346" t="s">
        <v>11</v>
      </c>
      <c r="AD224" s="1346"/>
      <c r="AE224" s="1346"/>
      <c r="AF224" s="1346"/>
      <c r="AG224" s="1346" t="s">
        <v>521</v>
      </c>
      <c r="AH224" s="1346"/>
      <c r="AI224" s="1346"/>
      <c r="AJ224" s="1351"/>
      <c r="CU224" s="292"/>
      <c r="CV224" s="660"/>
      <c r="CW224" s="660"/>
      <c r="CX224" s="660"/>
      <c r="CY224" s="660"/>
      <c r="CZ224" s="660"/>
      <c r="DA224" s="660"/>
      <c r="DB224" s="660"/>
      <c r="DC224" s="660"/>
      <c r="DD224" s="660"/>
      <c r="DE224" s="660"/>
      <c r="DF224" s="660"/>
      <c r="DG224" s="660"/>
      <c r="DH224" s="660"/>
      <c r="DI224" s="660"/>
      <c r="DJ224" s="660"/>
      <c r="DK224" s="660"/>
      <c r="DL224" s="660"/>
      <c r="DM224" s="660"/>
      <c r="DN224" s="660"/>
      <c r="DO224" s="660"/>
      <c r="DP224" s="660"/>
      <c r="DQ224" s="660"/>
      <c r="DR224" s="660"/>
      <c r="DS224" s="660"/>
      <c r="DT224" s="660"/>
      <c r="DU224" s="660"/>
      <c r="DV224" s="660"/>
      <c r="DW224" s="660"/>
      <c r="DX224" s="660"/>
      <c r="DY224" s="660"/>
      <c r="DZ224" s="660"/>
      <c r="EA224" s="660"/>
      <c r="EB224" s="660"/>
      <c r="EC224" s="660"/>
      <c r="ED224" s="660"/>
      <c r="EE224" s="660"/>
    </row>
    <row r="225" spans="1:135" ht="20.100000000000001" customHeight="1" thickTop="1">
      <c r="B225" s="1347">
        <f>B218</f>
        <v>6.4560000000000004</v>
      </c>
      <c r="C225" s="1355"/>
      <c r="D225" s="1355"/>
      <c r="E225" s="1355"/>
      <c r="F225" s="1355"/>
      <c r="G225" s="1343">
        <f>G218</f>
        <v>5.3</v>
      </c>
      <c r="H225" s="1355"/>
      <c r="I225" s="1355"/>
      <c r="J225" s="1343">
        <f>J218</f>
        <v>88.466659364361846</v>
      </c>
      <c r="K225" s="1343"/>
      <c r="L225" s="1355"/>
      <c r="M225" s="1355"/>
      <c r="N225" s="1343">
        <f>N218</f>
        <v>0.45</v>
      </c>
      <c r="O225" s="1343"/>
      <c r="P225" s="1343"/>
      <c r="Q225" s="1343"/>
      <c r="R225" s="1343">
        <v>26</v>
      </c>
      <c r="S225" s="1355"/>
      <c r="T225" s="1355"/>
      <c r="U225" s="1343">
        <f>MAX(N225*(SIN(RADIANS(R225)))^2*(COS(2*PI()*G225*COS(RADIANS(R225))/J225))^2,(COS(RADIANS(R225)))^2*(SIN(2*PI()*G225*COS(RADIANS(R225))/J225))^2)</f>
        <v>8.8993600572565945E-2</v>
      </c>
      <c r="V225" s="1343"/>
      <c r="W225" s="1343"/>
      <c r="X225" s="1343"/>
      <c r="Y225" s="1343"/>
      <c r="Z225" s="1343">
        <f>((4*PI()*B225)/J225)/SINH((4*PI()*B225)/J225)</f>
        <v>0.87246551238114944</v>
      </c>
      <c r="AA225" s="1343"/>
      <c r="AB225" s="1343"/>
      <c r="AC225" s="1343">
        <f>U225*Z225</f>
        <v>7.7643847322187098E-2</v>
      </c>
      <c r="AD225" s="1343"/>
      <c r="AE225" s="1343"/>
      <c r="AF225" s="1343"/>
      <c r="AG225" s="1343">
        <f>ROUND(MAX(1.8,(1.3*((1-AC225)/(AC225)^(1/3)*(B225/I4))+(1.8*EXP((-1.5)*(1-AC225)^2/(AC225)^(1/3)*(B225/I4))))),2)</f>
        <v>4.55</v>
      </c>
      <c r="AH225" s="1343"/>
      <c r="AI225" s="1343"/>
      <c r="AJ225" s="1350"/>
      <c r="CU225" s="1362"/>
      <c r="CV225" s="1362"/>
      <c r="CW225" s="1362"/>
      <c r="CX225" s="1362"/>
      <c r="CY225" s="1362"/>
      <c r="CZ225" s="1362"/>
      <c r="DA225" s="1362"/>
      <c r="DB225" s="1362"/>
      <c r="DC225" s="1362"/>
      <c r="DD225" s="1362"/>
      <c r="DE225" s="1362"/>
      <c r="DF225" s="1362"/>
      <c r="DG225" s="1362"/>
      <c r="DH225" s="1362"/>
      <c r="DI225" s="1362"/>
      <c r="DJ225" s="1362"/>
      <c r="DK225" s="1362"/>
      <c r="DL225" s="1362"/>
      <c r="DM225" s="1362"/>
      <c r="DN225" s="1362"/>
      <c r="DO225" s="1362"/>
      <c r="DP225" s="1362"/>
      <c r="DQ225" s="1362"/>
      <c r="DR225" s="1362"/>
      <c r="DS225" s="1362"/>
      <c r="DT225" s="1362"/>
      <c r="DU225" s="1362"/>
      <c r="DV225" s="1362"/>
      <c r="DW225" s="1362"/>
      <c r="DX225" s="1362"/>
      <c r="DY225" s="1362"/>
      <c r="DZ225" s="1362"/>
      <c r="EA225" s="1362"/>
      <c r="EB225" s="1362"/>
      <c r="EC225" s="1362"/>
      <c r="ED225" s="1362"/>
      <c r="EE225" s="1366"/>
    </row>
    <row r="226" spans="1:135" ht="9.9499999999999993" customHeight="1">
      <c r="A226" s="672"/>
      <c r="B226" s="672"/>
      <c r="C226" s="672"/>
      <c r="D226" s="672"/>
      <c r="E226" s="672"/>
      <c r="F226" s="672"/>
      <c r="G226" s="672"/>
      <c r="H226" s="672"/>
      <c r="I226" s="672"/>
      <c r="J226" s="672"/>
      <c r="K226" s="672"/>
      <c r="L226" s="672"/>
      <c r="M226" s="672"/>
      <c r="N226" s="672"/>
      <c r="O226" s="672"/>
      <c r="P226" s="672"/>
      <c r="Q226" s="672"/>
      <c r="R226" s="672"/>
      <c r="S226" s="672"/>
      <c r="T226" s="672"/>
      <c r="U226" s="672"/>
      <c r="V226" s="672"/>
      <c r="W226" s="672"/>
      <c r="X226" s="672"/>
      <c r="Y226" s="672"/>
      <c r="Z226" s="672"/>
      <c r="AA226" s="672"/>
      <c r="AB226" s="672"/>
      <c r="AC226" s="672"/>
      <c r="AD226" s="672"/>
      <c r="AE226" s="672"/>
      <c r="AF226" s="672"/>
      <c r="AG226" s="672"/>
      <c r="AH226" s="672"/>
      <c r="AI226" s="672"/>
      <c r="AJ226" s="672"/>
      <c r="CU226" s="920"/>
      <c r="CV226" s="749"/>
      <c r="CW226" s="749"/>
      <c r="CX226" s="749"/>
      <c r="CY226" s="920"/>
      <c r="CZ226" s="749"/>
      <c r="DA226" s="749"/>
      <c r="DB226" s="749"/>
      <c r="DC226" s="920"/>
      <c r="DD226" s="749"/>
      <c r="DE226" s="749"/>
      <c r="DF226" s="749"/>
      <c r="DG226" s="920"/>
      <c r="DH226" s="749"/>
      <c r="DI226" s="749"/>
      <c r="DJ226" s="749"/>
      <c r="DK226" s="920"/>
      <c r="DL226" s="749"/>
      <c r="DM226" s="749"/>
      <c r="DN226" s="749"/>
      <c r="DO226" s="920"/>
      <c r="DP226" s="920"/>
      <c r="DQ226" s="920"/>
      <c r="DR226" s="920"/>
      <c r="DS226" s="920"/>
      <c r="DT226" s="920"/>
      <c r="DU226" s="920"/>
      <c r="DV226" s="920"/>
      <c r="DW226" s="920"/>
      <c r="DX226" s="920"/>
      <c r="DY226" s="920"/>
      <c r="DZ226" s="920"/>
      <c r="EA226" s="920"/>
      <c r="EB226" s="920"/>
      <c r="EC226" s="920"/>
      <c r="ED226" s="920"/>
      <c r="EE226" s="1365"/>
    </row>
    <row r="227" spans="1:135" ht="20.100000000000001" customHeight="1" thickBot="1">
      <c r="B227" s="1360" t="s">
        <v>521</v>
      </c>
      <c r="C227" s="1346"/>
      <c r="D227" s="1346"/>
      <c r="E227" s="1346"/>
      <c r="F227" s="1346"/>
      <c r="G227" s="1346"/>
      <c r="H227" s="1346"/>
      <c r="I227" s="1346"/>
      <c r="J227" s="1346" t="s">
        <v>522</v>
      </c>
      <c r="K227" s="1346"/>
      <c r="L227" s="1346"/>
      <c r="M227" s="1346"/>
      <c r="N227" s="1346"/>
      <c r="O227" s="1346"/>
      <c r="P227" s="1346" t="s">
        <v>676</v>
      </c>
      <c r="Q227" s="1346"/>
      <c r="R227" s="1346"/>
      <c r="S227" s="1346"/>
      <c r="T227" s="1346"/>
      <c r="U227" s="1346"/>
      <c r="V227" s="1346"/>
      <c r="W227" s="1346"/>
      <c r="X227" s="1346" t="s">
        <v>523</v>
      </c>
      <c r="Y227" s="1346"/>
      <c r="Z227" s="1346"/>
      <c r="AA227" s="1346"/>
      <c r="AB227" s="1346"/>
      <c r="AC227" s="1346"/>
      <c r="AD227" s="1346"/>
      <c r="AE227" s="1346"/>
      <c r="AF227" s="1346" t="s">
        <v>487</v>
      </c>
      <c r="AG227" s="1346"/>
      <c r="AH227" s="1346"/>
      <c r="AI227" s="1346"/>
      <c r="AJ227" s="1351"/>
      <c r="CU227" s="660"/>
      <c r="CV227" s="660"/>
      <c r="CW227" s="660"/>
      <c r="CX227" s="660"/>
      <c r="CY227" s="660"/>
      <c r="CZ227" s="660"/>
      <c r="DA227" s="660"/>
      <c r="DB227" s="660"/>
      <c r="DC227" s="660"/>
      <c r="DD227" s="660"/>
      <c r="DE227" s="660"/>
      <c r="DF227" s="660"/>
      <c r="DG227" s="660"/>
      <c r="DH227" s="660"/>
      <c r="DI227" s="660"/>
      <c r="DJ227" s="660"/>
      <c r="DK227" s="660"/>
      <c r="DL227" s="660"/>
      <c r="DM227" s="660"/>
      <c r="DN227" s="660"/>
      <c r="DO227" s="660"/>
      <c r="DP227" s="660"/>
      <c r="DQ227" s="660"/>
      <c r="DR227" s="660"/>
      <c r="DS227" s="660"/>
      <c r="DT227" s="660"/>
      <c r="DU227" s="660"/>
      <c r="DV227" s="660"/>
      <c r="DW227" s="660"/>
      <c r="DX227" s="660"/>
      <c r="DY227" s="660"/>
      <c r="DZ227" s="660"/>
      <c r="EA227" s="660"/>
      <c r="EB227" s="660"/>
      <c r="EC227" s="660"/>
      <c r="ED227" s="660"/>
      <c r="EE227" s="660"/>
    </row>
    <row r="228" spans="1:135" ht="20.100000000000001" customHeight="1" thickTop="1">
      <c r="B228" s="1347">
        <f>AG225</f>
        <v>4.55</v>
      </c>
      <c r="C228" s="1355"/>
      <c r="D228" s="1355"/>
      <c r="E228" s="1355"/>
      <c r="F228" s="1355"/>
      <c r="G228" s="1355"/>
      <c r="H228" s="1355"/>
      <c r="I228" s="1355"/>
      <c r="J228" s="1359">
        <f>X228/10.1</f>
        <v>2.5742574257425743</v>
      </c>
      <c r="K228" s="1359"/>
      <c r="L228" s="1359"/>
      <c r="M228" s="1359"/>
      <c r="N228" s="1359"/>
      <c r="O228" s="1359"/>
      <c r="P228" s="1343">
        <f>R221</f>
        <v>4</v>
      </c>
      <c r="Q228" s="1343"/>
      <c r="R228" s="1343"/>
      <c r="S228" s="1343"/>
      <c r="T228" s="1343"/>
      <c r="U228" s="1343"/>
      <c r="V228" s="1343"/>
      <c r="W228" s="1343"/>
      <c r="X228" s="1354">
        <f>Z221</f>
        <v>26</v>
      </c>
      <c r="Y228" s="1354"/>
      <c r="Z228" s="1354"/>
      <c r="AA228" s="1354"/>
      <c r="AB228" s="1354"/>
      <c r="AC228" s="1354"/>
      <c r="AD228" s="1354"/>
      <c r="AE228" s="1354"/>
      <c r="AF228" s="1343">
        <f>((X228*(P228)^3)/((B228)^3*(J228-1)^3))/X228</f>
        <v>0.17414801653062018</v>
      </c>
      <c r="AG228" s="1343"/>
      <c r="AH228" s="1343"/>
      <c r="AI228" s="1343"/>
      <c r="AJ228" s="1350"/>
      <c r="CU228" s="1362"/>
      <c r="CV228" s="1362"/>
      <c r="CW228" s="1362"/>
      <c r="CX228" s="1362"/>
      <c r="CY228" s="1362"/>
      <c r="CZ228" s="1362"/>
      <c r="DA228" s="1362"/>
      <c r="DB228" s="1362"/>
      <c r="DC228" s="1362"/>
      <c r="DD228" s="1362"/>
      <c r="DE228" s="1362"/>
      <c r="DF228" s="1362"/>
      <c r="DG228" s="1362"/>
      <c r="DH228" s="1362"/>
      <c r="DI228" s="1362"/>
      <c r="DJ228" s="1362"/>
      <c r="DK228" s="1362"/>
      <c r="DL228" s="1362"/>
      <c r="DM228" s="1362"/>
      <c r="DN228" s="1362"/>
      <c r="DO228" s="1362"/>
      <c r="DP228" s="1362"/>
      <c r="DQ228" s="1362"/>
      <c r="DR228" s="1362"/>
      <c r="DS228" s="1362"/>
      <c r="DT228" s="1362"/>
      <c r="DU228" s="1362"/>
      <c r="DV228" s="1362"/>
      <c r="DW228" s="1362"/>
      <c r="DX228" s="1362"/>
      <c r="DY228" s="1362"/>
      <c r="DZ228" s="1362"/>
      <c r="EA228" s="1362"/>
      <c r="EB228" s="1362"/>
      <c r="EC228" s="1362"/>
      <c r="ED228" s="1362"/>
      <c r="EE228" s="1362"/>
    </row>
    <row r="229" spans="1:135" ht="15" customHeight="1">
      <c r="B229" s="503"/>
      <c r="C229" s="292"/>
      <c r="D229" s="292"/>
      <c r="E229" s="292"/>
      <c r="F229" s="292"/>
      <c r="G229" s="292"/>
      <c r="H229" s="292"/>
      <c r="I229" s="292"/>
      <c r="J229" s="522"/>
      <c r="K229" s="522"/>
      <c r="L229" s="292"/>
      <c r="M229" s="292"/>
      <c r="N229" s="292"/>
      <c r="O229" s="292"/>
      <c r="P229" s="292"/>
      <c r="Q229" s="292"/>
      <c r="R229" s="503"/>
      <c r="S229" s="292"/>
      <c r="T229" s="292"/>
      <c r="U229" s="292"/>
      <c r="V229" s="292"/>
      <c r="W229" s="292"/>
      <c r="X229" s="292"/>
      <c r="Y229" s="292"/>
      <c r="Z229" s="668"/>
      <c r="AA229" s="292"/>
      <c r="AB229" s="292"/>
      <c r="AC229" s="292"/>
      <c r="AD229" s="292"/>
      <c r="AE229" s="292"/>
      <c r="AF229" s="292"/>
      <c r="AG229" s="678"/>
      <c r="AH229" s="678"/>
      <c r="AI229" s="678"/>
      <c r="AJ229" s="678"/>
      <c r="AK229" s="384"/>
      <c r="AL229" s="384"/>
    </row>
    <row r="230" spans="1:135" ht="15" customHeight="1">
      <c r="B230" s="503"/>
      <c r="C230" s="292"/>
      <c r="D230" s="292"/>
      <c r="E230" s="292"/>
      <c r="F230" s="292"/>
      <c r="G230" s="292"/>
      <c r="H230" s="292"/>
      <c r="I230" s="292"/>
      <c r="J230" s="522"/>
      <c r="K230" s="522"/>
      <c r="L230" s="292"/>
      <c r="M230" s="292"/>
      <c r="N230" s="292"/>
      <c r="O230" s="292"/>
      <c r="P230" s="292"/>
      <c r="Q230" s="292"/>
      <c r="R230" s="503"/>
      <c r="S230" s="292"/>
      <c r="T230" s="292"/>
      <c r="U230" s="292"/>
      <c r="V230" s="292"/>
      <c r="W230" s="292"/>
      <c r="X230" s="292"/>
      <c r="Y230" s="292"/>
      <c r="Z230" s="668"/>
      <c r="AA230" s="292"/>
      <c r="AB230" s="292"/>
      <c r="AC230" s="292"/>
      <c r="AD230" s="292"/>
      <c r="AE230" s="292"/>
      <c r="AF230" s="292"/>
      <c r="AG230" s="678"/>
      <c r="AH230" s="678"/>
      <c r="AI230" s="678"/>
      <c r="AJ230" s="678"/>
      <c r="AK230" s="384"/>
      <c r="AL230" s="384"/>
    </row>
    <row r="231" spans="1:135" ht="20.100000000000001" customHeight="1">
      <c r="B231" s="659" t="s">
        <v>491</v>
      </c>
      <c r="C231" s="672" t="s">
        <v>518</v>
      </c>
      <c r="D231" s="672"/>
      <c r="E231" s="672"/>
      <c r="AB231" s="346" t="s">
        <v>535</v>
      </c>
      <c r="AC231" s="1308" t="e">
        <f>#REF!</f>
        <v>#REF!</v>
      </c>
      <c r="AD231" s="787"/>
      <c r="AE231" s="787"/>
      <c r="AF231" s="787"/>
      <c r="AG231" s="787"/>
      <c r="AH231" s="787"/>
      <c r="AI231" s="787"/>
      <c r="AJ231" s="346" t="s">
        <v>537</v>
      </c>
      <c r="AK231" s="384"/>
      <c r="AL231" s="1356" t="s">
        <v>606</v>
      </c>
      <c r="AM231" s="1356"/>
      <c r="AN231" s="1356"/>
      <c r="AO231" s="1357" t="e">
        <f>#REF!</f>
        <v>#REF!</v>
      </c>
      <c r="AP231" s="1357"/>
      <c r="AQ231" s="1357"/>
      <c r="AR231" s="1357"/>
      <c r="AS231" s="1356" t="s">
        <v>607</v>
      </c>
      <c r="AT231" s="1356"/>
      <c r="AU231" s="1356"/>
      <c r="AV231" s="1356" t="e">
        <f>AV232-(9.8*AO231^2/(2*PI()))*TANH(2*PI()*(AO232)/AV232)</f>
        <v>#REF!</v>
      </c>
      <c r="AW231" s="1356"/>
      <c r="AX231" s="1356"/>
      <c r="AY231" s="1356"/>
    </row>
    <row r="232" spans="1:135" ht="20.100000000000001" customHeight="1" thickBot="1">
      <c r="B232" s="1360" t="s">
        <v>55</v>
      </c>
      <c r="C232" s="1346"/>
      <c r="D232" s="1346"/>
      <c r="E232" s="1346"/>
      <c r="F232" s="1346"/>
      <c r="G232" s="1346" t="s">
        <v>519</v>
      </c>
      <c r="H232" s="1346"/>
      <c r="I232" s="1346"/>
      <c r="J232" s="1346" t="s">
        <v>70</v>
      </c>
      <c r="K232" s="1346"/>
      <c r="L232" s="1346"/>
      <c r="M232" s="1346"/>
      <c r="N232" s="1346" t="s">
        <v>825</v>
      </c>
      <c r="O232" s="1346"/>
      <c r="P232" s="1346"/>
      <c r="Q232" s="1346"/>
      <c r="R232" s="1346" t="s">
        <v>12</v>
      </c>
      <c r="S232" s="1346"/>
      <c r="T232" s="1346"/>
      <c r="U232" s="1346" t="s">
        <v>826</v>
      </c>
      <c r="V232" s="1346"/>
      <c r="W232" s="1346"/>
      <c r="X232" s="1346"/>
      <c r="Y232" s="1346"/>
      <c r="Z232" s="1346" t="s">
        <v>520</v>
      </c>
      <c r="AA232" s="1346"/>
      <c r="AB232" s="1346"/>
      <c r="AC232" s="1346" t="s">
        <v>11</v>
      </c>
      <c r="AD232" s="1346"/>
      <c r="AE232" s="1346"/>
      <c r="AF232" s="1346"/>
      <c r="AG232" s="1346" t="s">
        <v>521</v>
      </c>
      <c r="AH232" s="1346"/>
      <c r="AI232" s="1346"/>
      <c r="AJ232" s="1351"/>
      <c r="AK232" s="384"/>
      <c r="AL232" s="1356" t="s">
        <v>608</v>
      </c>
      <c r="AM232" s="1356"/>
      <c r="AN232" s="1356"/>
      <c r="AO232" s="1358">
        <f>B233</f>
        <v>6.4560000000000004</v>
      </c>
      <c r="AP232" s="1358"/>
      <c r="AQ232" s="1358"/>
      <c r="AR232" s="1358"/>
      <c r="AS232" s="1356" t="s">
        <v>609</v>
      </c>
      <c r="AT232" s="1356"/>
      <c r="AU232" s="1356"/>
      <c r="AV232" s="1356">
        <v>86.822401529686715</v>
      </c>
      <c r="AW232" s="1356"/>
      <c r="AX232" s="1356"/>
      <c r="AY232" s="1356"/>
      <c r="AZ232" s="672"/>
      <c r="CU232" s="292"/>
      <c r="CV232" s="660"/>
      <c r="CW232" s="660"/>
      <c r="CX232" s="660"/>
      <c r="CY232" s="660"/>
      <c r="CZ232" s="660"/>
      <c r="DA232" s="660"/>
      <c r="DB232" s="660"/>
      <c r="DC232" s="660"/>
      <c r="DD232" s="660"/>
      <c r="DE232" s="660"/>
      <c r="DF232" s="660"/>
      <c r="DG232" s="660"/>
      <c r="DH232" s="660"/>
      <c r="DI232" s="660"/>
      <c r="DJ232" s="660"/>
      <c r="DK232" s="660"/>
      <c r="DL232" s="660"/>
      <c r="DM232" s="660"/>
      <c r="DN232" s="660"/>
      <c r="DO232" s="660"/>
      <c r="DP232" s="660"/>
      <c r="DQ232" s="660"/>
      <c r="DR232" s="660"/>
      <c r="DS232" s="660"/>
      <c r="DT232" s="660"/>
      <c r="DU232" s="660"/>
      <c r="DV232" s="660"/>
      <c r="DW232" s="660"/>
      <c r="DX232" s="660"/>
      <c r="DY232" s="660"/>
      <c r="DZ232" s="660"/>
      <c r="EA232" s="660"/>
      <c r="EB232" s="660"/>
      <c r="EC232" s="660"/>
      <c r="ED232" s="660"/>
      <c r="EE232" s="660"/>
    </row>
    <row r="233" spans="1:135" ht="20.100000000000001" customHeight="1" thickTop="1">
      <c r="B233" s="1347">
        <f>B218</f>
        <v>6.4560000000000004</v>
      </c>
      <c r="C233" s="1343"/>
      <c r="D233" s="1343"/>
      <c r="E233" s="1343"/>
      <c r="F233" s="1343"/>
      <c r="G233" s="1343">
        <f>G218</f>
        <v>5.3</v>
      </c>
      <c r="H233" s="1343"/>
      <c r="I233" s="1343"/>
      <c r="J233" s="1343">
        <f>AV232</f>
        <v>86.822401529686715</v>
      </c>
      <c r="K233" s="1343"/>
      <c r="L233" s="1343"/>
      <c r="M233" s="1343"/>
      <c r="N233" s="1343">
        <v>0.45</v>
      </c>
      <c r="O233" s="1343"/>
      <c r="P233" s="1343"/>
      <c r="Q233" s="1343"/>
      <c r="R233" s="1343">
        <v>0</v>
      </c>
      <c r="S233" s="1343"/>
      <c r="T233" s="1343"/>
      <c r="U233" s="1343">
        <f>MAX(N233*(SIN(RADIANS(R233)))^2*(COS(2*PI()*G233*COS(RADIANS(R233))/J233))^2,(COS(RADIANS(R233)))^2*(SIN(2*PI()*G233*COS(RADIANS(R233))/J233))^2)</f>
        <v>0.14003797917856683</v>
      </c>
      <c r="V233" s="1343"/>
      <c r="W233" s="1343"/>
      <c r="X233" s="1343"/>
      <c r="Y233" s="1343"/>
      <c r="Z233" s="1343">
        <f>((4*PI()*B233)/J233)/SINH((4*PI()*B233)/J233)</f>
        <v>0.86804811174170227</v>
      </c>
      <c r="AA233" s="1343"/>
      <c r="AB233" s="1343"/>
      <c r="AC233" s="1343">
        <f>U233*Z233</f>
        <v>0.12155970339807876</v>
      </c>
      <c r="AD233" s="1343"/>
      <c r="AE233" s="1343"/>
      <c r="AF233" s="1343"/>
      <c r="AG233" s="1343" t="e">
        <f>ROUND(MAX(1.8,(1.3*((1-AC233)/(AC233)^(1/3)*(B233/#REF!))+(1.8*EXP((-1.5)*(1-AC233)^2/(AC233)^(1/3)*(B233/#REF!))))),2)</f>
        <v>#REF!</v>
      </c>
      <c r="AH233" s="1343"/>
      <c r="AI233" s="1343"/>
      <c r="AJ233" s="1350"/>
      <c r="AK233" s="919"/>
      <c r="AL233" s="919"/>
      <c r="AM233" s="919"/>
      <c r="AP233" s="673"/>
      <c r="AQ233" s="919"/>
      <c r="AR233" s="919"/>
      <c r="AS233" s="595"/>
      <c r="AT233" s="1371"/>
      <c r="AU233" s="1371"/>
      <c r="CU233" s="1362"/>
      <c r="CV233" s="1362"/>
      <c r="CW233" s="1362"/>
      <c r="CX233" s="1362"/>
      <c r="CY233" s="1362"/>
      <c r="CZ233" s="1362"/>
      <c r="DA233" s="1362"/>
      <c r="DB233" s="1362"/>
      <c r="DC233" s="1362"/>
      <c r="DD233" s="1362"/>
      <c r="DE233" s="1362"/>
      <c r="DF233" s="1362"/>
      <c r="DG233" s="1362"/>
      <c r="DH233" s="1362"/>
      <c r="DI233" s="1362"/>
      <c r="DJ233" s="1362"/>
      <c r="DK233" s="1362"/>
      <c r="DL233" s="1362"/>
      <c r="DM233" s="1362"/>
      <c r="DN233" s="1362"/>
      <c r="DO233" s="1362"/>
      <c r="DP233" s="1362"/>
      <c r="DQ233" s="1362"/>
      <c r="DR233" s="1362"/>
      <c r="DS233" s="1362"/>
      <c r="DT233" s="1362"/>
      <c r="DU233" s="1362"/>
      <c r="DV233" s="1362"/>
      <c r="DW233" s="1362"/>
      <c r="DX233" s="1362"/>
      <c r="DY233" s="1362"/>
      <c r="DZ233" s="1362"/>
      <c r="EA233" s="1362"/>
      <c r="EB233" s="1362"/>
      <c r="EC233" s="1362"/>
      <c r="ED233" s="1362"/>
      <c r="EE233" s="1366"/>
    </row>
    <row r="234" spans="1:135" ht="9.9499999999999993" customHeight="1">
      <c r="A234" s="672"/>
      <c r="B234" s="672"/>
      <c r="C234" s="672"/>
      <c r="D234" s="672"/>
      <c r="E234" s="672"/>
      <c r="F234" s="672"/>
      <c r="G234" s="672"/>
      <c r="H234" s="672"/>
      <c r="I234" s="672"/>
      <c r="J234" s="672"/>
      <c r="K234" s="672"/>
      <c r="L234" s="672"/>
      <c r="M234" s="672"/>
      <c r="N234" s="672"/>
      <c r="O234" s="672"/>
      <c r="P234" s="672"/>
      <c r="Q234" s="672"/>
      <c r="R234" s="672"/>
      <c r="S234" s="672"/>
      <c r="T234" s="672"/>
      <c r="U234" s="672"/>
      <c r="V234" s="672"/>
      <c r="W234" s="672"/>
      <c r="X234" s="672"/>
      <c r="Y234" s="672"/>
      <c r="Z234" s="672"/>
      <c r="AA234" s="672"/>
      <c r="AB234" s="672"/>
      <c r="AC234" s="672"/>
      <c r="AD234" s="672"/>
      <c r="AE234" s="672"/>
      <c r="AF234" s="672"/>
      <c r="AG234" s="672"/>
      <c r="AH234" s="672"/>
      <c r="AI234" s="672"/>
      <c r="AJ234" s="672"/>
      <c r="CU234" s="920"/>
      <c r="CV234" s="920"/>
      <c r="CW234" s="920"/>
      <c r="CX234" s="920"/>
      <c r="CY234" s="920"/>
      <c r="CZ234" s="920"/>
      <c r="DA234" s="920"/>
      <c r="DB234" s="920"/>
      <c r="DC234" s="920"/>
      <c r="DD234" s="920"/>
      <c r="DE234" s="920"/>
      <c r="DF234" s="920"/>
      <c r="DG234" s="920"/>
      <c r="DH234" s="920"/>
      <c r="DI234" s="920"/>
      <c r="DJ234" s="920"/>
      <c r="DK234" s="920"/>
      <c r="DL234" s="920"/>
      <c r="DM234" s="920"/>
      <c r="DN234" s="920"/>
      <c r="DO234" s="920"/>
      <c r="DP234" s="920"/>
      <c r="DQ234" s="920"/>
      <c r="DR234" s="920"/>
      <c r="DS234" s="920"/>
      <c r="DT234" s="920"/>
      <c r="DU234" s="920"/>
      <c r="DV234" s="920"/>
      <c r="DW234" s="920"/>
      <c r="DX234" s="920"/>
      <c r="DY234" s="920"/>
      <c r="DZ234" s="920"/>
      <c r="EA234" s="920"/>
      <c r="EB234" s="920"/>
      <c r="EC234" s="920"/>
      <c r="ED234" s="920"/>
      <c r="EE234" s="1365"/>
    </row>
    <row r="235" spans="1:135" ht="20.100000000000001" customHeight="1" thickBot="1">
      <c r="B235" s="1360" t="s">
        <v>521</v>
      </c>
      <c r="C235" s="1346"/>
      <c r="D235" s="1346"/>
      <c r="E235" s="1346"/>
      <c r="F235" s="1346"/>
      <c r="G235" s="1346"/>
      <c r="H235" s="1346"/>
      <c r="I235" s="1346"/>
      <c r="J235" s="1346" t="s">
        <v>522</v>
      </c>
      <c r="K235" s="1346"/>
      <c r="L235" s="1346"/>
      <c r="M235" s="1346"/>
      <c r="N235" s="1346"/>
      <c r="O235" s="1346"/>
      <c r="P235" s="1346"/>
      <c r="Q235" s="1346"/>
      <c r="R235" s="1346" t="s">
        <v>676</v>
      </c>
      <c r="S235" s="1346"/>
      <c r="T235" s="1346"/>
      <c r="U235" s="1346"/>
      <c r="V235" s="1346"/>
      <c r="W235" s="1346"/>
      <c r="X235" s="1346"/>
      <c r="Y235" s="1346"/>
      <c r="Z235" s="1346" t="s">
        <v>523</v>
      </c>
      <c r="AA235" s="1346"/>
      <c r="AB235" s="1346"/>
      <c r="AC235" s="1346"/>
      <c r="AD235" s="1346"/>
      <c r="AE235" s="1346"/>
      <c r="AF235" s="1346" t="s">
        <v>487</v>
      </c>
      <c r="AG235" s="1346"/>
      <c r="AH235" s="1346"/>
      <c r="AI235" s="1346"/>
      <c r="AJ235" s="1351"/>
      <c r="CU235" s="660"/>
      <c r="CV235" s="660"/>
      <c r="CW235" s="660"/>
      <c r="CX235" s="660"/>
      <c r="CY235" s="660"/>
      <c r="CZ235" s="660"/>
      <c r="DA235" s="660"/>
      <c r="DB235" s="660"/>
      <c r="DC235" s="660"/>
      <c r="DD235" s="660"/>
      <c r="DE235" s="660"/>
      <c r="DF235" s="660"/>
      <c r="DG235" s="660"/>
      <c r="DH235" s="660"/>
      <c r="DI235" s="660"/>
      <c r="DJ235" s="660"/>
      <c r="DK235" s="660"/>
      <c r="DL235" s="660"/>
      <c r="DM235" s="660"/>
      <c r="DN235" s="660"/>
      <c r="DO235" s="660"/>
      <c r="DP235" s="660"/>
      <c r="DQ235" s="660"/>
      <c r="DR235" s="660"/>
      <c r="DS235" s="660"/>
      <c r="DT235" s="660"/>
      <c r="DU235" s="660"/>
      <c r="DV235" s="660"/>
      <c r="DW235" s="660"/>
      <c r="DX235" s="660"/>
      <c r="DY235" s="660"/>
      <c r="DZ235" s="660"/>
      <c r="EA235" s="660"/>
      <c r="EB235" s="660"/>
      <c r="EC235" s="660"/>
      <c r="ED235" s="660"/>
      <c r="EE235" s="660"/>
    </row>
    <row r="236" spans="1:135" ht="20.100000000000001" customHeight="1" thickTop="1">
      <c r="B236" s="1347" t="e">
        <f>AG233</f>
        <v>#REF!</v>
      </c>
      <c r="C236" s="1355"/>
      <c r="D236" s="1355"/>
      <c r="E236" s="1355"/>
      <c r="F236" s="1355"/>
      <c r="G236" s="1355"/>
      <c r="H236" s="1355"/>
      <c r="I236" s="1355"/>
      <c r="J236" s="1361">
        <f>Z236/10.1</f>
        <v>2.5742574257425743</v>
      </c>
      <c r="K236" s="1361"/>
      <c r="L236" s="1361"/>
      <c r="M236" s="1361"/>
      <c r="N236" s="1361"/>
      <c r="O236" s="1361"/>
      <c r="P236" s="1361"/>
      <c r="Q236" s="1361"/>
      <c r="R236" s="1343" t="e">
        <f>#REF!</f>
        <v>#REF!</v>
      </c>
      <c r="S236" s="1355"/>
      <c r="T236" s="1355"/>
      <c r="U236" s="1355"/>
      <c r="V236" s="1355"/>
      <c r="W236" s="1355"/>
      <c r="X236" s="1355"/>
      <c r="Y236" s="1355"/>
      <c r="Z236" s="1354">
        <v>26</v>
      </c>
      <c r="AA236" s="1355"/>
      <c r="AB236" s="1355"/>
      <c r="AC236" s="1355"/>
      <c r="AD236" s="1355"/>
      <c r="AE236" s="1355"/>
      <c r="AF236" s="1343" t="e">
        <f>((Z236*(R236)^3)/((B236)^3*(J236-1)^3))/Z236</f>
        <v>#REF!</v>
      </c>
      <c r="AG236" s="1343"/>
      <c r="AH236" s="1343"/>
      <c r="AI236" s="1343"/>
      <c r="AJ236" s="1350"/>
      <c r="CU236" s="1362"/>
      <c r="CV236" s="1362"/>
      <c r="CW236" s="1362"/>
      <c r="CX236" s="1362"/>
      <c r="CY236" s="1362"/>
      <c r="CZ236" s="1362"/>
      <c r="DA236" s="1362"/>
      <c r="DB236" s="1362"/>
      <c r="DC236" s="1362"/>
      <c r="DD236" s="1362"/>
      <c r="DE236" s="1362"/>
      <c r="DF236" s="1362"/>
      <c r="DG236" s="1362"/>
      <c r="DH236" s="1362"/>
      <c r="DI236" s="1362"/>
      <c r="DJ236" s="1362"/>
      <c r="DK236" s="1362"/>
      <c r="DL236" s="1362"/>
      <c r="DM236" s="1362"/>
      <c r="DN236" s="1362"/>
      <c r="DO236" s="1362"/>
      <c r="DP236" s="1362"/>
      <c r="DQ236" s="1362"/>
      <c r="DR236" s="1362"/>
      <c r="DS236" s="1362"/>
      <c r="DT236" s="1362"/>
      <c r="DU236" s="1362"/>
      <c r="DV236" s="1362"/>
      <c r="DW236" s="1362"/>
      <c r="DX236" s="1362"/>
      <c r="DY236" s="1362"/>
      <c r="DZ236" s="1362"/>
      <c r="EA236" s="1362"/>
      <c r="EB236" s="1362"/>
      <c r="EC236" s="1362"/>
      <c r="ED236" s="1362"/>
      <c r="EE236" s="1362"/>
    </row>
    <row r="237" spans="1:135" s="677" customFormat="1" ht="9.9499999999999993" customHeight="1">
      <c r="A237" s="676"/>
      <c r="F237" s="676"/>
      <c r="G237" s="676"/>
      <c r="H237" s="676"/>
      <c r="I237" s="676"/>
      <c r="J237" s="676"/>
      <c r="K237" s="676"/>
      <c r="L237" s="676"/>
      <c r="M237" s="676"/>
      <c r="N237" s="676"/>
      <c r="O237" s="676"/>
      <c r="P237" s="676"/>
      <c r="Q237" s="676"/>
      <c r="R237" s="676"/>
      <c r="S237" s="676"/>
      <c r="T237" s="676"/>
      <c r="U237" s="676"/>
      <c r="V237" s="676"/>
      <c r="W237" s="676"/>
      <c r="X237" s="676"/>
      <c r="Y237" s="676"/>
      <c r="Z237" s="676"/>
      <c r="AA237" s="676"/>
      <c r="AB237" s="676"/>
      <c r="AC237" s="676"/>
      <c r="AD237" s="676"/>
      <c r="AE237" s="676"/>
      <c r="AF237" s="676"/>
      <c r="AG237" s="676"/>
      <c r="AH237" s="676"/>
      <c r="AI237" s="676"/>
      <c r="AJ237" s="676"/>
      <c r="CU237" s="1367"/>
      <c r="CV237" s="1081"/>
      <c r="CW237" s="1081"/>
      <c r="CX237" s="1081"/>
      <c r="CY237" s="1081"/>
      <c r="CZ237" s="1081"/>
      <c r="DA237" s="1081"/>
      <c r="DB237" s="1081"/>
      <c r="DC237" s="1368"/>
      <c r="DD237" s="1368"/>
      <c r="DE237" s="1368"/>
      <c r="DF237" s="1368"/>
      <c r="DG237" s="1368"/>
      <c r="DH237" s="1368"/>
      <c r="DI237" s="1368"/>
      <c r="DJ237" s="1368"/>
      <c r="DK237" s="1367"/>
      <c r="DL237" s="1081"/>
      <c r="DM237" s="1081"/>
      <c r="DN237" s="1081"/>
      <c r="DO237" s="1081"/>
      <c r="DP237" s="1081"/>
      <c r="DQ237" s="1081"/>
      <c r="DR237" s="1081"/>
      <c r="DS237" s="1369"/>
      <c r="DT237" s="1081"/>
      <c r="DU237" s="1081"/>
      <c r="DV237" s="1081"/>
      <c r="DW237" s="1081"/>
      <c r="DX237" s="1081"/>
      <c r="DY237" s="1081"/>
      <c r="DZ237" s="1081"/>
      <c r="EA237" s="1370"/>
      <c r="EB237" s="1370"/>
      <c r="EC237" s="1370"/>
      <c r="ED237" s="1370"/>
      <c r="EE237" s="1370"/>
    </row>
    <row r="238" spans="1:135" ht="15" customHeight="1">
      <c r="CU238" s="920"/>
      <c r="CV238" s="749"/>
      <c r="CW238" s="749"/>
      <c r="CX238" s="749"/>
      <c r="CY238" s="749"/>
      <c r="CZ238" s="749"/>
      <c r="DA238" s="749"/>
      <c r="DB238" s="749"/>
      <c r="DC238" s="1363"/>
      <c r="DD238" s="749"/>
      <c r="DE238" s="749"/>
      <c r="DF238" s="749"/>
      <c r="DG238" s="749"/>
      <c r="DH238" s="749"/>
      <c r="DI238" s="749"/>
      <c r="DJ238" s="749"/>
      <c r="DK238" s="920"/>
      <c r="DL238" s="749"/>
      <c r="DM238" s="749"/>
      <c r="DN238" s="749"/>
      <c r="DO238" s="749"/>
      <c r="DP238" s="749"/>
      <c r="DQ238" s="749"/>
      <c r="DR238" s="749"/>
      <c r="DS238" s="1363"/>
      <c r="DT238" s="749"/>
      <c r="DU238" s="749"/>
      <c r="DV238" s="749"/>
      <c r="DW238" s="749"/>
      <c r="DX238" s="749"/>
      <c r="DY238" s="749"/>
      <c r="DZ238" s="749"/>
      <c r="EA238" s="1364"/>
      <c r="EB238" s="1364"/>
      <c r="EC238" s="1364"/>
      <c r="ED238" s="1364"/>
      <c r="EE238" s="1364"/>
    </row>
    <row r="239" spans="1:135" ht="20.100000000000001" customHeight="1">
      <c r="B239" s="659" t="s">
        <v>491</v>
      </c>
      <c r="C239" s="672" t="s">
        <v>518</v>
      </c>
      <c r="D239" s="672"/>
      <c r="E239" s="672"/>
      <c r="AB239" s="346" t="s">
        <v>535</v>
      </c>
      <c r="AC239" s="1308" t="str">
        <f>AC143</f>
        <v>남측파제제</v>
      </c>
      <c r="AD239" s="787"/>
      <c r="AE239" s="787"/>
      <c r="AF239" s="787"/>
      <c r="AG239" s="787"/>
      <c r="AH239" s="787"/>
      <c r="AI239" s="787"/>
      <c r="AJ239" s="346" t="s">
        <v>537</v>
      </c>
      <c r="AK239" s="384"/>
      <c r="AL239" s="1356" t="s">
        <v>606</v>
      </c>
      <c r="AM239" s="1356"/>
      <c r="AN239" s="1356"/>
      <c r="AO239" s="1357">
        <f>O5</f>
        <v>11.6</v>
      </c>
      <c r="AP239" s="1357"/>
      <c r="AQ239" s="1357"/>
      <c r="AR239" s="1357"/>
      <c r="AS239" s="1356" t="s">
        <v>607</v>
      </c>
      <c r="AT239" s="1356"/>
      <c r="AU239" s="1356"/>
      <c r="AV239" s="1356">
        <f>AV240-(9.8*AO239^2/(2*PI()))*TANH(2*PI()*(AO240)/AV240)</f>
        <v>-2.1420732994670288E-4</v>
      </c>
      <c r="AW239" s="1356"/>
      <c r="AX239" s="1356"/>
      <c r="AY239" s="1356"/>
    </row>
    <row r="240" spans="1:135" ht="20.100000000000001" customHeight="1" thickBot="1">
      <c r="B240" s="1360" t="s">
        <v>55</v>
      </c>
      <c r="C240" s="1346"/>
      <c r="D240" s="1346"/>
      <c r="E240" s="1346"/>
      <c r="F240" s="1346"/>
      <c r="G240" s="1346" t="s">
        <v>519</v>
      </c>
      <c r="H240" s="1346"/>
      <c r="I240" s="1346"/>
      <c r="J240" s="1346" t="s">
        <v>70</v>
      </c>
      <c r="K240" s="1346"/>
      <c r="L240" s="1346"/>
      <c r="M240" s="1346"/>
      <c r="N240" s="1346" t="s">
        <v>825</v>
      </c>
      <c r="O240" s="1346"/>
      <c r="P240" s="1346"/>
      <c r="Q240" s="1346"/>
      <c r="R240" s="1346" t="s">
        <v>12</v>
      </c>
      <c r="S240" s="1346"/>
      <c r="T240" s="1346"/>
      <c r="U240" s="1346" t="s">
        <v>826</v>
      </c>
      <c r="V240" s="1346"/>
      <c r="W240" s="1346"/>
      <c r="X240" s="1346"/>
      <c r="Y240" s="1346"/>
      <c r="Z240" s="1346" t="s">
        <v>520</v>
      </c>
      <c r="AA240" s="1346"/>
      <c r="AB240" s="1346"/>
      <c r="AC240" s="1346" t="s">
        <v>11</v>
      </c>
      <c r="AD240" s="1346"/>
      <c r="AE240" s="1346"/>
      <c r="AF240" s="1346"/>
      <c r="AG240" s="1346" t="s">
        <v>521</v>
      </c>
      <c r="AH240" s="1346"/>
      <c r="AI240" s="1346"/>
      <c r="AJ240" s="1351"/>
      <c r="AK240" s="384"/>
      <c r="AL240" s="1356" t="s">
        <v>608</v>
      </c>
      <c r="AM240" s="1356"/>
      <c r="AN240" s="1356"/>
      <c r="AO240" s="1358">
        <f>B241</f>
        <v>6.4560000000000004</v>
      </c>
      <c r="AP240" s="1358"/>
      <c r="AQ240" s="1358"/>
      <c r="AR240" s="1358"/>
      <c r="AS240" s="1356" t="s">
        <v>609</v>
      </c>
      <c r="AT240" s="1356"/>
      <c r="AU240" s="1356"/>
      <c r="AV240" s="1356">
        <v>89.287989064141712</v>
      </c>
      <c r="AW240" s="1356"/>
      <c r="AX240" s="1356"/>
      <c r="AY240" s="1356"/>
      <c r="AZ240" s="672"/>
      <c r="CU240" s="292"/>
      <c r="CV240" s="660"/>
      <c r="CW240" s="660"/>
      <c r="CX240" s="660"/>
      <c r="CY240" s="660"/>
      <c r="CZ240" s="660"/>
      <c r="DA240" s="660"/>
      <c r="DB240" s="660"/>
      <c r="DC240" s="660"/>
      <c r="DD240" s="660"/>
      <c r="DE240" s="660"/>
      <c r="DF240" s="660"/>
      <c r="DG240" s="660"/>
      <c r="DH240" s="660"/>
      <c r="DI240" s="660"/>
      <c r="DJ240" s="660"/>
      <c r="DK240" s="660"/>
      <c r="DL240" s="660"/>
      <c r="DM240" s="660"/>
      <c r="DN240" s="660"/>
      <c r="DO240" s="660"/>
      <c r="DP240" s="660"/>
      <c r="DQ240" s="660"/>
      <c r="DR240" s="660"/>
      <c r="DS240" s="660"/>
      <c r="DT240" s="660"/>
      <c r="DU240" s="660"/>
      <c r="DV240" s="660"/>
      <c r="DW240" s="660"/>
      <c r="DX240" s="660"/>
      <c r="DY240" s="660"/>
      <c r="DZ240" s="660"/>
      <c r="EA240" s="660"/>
      <c r="EB240" s="660"/>
      <c r="EC240" s="660"/>
      <c r="ED240" s="660"/>
      <c r="EE240" s="660"/>
    </row>
    <row r="241" spans="1:135" ht="20.100000000000001" customHeight="1" thickTop="1">
      <c r="B241" s="1347">
        <f>B233</f>
        <v>6.4560000000000004</v>
      </c>
      <c r="C241" s="1343"/>
      <c r="D241" s="1343"/>
      <c r="E241" s="1343"/>
      <c r="F241" s="1343"/>
      <c r="G241" s="1343">
        <f>G233</f>
        <v>5.3</v>
      </c>
      <c r="H241" s="1343"/>
      <c r="I241" s="1343"/>
      <c r="J241" s="1343">
        <f>AV240</f>
        <v>89.287989064141712</v>
      </c>
      <c r="K241" s="1343"/>
      <c r="L241" s="1343"/>
      <c r="M241" s="1343"/>
      <c r="N241" s="1343">
        <v>0.45</v>
      </c>
      <c r="O241" s="1343"/>
      <c r="P241" s="1343"/>
      <c r="Q241" s="1343"/>
      <c r="R241" s="1343">
        <v>0</v>
      </c>
      <c r="S241" s="1343"/>
      <c r="T241" s="1343"/>
      <c r="U241" s="1343">
        <f>MAX(N241*(SIN(RADIANS(R241)))^2*(COS(2*PI()*G241*COS(RADIANS(R241))/J241))^2,(COS(RADIANS(R241)))^2*(SIN(2*PI()*G241*COS(RADIANS(R241))/J241))^2)</f>
        <v>0.13276832768799823</v>
      </c>
      <c r="V241" s="1343"/>
      <c r="W241" s="1343"/>
      <c r="X241" s="1343"/>
      <c r="Y241" s="1343"/>
      <c r="Z241" s="1343">
        <f>((4*PI()*B241)/J241)/SINH((4*PI()*B241)/J241)</f>
        <v>0.87459223648847073</v>
      </c>
      <c r="AA241" s="1343"/>
      <c r="AB241" s="1343"/>
      <c r="AC241" s="1343">
        <f>U241*Z241</f>
        <v>0.11611814864748053</v>
      </c>
      <c r="AD241" s="1343"/>
      <c r="AE241" s="1343"/>
      <c r="AF241" s="1343"/>
      <c r="AG241" s="1343">
        <f>ROUND(MAX(1.8,(1.3*((1-AC241)/(AC241)^(1/3)*(B241/I5))+(1.8*EXP((-1.5)*(1-AC241)^2/(AC241)^(1/3)*(B241/I5))))),2)</f>
        <v>3.3</v>
      </c>
      <c r="AH241" s="1343"/>
      <c r="AI241" s="1343"/>
      <c r="AJ241" s="1350"/>
      <c r="AK241" s="919"/>
      <c r="AL241" s="919"/>
      <c r="AM241" s="919"/>
      <c r="AP241" s="673"/>
      <c r="AQ241" s="919"/>
      <c r="AR241" s="919"/>
      <c r="AS241" s="595"/>
      <c r="AT241" s="1371"/>
      <c r="AU241" s="1371"/>
      <c r="CU241" s="1362"/>
      <c r="CV241" s="1362"/>
      <c r="CW241" s="1362"/>
      <c r="CX241" s="1362"/>
      <c r="CY241" s="1362"/>
      <c r="CZ241" s="1362"/>
      <c r="DA241" s="1362"/>
      <c r="DB241" s="1362"/>
      <c r="DC241" s="1362"/>
      <c r="DD241" s="1362"/>
      <c r="DE241" s="1362"/>
      <c r="DF241" s="1362"/>
      <c r="DG241" s="1362"/>
      <c r="DH241" s="1362"/>
      <c r="DI241" s="1362"/>
      <c r="DJ241" s="1362"/>
      <c r="DK241" s="1362"/>
      <c r="DL241" s="1362"/>
      <c r="DM241" s="1362"/>
      <c r="DN241" s="1362"/>
      <c r="DO241" s="1362"/>
      <c r="DP241" s="1362"/>
      <c r="DQ241" s="1362"/>
      <c r="DR241" s="1362"/>
      <c r="DS241" s="1362"/>
      <c r="DT241" s="1362"/>
      <c r="DU241" s="1362"/>
      <c r="DV241" s="1362"/>
      <c r="DW241" s="1362"/>
      <c r="DX241" s="1362"/>
      <c r="DY241" s="1362"/>
      <c r="DZ241" s="1362"/>
      <c r="EA241" s="1362"/>
      <c r="EB241" s="1362"/>
      <c r="EC241" s="1362"/>
      <c r="ED241" s="1362"/>
      <c r="EE241" s="1366"/>
    </row>
    <row r="242" spans="1:135" ht="9.9499999999999993" customHeight="1">
      <c r="A242" s="672"/>
      <c r="B242" s="672"/>
      <c r="C242" s="672"/>
      <c r="D242" s="672"/>
      <c r="E242" s="672"/>
      <c r="F242" s="672"/>
      <c r="G242" s="672"/>
      <c r="H242" s="672"/>
      <c r="I242" s="672"/>
      <c r="J242" s="672"/>
      <c r="K242" s="672"/>
      <c r="L242" s="672"/>
      <c r="M242" s="672"/>
      <c r="N242" s="672"/>
      <c r="O242" s="672"/>
      <c r="P242" s="672"/>
      <c r="Q242" s="672"/>
      <c r="R242" s="672"/>
      <c r="S242" s="672"/>
      <c r="T242" s="672"/>
      <c r="U242" s="672"/>
      <c r="V242" s="672"/>
      <c r="W242" s="672"/>
      <c r="X242" s="672"/>
      <c r="Y242" s="672"/>
      <c r="Z242" s="672"/>
      <c r="AA242" s="672"/>
      <c r="AB242" s="672"/>
      <c r="AC242" s="672"/>
      <c r="AD242" s="672"/>
      <c r="AE242" s="672"/>
      <c r="AF242" s="672"/>
      <c r="AG242" s="672"/>
      <c r="AH242" s="672"/>
      <c r="AI242" s="672"/>
      <c r="AJ242" s="672"/>
      <c r="CU242" s="920"/>
      <c r="CV242" s="920"/>
      <c r="CW242" s="920"/>
      <c r="CX242" s="920"/>
      <c r="CY242" s="920"/>
      <c r="CZ242" s="920"/>
      <c r="DA242" s="920"/>
      <c r="DB242" s="920"/>
      <c r="DC242" s="920"/>
      <c r="DD242" s="920"/>
      <c r="DE242" s="920"/>
      <c r="DF242" s="920"/>
      <c r="DG242" s="920"/>
      <c r="DH242" s="920"/>
      <c r="DI242" s="920"/>
      <c r="DJ242" s="920"/>
      <c r="DK242" s="920"/>
      <c r="DL242" s="920"/>
      <c r="DM242" s="920"/>
      <c r="DN242" s="920"/>
      <c r="DO242" s="920"/>
      <c r="DP242" s="920"/>
      <c r="DQ242" s="920"/>
      <c r="DR242" s="920"/>
      <c r="DS242" s="920"/>
      <c r="DT242" s="920"/>
      <c r="DU242" s="920"/>
      <c r="DV242" s="920"/>
      <c r="DW242" s="920"/>
      <c r="DX242" s="920"/>
      <c r="DY242" s="920"/>
      <c r="DZ242" s="920"/>
      <c r="EA242" s="920"/>
      <c r="EB242" s="920"/>
      <c r="EC242" s="920"/>
      <c r="ED242" s="920"/>
      <c r="EE242" s="1365"/>
    </row>
    <row r="243" spans="1:135" ht="20.100000000000001" customHeight="1" thickBot="1">
      <c r="B243" s="1360" t="s">
        <v>521</v>
      </c>
      <c r="C243" s="1346"/>
      <c r="D243" s="1346"/>
      <c r="E243" s="1346"/>
      <c r="F243" s="1346"/>
      <c r="G243" s="1346"/>
      <c r="H243" s="1346"/>
      <c r="I243" s="1346"/>
      <c r="J243" s="1346" t="s">
        <v>522</v>
      </c>
      <c r="K243" s="1346"/>
      <c r="L243" s="1346"/>
      <c r="M243" s="1346"/>
      <c r="N243" s="1346"/>
      <c r="O243" s="1346"/>
      <c r="P243" s="1346"/>
      <c r="Q243" s="1346"/>
      <c r="R243" s="1346" t="s">
        <v>676</v>
      </c>
      <c r="S243" s="1346"/>
      <c r="T243" s="1346"/>
      <c r="U243" s="1346"/>
      <c r="V243" s="1346"/>
      <c r="W243" s="1346"/>
      <c r="X243" s="1346"/>
      <c r="Y243" s="1346"/>
      <c r="Z243" s="1346" t="s">
        <v>523</v>
      </c>
      <c r="AA243" s="1346"/>
      <c r="AB243" s="1346"/>
      <c r="AC243" s="1346"/>
      <c r="AD243" s="1346"/>
      <c r="AE243" s="1346"/>
      <c r="AF243" s="1346" t="s">
        <v>487</v>
      </c>
      <c r="AG243" s="1346"/>
      <c r="AH243" s="1346"/>
      <c r="AI243" s="1346"/>
      <c r="AJ243" s="1351"/>
      <c r="CU243" s="660"/>
      <c r="CV243" s="660"/>
      <c r="CW243" s="660"/>
      <c r="CX243" s="660"/>
      <c r="CY243" s="660"/>
      <c r="CZ243" s="660"/>
      <c r="DA243" s="660"/>
      <c r="DB243" s="660"/>
      <c r="DC243" s="660"/>
      <c r="DD243" s="660"/>
      <c r="DE243" s="660"/>
      <c r="DF243" s="660"/>
      <c r="DG243" s="660"/>
      <c r="DH243" s="660"/>
      <c r="DI243" s="660"/>
      <c r="DJ243" s="660"/>
      <c r="DK243" s="660"/>
      <c r="DL243" s="660"/>
      <c r="DM243" s="660"/>
      <c r="DN243" s="660"/>
      <c r="DO243" s="660"/>
      <c r="DP243" s="660"/>
      <c r="DQ243" s="660"/>
      <c r="DR243" s="660"/>
      <c r="DS243" s="660"/>
      <c r="DT243" s="660"/>
      <c r="DU243" s="660"/>
      <c r="DV243" s="660"/>
      <c r="DW243" s="660"/>
      <c r="DX243" s="660"/>
      <c r="DY243" s="660"/>
      <c r="DZ243" s="660"/>
      <c r="EA243" s="660"/>
      <c r="EB243" s="660"/>
      <c r="EC243" s="660"/>
      <c r="ED243" s="660"/>
      <c r="EE243" s="660"/>
    </row>
    <row r="244" spans="1:135" ht="20.100000000000001" customHeight="1" thickTop="1">
      <c r="B244" s="1347">
        <f>AG241</f>
        <v>3.3</v>
      </c>
      <c r="C244" s="1355"/>
      <c r="D244" s="1355"/>
      <c r="E244" s="1355"/>
      <c r="F244" s="1355"/>
      <c r="G244" s="1355"/>
      <c r="H244" s="1355"/>
      <c r="I244" s="1355"/>
      <c r="J244" s="1361">
        <f>Z244/10.1</f>
        <v>2.5742574257425743</v>
      </c>
      <c r="K244" s="1361"/>
      <c r="L244" s="1361"/>
      <c r="M244" s="1361"/>
      <c r="N244" s="1361"/>
      <c r="O244" s="1361"/>
      <c r="P244" s="1361"/>
      <c r="Q244" s="1361"/>
      <c r="R244" s="1343">
        <f>I5</f>
        <v>4.7</v>
      </c>
      <c r="S244" s="1355"/>
      <c r="T244" s="1355"/>
      <c r="U244" s="1355"/>
      <c r="V244" s="1355"/>
      <c r="W244" s="1355"/>
      <c r="X244" s="1355"/>
      <c r="Y244" s="1355"/>
      <c r="Z244" s="1354">
        <f>Z236</f>
        <v>26</v>
      </c>
      <c r="AA244" s="1355"/>
      <c r="AB244" s="1355"/>
      <c r="AC244" s="1355"/>
      <c r="AD244" s="1355"/>
      <c r="AE244" s="1355"/>
      <c r="AF244" s="1343">
        <f>((Z244*(R244)^3)/((B244)^3*(J244-1)^3))/Z244</f>
        <v>0.74049904465794625</v>
      </c>
      <c r="AG244" s="1343"/>
      <c r="AH244" s="1343"/>
      <c r="AI244" s="1343"/>
      <c r="AJ244" s="1350"/>
      <c r="CU244" s="1362"/>
      <c r="CV244" s="1362"/>
      <c r="CW244" s="1362"/>
      <c r="CX244" s="1362"/>
      <c r="CY244" s="1362"/>
      <c r="CZ244" s="1362"/>
      <c r="DA244" s="1362"/>
      <c r="DB244" s="1362"/>
      <c r="DC244" s="1362"/>
      <c r="DD244" s="1362"/>
      <c r="DE244" s="1362"/>
      <c r="DF244" s="1362"/>
      <c r="DG244" s="1362"/>
      <c r="DH244" s="1362"/>
      <c r="DI244" s="1362"/>
      <c r="DJ244" s="1362"/>
      <c r="DK244" s="1362"/>
      <c r="DL244" s="1362"/>
      <c r="DM244" s="1362"/>
      <c r="DN244" s="1362"/>
      <c r="DO244" s="1362"/>
      <c r="DP244" s="1362"/>
      <c r="DQ244" s="1362"/>
      <c r="DR244" s="1362"/>
      <c r="DS244" s="1362"/>
      <c r="DT244" s="1362"/>
      <c r="DU244" s="1362"/>
      <c r="DV244" s="1362"/>
      <c r="DW244" s="1362"/>
      <c r="DX244" s="1362"/>
      <c r="DY244" s="1362"/>
      <c r="DZ244" s="1362"/>
      <c r="EA244" s="1362"/>
      <c r="EB244" s="1362"/>
      <c r="EC244" s="1362"/>
      <c r="ED244" s="1362"/>
      <c r="EE244" s="1362"/>
    </row>
    <row r="245" spans="1:135" s="677" customFormat="1" ht="9.9499999999999993" customHeight="1">
      <c r="A245" s="676"/>
      <c r="F245" s="676"/>
      <c r="G245" s="676"/>
      <c r="H245" s="676"/>
      <c r="I245" s="676"/>
      <c r="J245" s="676"/>
      <c r="K245" s="676"/>
      <c r="L245" s="676"/>
      <c r="M245" s="676"/>
      <c r="N245" s="676"/>
      <c r="O245" s="676"/>
      <c r="P245" s="676"/>
      <c r="Q245" s="676"/>
      <c r="R245" s="676"/>
      <c r="S245" s="676"/>
      <c r="T245" s="676"/>
      <c r="U245" s="676"/>
      <c r="V245" s="676"/>
      <c r="W245" s="676"/>
      <c r="X245" s="676"/>
      <c r="Y245" s="676"/>
      <c r="Z245" s="676"/>
      <c r="AA245" s="676"/>
      <c r="AB245" s="676"/>
      <c r="AC245" s="676"/>
      <c r="AD245" s="676"/>
      <c r="AE245" s="676"/>
      <c r="AF245" s="676"/>
      <c r="AG245" s="676"/>
      <c r="AH245" s="676"/>
      <c r="AI245" s="676"/>
      <c r="AJ245" s="676"/>
      <c r="CU245" s="1367"/>
      <c r="CV245" s="1081"/>
      <c r="CW245" s="1081"/>
      <c r="CX245" s="1081"/>
      <c r="CY245" s="1081"/>
      <c r="CZ245" s="1081"/>
      <c r="DA245" s="1081"/>
      <c r="DB245" s="1081"/>
      <c r="DC245" s="1368"/>
      <c r="DD245" s="1368"/>
      <c r="DE245" s="1368"/>
      <c r="DF245" s="1368"/>
      <c r="DG245" s="1368"/>
      <c r="DH245" s="1368"/>
      <c r="DI245" s="1368"/>
      <c r="DJ245" s="1368"/>
      <c r="DK245" s="1367"/>
      <c r="DL245" s="1081"/>
      <c r="DM245" s="1081"/>
      <c r="DN245" s="1081"/>
      <c r="DO245" s="1081"/>
      <c r="DP245" s="1081"/>
      <c r="DQ245" s="1081"/>
      <c r="DR245" s="1081"/>
      <c r="DS245" s="1369"/>
      <c r="DT245" s="1081"/>
      <c r="DU245" s="1081"/>
      <c r="DV245" s="1081"/>
      <c r="DW245" s="1081"/>
      <c r="DX245" s="1081"/>
      <c r="DY245" s="1081"/>
      <c r="DZ245" s="1081"/>
      <c r="EA245" s="1370"/>
      <c r="EB245" s="1370"/>
      <c r="EC245" s="1370"/>
      <c r="ED245" s="1370"/>
      <c r="EE245" s="1370"/>
    </row>
    <row r="246" spans="1:135" ht="20.100000000000001" customHeight="1">
      <c r="B246" s="679"/>
      <c r="C246" s="680"/>
      <c r="D246" s="680"/>
      <c r="E246" s="680"/>
      <c r="F246" s="680"/>
      <c r="G246" s="680"/>
      <c r="H246" s="680"/>
      <c r="I246" s="680"/>
      <c r="J246" s="681"/>
      <c r="K246" s="681"/>
      <c r="L246" s="680"/>
      <c r="M246" s="680"/>
      <c r="N246" s="680"/>
      <c r="O246" s="680"/>
      <c r="P246" s="679"/>
      <c r="Q246" s="679"/>
      <c r="R246" s="679"/>
      <c r="S246" s="679"/>
      <c r="T246" s="679"/>
      <c r="U246" s="679"/>
      <c r="V246" s="679"/>
      <c r="W246" s="679"/>
      <c r="X246" s="681"/>
      <c r="Y246" s="681"/>
      <c r="Z246" s="681"/>
      <c r="AA246" s="681"/>
      <c r="AB246" s="681"/>
      <c r="AC246" s="681"/>
      <c r="AD246" s="681"/>
      <c r="AE246" s="681"/>
      <c r="AF246" s="682"/>
      <c r="AG246" s="682"/>
      <c r="AH246" s="682"/>
      <c r="AI246" s="682"/>
      <c r="AJ246" s="682"/>
      <c r="CU246" s="674"/>
      <c r="CV246" s="674"/>
      <c r="CW246" s="674"/>
      <c r="CX246" s="674"/>
      <c r="CY246" s="674"/>
      <c r="CZ246" s="674"/>
      <c r="DA246" s="674"/>
      <c r="DB246" s="674"/>
      <c r="DC246" s="674"/>
      <c r="DD246" s="674"/>
      <c r="DE246" s="674"/>
      <c r="DF246" s="674"/>
      <c r="DG246" s="674"/>
      <c r="DH246" s="674"/>
      <c r="DI246" s="674"/>
      <c r="DJ246" s="674"/>
      <c r="DK246" s="674"/>
      <c r="DL246" s="674"/>
      <c r="DM246" s="674"/>
      <c r="DN246" s="674"/>
      <c r="DO246" s="674"/>
      <c r="DP246" s="674"/>
      <c r="DQ246" s="674"/>
      <c r="DR246" s="674"/>
      <c r="DS246" s="674"/>
      <c r="DT246" s="674"/>
      <c r="DU246" s="674"/>
      <c r="DV246" s="674"/>
      <c r="DW246" s="674"/>
      <c r="DX246" s="674"/>
      <c r="DY246" s="674"/>
      <c r="DZ246" s="674"/>
      <c r="EA246" s="674"/>
      <c r="EB246" s="674"/>
      <c r="EC246" s="674"/>
      <c r="ED246" s="674"/>
      <c r="EE246" s="674"/>
    </row>
    <row r="247" spans="1:135" ht="24.95" customHeight="1">
      <c r="B247" s="1352" t="s">
        <v>527</v>
      </c>
      <c r="C247" s="1352"/>
      <c r="D247" s="1352"/>
      <c r="E247" s="1352"/>
      <c r="F247" s="1352"/>
      <c r="G247" s="1352"/>
      <c r="H247" s="1352"/>
      <c r="I247" s="1352"/>
      <c r="J247" s="1352"/>
      <c r="K247" s="1352"/>
      <c r="L247" s="1352"/>
      <c r="M247" s="1352"/>
      <c r="N247" s="1352"/>
      <c r="O247" s="1352"/>
      <c r="P247" s="1352"/>
      <c r="Q247" s="1352"/>
      <c r="R247" s="1352"/>
      <c r="S247" s="292"/>
      <c r="T247" s="292"/>
      <c r="U247" s="292"/>
      <c r="V247" s="292"/>
      <c r="W247" s="292"/>
      <c r="X247" s="292"/>
      <c r="Y247" s="292"/>
      <c r="Z247" s="668"/>
      <c r="AA247" s="292"/>
      <c r="AB247" s="292"/>
      <c r="AC247" s="292"/>
      <c r="AD247" s="292"/>
      <c r="AE247" s="292"/>
      <c r="AF247" s="292"/>
      <c r="AG247" s="678"/>
      <c r="AH247" s="678"/>
      <c r="AI247" s="678"/>
      <c r="AJ247" s="678"/>
      <c r="AK247" s="384"/>
      <c r="AL247" s="384"/>
    </row>
    <row r="248" spans="1:135" ht="24.95" customHeight="1">
      <c r="B248" s="503"/>
      <c r="C248" s="292"/>
      <c r="D248" s="292"/>
      <c r="E248" s="292"/>
      <c r="F248" s="292"/>
      <c r="G248" s="292"/>
      <c r="H248" s="292"/>
      <c r="I248" s="292"/>
      <c r="J248" s="522"/>
      <c r="K248" s="522"/>
      <c r="L248" s="292"/>
      <c r="M248" s="292"/>
      <c r="N248" s="292"/>
      <c r="O248" s="292"/>
      <c r="P248" s="292"/>
      <c r="Q248" s="292"/>
      <c r="R248" s="503"/>
      <c r="S248" s="292"/>
      <c r="T248" s="292"/>
      <c r="U248" s="292"/>
      <c r="V248" s="292"/>
      <c r="W248" s="292"/>
      <c r="X248" s="292"/>
      <c r="Y248" s="292"/>
      <c r="Z248" s="668"/>
      <c r="AA248" s="292"/>
      <c r="AB248" s="292"/>
      <c r="AC248" s="292"/>
      <c r="AD248" s="292"/>
      <c r="AE248" s="292"/>
      <c r="AF248" s="292"/>
      <c r="AG248" s="678"/>
      <c r="AH248" s="678"/>
      <c r="AI248" s="678"/>
      <c r="AJ248" s="678"/>
      <c r="AK248" s="384"/>
      <c r="AL248" s="384"/>
    </row>
    <row r="249" spans="1:135" ht="24.95" customHeight="1">
      <c r="B249" s="503"/>
      <c r="C249" s="292"/>
      <c r="D249" s="292"/>
      <c r="E249" s="292"/>
      <c r="F249" s="292"/>
      <c r="G249" s="292"/>
      <c r="H249" s="292"/>
      <c r="I249" s="292"/>
      <c r="J249" s="522"/>
      <c r="K249" s="522"/>
      <c r="L249" s="292"/>
      <c r="M249" s="292"/>
      <c r="N249" s="292"/>
      <c r="O249" s="292"/>
      <c r="P249" s="292"/>
      <c r="Q249" s="292"/>
      <c r="R249" s="503"/>
      <c r="S249" s="292"/>
      <c r="T249" s="292"/>
      <c r="U249" s="292"/>
      <c r="V249" s="292"/>
      <c r="W249" s="292"/>
      <c r="X249" s="292"/>
      <c r="Y249" s="292"/>
      <c r="Z249" s="668"/>
      <c r="AA249" s="292"/>
      <c r="AB249" s="292"/>
      <c r="AC249" s="292"/>
      <c r="AD249" s="292"/>
      <c r="AE249" s="292"/>
      <c r="AF249" s="292"/>
      <c r="AG249" s="678"/>
      <c r="AH249" s="678"/>
      <c r="AI249" s="678"/>
      <c r="AJ249" s="678"/>
      <c r="AK249" s="384"/>
      <c r="AL249" s="384"/>
    </row>
    <row r="250" spans="1:135" ht="24.95" customHeight="1">
      <c r="B250" s="503"/>
      <c r="C250" s="292"/>
      <c r="D250" s="292"/>
      <c r="E250" s="292"/>
      <c r="F250" s="292"/>
      <c r="G250" s="292"/>
      <c r="H250" s="292"/>
      <c r="I250" s="292"/>
      <c r="J250" s="522"/>
      <c r="K250" s="522"/>
      <c r="L250" s="292"/>
      <c r="M250" s="292"/>
      <c r="N250" s="292"/>
      <c r="O250" s="292"/>
      <c r="P250" s="292"/>
      <c r="Q250" s="292"/>
      <c r="R250" s="503"/>
      <c r="S250" s="292"/>
      <c r="T250" s="292"/>
      <c r="U250" s="292"/>
      <c r="V250" s="292"/>
      <c r="W250" s="292"/>
      <c r="X250" s="292"/>
      <c r="Y250" s="292"/>
      <c r="Z250" s="668"/>
      <c r="AA250" s="292"/>
      <c r="AB250" s="292"/>
      <c r="AC250" s="292"/>
      <c r="AD250" s="292"/>
      <c r="AE250" s="292"/>
      <c r="AF250" s="292"/>
      <c r="AG250" s="678"/>
      <c r="AH250" s="678"/>
      <c r="AI250" s="678"/>
      <c r="AJ250" s="678"/>
      <c r="AK250" s="384"/>
      <c r="AL250" s="384"/>
    </row>
    <row r="251" spans="1:135" ht="24.95" customHeight="1">
      <c r="B251" s="503"/>
      <c r="C251" s="292"/>
      <c r="D251" s="292"/>
      <c r="E251" s="292"/>
      <c r="F251" s="292"/>
      <c r="G251" s="292"/>
      <c r="H251" s="292"/>
      <c r="I251" s="292"/>
      <c r="J251" s="522"/>
      <c r="K251" s="522"/>
      <c r="L251" s="292"/>
      <c r="M251" s="292"/>
      <c r="N251" s="292"/>
      <c r="O251" s="292"/>
      <c r="P251" s="292"/>
      <c r="Q251" s="292"/>
      <c r="R251" s="503"/>
      <c r="S251" s="292"/>
      <c r="T251" s="292"/>
      <c r="U251" s="292"/>
      <c r="V251" s="292"/>
      <c r="W251" s="292"/>
      <c r="X251" s="292"/>
      <c r="Y251" s="292"/>
      <c r="Z251" s="668"/>
      <c r="AA251" s="292"/>
      <c r="AB251" s="292"/>
      <c r="AC251" s="292"/>
      <c r="AD251" s="292"/>
      <c r="AE251" s="292"/>
      <c r="AF251" s="292"/>
      <c r="AG251" s="678"/>
      <c r="AH251" s="678"/>
      <c r="AI251" s="678"/>
      <c r="AJ251" s="678"/>
      <c r="AK251" s="384"/>
      <c r="AL251" s="384"/>
    </row>
    <row r="252" spans="1:135" ht="24.95" customHeight="1">
      <c r="B252" s="503"/>
      <c r="C252" s="292"/>
      <c r="D252" s="292"/>
      <c r="E252" s="292"/>
      <c r="F252" s="292"/>
      <c r="G252" s="292"/>
      <c r="H252" s="292"/>
      <c r="I252" s="292"/>
      <c r="J252" s="522"/>
      <c r="K252" s="522"/>
      <c r="L252" s="292"/>
      <c r="M252" s="292"/>
      <c r="N252" s="292"/>
      <c r="O252" s="292"/>
      <c r="P252" s="292"/>
      <c r="Q252" s="292"/>
      <c r="R252" s="503"/>
      <c r="S252" s="292"/>
      <c r="T252" s="292"/>
      <c r="U252" s="292"/>
      <c r="V252" s="292"/>
      <c r="W252" s="292"/>
      <c r="X252" s="292"/>
      <c r="Y252" s="292"/>
      <c r="Z252" s="668"/>
      <c r="AA252" s="292"/>
      <c r="AB252" s="292"/>
      <c r="AC252" s="292"/>
      <c r="AD252" s="292"/>
      <c r="AE252" s="292"/>
      <c r="AF252" s="292"/>
      <c r="AG252" s="678"/>
      <c r="AH252" s="678"/>
      <c r="AI252" s="678"/>
      <c r="AJ252" s="678"/>
      <c r="AK252" s="384"/>
      <c r="AL252" s="384"/>
    </row>
    <row r="253" spans="1:135" ht="24.95" customHeight="1">
      <c r="B253" s="503"/>
      <c r="C253" s="292"/>
      <c r="D253" s="292"/>
      <c r="E253" s="292"/>
      <c r="F253" s="292"/>
      <c r="G253" s="292"/>
      <c r="H253" s="292"/>
      <c r="I253" s="292"/>
      <c r="J253" s="522"/>
      <c r="K253" s="522"/>
      <c r="L253" s="292"/>
      <c r="M253" s="292"/>
      <c r="N253" s="292"/>
      <c r="O253" s="292"/>
      <c r="P253" s="292"/>
      <c r="Q253" s="292"/>
      <c r="R253" s="503"/>
      <c r="S253" s="292"/>
      <c r="T253" s="292"/>
      <c r="U253" s="292"/>
      <c r="V253" s="292"/>
      <c r="W253" s="292"/>
      <c r="X253" s="292"/>
      <c r="Y253" s="292"/>
      <c r="Z253" s="668"/>
      <c r="AA253" s="292"/>
      <c r="AB253" s="292"/>
      <c r="AC253" s="292"/>
      <c r="AD253" s="292"/>
      <c r="AE253" s="292"/>
      <c r="AF253" s="292"/>
      <c r="AG253" s="678"/>
      <c r="AH253" s="678"/>
      <c r="AI253" s="678"/>
      <c r="AJ253" s="678"/>
    </row>
    <row r="254" spans="1:135" ht="24.95" customHeight="1">
      <c r="B254" s="503"/>
      <c r="C254" s="292"/>
      <c r="D254" s="292"/>
      <c r="E254" s="292"/>
      <c r="F254" s="292"/>
      <c r="G254" s="292"/>
      <c r="H254" s="292"/>
      <c r="I254" s="292"/>
      <c r="J254" s="522"/>
      <c r="K254" s="522"/>
      <c r="L254" s="292"/>
      <c r="M254" s="292"/>
      <c r="N254" s="292"/>
      <c r="O254" s="292"/>
      <c r="P254" s="292"/>
      <c r="Q254" s="292"/>
      <c r="R254" s="503"/>
      <c r="S254" s="292"/>
      <c r="T254" s="292"/>
      <c r="U254" s="292"/>
      <c r="V254" s="292"/>
      <c r="W254" s="292"/>
      <c r="X254" s="292"/>
      <c r="Y254" s="292"/>
      <c r="Z254" s="668"/>
      <c r="AA254" s="292"/>
      <c r="AB254" s="292"/>
      <c r="AC254" s="292"/>
      <c r="AD254" s="292"/>
      <c r="AE254" s="292"/>
      <c r="AF254" s="292"/>
      <c r="AG254" s="678"/>
      <c r="AH254" s="678"/>
      <c r="AI254" s="678"/>
      <c r="AJ254" s="678"/>
    </row>
    <row r="255" spans="1:135" ht="24.95" customHeight="1">
      <c r="B255" s="503"/>
      <c r="C255" s="292"/>
      <c r="D255" s="292"/>
      <c r="E255" s="292"/>
      <c r="F255" s="292"/>
      <c r="G255" s="292"/>
      <c r="H255" s="292"/>
      <c r="I255" s="292"/>
      <c r="J255" s="522"/>
      <c r="K255" s="522"/>
      <c r="L255" s="292"/>
      <c r="M255" s="292"/>
      <c r="N255" s="292"/>
      <c r="O255" s="292"/>
      <c r="P255" s="292"/>
      <c r="Q255" s="292"/>
      <c r="R255" s="503"/>
      <c r="S255" s="292"/>
      <c r="T255" s="292"/>
      <c r="U255" s="292"/>
      <c r="V255" s="292"/>
      <c r="W255" s="292"/>
      <c r="X255" s="292"/>
      <c r="Y255" s="292"/>
      <c r="Z255" s="668"/>
      <c r="AA255" s="292"/>
      <c r="AB255" s="292"/>
      <c r="AC255" s="292"/>
      <c r="AD255" s="292"/>
      <c r="AE255" s="292"/>
      <c r="AF255" s="292"/>
      <c r="AG255" s="678"/>
      <c r="AH255" s="678"/>
      <c r="AI255" s="678"/>
      <c r="AJ255" s="678"/>
    </row>
    <row r="256" spans="1:135" ht="24.95" customHeight="1">
      <c r="B256" s="503"/>
      <c r="C256" s="292"/>
      <c r="D256" s="292"/>
      <c r="E256" s="292"/>
      <c r="F256" s="292"/>
      <c r="G256" s="292"/>
      <c r="H256" s="292"/>
      <c r="I256" s="292"/>
      <c r="J256" s="522"/>
      <c r="K256" s="522"/>
      <c r="L256" s="292"/>
      <c r="M256" s="292"/>
      <c r="N256" s="292"/>
      <c r="O256" s="292"/>
      <c r="P256" s="292"/>
      <c r="Q256" s="292"/>
      <c r="R256" s="503"/>
      <c r="S256" s="292"/>
      <c r="T256" s="292"/>
      <c r="U256" s="292"/>
      <c r="V256" s="292"/>
      <c r="W256" s="292"/>
      <c r="X256" s="292"/>
      <c r="Y256" s="292"/>
      <c r="Z256" s="668"/>
      <c r="AA256" s="292"/>
      <c r="AB256" s="292"/>
      <c r="AC256" s="292"/>
      <c r="AD256" s="292"/>
      <c r="AE256" s="292"/>
      <c r="AF256" s="292"/>
      <c r="AG256" s="678"/>
      <c r="AH256" s="678"/>
      <c r="AI256" s="678"/>
      <c r="AJ256" s="678"/>
      <c r="AK256" s="384"/>
      <c r="AL256" s="384"/>
    </row>
    <row r="257" spans="2:96" ht="24.95" customHeight="1">
      <c r="B257" s="503"/>
      <c r="C257" s="292"/>
      <c r="D257" s="292"/>
      <c r="E257" s="292"/>
      <c r="F257" s="292"/>
      <c r="G257" s="292"/>
      <c r="H257" s="292"/>
      <c r="I257" s="292"/>
      <c r="J257" s="522"/>
      <c r="K257" s="522"/>
      <c r="L257" s="292"/>
      <c r="M257" s="292"/>
      <c r="N257" s="292"/>
      <c r="O257" s="292"/>
      <c r="P257" s="292"/>
      <c r="Q257" s="292"/>
      <c r="R257" s="503"/>
      <c r="S257" s="292"/>
      <c r="T257" s="292"/>
      <c r="U257" s="292"/>
      <c r="V257" s="292"/>
      <c r="W257" s="292"/>
      <c r="X257" s="292"/>
      <c r="Y257" s="292"/>
      <c r="Z257" s="668"/>
      <c r="AA257" s="292"/>
      <c r="AB257" s="292"/>
      <c r="AC257" s="292"/>
      <c r="AD257" s="292"/>
      <c r="AE257" s="292"/>
      <c r="AF257" s="292"/>
      <c r="AG257" s="678"/>
      <c r="AH257" s="678"/>
      <c r="AI257" s="678"/>
      <c r="AJ257" s="678"/>
      <c r="AK257" s="384"/>
      <c r="AL257" s="384"/>
    </row>
    <row r="258" spans="2:96" ht="24.95" customHeight="1">
      <c r="B258" s="503"/>
      <c r="C258" s="292"/>
      <c r="D258" s="292"/>
      <c r="E258" s="292"/>
      <c r="F258" s="292"/>
      <c r="G258" s="292"/>
      <c r="H258" s="292"/>
      <c r="I258" s="292"/>
      <c r="J258" s="522"/>
      <c r="K258" s="522"/>
      <c r="L258" s="292"/>
      <c r="M258" s="292"/>
      <c r="N258" s="292"/>
      <c r="O258" s="292"/>
      <c r="P258" s="292"/>
      <c r="Q258" s="292"/>
      <c r="R258" s="503"/>
      <c r="S258" s="292"/>
      <c r="T258" s="292"/>
      <c r="U258" s="292"/>
      <c r="V258" s="292"/>
      <c r="W258" s="292"/>
      <c r="X258" s="292"/>
      <c r="Y258" s="292"/>
      <c r="Z258" s="668"/>
      <c r="AA258" s="292"/>
      <c r="AB258" s="292"/>
      <c r="AC258" s="292"/>
      <c r="AD258" s="292"/>
      <c r="AE258" s="292"/>
      <c r="AF258" s="292"/>
      <c r="AG258" s="678"/>
      <c r="AH258" s="678"/>
      <c r="AI258" s="678"/>
      <c r="AJ258" s="678"/>
      <c r="AK258" s="384"/>
      <c r="AL258" s="384"/>
    </row>
    <row r="259" spans="2:96" ht="21.95" customHeight="1">
      <c r="B259" s="595" t="s">
        <v>528</v>
      </c>
      <c r="C259" s="8" t="s">
        <v>741</v>
      </c>
      <c r="D259" s="8"/>
      <c r="E259" s="8"/>
      <c r="F259" s="292"/>
      <c r="G259" s="292"/>
      <c r="H259" s="292"/>
      <c r="I259" s="292"/>
      <c r="J259" s="522"/>
      <c r="K259" s="522"/>
      <c r="L259" s="292"/>
      <c r="M259" s="292"/>
      <c r="N259" s="292"/>
      <c r="O259" s="292"/>
      <c r="P259" s="292"/>
      <c r="Q259" s="292"/>
      <c r="R259" s="503"/>
      <c r="S259" s="292"/>
      <c r="T259" s="292"/>
      <c r="U259" s="292"/>
      <c r="V259" s="292"/>
      <c r="W259" s="292"/>
      <c r="X259" s="292"/>
      <c r="Y259" s="292"/>
      <c r="Z259" s="668"/>
      <c r="AA259" s="292"/>
      <c r="AB259" s="292"/>
      <c r="AC259" s="292"/>
      <c r="AD259" s="292"/>
      <c r="AE259" s="292"/>
      <c r="AF259" s="292"/>
      <c r="AG259" s="678"/>
      <c r="AH259" s="678"/>
      <c r="AI259" s="678"/>
      <c r="AJ259" s="678"/>
      <c r="AK259" s="384"/>
      <c r="AL259" s="384"/>
    </row>
    <row r="260" spans="2:96" ht="21.95" customHeight="1">
      <c r="B260" s="503"/>
      <c r="C260" s="8" t="s">
        <v>529</v>
      </c>
      <c r="D260" s="8"/>
      <c r="E260" s="8"/>
      <c r="F260" s="292"/>
      <c r="G260" s="292"/>
      <c r="H260" s="292"/>
      <c r="I260" s="292"/>
      <c r="J260" s="522"/>
      <c r="K260" s="522"/>
      <c r="L260" s="292"/>
      <c r="M260" s="292"/>
      <c r="N260" s="292"/>
      <c r="O260" s="292"/>
      <c r="P260" s="292"/>
      <c r="Q260" s="292"/>
      <c r="R260" s="503"/>
      <c r="S260" s="292"/>
      <c r="T260" s="292"/>
      <c r="U260" s="292"/>
      <c r="V260" s="292"/>
      <c r="W260" s="292"/>
      <c r="X260" s="292"/>
      <c r="Y260" s="292"/>
      <c r="Z260" s="668"/>
      <c r="AA260" s="292"/>
      <c r="AB260" s="292"/>
      <c r="AC260" s="292"/>
      <c r="AD260" s="292"/>
      <c r="AE260" s="292"/>
      <c r="AF260" s="292"/>
      <c r="AG260" s="678"/>
      <c r="AH260" s="678"/>
      <c r="AI260" s="678"/>
      <c r="AJ260" s="678"/>
      <c r="AK260" s="384"/>
      <c r="AL260" s="384"/>
      <c r="BK260" s="683"/>
      <c r="BL260" s="683"/>
      <c r="BM260" s="683"/>
      <c r="BN260" s="683"/>
    </row>
    <row r="261" spans="2:96" ht="21.95" customHeight="1">
      <c r="B261" s="503"/>
      <c r="C261" s="8" t="s">
        <v>592</v>
      </c>
      <c r="D261" s="8"/>
      <c r="E261" s="8"/>
      <c r="F261" s="292"/>
      <c r="G261" s="292"/>
      <c r="H261" s="292"/>
      <c r="I261" s="292"/>
      <c r="J261" s="522"/>
      <c r="K261" s="522"/>
      <c r="L261" s="292"/>
      <c r="M261" s="292"/>
      <c r="N261" s="292"/>
      <c r="O261" s="292"/>
      <c r="P261" s="292"/>
      <c r="Q261" s="292"/>
      <c r="R261" s="503"/>
      <c r="S261" s="292"/>
      <c r="T261" s="292"/>
      <c r="U261" s="292"/>
      <c r="V261" s="292"/>
      <c r="W261" s="292"/>
      <c r="X261" s="292"/>
      <c r="Y261" s="292"/>
      <c r="Z261" s="668"/>
      <c r="AA261" s="292"/>
      <c r="AB261" s="292"/>
      <c r="AC261" s="292"/>
      <c r="AD261" s="292"/>
      <c r="AE261" s="292"/>
      <c r="AF261" s="292"/>
      <c r="AG261" s="678"/>
      <c r="AH261" s="678"/>
      <c r="AI261" s="678"/>
      <c r="AJ261" s="678"/>
      <c r="BN261" s="683"/>
    </row>
    <row r="262" spans="2:96" ht="21.95" customHeight="1">
      <c r="B262" s="595" t="s">
        <v>528</v>
      </c>
      <c r="C262" s="8" t="s">
        <v>532</v>
      </c>
      <c r="D262" s="8"/>
      <c r="E262" s="8"/>
      <c r="F262" s="292"/>
      <c r="G262" s="292"/>
      <c r="H262" s="292"/>
      <c r="I262" s="292"/>
      <c r="J262" s="522"/>
      <c r="K262" s="522"/>
      <c r="L262" s="292"/>
      <c r="M262" s="292"/>
      <c r="N262" s="292"/>
      <c r="O262" s="292"/>
      <c r="P262" s="292"/>
      <c r="Q262" s="292"/>
      <c r="R262" s="503"/>
      <c r="S262" s="292"/>
      <c r="T262" s="292"/>
      <c r="U262" s="292"/>
      <c r="V262" s="292"/>
      <c r="W262" s="292"/>
      <c r="X262" s="292"/>
      <c r="Y262" s="292"/>
      <c r="Z262" s="668"/>
      <c r="AA262" s="292"/>
      <c r="AB262" s="292"/>
      <c r="AC262" s="292"/>
      <c r="AD262" s="292"/>
      <c r="AE262" s="292"/>
      <c r="AF262" s="292"/>
      <c r="AG262" s="678"/>
      <c r="AH262" s="678"/>
      <c r="AI262" s="678"/>
      <c r="AJ262" s="678"/>
      <c r="BN262" s="683"/>
    </row>
    <row r="263" spans="2:96" ht="21.95" customHeight="1">
      <c r="B263" s="595" t="s">
        <v>528</v>
      </c>
      <c r="C263" s="1353" t="s">
        <v>660</v>
      </c>
      <c r="D263" s="1353"/>
      <c r="E263" s="1353"/>
      <c r="F263" s="1353"/>
      <c r="G263" s="1353"/>
      <c r="H263" s="1353"/>
      <c r="I263" s="1353"/>
      <c r="J263" s="1353"/>
      <c r="K263" s="1353"/>
      <c r="L263" s="1353"/>
      <c r="M263" s="1353"/>
      <c r="N263" s="1353"/>
      <c r="O263" s="1353"/>
      <c r="P263" s="1353"/>
      <c r="Q263" s="1353"/>
      <c r="R263" s="1353"/>
      <c r="S263" s="1353"/>
      <c r="T263" s="1353"/>
      <c r="U263" s="1353"/>
      <c r="V263" s="1353"/>
      <c r="W263" s="1353"/>
      <c r="X263" s="1353"/>
      <c r="Y263" s="1353"/>
      <c r="Z263" s="1353"/>
      <c r="AA263" s="1353"/>
      <c r="AB263" s="1353"/>
      <c r="AC263" s="1353"/>
      <c r="AD263" s="1353"/>
      <c r="AE263" s="1353"/>
      <c r="AF263" s="1353"/>
      <c r="AG263" s="1353"/>
      <c r="AH263" s="1353"/>
      <c r="AI263" s="1353"/>
      <c r="AJ263" s="1353"/>
      <c r="AK263" s="684"/>
      <c r="AL263" s="684"/>
    </row>
    <row r="264" spans="2:96" ht="21.95" customHeight="1">
      <c r="B264" s="595"/>
      <c r="C264" s="1353"/>
      <c r="D264" s="1353"/>
      <c r="E264" s="1353"/>
      <c r="F264" s="1353"/>
      <c r="G264" s="1353"/>
      <c r="H264" s="1353"/>
      <c r="I264" s="1353"/>
      <c r="J264" s="1353"/>
      <c r="K264" s="1353"/>
      <c r="L264" s="1353"/>
      <c r="M264" s="1353"/>
      <c r="N264" s="1353"/>
      <c r="O264" s="1353"/>
      <c r="P264" s="1353"/>
      <c r="Q264" s="1353"/>
      <c r="R264" s="1353"/>
      <c r="S264" s="1353"/>
      <c r="T264" s="1353"/>
      <c r="U264" s="1353"/>
      <c r="V264" s="1353"/>
      <c r="W264" s="1353"/>
      <c r="X264" s="1353"/>
      <c r="Y264" s="1353"/>
      <c r="Z264" s="1353"/>
      <c r="AA264" s="1353"/>
      <c r="AB264" s="1353"/>
      <c r="AC264" s="1353"/>
      <c r="AD264" s="1353"/>
      <c r="AE264" s="1353"/>
      <c r="AF264" s="1353"/>
      <c r="AG264" s="1353"/>
      <c r="AH264" s="1353"/>
      <c r="AI264" s="1353"/>
      <c r="AJ264" s="1353"/>
      <c r="AK264" s="684"/>
      <c r="AL264" s="684"/>
    </row>
    <row r="265" spans="2:96" ht="6.95" customHeight="1">
      <c r="B265" s="595"/>
      <c r="C265" s="8"/>
      <c r="D265" s="8"/>
      <c r="E265" s="8"/>
      <c r="F265" s="292"/>
      <c r="G265" s="292"/>
      <c r="H265" s="292"/>
      <c r="I265" s="292"/>
      <c r="J265" s="522"/>
      <c r="K265" s="522"/>
      <c r="L265" s="292"/>
      <c r="M265" s="292"/>
      <c r="N265" s="292"/>
      <c r="O265" s="292"/>
      <c r="P265" s="292"/>
      <c r="Q265" s="292"/>
      <c r="R265" s="503"/>
      <c r="S265" s="292"/>
      <c r="T265" s="292"/>
      <c r="U265" s="292"/>
      <c r="V265" s="292"/>
      <c r="W265" s="292"/>
      <c r="X265" s="292"/>
      <c r="Y265" s="292"/>
      <c r="Z265" s="668"/>
      <c r="AA265" s="292"/>
      <c r="AB265" s="292"/>
      <c r="AC265" s="292"/>
      <c r="AD265" s="292"/>
      <c r="AE265" s="292"/>
      <c r="AF265" s="292"/>
      <c r="AG265" s="678"/>
      <c r="AH265" s="678"/>
      <c r="AI265" s="678"/>
      <c r="AJ265" s="678"/>
      <c r="AK265" s="684"/>
      <c r="AL265" s="684"/>
      <c r="AM265" s="655"/>
      <c r="AN265" s="655"/>
      <c r="AO265" s="685"/>
    </row>
    <row r="266" spans="2:96" ht="24.95" customHeight="1">
      <c r="B266" s="595"/>
      <c r="C266" s="8"/>
      <c r="D266" s="8"/>
      <c r="E266" s="8"/>
      <c r="F266" s="292"/>
      <c r="AI266" s="292"/>
      <c r="AJ266" s="678"/>
      <c r="AP266" s="683"/>
      <c r="AQ266" s="683"/>
      <c r="AR266" s="683"/>
      <c r="AS266" s="683"/>
      <c r="AT266" s="683"/>
    </row>
    <row r="267" spans="2:96" ht="24.95" customHeight="1">
      <c r="B267" s="595"/>
      <c r="C267" s="8"/>
      <c r="D267" s="8"/>
      <c r="E267" s="8"/>
      <c r="F267" s="292"/>
      <c r="AI267" s="292"/>
      <c r="AJ267" s="678"/>
      <c r="AP267" s="683"/>
      <c r="AQ267" s="683"/>
      <c r="AR267" s="683"/>
      <c r="AS267" s="683"/>
      <c r="AT267" s="683"/>
    </row>
    <row r="268" spans="2:96" ht="20.100000000000001" customHeight="1">
      <c r="B268" s="595"/>
      <c r="C268" s="8"/>
      <c r="D268" s="8"/>
      <c r="E268" s="8"/>
      <c r="F268" s="292"/>
      <c r="G268" s="292"/>
      <c r="H268" s="292"/>
      <c r="I268" s="292"/>
      <c r="J268" s="522"/>
      <c r="K268" s="522"/>
      <c r="L268" s="292"/>
      <c r="M268" s="292"/>
      <c r="N268" s="292"/>
      <c r="O268" s="292"/>
      <c r="P268" s="292"/>
      <c r="Q268" s="292"/>
      <c r="R268" s="503"/>
      <c r="S268" s="292"/>
      <c r="T268" s="292"/>
      <c r="U268" s="292"/>
      <c r="V268" s="292"/>
      <c r="W268" s="292"/>
      <c r="X268" s="292"/>
      <c r="Y268" s="292"/>
      <c r="Z268" s="668"/>
      <c r="AA268" s="292"/>
      <c r="AB268" s="346" t="s">
        <v>535</v>
      </c>
      <c r="AC268" s="1308" t="e">
        <f>AC202</f>
        <v>#REF!</v>
      </c>
      <c r="AD268" s="787"/>
      <c r="AE268" s="787"/>
      <c r="AF268" s="787"/>
      <c r="AG268" s="787"/>
      <c r="AH268" s="787"/>
      <c r="AI268" s="787"/>
      <c r="AJ268" s="346" t="s">
        <v>537</v>
      </c>
      <c r="AP268" s="683"/>
      <c r="AQ268" s="683"/>
      <c r="AR268" s="683"/>
      <c r="AS268" s="683"/>
      <c r="AT268" s="683"/>
    </row>
    <row r="269" spans="2:96" ht="20.100000000000001" customHeight="1" thickBot="1">
      <c r="B269" s="1329" t="s">
        <v>827</v>
      </c>
      <c r="C269" s="1330"/>
      <c r="D269" s="1330"/>
      <c r="E269" s="1330"/>
      <c r="F269" s="1330"/>
      <c r="G269" s="1330"/>
      <c r="H269" s="1330" t="s">
        <v>828</v>
      </c>
      <c r="I269" s="1330"/>
      <c r="J269" s="1330"/>
      <c r="K269" s="1330"/>
      <c r="L269" s="1330"/>
      <c r="M269" s="1330" t="s">
        <v>829</v>
      </c>
      <c r="N269" s="1330"/>
      <c r="O269" s="1330"/>
      <c r="P269" s="1330"/>
      <c r="Q269" s="1346" t="s">
        <v>830</v>
      </c>
      <c r="R269" s="1346"/>
      <c r="S269" s="1346"/>
      <c r="T269" s="1346"/>
      <c r="U269" s="1346" t="s">
        <v>522</v>
      </c>
      <c r="V269" s="1346"/>
      <c r="W269" s="1346"/>
      <c r="X269" s="1346"/>
      <c r="Y269" s="1346"/>
      <c r="Z269" s="1346" t="s">
        <v>676</v>
      </c>
      <c r="AA269" s="1346"/>
      <c r="AB269" s="1346"/>
      <c r="AC269" s="1346" t="s">
        <v>540</v>
      </c>
      <c r="AD269" s="1346"/>
      <c r="AE269" s="1346"/>
      <c r="AF269" s="1346"/>
      <c r="AG269" s="1346" t="s">
        <v>487</v>
      </c>
      <c r="AH269" s="1346"/>
      <c r="AI269" s="1346"/>
      <c r="AJ269" s="1351"/>
      <c r="AM269" s="655" t="s">
        <v>530</v>
      </c>
      <c r="AN269" s="655"/>
      <c r="AO269" s="655"/>
      <c r="AP269" s="655" t="s">
        <v>531</v>
      </c>
      <c r="AQ269" s="686" t="e">
        <f>#REF!</f>
        <v>#REF!</v>
      </c>
      <c r="AR269" s="655" t="s">
        <v>530</v>
      </c>
      <c r="AS269" s="655"/>
      <c r="AT269" s="655"/>
      <c r="AU269" s="687" t="s">
        <v>531</v>
      </c>
      <c r="AV269" s="683" t="e">
        <f>#REF!</f>
        <v>#REF!</v>
      </c>
      <c r="AW269" s="683"/>
      <c r="AX269" s="683"/>
      <c r="AY269" s="655" t="s">
        <v>539</v>
      </c>
      <c r="AZ269" s="655"/>
      <c r="BA269" s="655"/>
      <c r="BB269" s="655"/>
      <c r="BC269" s="687" t="s">
        <v>534</v>
      </c>
      <c r="BD269" s="683">
        <v>3.1</v>
      </c>
      <c r="BE269" s="683"/>
      <c r="BF269" s="683"/>
      <c r="BG269" s="683"/>
      <c r="BH269" s="346" t="s">
        <v>604</v>
      </c>
      <c r="BK269" s="687" t="s">
        <v>534</v>
      </c>
      <c r="BL269" s="683" t="e">
        <f>($BT$269*(M270)^2)+$CE$269*M270+$CP$269</f>
        <v>#REF!</v>
      </c>
      <c r="BM269" s="683"/>
      <c r="BN269" s="683"/>
      <c r="BO269" s="683"/>
      <c r="BQ269" s="530" t="s">
        <v>831</v>
      </c>
      <c r="BR269" s="530"/>
      <c r="BS269" s="530" t="s">
        <v>535</v>
      </c>
      <c r="BT269" s="688">
        <v>-4.8609999999999998</v>
      </c>
      <c r="BU269" s="688"/>
      <c r="BV269" s="688"/>
      <c r="BW269" s="688"/>
      <c r="BX269" s="530" t="s">
        <v>536</v>
      </c>
      <c r="BY269" s="568" t="s">
        <v>832</v>
      </c>
      <c r="BZ269" s="568"/>
      <c r="CA269" s="292"/>
      <c r="CB269" s="675" t="s">
        <v>833</v>
      </c>
      <c r="CC269" s="530" t="s">
        <v>537</v>
      </c>
      <c r="CD269" s="530" t="s">
        <v>538</v>
      </c>
      <c r="CE269" s="530">
        <v>28.664999999999999</v>
      </c>
      <c r="CF269" s="530"/>
      <c r="CG269" s="530"/>
      <c r="CH269" s="530"/>
      <c r="CI269" s="530"/>
      <c r="CJ269" s="530" t="s">
        <v>536</v>
      </c>
      <c r="CK269" s="568" t="s">
        <v>832</v>
      </c>
      <c r="CL269" s="568"/>
      <c r="CM269" s="675" t="s">
        <v>537</v>
      </c>
      <c r="CN269" s="503"/>
      <c r="CO269" s="530" t="s">
        <v>538</v>
      </c>
      <c r="CP269" s="530">
        <v>4.4980000000000002</v>
      </c>
      <c r="CQ269" s="530"/>
      <c r="CR269" s="530"/>
    </row>
    <row r="270" spans="2:96" ht="20.100000000000001" customHeight="1" thickTop="1">
      <c r="B270" s="1340">
        <f>BD269</f>
        <v>3.1</v>
      </c>
      <c r="C270" s="1341"/>
      <c r="D270" s="1341"/>
      <c r="E270" s="1341"/>
      <c r="F270" s="1341"/>
      <c r="G270" s="1341"/>
      <c r="H270" s="1320" t="e">
        <f>BD270</f>
        <v>#REF!</v>
      </c>
      <c r="I270" s="1341"/>
      <c r="J270" s="1341"/>
      <c r="K270" s="1341"/>
      <c r="L270" s="1341"/>
      <c r="M270" s="1342" t="e">
        <f>B270/H270</f>
        <v>#REF!</v>
      </c>
      <c r="N270" s="1342"/>
      <c r="O270" s="1342"/>
      <c r="P270" s="1342"/>
      <c r="Q270" s="1343" t="e">
        <f>MIN(BL269,BL270)</f>
        <v>#REF!</v>
      </c>
      <c r="R270" s="1343"/>
      <c r="S270" s="1343"/>
      <c r="T270" s="1343"/>
      <c r="U270" s="1354">
        <f>AC270/10.1</f>
        <v>2.5742574257425743</v>
      </c>
      <c r="V270" s="1355"/>
      <c r="W270" s="1355"/>
      <c r="X270" s="1355"/>
      <c r="Y270" s="1355"/>
      <c r="Z270" s="1343" t="e">
        <f>#REF!</f>
        <v>#REF!</v>
      </c>
      <c r="AA270" s="1355"/>
      <c r="AB270" s="1355"/>
      <c r="AC270" s="1354">
        <v>26</v>
      </c>
      <c r="AD270" s="1354"/>
      <c r="AE270" s="1355"/>
      <c r="AF270" s="1355"/>
      <c r="AG270" s="1343" t="e">
        <f>((AC270*(Z270)^3)/((Q270)*(U270-1)^3))/AC270</f>
        <v>#REF!</v>
      </c>
      <c r="AH270" s="1343"/>
      <c r="AI270" s="1343"/>
      <c r="AJ270" s="1350"/>
      <c r="AM270" s="655" t="s">
        <v>533</v>
      </c>
      <c r="AN270" s="655"/>
      <c r="AO270" s="655"/>
      <c r="AP270" s="655" t="s">
        <v>534</v>
      </c>
      <c r="AQ270" s="686" t="e">
        <f>#REF!</f>
        <v>#REF!</v>
      </c>
      <c r="AR270" s="655" t="s">
        <v>533</v>
      </c>
      <c r="AS270" s="655"/>
      <c r="AT270" s="655"/>
      <c r="AU270" s="687" t="s">
        <v>534</v>
      </c>
      <c r="AV270" s="683" t="e">
        <f>ABS(#REF!)</f>
        <v>#REF!</v>
      </c>
      <c r="AW270" s="683"/>
      <c r="AX270" s="683"/>
      <c r="AY270" s="655" t="s">
        <v>541</v>
      </c>
      <c r="AZ270" s="655"/>
      <c r="BA270" s="655"/>
      <c r="BB270" s="655"/>
      <c r="BC270" s="687" t="s">
        <v>534</v>
      </c>
      <c r="BD270" s="683" t="e">
        <f>AV269+AV270</f>
        <v>#REF!</v>
      </c>
      <c r="BE270" s="683"/>
      <c r="BF270" s="683"/>
      <c r="BG270" s="683"/>
      <c r="BH270" s="346" t="s">
        <v>605</v>
      </c>
      <c r="BK270" s="687" t="s">
        <v>534</v>
      </c>
      <c r="BL270" s="683">
        <v>7.8</v>
      </c>
      <c r="BM270" s="683"/>
      <c r="BN270" s="683"/>
      <c r="BO270" s="683"/>
      <c r="BQ270" s="530"/>
      <c r="BR270" s="530"/>
      <c r="BS270" s="530"/>
      <c r="BT270" s="688"/>
      <c r="BU270" s="688"/>
      <c r="BV270" s="688"/>
      <c r="BW270" s="688"/>
      <c r="BX270" s="530"/>
      <c r="BY270" s="530" t="s">
        <v>834</v>
      </c>
      <c r="BZ270" s="530"/>
      <c r="CA270" s="292"/>
      <c r="CB270" s="675"/>
      <c r="CC270" s="530"/>
      <c r="CD270" s="530"/>
      <c r="CE270" s="530"/>
      <c r="CF270" s="530"/>
      <c r="CG270" s="530"/>
      <c r="CH270" s="530"/>
      <c r="CI270" s="530"/>
      <c r="CJ270" s="530"/>
      <c r="CK270" s="530" t="s">
        <v>834</v>
      </c>
      <c r="CL270" s="530"/>
      <c r="CM270" s="675"/>
      <c r="CN270" s="503"/>
      <c r="CO270" s="530"/>
      <c r="CP270" s="530"/>
      <c r="CQ270" s="530"/>
      <c r="CR270" s="530"/>
    </row>
    <row r="271" spans="2:96" ht="15" customHeight="1">
      <c r="B271" s="503"/>
      <c r="C271" s="292"/>
      <c r="D271" s="292"/>
      <c r="E271" s="292"/>
      <c r="F271" s="292"/>
      <c r="G271" s="292"/>
      <c r="H271" s="292"/>
      <c r="I271" s="292"/>
      <c r="J271" s="522"/>
      <c r="K271" s="522"/>
      <c r="L271" s="292"/>
      <c r="M271" s="292"/>
      <c r="N271" s="292"/>
      <c r="O271" s="292"/>
      <c r="P271" s="292"/>
      <c r="Q271" s="292"/>
      <c r="R271" s="503"/>
      <c r="S271" s="292"/>
      <c r="T271" s="292"/>
      <c r="U271" s="292"/>
      <c r="V271" s="292"/>
      <c r="W271" s="292"/>
      <c r="X271" s="292"/>
      <c r="Y271" s="292"/>
      <c r="Z271" s="668"/>
      <c r="AA271" s="292"/>
      <c r="AB271" s="292"/>
      <c r="AC271" s="292"/>
      <c r="AD271" s="292"/>
      <c r="AE271" s="292"/>
      <c r="AF271" s="292"/>
      <c r="AG271" s="678"/>
      <c r="AH271" s="678"/>
      <c r="AI271" s="678"/>
      <c r="AJ271" s="678"/>
      <c r="AM271" s="684"/>
      <c r="AN271" s="684"/>
      <c r="AO271" s="655"/>
      <c r="AP271" s="655"/>
      <c r="AQ271" s="655"/>
      <c r="AT271" s="655"/>
      <c r="AU271" s="655"/>
      <c r="AV271" s="655"/>
    </row>
    <row r="272" spans="2:96" ht="20.100000000000001" customHeight="1">
      <c r="B272" s="595"/>
      <c r="C272" s="8"/>
      <c r="D272" s="8"/>
      <c r="E272" s="8"/>
      <c r="F272" s="292"/>
      <c r="G272" s="292"/>
      <c r="H272" s="292"/>
      <c r="I272" s="292"/>
      <c r="J272" s="522"/>
      <c r="K272" s="522"/>
      <c r="L272" s="292"/>
      <c r="M272" s="292"/>
      <c r="N272" s="292"/>
      <c r="O272" s="292"/>
      <c r="P272" s="292"/>
      <c r="Q272" s="292"/>
      <c r="R272" s="503"/>
      <c r="S272" s="292"/>
      <c r="T272" s="292"/>
      <c r="U272" s="292"/>
      <c r="V272" s="292"/>
      <c r="W272" s="292"/>
      <c r="X272" s="292"/>
      <c r="Y272" s="292"/>
      <c r="Z272" s="668"/>
      <c r="AA272" s="292"/>
      <c r="AB272" s="346" t="s">
        <v>535</v>
      </c>
      <c r="AC272" s="1308" t="str">
        <f>AC216</f>
        <v>북측파제제</v>
      </c>
      <c r="AD272" s="787"/>
      <c r="AE272" s="787"/>
      <c r="AF272" s="787"/>
      <c r="AG272" s="787"/>
      <c r="AH272" s="787"/>
      <c r="AI272" s="787"/>
      <c r="AJ272" s="346" t="s">
        <v>537</v>
      </c>
      <c r="AR272" s="683"/>
      <c r="AS272" s="683"/>
      <c r="AT272" s="683"/>
      <c r="AU272" s="683"/>
      <c r="AV272" s="683"/>
    </row>
    <row r="273" spans="2:67" ht="20.100000000000001" customHeight="1" thickBot="1">
      <c r="B273" s="1329" t="s">
        <v>827</v>
      </c>
      <c r="C273" s="1330"/>
      <c r="D273" s="1330"/>
      <c r="E273" s="1330"/>
      <c r="F273" s="1330"/>
      <c r="G273" s="1330"/>
      <c r="H273" s="1330" t="s">
        <v>828</v>
      </c>
      <c r="I273" s="1330"/>
      <c r="J273" s="1330"/>
      <c r="K273" s="1330"/>
      <c r="L273" s="1330"/>
      <c r="M273" s="1330" t="s">
        <v>829</v>
      </c>
      <c r="N273" s="1330"/>
      <c r="O273" s="1330"/>
      <c r="P273" s="1330"/>
      <c r="Q273" s="1346" t="s">
        <v>830</v>
      </c>
      <c r="R273" s="1346"/>
      <c r="S273" s="1346"/>
      <c r="T273" s="1346"/>
      <c r="U273" s="1346" t="s">
        <v>522</v>
      </c>
      <c r="V273" s="1346"/>
      <c r="W273" s="1346"/>
      <c r="X273" s="1346"/>
      <c r="Y273" s="1346"/>
      <c r="Z273" s="1346" t="s">
        <v>676</v>
      </c>
      <c r="AA273" s="1346"/>
      <c r="AB273" s="1346"/>
      <c r="AC273" s="1346" t="s">
        <v>540</v>
      </c>
      <c r="AD273" s="1346"/>
      <c r="AE273" s="1346"/>
      <c r="AF273" s="1346"/>
      <c r="AG273" s="1346" t="s">
        <v>487</v>
      </c>
      <c r="AH273" s="1346"/>
      <c r="AI273" s="1346"/>
      <c r="AJ273" s="1351"/>
      <c r="AM273" s="655" t="s">
        <v>530</v>
      </c>
      <c r="AN273" s="655"/>
      <c r="AO273" s="655"/>
      <c r="AP273" s="655" t="s">
        <v>531</v>
      </c>
      <c r="AQ273" s="686">
        <f>U4</f>
        <v>3.3559999999999999</v>
      </c>
      <c r="AR273" s="655" t="s">
        <v>530</v>
      </c>
      <c r="AS273" s="655"/>
      <c r="AT273" s="655"/>
      <c r="AU273" s="687" t="s">
        <v>531</v>
      </c>
      <c r="AV273" s="683">
        <f>U4</f>
        <v>3.3559999999999999</v>
      </c>
      <c r="AW273" s="683"/>
      <c r="AX273" s="683"/>
      <c r="AY273" s="655" t="s">
        <v>539</v>
      </c>
      <c r="AZ273" s="655"/>
      <c r="BA273" s="655"/>
      <c r="BB273" s="655"/>
      <c r="BC273" s="687" t="s">
        <v>534</v>
      </c>
      <c r="BD273" s="683">
        <v>3.1</v>
      </c>
      <c r="BE273" s="683"/>
      <c r="BF273" s="683"/>
      <c r="BG273" s="683"/>
      <c r="BH273" s="346" t="s">
        <v>604</v>
      </c>
      <c r="BK273" s="687" t="s">
        <v>534</v>
      </c>
      <c r="BL273" s="683">
        <f>($BT$269*(M274)^2)+$CE$269*M274+$CP$269</f>
        <v>14.353382422584403</v>
      </c>
      <c r="BM273" s="683"/>
      <c r="BN273" s="683"/>
      <c r="BO273" s="683"/>
    </row>
    <row r="274" spans="2:67" ht="20.100000000000001" customHeight="1" thickTop="1">
      <c r="B274" s="1340">
        <f>BD273</f>
        <v>3.1</v>
      </c>
      <c r="C274" s="1341"/>
      <c r="D274" s="1341"/>
      <c r="E274" s="1341"/>
      <c r="F274" s="1341"/>
      <c r="G274" s="1341"/>
      <c r="H274" s="1320">
        <f>BD274</f>
        <v>8.4559999999999995</v>
      </c>
      <c r="I274" s="1341"/>
      <c r="J274" s="1341"/>
      <c r="K274" s="1341"/>
      <c r="L274" s="1341"/>
      <c r="M274" s="1342">
        <f>B274/H274</f>
        <v>0.36660359508041629</v>
      </c>
      <c r="N274" s="1342"/>
      <c r="O274" s="1342"/>
      <c r="P274" s="1342"/>
      <c r="Q274" s="1343">
        <f>MIN(BL273,BL274)</f>
        <v>7.8</v>
      </c>
      <c r="R274" s="1343"/>
      <c r="S274" s="1343"/>
      <c r="T274" s="1343"/>
      <c r="U274" s="1354">
        <f>AC274/10.1</f>
        <v>2.5742574257425743</v>
      </c>
      <c r="V274" s="1355"/>
      <c r="W274" s="1355"/>
      <c r="X274" s="1355"/>
      <c r="Y274" s="1355"/>
      <c r="Z274" s="1343">
        <f>I4</f>
        <v>4</v>
      </c>
      <c r="AA274" s="1355"/>
      <c r="AB274" s="1355"/>
      <c r="AC274" s="1354">
        <f>AC270</f>
        <v>26</v>
      </c>
      <c r="AD274" s="1354"/>
      <c r="AE274" s="1355"/>
      <c r="AF274" s="1355"/>
      <c r="AG274" s="1343">
        <f>((AC274*(Z274)^3)/((Q274)*(U274-1)^3))/AC274</f>
        <v>2.1030912654646787</v>
      </c>
      <c r="AH274" s="1343"/>
      <c r="AI274" s="1343"/>
      <c r="AJ274" s="1350"/>
      <c r="AM274" s="655" t="s">
        <v>533</v>
      </c>
      <c r="AN274" s="655"/>
      <c r="AO274" s="655"/>
      <c r="AP274" s="655" t="s">
        <v>534</v>
      </c>
      <c r="AQ274" s="686">
        <f>AB4</f>
        <v>-5.0999999999999996</v>
      </c>
      <c r="AR274" s="655" t="s">
        <v>533</v>
      </c>
      <c r="AS274" s="655"/>
      <c r="AT274" s="655"/>
      <c r="AU274" s="687" t="s">
        <v>534</v>
      </c>
      <c r="AV274" s="683">
        <f>ABS(AB4)</f>
        <v>5.0999999999999996</v>
      </c>
      <c r="AW274" s="683"/>
      <c r="AX274" s="683"/>
      <c r="AY274" s="655" t="s">
        <v>541</v>
      </c>
      <c r="AZ274" s="655"/>
      <c r="BA274" s="655"/>
      <c r="BB274" s="655"/>
      <c r="BC274" s="687" t="s">
        <v>534</v>
      </c>
      <c r="BD274" s="683">
        <f>AV273+AV274</f>
        <v>8.4559999999999995</v>
      </c>
      <c r="BE274" s="683"/>
      <c r="BF274" s="683"/>
      <c r="BG274" s="683"/>
      <c r="BH274" s="346" t="s">
        <v>605</v>
      </c>
      <c r="BK274" s="687" t="s">
        <v>534</v>
      </c>
      <c r="BL274" s="683">
        <v>7.8</v>
      </c>
      <c r="BM274" s="683"/>
      <c r="BN274" s="683"/>
      <c r="BO274" s="683"/>
    </row>
    <row r="275" spans="2:67" ht="15" customHeight="1"/>
    <row r="276" spans="2:67" ht="20.100000000000001" customHeight="1">
      <c r="B276" s="595"/>
      <c r="C276" s="8"/>
      <c r="D276" s="8"/>
      <c r="E276" s="8"/>
      <c r="F276" s="292"/>
      <c r="G276" s="292"/>
      <c r="H276" s="292"/>
      <c r="I276" s="292"/>
      <c r="J276" s="522"/>
      <c r="K276" s="522"/>
      <c r="L276" s="292"/>
      <c r="M276" s="292"/>
      <c r="N276" s="292"/>
      <c r="O276" s="292"/>
      <c r="P276" s="292"/>
      <c r="Q276" s="292"/>
      <c r="R276" s="503"/>
      <c r="S276" s="292"/>
      <c r="T276" s="292"/>
      <c r="U276" s="292"/>
      <c r="V276" s="292"/>
      <c r="W276" s="292"/>
      <c r="X276" s="292"/>
      <c r="Y276" s="292"/>
      <c r="Z276" s="668"/>
      <c r="AA276" s="292"/>
      <c r="AB276" s="346" t="s">
        <v>535</v>
      </c>
      <c r="AC276" s="1308" t="e">
        <f>AC231</f>
        <v>#REF!</v>
      </c>
      <c r="AD276" s="787"/>
      <c r="AE276" s="787"/>
      <c r="AF276" s="787"/>
      <c r="AG276" s="787"/>
      <c r="AH276" s="787"/>
      <c r="AI276" s="787"/>
      <c r="AJ276" s="346" t="s">
        <v>537</v>
      </c>
      <c r="AR276" s="683"/>
      <c r="AS276" s="683"/>
      <c r="AT276" s="683"/>
      <c r="AU276" s="683"/>
      <c r="AV276" s="683"/>
    </row>
    <row r="277" spans="2:67" ht="20.100000000000001" customHeight="1" thickBot="1">
      <c r="B277" s="1329" t="s">
        <v>827</v>
      </c>
      <c r="C277" s="1330"/>
      <c r="D277" s="1330"/>
      <c r="E277" s="1330"/>
      <c r="F277" s="1330"/>
      <c r="G277" s="1330"/>
      <c r="H277" s="1330" t="s">
        <v>828</v>
      </c>
      <c r="I277" s="1330"/>
      <c r="J277" s="1330"/>
      <c r="K277" s="1330"/>
      <c r="L277" s="1330"/>
      <c r="M277" s="1330" t="s">
        <v>829</v>
      </c>
      <c r="N277" s="1330"/>
      <c r="O277" s="1330"/>
      <c r="P277" s="1330"/>
      <c r="Q277" s="1346" t="s">
        <v>830</v>
      </c>
      <c r="R277" s="1346"/>
      <c r="S277" s="1346"/>
      <c r="T277" s="1346"/>
      <c r="U277" s="1346" t="s">
        <v>522</v>
      </c>
      <c r="V277" s="1346"/>
      <c r="W277" s="1346"/>
      <c r="X277" s="1346"/>
      <c r="Y277" s="1346"/>
      <c r="Z277" s="1346" t="s">
        <v>676</v>
      </c>
      <c r="AA277" s="1346"/>
      <c r="AB277" s="1346"/>
      <c r="AC277" s="1346" t="s">
        <v>540</v>
      </c>
      <c r="AD277" s="1346"/>
      <c r="AE277" s="1346"/>
      <c r="AF277" s="1346"/>
      <c r="AG277" s="1346" t="s">
        <v>487</v>
      </c>
      <c r="AH277" s="1346"/>
      <c r="AI277" s="1346"/>
      <c r="AJ277" s="1351"/>
      <c r="AM277" s="655" t="s">
        <v>530</v>
      </c>
      <c r="AN277" s="655"/>
      <c r="AO277" s="655"/>
      <c r="AP277" s="655" t="s">
        <v>531</v>
      </c>
      <c r="AQ277" s="686" t="e">
        <f>#REF!</f>
        <v>#REF!</v>
      </c>
      <c r="AR277" s="655" t="s">
        <v>530</v>
      </c>
      <c r="AS277" s="655"/>
      <c r="AT277" s="655"/>
      <c r="AU277" s="687" t="s">
        <v>531</v>
      </c>
      <c r="AV277" s="683" t="e">
        <f>#REF!</f>
        <v>#REF!</v>
      </c>
      <c r="AW277" s="683"/>
      <c r="AX277" s="683"/>
      <c r="AY277" s="655" t="s">
        <v>539</v>
      </c>
      <c r="AZ277" s="655"/>
      <c r="BA277" s="655"/>
      <c r="BB277" s="655"/>
      <c r="BC277" s="687" t="s">
        <v>534</v>
      </c>
      <c r="BD277" s="683">
        <v>3.1</v>
      </c>
      <c r="BE277" s="683"/>
      <c r="BF277" s="683"/>
      <c r="BG277" s="683"/>
      <c r="BH277" s="346" t="s">
        <v>604</v>
      </c>
      <c r="BK277" s="687" t="s">
        <v>534</v>
      </c>
      <c r="BL277" s="683" t="e">
        <f>($BT$269*(M278)^2)+$CE$269*M278+$CP$269</f>
        <v>#REF!</v>
      </c>
      <c r="BM277" s="683"/>
      <c r="BN277" s="683"/>
      <c r="BO277" s="683"/>
    </row>
    <row r="278" spans="2:67" ht="20.100000000000001" customHeight="1" thickTop="1">
      <c r="B278" s="1340">
        <f>BD277</f>
        <v>3.1</v>
      </c>
      <c r="C278" s="1341"/>
      <c r="D278" s="1341"/>
      <c r="E278" s="1341"/>
      <c r="F278" s="1341"/>
      <c r="G278" s="1341"/>
      <c r="H278" s="1320" t="e">
        <f>BD278</f>
        <v>#REF!</v>
      </c>
      <c r="I278" s="1341"/>
      <c r="J278" s="1341"/>
      <c r="K278" s="1341"/>
      <c r="L278" s="1341"/>
      <c r="M278" s="1342" t="e">
        <f>B278/H278</f>
        <v>#REF!</v>
      </c>
      <c r="N278" s="1342"/>
      <c r="O278" s="1342"/>
      <c r="P278" s="1342"/>
      <c r="Q278" s="1343" t="e">
        <f>MIN(BL277,BL278)</f>
        <v>#REF!</v>
      </c>
      <c r="R278" s="1343"/>
      <c r="S278" s="1343"/>
      <c r="T278" s="1343"/>
      <c r="U278" s="1354">
        <f>AC278/10.1</f>
        <v>2.5742574257425743</v>
      </c>
      <c r="V278" s="1355"/>
      <c r="W278" s="1355"/>
      <c r="X278" s="1355"/>
      <c r="Y278" s="1355"/>
      <c r="Z278" s="1343" t="e">
        <f>#REF!</f>
        <v>#REF!</v>
      </c>
      <c r="AA278" s="1355"/>
      <c r="AB278" s="1355"/>
      <c r="AC278" s="1354">
        <f>AC274</f>
        <v>26</v>
      </c>
      <c r="AD278" s="1354"/>
      <c r="AE278" s="1355"/>
      <c r="AF278" s="1355"/>
      <c r="AG278" s="1343" t="e">
        <f>((AC278*(Z278)^3)/((Q278)*(U278-1)^3))/AC278</f>
        <v>#REF!</v>
      </c>
      <c r="AH278" s="1343"/>
      <c r="AI278" s="1343"/>
      <c r="AJ278" s="1350"/>
      <c r="AM278" s="655" t="s">
        <v>533</v>
      </c>
      <c r="AN278" s="655"/>
      <c r="AO278" s="655"/>
      <c r="AP278" s="655" t="s">
        <v>534</v>
      </c>
      <c r="AQ278" s="686" t="e">
        <f>#REF!</f>
        <v>#REF!</v>
      </c>
      <c r="AR278" s="655" t="s">
        <v>533</v>
      </c>
      <c r="AS278" s="655"/>
      <c r="AT278" s="655"/>
      <c r="AU278" s="687" t="s">
        <v>534</v>
      </c>
      <c r="AV278" s="683" t="e">
        <f>ABS(#REF!)</f>
        <v>#REF!</v>
      </c>
      <c r="AW278" s="683"/>
      <c r="AX278" s="683"/>
      <c r="AY278" s="655" t="s">
        <v>541</v>
      </c>
      <c r="AZ278" s="655"/>
      <c r="BA278" s="655"/>
      <c r="BB278" s="655"/>
      <c r="BC278" s="687" t="s">
        <v>534</v>
      </c>
      <c r="BD278" s="683" t="e">
        <f>AV277+AV278</f>
        <v>#REF!</v>
      </c>
      <c r="BE278" s="683"/>
      <c r="BF278" s="683"/>
      <c r="BG278" s="683"/>
      <c r="BH278" s="346" t="s">
        <v>605</v>
      </c>
      <c r="BK278" s="687" t="s">
        <v>534</v>
      </c>
      <c r="BL278" s="683"/>
      <c r="BM278" s="683"/>
      <c r="BN278" s="683"/>
      <c r="BO278" s="683"/>
    </row>
    <row r="279" spans="2:67" ht="15" customHeight="1">
      <c r="B279" s="503"/>
      <c r="C279" s="292"/>
      <c r="D279" s="292"/>
      <c r="E279" s="292"/>
      <c r="F279" s="292"/>
      <c r="G279" s="292"/>
      <c r="H279" s="292"/>
      <c r="I279" s="292"/>
      <c r="J279" s="522"/>
      <c r="K279" s="522"/>
      <c r="L279" s="292"/>
      <c r="M279" s="292"/>
      <c r="N279" s="292"/>
      <c r="O279" s="292"/>
      <c r="P279" s="292"/>
      <c r="Q279" s="292"/>
      <c r="R279" s="503"/>
      <c r="S279" s="292"/>
      <c r="T279" s="292"/>
      <c r="U279" s="292"/>
      <c r="V279" s="292"/>
      <c r="W279" s="292"/>
      <c r="X279" s="292"/>
      <c r="Y279" s="292"/>
      <c r="Z279" s="668"/>
      <c r="AA279" s="292"/>
      <c r="AB279" s="292"/>
      <c r="AC279" s="292"/>
      <c r="AD279" s="292"/>
      <c r="AE279" s="292"/>
      <c r="AF279" s="292"/>
      <c r="AG279" s="678"/>
      <c r="AH279" s="678"/>
      <c r="AI279" s="678"/>
      <c r="AJ279" s="678"/>
      <c r="AM279" s="684"/>
      <c r="AN279" s="684"/>
      <c r="AO279" s="655"/>
      <c r="AP279" s="655"/>
      <c r="AQ279" s="655"/>
      <c r="AT279" s="655"/>
      <c r="AU279" s="655"/>
      <c r="AV279" s="655"/>
    </row>
    <row r="280" spans="2:67" ht="20.100000000000001" customHeight="1">
      <c r="B280" s="595"/>
      <c r="C280" s="8"/>
      <c r="D280" s="8"/>
      <c r="E280" s="8"/>
      <c r="F280" s="292"/>
      <c r="G280" s="292"/>
      <c r="H280" s="292"/>
      <c r="I280" s="292"/>
      <c r="J280" s="522"/>
      <c r="K280" s="522"/>
      <c r="L280" s="292"/>
      <c r="M280" s="292"/>
      <c r="N280" s="292"/>
      <c r="O280" s="292"/>
      <c r="P280" s="292"/>
      <c r="Q280" s="292"/>
      <c r="R280" s="503"/>
      <c r="S280" s="292"/>
      <c r="T280" s="292"/>
      <c r="U280" s="292"/>
      <c r="V280" s="292"/>
      <c r="W280" s="292"/>
      <c r="X280" s="292"/>
      <c r="Y280" s="292"/>
      <c r="Z280" s="668"/>
      <c r="AA280" s="292"/>
      <c r="AB280" s="346" t="s">
        <v>535</v>
      </c>
      <c r="AC280" s="1308" t="str">
        <f>AC239</f>
        <v>남측파제제</v>
      </c>
      <c r="AD280" s="787"/>
      <c r="AE280" s="787"/>
      <c r="AF280" s="787"/>
      <c r="AG280" s="787"/>
      <c r="AH280" s="787"/>
      <c r="AI280" s="787"/>
      <c r="AJ280" s="346" t="s">
        <v>537</v>
      </c>
      <c r="AR280" s="683"/>
      <c r="AS280" s="683"/>
      <c r="AT280" s="683"/>
      <c r="AU280" s="683"/>
      <c r="AV280" s="683"/>
    </row>
    <row r="281" spans="2:67" ht="20.100000000000001" customHeight="1" thickBot="1">
      <c r="B281" s="1329" t="s">
        <v>827</v>
      </c>
      <c r="C281" s="1330"/>
      <c r="D281" s="1330"/>
      <c r="E281" s="1330"/>
      <c r="F281" s="1330"/>
      <c r="G281" s="1330"/>
      <c r="H281" s="1330" t="s">
        <v>828</v>
      </c>
      <c r="I281" s="1330"/>
      <c r="J281" s="1330"/>
      <c r="K281" s="1330"/>
      <c r="L281" s="1330"/>
      <c r="M281" s="1330" t="s">
        <v>829</v>
      </c>
      <c r="N281" s="1330"/>
      <c r="O281" s="1330"/>
      <c r="P281" s="1330"/>
      <c r="Q281" s="1346" t="s">
        <v>830</v>
      </c>
      <c r="R281" s="1346"/>
      <c r="S281" s="1346"/>
      <c r="T281" s="1346"/>
      <c r="U281" s="1346" t="s">
        <v>522</v>
      </c>
      <c r="V281" s="1346"/>
      <c r="W281" s="1346"/>
      <c r="X281" s="1346"/>
      <c r="Y281" s="1346"/>
      <c r="Z281" s="1346" t="s">
        <v>676</v>
      </c>
      <c r="AA281" s="1346"/>
      <c r="AB281" s="1346"/>
      <c r="AC281" s="1346" t="s">
        <v>540</v>
      </c>
      <c r="AD281" s="1346"/>
      <c r="AE281" s="1346"/>
      <c r="AF281" s="1346"/>
      <c r="AG281" s="1346" t="s">
        <v>487</v>
      </c>
      <c r="AH281" s="1346"/>
      <c r="AI281" s="1346"/>
      <c r="AJ281" s="1351"/>
      <c r="AM281" s="655" t="s">
        <v>530</v>
      </c>
      <c r="AN281" s="655"/>
      <c r="AO281" s="655"/>
      <c r="AP281" s="655" t="s">
        <v>531</v>
      </c>
      <c r="AQ281" s="686">
        <f>U5</f>
        <v>3.3559999999999999</v>
      </c>
      <c r="AR281" s="655" t="s">
        <v>530</v>
      </c>
      <c r="AS281" s="655"/>
      <c r="AT281" s="655"/>
      <c r="AU281" s="687" t="s">
        <v>531</v>
      </c>
      <c r="AV281" s="683">
        <f>U5</f>
        <v>3.3559999999999999</v>
      </c>
      <c r="AW281" s="683"/>
      <c r="AX281" s="683"/>
      <c r="AY281" s="655" t="s">
        <v>539</v>
      </c>
      <c r="AZ281" s="655"/>
      <c r="BA281" s="655"/>
      <c r="BB281" s="655"/>
      <c r="BC281" s="687" t="s">
        <v>534</v>
      </c>
      <c r="BD281" s="683">
        <v>3.1</v>
      </c>
      <c r="BE281" s="683"/>
      <c r="BF281" s="683"/>
      <c r="BG281" s="683"/>
      <c r="BH281" s="346" t="s">
        <v>604</v>
      </c>
      <c r="BK281" s="687" t="s">
        <v>534</v>
      </c>
      <c r="BL281" s="683">
        <f>($BT$269*(M282)^2)+$CE$269*M282+$CP$269</f>
        <v>10.667897040209692</v>
      </c>
      <c r="BM281" s="683"/>
      <c r="BN281" s="683"/>
      <c r="BO281" s="683"/>
    </row>
    <row r="282" spans="2:67" ht="20.100000000000001" customHeight="1" thickTop="1">
      <c r="B282" s="1340">
        <f>BD281</f>
        <v>3.1</v>
      </c>
      <c r="C282" s="1341"/>
      <c r="D282" s="1341"/>
      <c r="E282" s="1341"/>
      <c r="F282" s="1341"/>
      <c r="G282" s="1341"/>
      <c r="H282" s="1320">
        <f>BD282</f>
        <v>13.856</v>
      </c>
      <c r="I282" s="1341"/>
      <c r="J282" s="1341"/>
      <c r="K282" s="1341"/>
      <c r="L282" s="1341"/>
      <c r="M282" s="1342">
        <f>B282/H282</f>
        <v>0.223729792147806</v>
      </c>
      <c r="N282" s="1342"/>
      <c r="O282" s="1342"/>
      <c r="P282" s="1342"/>
      <c r="Q282" s="1343">
        <f>MIN(BL281,BL282)</f>
        <v>10.667897040209692</v>
      </c>
      <c r="R282" s="1343"/>
      <c r="S282" s="1343"/>
      <c r="T282" s="1343"/>
      <c r="U282" s="1354">
        <f>AC282/10.1</f>
        <v>2.5742574257425743</v>
      </c>
      <c r="V282" s="1355"/>
      <c r="W282" s="1355"/>
      <c r="X282" s="1355"/>
      <c r="Y282" s="1355"/>
      <c r="Z282" s="1343">
        <f>I5</f>
        <v>4.7</v>
      </c>
      <c r="AA282" s="1355"/>
      <c r="AB282" s="1355"/>
      <c r="AC282" s="1354">
        <f>AC278</f>
        <v>26</v>
      </c>
      <c r="AD282" s="1354"/>
      <c r="AE282" s="1355"/>
      <c r="AF282" s="1355"/>
      <c r="AG282" s="1343">
        <f>((AC282*(Z282)^3)/((Q282)*(U282-1)^3))/AC282</f>
        <v>2.4945229662011745</v>
      </c>
      <c r="AH282" s="1343"/>
      <c r="AI282" s="1343"/>
      <c r="AJ282" s="1350"/>
      <c r="AM282" s="655" t="s">
        <v>533</v>
      </c>
      <c r="AN282" s="655"/>
      <c r="AO282" s="655"/>
      <c r="AP282" s="655" t="s">
        <v>534</v>
      </c>
      <c r="AQ282" s="686">
        <f>AB5</f>
        <v>-10.5</v>
      </c>
      <c r="AR282" s="655" t="s">
        <v>533</v>
      </c>
      <c r="AS282" s="655"/>
      <c r="AT282" s="655"/>
      <c r="AU282" s="687" t="s">
        <v>534</v>
      </c>
      <c r="AV282" s="683">
        <f>ABS(AB5)</f>
        <v>10.5</v>
      </c>
      <c r="AW282" s="683"/>
      <c r="AX282" s="683"/>
      <c r="AY282" s="655" t="s">
        <v>541</v>
      </c>
      <c r="AZ282" s="655"/>
      <c r="BA282" s="655"/>
      <c r="BB282" s="655"/>
      <c r="BC282" s="687" t="s">
        <v>534</v>
      </c>
      <c r="BD282" s="683">
        <f>AV281+AV282</f>
        <v>13.856</v>
      </c>
      <c r="BE282" s="683"/>
      <c r="BF282" s="683"/>
      <c r="BG282" s="683"/>
      <c r="BH282" s="346" t="s">
        <v>605</v>
      </c>
      <c r="BK282" s="687" t="s">
        <v>534</v>
      </c>
      <c r="BL282" s="683"/>
      <c r="BM282" s="683"/>
      <c r="BN282" s="683"/>
      <c r="BO282" s="683"/>
    </row>
  </sheetData>
  <mergeCells count="803">
    <mergeCell ref="AH98:AJ98"/>
    <mergeCell ref="AH95:AJ95"/>
    <mergeCell ref="AC95:AG95"/>
    <mergeCell ref="X89:AB89"/>
    <mergeCell ref="X90:AB90"/>
    <mergeCell ref="X97:AB97"/>
    <mergeCell ref="X98:AB98"/>
    <mergeCell ref="X95:AB95"/>
    <mergeCell ref="X92:AB92"/>
    <mergeCell ref="AG50:AJ50"/>
    <mergeCell ref="AH93:AJ93"/>
    <mergeCell ref="AH94:AJ94"/>
    <mergeCell ref="AC89:AG89"/>
    <mergeCell ref="AH89:AJ89"/>
    <mergeCell ref="AC90:AG90"/>
    <mergeCell ref="AH90:AJ90"/>
    <mergeCell ref="AC94:AG94"/>
    <mergeCell ref="AC91:AI91"/>
    <mergeCell ref="AH56:AJ56"/>
    <mergeCell ref="AD40:AF40"/>
    <mergeCell ref="AD41:AF41"/>
    <mergeCell ref="AH87:AJ87"/>
    <mergeCell ref="AD51:AF51"/>
    <mergeCell ref="Z51:AC51"/>
    <mergeCell ref="Z46:AC46"/>
    <mergeCell ref="Z47:AC47"/>
    <mergeCell ref="AB58:AG58"/>
    <mergeCell ref="Z48:AC48"/>
    <mergeCell ref="AG44:AJ46"/>
    <mergeCell ref="Z273:AB273"/>
    <mergeCell ref="Z42:AC43"/>
    <mergeCell ref="AD48:AF48"/>
    <mergeCell ref="AD45:AF45"/>
    <mergeCell ref="AD46:AF46"/>
    <mergeCell ref="AD47:AF47"/>
    <mergeCell ref="X56:AA56"/>
    <mergeCell ref="AC97:AG97"/>
    <mergeCell ref="AC98:AG98"/>
    <mergeCell ref="AC273:AF273"/>
    <mergeCell ref="M282:P282"/>
    <mergeCell ref="Q282:T282"/>
    <mergeCell ref="Z34:AC34"/>
    <mergeCell ref="Z35:AC35"/>
    <mergeCell ref="Z36:AC36"/>
    <mergeCell ref="Z37:AC37"/>
    <mergeCell ref="Z38:AC38"/>
    <mergeCell ref="AC282:AF282"/>
    <mergeCell ref="AC278:AF278"/>
    <mergeCell ref="AC277:AF277"/>
    <mergeCell ref="Z281:AB281"/>
    <mergeCell ref="AC281:AF281"/>
    <mergeCell ref="AG282:AJ282"/>
    <mergeCell ref="AG281:AJ281"/>
    <mergeCell ref="B14:K15"/>
    <mergeCell ref="AE16:AJ18"/>
    <mergeCell ref="AE14:AJ15"/>
    <mergeCell ref="L14:AD14"/>
    <mergeCell ref="B282:G282"/>
    <mergeCell ref="H282:L282"/>
    <mergeCell ref="AG278:AJ278"/>
    <mergeCell ref="Z277:AB277"/>
    <mergeCell ref="U282:Y282"/>
    <mergeCell ref="Z282:AB282"/>
    <mergeCell ref="AC280:AI280"/>
    <mergeCell ref="B281:G281"/>
    <mergeCell ref="H281:L281"/>
    <mergeCell ref="M281:P281"/>
    <mergeCell ref="Q281:T281"/>
    <mergeCell ref="U281:Y281"/>
    <mergeCell ref="B278:G278"/>
    <mergeCell ref="H278:L278"/>
    <mergeCell ref="M278:P278"/>
    <mergeCell ref="Q278:T278"/>
    <mergeCell ref="U278:Y278"/>
    <mergeCell ref="Z278:AB278"/>
    <mergeCell ref="AG274:AJ274"/>
    <mergeCell ref="Z274:AB274"/>
    <mergeCell ref="AC276:AI276"/>
    <mergeCell ref="B277:G277"/>
    <mergeCell ref="H277:L277"/>
    <mergeCell ref="M277:P277"/>
    <mergeCell ref="Q277:T277"/>
    <mergeCell ref="U277:Y277"/>
    <mergeCell ref="AG277:AJ277"/>
    <mergeCell ref="AC274:AF274"/>
    <mergeCell ref="AG273:AJ273"/>
    <mergeCell ref="B274:G274"/>
    <mergeCell ref="H274:L274"/>
    <mergeCell ref="M274:P274"/>
    <mergeCell ref="Q274:T274"/>
    <mergeCell ref="U274:Y274"/>
    <mergeCell ref="B273:G273"/>
    <mergeCell ref="H273:L273"/>
    <mergeCell ref="M273:P273"/>
    <mergeCell ref="Q273:T273"/>
    <mergeCell ref="AC202:AI202"/>
    <mergeCell ref="AC216:AI216"/>
    <mergeCell ref="AC231:AI231"/>
    <mergeCell ref="AC239:AI239"/>
    <mergeCell ref="DC244:DJ244"/>
    <mergeCell ref="DK244:DR244"/>
    <mergeCell ref="DO242:DR242"/>
    <mergeCell ref="DK241:DN241"/>
    <mergeCell ref="DO241:DR241"/>
    <mergeCell ref="AT241:AU241"/>
    <mergeCell ref="DS244:DZ244"/>
    <mergeCell ref="EA244:EE244"/>
    <mergeCell ref="CU245:DB245"/>
    <mergeCell ref="DC245:DJ245"/>
    <mergeCell ref="DK245:DR245"/>
    <mergeCell ref="DS245:DZ245"/>
    <mergeCell ref="EA245:EE245"/>
    <mergeCell ref="B244:I244"/>
    <mergeCell ref="J244:Q244"/>
    <mergeCell ref="R244:Y244"/>
    <mergeCell ref="Z244:AE244"/>
    <mergeCell ref="AF244:AJ244"/>
    <mergeCell ref="CU244:DB244"/>
    <mergeCell ref="DS242:DV242"/>
    <mergeCell ref="DW242:EA242"/>
    <mergeCell ref="EB242:EE242"/>
    <mergeCell ref="B243:I243"/>
    <mergeCell ref="J243:Q243"/>
    <mergeCell ref="R243:Y243"/>
    <mergeCell ref="Z243:AE243"/>
    <mergeCell ref="AF243:AJ243"/>
    <mergeCell ref="DS241:DV241"/>
    <mergeCell ref="DW241:EA241"/>
    <mergeCell ref="EB241:EE241"/>
    <mergeCell ref="CU242:CX242"/>
    <mergeCell ref="CY242:DB242"/>
    <mergeCell ref="DC242:DF242"/>
    <mergeCell ref="DG242:DJ242"/>
    <mergeCell ref="DK242:DN242"/>
    <mergeCell ref="CU241:CX241"/>
    <mergeCell ref="CY241:DB241"/>
    <mergeCell ref="DC241:DF241"/>
    <mergeCell ref="DG241:DJ241"/>
    <mergeCell ref="N241:Q241"/>
    <mergeCell ref="R241:T241"/>
    <mergeCell ref="U241:Y241"/>
    <mergeCell ref="Z241:AB241"/>
    <mergeCell ref="AC241:AF241"/>
    <mergeCell ref="AK241:AM241"/>
    <mergeCell ref="AQ241:AR241"/>
    <mergeCell ref="B240:F240"/>
    <mergeCell ref="G240:I240"/>
    <mergeCell ref="J240:M240"/>
    <mergeCell ref="N240:Q240"/>
    <mergeCell ref="R240:T240"/>
    <mergeCell ref="U240:Y240"/>
    <mergeCell ref="Z240:AB240"/>
    <mergeCell ref="AC240:AF240"/>
    <mergeCell ref="AG240:AJ240"/>
    <mergeCell ref="CU238:DB238"/>
    <mergeCell ref="DC238:DJ238"/>
    <mergeCell ref="DK238:DR238"/>
    <mergeCell ref="AL240:AN240"/>
    <mergeCell ref="AO240:AR240"/>
    <mergeCell ref="AS240:AU240"/>
    <mergeCell ref="AV240:AY240"/>
    <mergeCell ref="DS238:DZ238"/>
    <mergeCell ref="EA238:EE238"/>
    <mergeCell ref="DC236:DJ236"/>
    <mergeCell ref="DK236:DR236"/>
    <mergeCell ref="DS236:DZ236"/>
    <mergeCell ref="EA236:EE236"/>
    <mergeCell ref="CU237:DB237"/>
    <mergeCell ref="DC237:DJ237"/>
    <mergeCell ref="DK237:DR237"/>
    <mergeCell ref="DS237:DZ237"/>
    <mergeCell ref="EA237:EE237"/>
    <mergeCell ref="B235:I235"/>
    <mergeCell ref="J235:Q235"/>
    <mergeCell ref="R235:Y235"/>
    <mergeCell ref="Z235:AE235"/>
    <mergeCell ref="AF235:AJ235"/>
    <mergeCell ref="CU236:DB236"/>
    <mergeCell ref="EB233:EE233"/>
    <mergeCell ref="CU234:CX234"/>
    <mergeCell ref="CY234:DB234"/>
    <mergeCell ref="DC234:DF234"/>
    <mergeCell ref="DG234:DJ234"/>
    <mergeCell ref="DK234:DN234"/>
    <mergeCell ref="DO234:DR234"/>
    <mergeCell ref="DS234:DV234"/>
    <mergeCell ref="DW234:EA234"/>
    <mergeCell ref="EB234:EE234"/>
    <mergeCell ref="DC233:DF233"/>
    <mergeCell ref="DG233:DJ233"/>
    <mergeCell ref="DK233:DN233"/>
    <mergeCell ref="DO233:DR233"/>
    <mergeCell ref="DS233:DV233"/>
    <mergeCell ref="DW233:EA233"/>
    <mergeCell ref="AG233:AJ233"/>
    <mergeCell ref="AK233:AM233"/>
    <mergeCell ref="AQ233:AR233"/>
    <mergeCell ref="AT233:AU233"/>
    <mergeCell ref="CU233:CX233"/>
    <mergeCell ref="CY233:DB233"/>
    <mergeCell ref="AC232:AF232"/>
    <mergeCell ref="AG232:AJ232"/>
    <mergeCell ref="B233:F233"/>
    <mergeCell ref="G233:I233"/>
    <mergeCell ref="J233:M233"/>
    <mergeCell ref="N233:Q233"/>
    <mergeCell ref="R233:T233"/>
    <mergeCell ref="U233:Y233"/>
    <mergeCell ref="Z233:AB233"/>
    <mergeCell ref="AC233:AF233"/>
    <mergeCell ref="DS228:DZ228"/>
    <mergeCell ref="EA228:EE228"/>
    <mergeCell ref="B232:F232"/>
    <mergeCell ref="G232:I232"/>
    <mergeCell ref="J232:M232"/>
    <mergeCell ref="N232:Q232"/>
    <mergeCell ref="R232:T232"/>
    <mergeCell ref="B228:I228"/>
    <mergeCell ref="U232:Y232"/>
    <mergeCell ref="Z232:AB232"/>
    <mergeCell ref="J228:O228"/>
    <mergeCell ref="P228:W228"/>
    <mergeCell ref="X228:AE228"/>
    <mergeCell ref="AF228:AJ228"/>
    <mergeCell ref="CU228:DB228"/>
    <mergeCell ref="DO226:DR226"/>
    <mergeCell ref="DC228:DJ228"/>
    <mergeCell ref="DK228:DR228"/>
    <mergeCell ref="EB226:EE226"/>
    <mergeCell ref="B227:I227"/>
    <mergeCell ref="J227:O227"/>
    <mergeCell ref="P227:W227"/>
    <mergeCell ref="X227:AE227"/>
    <mergeCell ref="AF227:AJ227"/>
    <mergeCell ref="DS225:DV225"/>
    <mergeCell ref="DW225:EA225"/>
    <mergeCell ref="EB225:EE225"/>
    <mergeCell ref="CU226:CX226"/>
    <mergeCell ref="CY226:DB226"/>
    <mergeCell ref="DC226:DF226"/>
    <mergeCell ref="DG226:DJ226"/>
    <mergeCell ref="DK226:DN226"/>
    <mergeCell ref="DS226:DV226"/>
    <mergeCell ref="DW226:EA226"/>
    <mergeCell ref="CU225:CX225"/>
    <mergeCell ref="CY225:DB225"/>
    <mergeCell ref="DC225:DF225"/>
    <mergeCell ref="DG225:DJ225"/>
    <mergeCell ref="DK225:DN225"/>
    <mergeCell ref="DO225:DR225"/>
    <mergeCell ref="AG224:AJ224"/>
    <mergeCell ref="B225:F225"/>
    <mergeCell ref="G225:I225"/>
    <mergeCell ref="J225:M225"/>
    <mergeCell ref="N225:Q225"/>
    <mergeCell ref="R225:T225"/>
    <mergeCell ref="U225:Y225"/>
    <mergeCell ref="Z225:AB225"/>
    <mergeCell ref="AC225:AF225"/>
    <mergeCell ref="AG225:AJ225"/>
    <mergeCell ref="J224:M224"/>
    <mergeCell ref="N224:Q224"/>
    <mergeCell ref="R224:T224"/>
    <mergeCell ref="U224:Y224"/>
    <mergeCell ref="Z224:AB224"/>
    <mergeCell ref="AC224:AF224"/>
    <mergeCell ref="CU221:DB221"/>
    <mergeCell ref="DC221:DJ221"/>
    <mergeCell ref="DK221:DR221"/>
    <mergeCell ref="DS221:DZ221"/>
    <mergeCell ref="EA221:EE221"/>
    <mergeCell ref="CU222:DB222"/>
    <mergeCell ref="DC222:DJ222"/>
    <mergeCell ref="DK222:DR222"/>
    <mergeCell ref="DS222:DZ222"/>
    <mergeCell ref="EA222:EE222"/>
    <mergeCell ref="DS219:DV219"/>
    <mergeCell ref="DW219:EA219"/>
    <mergeCell ref="EB219:EE219"/>
    <mergeCell ref="B220:I220"/>
    <mergeCell ref="J220:Q220"/>
    <mergeCell ref="R220:Y220"/>
    <mergeCell ref="Z220:AE220"/>
    <mergeCell ref="AF220:AJ220"/>
    <mergeCell ref="CU219:CX219"/>
    <mergeCell ref="CY219:DB219"/>
    <mergeCell ref="DC219:DF219"/>
    <mergeCell ref="DG219:DJ219"/>
    <mergeCell ref="DK219:DN219"/>
    <mergeCell ref="DO219:DR219"/>
    <mergeCell ref="DG218:DJ218"/>
    <mergeCell ref="DK218:DN218"/>
    <mergeCell ref="DO218:DR218"/>
    <mergeCell ref="EB218:EE218"/>
    <mergeCell ref="AK218:AM218"/>
    <mergeCell ref="AQ218:AR218"/>
    <mergeCell ref="AT218:AU218"/>
    <mergeCell ref="CU218:CX218"/>
    <mergeCell ref="CY218:DB218"/>
    <mergeCell ref="DC218:DF218"/>
    <mergeCell ref="Z203:AB203"/>
    <mergeCell ref="U217:Y217"/>
    <mergeCell ref="Z217:AB217"/>
    <mergeCell ref="AC217:AF217"/>
    <mergeCell ref="AG217:AJ217"/>
    <mergeCell ref="B218:F218"/>
    <mergeCell ref="G218:I218"/>
    <mergeCell ref="J218:M218"/>
    <mergeCell ref="N218:Q218"/>
    <mergeCell ref="R218:T218"/>
    <mergeCell ref="U203:Y203"/>
    <mergeCell ref="I148:M148"/>
    <mergeCell ref="N148:R148"/>
    <mergeCell ref="S148:W148"/>
    <mergeCell ref="B217:F217"/>
    <mergeCell ref="G217:I217"/>
    <mergeCell ref="J217:M217"/>
    <mergeCell ref="J162:S162"/>
    <mergeCell ref="B206:I206"/>
    <mergeCell ref="J206:Q206"/>
    <mergeCell ref="B146:AJ146"/>
    <mergeCell ref="B147:H147"/>
    <mergeCell ref="I147:M147"/>
    <mergeCell ref="N147:R147"/>
    <mergeCell ref="S147:W147"/>
    <mergeCell ref="F161:I162"/>
    <mergeCell ref="J161:S161"/>
    <mergeCell ref="B148:H148"/>
    <mergeCell ref="X147:AB147"/>
    <mergeCell ref="X148:AB148"/>
    <mergeCell ref="B145:H145"/>
    <mergeCell ref="I145:M145"/>
    <mergeCell ref="N145:R145"/>
    <mergeCell ref="S145:W145"/>
    <mergeCell ref="X145:AB145"/>
    <mergeCell ref="AC145:AJ145"/>
    <mergeCell ref="B144:H144"/>
    <mergeCell ref="I144:M144"/>
    <mergeCell ref="N144:R144"/>
    <mergeCell ref="S144:W144"/>
    <mergeCell ref="X144:AB144"/>
    <mergeCell ref="AC144:AJ144"/>
    <mergeCell ref="AC143:AI143"/>
    <mergeCell ref="B140:H140"/>
    <mergeCell ref="I140:M140"/>
    <mergeCell ref="N140:R140"/>
    <mergeCell ref="S140:W140"/>
    <mergeCell ref="X140:AB140"/>
    <mergeCell ref="AC140:AJ140"/>
    <mergeCell ref="S137:W137"/>
    <mergeCell ref="X137:AB137"/>
    <mergeCell ref="AC137:AJ137"/>
    <mergeCell ref="I139:M139"/>
    <mergeCell ref="N139:R139"/>
    <mergeCell ref="S139:W139"/>
    <mergeCell ref="X139:AB139"/>
    <mergeCell ref="AC139:AJ139"/>
    <mergeCell ref="N137:R137"/>
    <mergeCell ref="B98:H98"/>
    <mergeCell ref="I98:M98"/>
    <mergeCell ref="N98:R98"/>
    <mergeCell ref="S98:W98"/>
    <mergeCell ref="AC135:AI135"/>
    <mergeCell ref="B136:H136"/>
    <mergeCell ref="I136:M136"/>
    <mergeCell ref="N136:R136"/>
    <mergeCell ref="S136:W136"/>
    <mergeCell ref="X136:AB136"/>
    <mergeCell ref="B97:H97"/>
    <mergeCell ref="I97:M97"/>
    <mergeCell ref="N97:R97"/>
    <mergeCell ref="S97:W97"/>
    <mergeCell ref="B95:H95"/>
    <mergeCell ref="I95:M95"/>
    <mergeCell ref="N95:R95"/>
    <mergeCell ref="S95:W95"/>
    <mergeCell ref="B96:AJ96"/>
    <mergeCell ref="AH97:AJ97"/>
    <mergeCell ref="I93:M93"/>
    <mergeCell ref="N93:R93"/>
    <mergeCell ref="S93:W93"/>
    <mergeCell ref="X93:AB93"/>
    <mergeCell ref="AC93:AG93"/>
    <mergeCell ref="B94:H94"/>
    <mergeCell ref="I94:M94"/>
    <mergeCell ref="N94:R94"/>
    <mergeCell ref="S94:W94"/>
    <mergeCell ref="X94:AB94"/>
    <mergeCell ref="B92:H92"/>
    <mergeCell ref="I92:M92"/>
    <mergeCell ref="N92:R92"/>
    <mergeCell ref="S92:W92"/>
    <mergeCell ref="AC92:AG92"/>
    <mergeCell ref="AH92:AJ92"/>
    <mergeCell ref="B93:H93"/>
    <mergeCell ref="B88:AJ88"/>
    <mergeCell ref="B19:K20"/>
    <mergeCell ref="AD42:AF43"/>
    <mergeCell ref="AD33:AF33"/>
    <mergeCell ref="AD34:AF34"/>
    <mergeCell ref="AD35:AF35"/>
    <mergeCell ref="AD44:AF44"/>
    <mergeCell ref="Z44:AC44"/>
    <mergeCell ref="Z45:AC45"/>
    <mergeCell ref="A2:P2"/>
    <mergeCell ref="B9:K9"/>
    <mergeCell ref="B8:K8"/>
    <mergeCell ref="I4:N4"/>
    <mergeCell ref="U4:AA4"/>
    <mergeCell ref="O5:T5"/>
    <mergeCell ref="O4:T4"/>
    <mergeCell ref="L9:Z9"/>
    <mergeCell ref="L8:Z8"/>
    <mergeCell ref="AA8:AJ8"/>
    <mergeCell ref="B3:H3"/>
    <mergeCell ref="AA10:AJ10"/>
    <mergeCell ref="I3:N3"/>
    <mergeCell ref="O3:T3"/>
    <mergeCell ref="AH5:AJ5"/>
    <mergeCell ref="AB3:AG3"/>
    <mergeCell ref="B10:K10"/>
    <mergeCell ref="I5:N5"/>
    <mergeCell ref="A7:P7"/>
    <mergeCell ref="AH3:AJ3"/>
    <mergeCell ref="U5:AA5"/>
    <mergeCell ref="AB5:AG5"/>
    <mergeCell ref="AA9:AJ9"/>
    <mergeCell ref="U3:AA3"/>
    <mergeCell ref="AB4:AG4"/>
    <mergeCell ref="AH4:AJ4"/>
    <mergeCell ref="B17:K17"/>
    <mergeCell ref="A13:P13"/>
    <mergeCell ref="B18:K18"/>
    <mergeCell ref="B16:K16"/>
    <mergeCell ref="AC148:AJ148"/>
    <mergeCell ref="AC136:AJ136"/>
    <mergeCell ref="B138:AJ138"/>
    <mergeCell ref="B139:H139"/>
    <mergeCell ref="B137:H137"/>
    <mergeCell ref="I137:M137"/>
    <mergeCell ref="AC268:AI268"/>
    <mergeCell ref="AH55:AJ55"/>
    <mergeCell ref="AC147:AJ147"/>
    <mergeCell ref="AC54:AI54"/>
    <mergeCell ref="B32:M33"/>
    <mergeCell ref="N32:P33"/>
    <mergeCell ref="Q32:T33"/>
    <mergeCell ref="U32:AF32"/>
    <mergeCell ref="AG32:AJ33"/>
    <mergeCell ref="N34:P34"/>
    <mergeCell ref="AG34:AJ34"/>
    <mergeCell ref="N35:P35"/>
    <mergeCell ref="Q35:T35"/>
    <mergeCell ref="U35:Y35"/>
    <mergeCell ref="AE19:AJ20"/>
    <mergeCell ref="Q34:T34"/>
    <mergeCell ref="U34:Y34"/>
    <mergeCell ref="AD38:AF38"/>
    <mergeCell ref="AD39:AF39"/>
    <mergeCell ref="Q38:T38"/>
    <mergeCell ref="U33:Y33"/>
    <mergeCell ref="Z33:AC33"/>
    <mergeCell ref="B34:M35"/>
    <mergeCell ref="N38:P38"/>
    <mergeCell ref="AD37:AF37"/>
    <mergeCell ref="B55:F55"/>
    <mergeCell ref="N39:P39"/>
    <mergeCell ref="AG35:AJ35"/>
    <mergeCell ref="B56:F56"/>
    <mergeCell ref="B36:M39"/>
    <mergeCell ref="N36:P36"/>
    <mergeCell ref="Q36:T36"/>
    <mergeCell ref="B49:M49"/>
    <mergeCell ref="B51:M51"/>
    <mergeCell ref="N51:P51"/>
    <mergeCell ref="Q51:T51"/>
    <mergeCell ref="N42:P43"/>
    <mergeCell ref="U38:Y38"/>
    <mergeCell ref="U39:Y39"/>
    <mergeCell ref="AG36:AJ36"/>
    <mergeCell ref="N37:P37"/>
    <mergeCell ref="Q37:T37"/>
    <mergeCell ref="U37:Y37"/>
    <mergeCell ref="AG37:AJ37"/>
    <mergeCell ref="AD36:AF36"/>
    <mergeCell ref="AG41:AJ41"/>
    <mergeCell ref="B40:M40"/>
    <mergeCell ref="N40:P40"/>
    <mergeCell ref="B42:M43"/>
    <mergeCell ref="Q39:T39"/>
    <mergeCell ref="AG39:AJ39"/>
    <mergeCell ref="Z39:AC39"/>
    <mergeCell ref="Z41:AC41"/>
    <mergeCell ref="Q40:T40"/>
    <mergeCell ref="U40:Y40"/>
    <mergeCell ref="B59:F59"/>
    <mergeCell ref="G55:J55"/>
    <mergeCell ref="B58:F58"/>
    <mergeCell ref="B47:M47"/>
    <mergeCell ref="N45:P45"/>
    <mergeCell ref="AG38:AJ38"/>
    <mergeCell ref="AG40:AJ40"/>
    <mergeCell ref="Z40:AC40"/>
    <mergeCell ref="U42:Y43"/>
    <mergeCell ref="AG42:AJ43"/>
    <mergeCell ref="O56:S56"/>
    <mergeCell ref="Q42:T43"/>
    <mergeCell ref="B41:M41"/>
    <mergeCell ref="N41:P41"/>
    <mergeCell ref="Q41:T41"/>
    <mergeCell ref="U41:Y41"/>
    <mergeCell ref="B44:M46"/>
    <mergeCell ref="Q44:T46"/>
    <mergeCell ref="U44:Y44"/>
    <mergeCell ref="K55:N55"/>
    <mergeCell ref="U47:Y47"/>
    <mergeCell ref="U45:Y45"/>
    <mergeCell ref="N46:P46"/>
    <mergeCell ref="U46:Y46"/>
    <mergeCell ref="N44:P44"/>
    <mergeCell ref="AB56:AG56"/>
    <mergeCell ref="AG48:AJ48"/>
    <mergeCell ref="N49:P49"/>
    <mergeCell ref="K56:N56"/>
    <mergeCell ref="O55:S55"/>
    <mergeCell ref="U49:Y49"/>
    <mergeCell ref="T55:W55"/>
    <mergeCell ref="AG47:AJ47"/>
    <mergeCell ref="B48:M48"/>
    <mergeCell ref="N48:P48"/>
    <mergeCell ref="Q48:T50"/>
    <mergeCell ref="U48:Y48"/>
    <mergeCell ref="AB55:AG55"/>
    <mergeCell ref="N47:P47"/>
    <mergeCell ref="Q47:T47"/>
    <mergeCell ref="G56:J56"/>
    <mergeCell ref="U51:Y51"/>
    <mergeCell ref="AG51:AJ51"/>
    <mergeCell ref="T59:W59"/>
    <mergeCell ref="AH59:AJ59"/>
    <mergeCell ref="O59:S59"/>
    <mergeCell ref="X59:AA59"/>
    <mergeCell ref="AB59:AG59"/>
    <mergeCell ref="T56:W56"/>
    <mergeCell ref="X55:AA55"/>
    <mergeCell ref="AC129:AE129"/>
    <mergeCell ref="AH129:AJ129"/>
    <mergeCell ref="AH86:AJ86"/>
    <mergeCell ref="B85:H85"/>
    <mergeCell ref="I85:M85"/>
    <mergeCell ref="N85:R85"/>
    <mergeCell ref="AC85:AG85"/>
    <mergeCell ref="N89:R89"/>
    <mergeCell ref="S89:W89"/>
    <mergeCell ref="B87:H87"/>
    <mergeCell ref="AC130:AE130"/>
    <mergeCell ref="AH130:AJ130"/>
    <mergeCell ref="H177:AJ177"/>
    <mergeCell ref="B203:F203"/>
    <mergeCell ref="G203:I203"/>
    <mergeCell ref="J203:M203"/>
    <mergeCell ref="N203:Q203"/>
    <mergeCell ref="R203:T203"/>
    <mergeCell ref="AC203:AF203"/>
    <mergeCell ref="AG203:AJ203"/>
    <mergeCell ref="B204:F204"/>
    <mergeCell ref="G204:I204"/>
    <mergeCell ref="J204:M204"/>
    <mergeCell ref="N204:Q204"/>
    <mergeCell ref="R204:T204"/>
    <mergeCell ref="U204:Y204"/>
    <mergeCell ref="Z204:AB204"/>
    <mergeCell ref="AC204:AF204"/>
    <mergeCell ref="AG204:AJ204"/>
    <mergeCell ref="AK204:AM204"/>
    <mergeCell ref="AQ204:AR204"/>
    <mergeCell ref="AT204:AU204"/>
    <mergeCell ref="CU204:CX204"/>
    <mergeCell ref="CY204:DB204"/>
    <mergeCell ref="DC204:DF204"/>
    <mergeCell ref="DG204:DJ204"/>
    <mergeCell ref="DK204:DN204"/>
    <mergeCell ref="DO204:DR204"/>
    <mergeCell ref="DS204:DV204"/>
    <mergeCell ref="DW204:EA204"/>
    <mergeCell ref="EB204:EE204"/>
    <mergeCell ref="CU205:CX205"/>
    <mergeCell ref="CY205:DB205"/>
    <mergeCell ref="DC205:DF205"/>
    <mergeCell ref="DG205:DJ205"/>
    <mergeCell ref="DK205:DN205"/>
    <mergeCell ref="DO205:DR205"/>
    <mergeCell ref="DS205:DV205"/>
    <mergeCell ref="DW205:EA205"/>
    <mergeCell ref="EB205:EE205"/>
    <mergeCell ref="R206:Y206"/>
    <mergeCell ref="Z206:AE206"/>
    <mergeCell ref="AF206:AJ206"/>
    <mergeCell ref="B207:I207"/>
    <mergeCell ref="J207:Q207"/>
    <mergeCell ref="R207:Y207"/>
    <mergeCell ref="Z207:AE207"/>
    <mergeCell ref="AF207:AJ207"/>
    <mergeCell ref="CU207:DB207"/>
    <mergeCell ref="DC207:DJ207"/>
    <mergeCell ref="DK207:DR207"/>
    <mergeCell ref="DS207:DZ207"/>
    <mergeCell ref="EA207:EE207"/>
    <mergeCell ref="CU208:DB208"/>
    <mergeCell ref="DC208:DJ208"/>
    <mergeCell ref="DK208:DR208"/>
    <mergeCell ref="DS208:DZ208"/>
    <mergeCell ref="EA208:EE208"/>
    <mergeCell ref="B210:F210"/>
    <mergeCell ref="G210:I210"/>
    <mergeCell ref="J210:M210"/>
    <mergeCell ref="N210:Q210"/>
    <mergeCell ref="R210:T210"/>
    <mergeCell ref="U210:Y210"/>
    <mergeCell ref="Z210:AB210"/>
    <mergeCell ref="AC210:AF210"/>
    <mergeCell ref="AG210:AJ210"/>
    <mergeCell ref="B211:F211"/>
    <mergeCell ref="G211:I211"/>
    <mergeCell ref="J211:M211"/>
    <mergeCell ref="N211:Q211"/>
    <mergeCell ref="R211:T211"/>
    <mergeCell ref="U211:Y211"/>
    <mergeCell ref="Z211:AB211"/>
    <mergeCell ref="AC211:AF211"/>
    <mergeCell ref="AG211:AJ211"/>
    <mergeCell ref="CU211:CX211"/>
    <mergeCell ref="CY211:DB211"/>
    <mergeCell ref="DC211:DF211"/>
    <mergeCell ref="DG211:DJ211"/>
    <mergeCell ref="DK211:DN211"/>
    <mergeCell ref="DO211:DR211"/>
    <mergeCell ref="DS211:DV211"/>
    <mergeCell ref="DW211:EA211"/>
    <mergeCell ref="EB211:EE211"/>
    <mergeCell ref="CU212:CX212"/>
    <mergeCell ref="CY212:DB212"/>
    <mergeCell ref="DC212:DF212"/>
    <mergeCell ref="DG212:DJ212"/>
    <mergeCell ref="DK212:DN212"/>
    <mergeCell ref="CU214:DB214"/>
    <mergeCell ref="DO212:DR212"/>
    <mergeCell ref="DS212:DV212"/>
    <mergeCell ref="DW212:EA212"/>
    <mergeCell ref="EB212:EE212"/>
    <mergeCell ref="B213:I213"/>
    <mergeCell ref="J213:O213"/>
    <mergeCell ref="P213:W213"/>
    <mergeCell ref="X213:AE213"/>
    <mergeCell ref="AF213:AJ213"/>
    <mergeCell ref="DC215:DJ215"/>
    <mergeCell ref="DK215:DR215"/>
    <mergeCell ref="DS215:DZ215"/>
    <mergeCell ref="EA215:EE215"/>
    <mergeCell ref="DC214:DJ214"/>
    <mergeCell ref="B214:I214"/>
    <mergeCell ref="J214:O214"/>
    <mergeCell ref="P214:W214"/>
    <mergeCell ref="X214:AE214"/>
    <mergeCell ref="AF214:AJ214"/>
    <mergeCell ref="AL217:AN217"/>
    <mergeCell ref="U218:Y218"/>
    <mergeCell ref="DK214:DR214"/>
    <mergeCell ref="DS214:DZ214"/>
    <mergeCell ref="Z218:AB218"/>
    <mergeCell ref="DS218:DV218"/>
    <mergeCell ref="DW218:EA218"/>
    <mergeCell ref="AO216:AR216"/>
    <mergeCell ref="EA214:EE214"/>
    <mergeCell ref="CU215:DB215"/>
    <mergeCell ref="U273:Y273"/>
    <mergeCell ref="J221:Q221"/>
    <mergeCell ref="R221:Y221"/>
    <mergeCell ref="B224:F224"/>
    <mergeCell ref="J236:Q236"/>
    <mergeCell ref="G224:I224"/>
    <mergeCell ref="J241:M241"/>
    <mergeCell ref="M269:P269"/>
    <mergeCell ref="Q269:T269"/>
    <mergeCell ref="U269:Y269"/>
    <mergeCell ref="AV202:AY202"/>
    <mergeCell ref="AV203:AY203"/>
    <mergeCell ref="AO217:AR217"/>
    <mergeCell ref="AS217:AU217"/>
    <mergeCell ref="AC272:AI272"/>
    <mergeCell ref="Z221:AE221"/>
    <mergeCell ref="AF221:AJ221"/>
    <mergeCell ref="Z236:AE236"/>
    <mergeCell ref="AF236:AJ236"/>
    <mergeCell ref="AO231:AR231"/>
    <mergeCell ref="AV217:AY217"/>
    <mergeCell ref="AL231:AN231"/>
    <mergeCell ref="B236:I236"/>
    <mergeCell ref="R236:Y236"/>
    <mergeCell ref="B221:I221"/>
    <mergeCell ref="AC218:AF218"/>
    <mergeCell ref="AG218:AJ218"/>
    <mergeCell ref="AO232:AR232"/>
    <mergeCell ref="N217:Q217"/>
    <mergeCell ref="R217:T217"/>
    <mergeCell ref="AS202:AU202"/>
    <mergeCell ref="AS203:AU203"/>
    <mergeCell ref="AS216:AU216"/>
    <mergeCell ref="AV216:AY216"/>
    <mergeCell ref="AG241:AJ241"/>
    <mergeCell ref="AL202:AN202"/>
    <mergeCell ref="AL203:AN203"/>
    <mergeCell ref="AO202:AR202"/>
    <mergeCell ref="AO203:AR203"/>
    <mergeCell ref="AL216:AN216"/>
    <mergeCell ref="AL239:AN239"/>
    <mergeCell ref="AO239:AR239"/>
    <mergeCell ref="AS231:AU231"/>
    <mergeCell ref="AV231:AY231"/>
    <mergeCell ref="AS232:AU232"/>
    <mergeCell ref="AV232:AY232"/>
    <mergeCell ref="AS239:AU239"/>
    <mergeCell ref="AV239:AY239"/>
    <mergeCell ref="AL232:AN232"/>
    <mergeCell ref="AG270:AJ270"/>
    <mergeCell ref="AG269:AJ269"/>
    <mergeCell ref="B247:R247"/>
    <mergeCell ref="C263:AJ264"/>
    <mergeCell ref="U270:Y270"/>
    <mergeCell ref="Z270:AB270"/>
    <mergeCell ref="AC270:AF270"/>
    <mergeCell ref="AC269:AF269"/>
    <mergeCell ref="B269:G269"/>
    <mergeCell ref="H269:L269"/>
    <mergeCell ref="Z269:AB269"/>
    <mergeCell ref="B241:F241"/>
    <mergeCell ref="G241:I241"/>
    <mergeCell ref="AH84:AJ84"/>
    <mergeCell ref="AH85:AJ85"/>
    <mergeCell ref="B86:H86"/>
    <mergeCell ref="I86:M86"/>
    <mergeCell ref="N86:R86"/>
    <mergeCell ref="B84:H84"/>
    <mergeCell ref="I84:M84"/>
    <mergeCell ref="B270:G270"/>
    <mergeCell ref="H270:L270"/>
    <mergeCell ref="M270:P270"/>
    <mergeCell ref="Q270:T270"/>
    <mergeCell ref="AC57:AI57"/>
    <mergeCell ref="AH58:AJ58"/>
    <mergeCell ref="G59:J59"/>
    <mergeCell ref="K59:N59"/>
    <mergeCell ref="AC87:AG87"/>
    <mergeCell ref="AC83:AI83"/>
    <mergeCell ref="N84:R84"/>
    <mergeCell ref="S84:W84"/>
    <mergeCell ref="X84:AB84"/>
    <mergeCell ref="AC84:AG84"/>
    <mergeCell ref="S86:W86"/>
    <mergeCell ref="X86:AB86"/>
    <mergeCell ref="AC86:AG86"/>
    <mergeCell ref="S85:W85"/>
    <mergeCell ref="X85:AB85"/>
    <mergeCell ref="I87:M87"/>
    <mergeCell ref="N87:R87"/>
    <mergeCell ref="S87:W87"/>
    <mergeCell ref="AA11:AJ11"/>
    <mergeCell ref="L11:Z11"/>
    <mergeCell ref="G58:J58"/>
    <mergeCell ref="K58:N58"/>
    <mergeCell ref="O58:S58"/>
    <mergeCell ref="T58:W58"/>
    <mergeCell ref="X58:AA58"/>
    <mergeCell ref="B11:K11"/>
    <mergeCell ref="L10:Z10"/>
    <mergeCell ref="B90:H90"/>
    <mergeCell ref="I90:M90"/>
    <mergeCell ref="N90:R90"/>
    <mergeCell ref="S90:W90"/>
    <mergeCell ref="X87:AB87"/>
    <mergeCell ref="B89:H89"/>
    <mergeCell ref="I89:M89"/>
    <mergeCell ref="V19:AD20"/>
    <mergeCell ref="AG49:AJ49"/>
    <mergeCell ref="U36:Y36"/>
    <mergeCell ref="L19:U20"/>
    <mergeCell ref="B50:M50"/>
    <mergeCell ref="N50:P50"/>
    <mergeCell ref="U50:Y50"/>
    <mergeCell ref="AD49:AF49"/>
    <mergeCell ref="AD50:AF50"/>
    <mergeCell ref="Z49:AC49"/>
    <mergeCell ref="Z50:AC50"/>
    <mergeCell ref="B4:H4"/>
    <mergeCell ref="B5:H5"/>
    <mergeCell ref="V15:AD15"/>
    <mergeCell ref="V16:AD16"/>
    <mergeCell ref="V17:AD17"/>
    <mergeCell ref="V18:AD18"/>
    <mergeCell ref="L15:U15"/>
    <mergeCell ref="L16:U16"/>
    <mergeCell ref="L17:U17"/>
    <mergeCell ref="L18:U18"/>
  </mergeCells>
  <phoneticPr fontId="84" type="noConversion"/>
  <pageMargins left="0.6692913385826772" right="0.51181102362204722" top="0.74803149606299213" bottom="0.74803149606299213" header="0.31496062992125984" footer="0.31496062992125984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41315" r:id="rId4">
          <objectPr defaultSize="0" autoPict="0" r:id="rId5">
            <anchor moveWithCells="1">
              <from>
                <xdr:col>36</xdr:col>
                <xdr:colOff>123825</xdr:colOff>
                <xdr:row>159</xdr:row>
                <xdr:rowOff>0</xdr:rowOff>
              </from>
              <to>
                <xdr:col>44</xdr:col>
                <xdr:colOff>133350</xdr:colOff>
                <xdr:row>161</xdr:row>
                <xdr:rowOff>57150</xdr:rowOff>
              </to>
            </anchor>
          </objectPr>
        </oleObject>
      </mc:Choice>
      <mc:Fallback>
        <oleObject progId="Equation.3" shapeId="141315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BA300"/>
  <sheetViews>
    <sheetView workbookViewId="0"/>
  </sheetViews>
  <sheetFormatPr defaultRowHeight="12"/>
  <cols>
    <col min="1" max="52" width="1.77734375" style="116" customWidth="1"/>
    <col min="53" max="75" width="4.21875" style="116" customWidth="1"/>
    <col min="76" max="16384" width="8.88671875" style="116"/>
  </cols>
  <sheetData>
    <row r="1" spans="1:43" ht="18.95" customHeight="1">
      <c r="A1" s="116" t="s">
        <v>358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</row>
    <row r="2" spans="1:43" ht="18.95" customHeight="1">
      <c r="A2" s="116" t="s">
        <v>17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</row>
    <row r="3" spans="1:43" ht="18.95" customHeight="1">
      <c r="A3" s="103"/>
      <c r="B3" s="103"/>
      <c r="C3" s="289" t="s">
        <v>365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</row>
    <row r="4" spans="1:43" ht="18.95" customHeight="1">
      <c r="A4" s="103"/>
      <c r="B4" s="105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17"/>
      <c r="AQ4" s="103"/>
    </row>
    <row r="5" spans="1:43" ht="18.95" customHeight="1">
      <c r="A5" s="103"/>
      <c r="B5" s="108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18"/>
      <c r="AQ5" s="103"/>
    </row>
    <row r="6" spans="1:43" ht="18.95" customHeight="1">
      <c r="A6" s="103"/>
      <c r="B6" s="108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18"/>
      <c r="AQ6" s="103"/>
    </row>
    <row r="7" spans="1:43" ht="18.95" customHeight="1">
      <c r="A7" s="103"/>
      <c r="B7" s="108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18"/>
      <c r="AQ7" s="103"/>
    </row>
    <row r="8" spans="1:43" ht="18.95" customHeight="1">
      <c r="A8" s="103"/>
      <c r="B8" s="108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18"/>
      <c r="AQ8" s="103"/>
    </row>
    <row r="9" spans="1:43" ht="18.95" customHeight="1">
      <c r="A9" s="103"/>
      <c r="B9" s="108"/>
      <c r="C9" s="101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18"/>
      <c r="AQ9" s="103"/>
    </row>
    <row r="10" spans="1:43" ht="18.95" customHeight="1">
      <c r="A10" s="103"/>
      <c r="B10" s="108"/>
      <c r="C10" s="121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18"/>
      <c r="AQ10" s="103"/>
    </row>
    <row r="11" spans="1:43" ht="18.95" customHeight="1">
      <c r="A11" s="103"/>
      <c r="B11" s="108"/>
      <c r="C11" s="121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18"/>
      <c r="AQ11" s="103"/>
    </row>
    <row r="12" spans="1:43" ht="18.95" customHeight="1">
      <c r="A12" s="103"/>
      <c r="B12" s="108"/>
      <c r="C12" s="121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18"/>
      <c r="AQ12" s="103"/>
    </row>
    <row r="13" spans="1:43" ht="18.95" customHeight="1">
      <c r="A13" s="103"/>
      <c r="B13" s="293" t="s">
        <v>360</v>
      </c>
      <c r="C13" s="121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18"/>
      <c r="AQ13" s="103"/>
    </row>
    <row r="14" spans="1:43" ht="18.95" customHeight="1">
      <c r="A14" s="103"/>
      <c r="B14" s="1543" t="s">
        <v>108</v>
      </c>
      <c r="C14" s="1544"/>
      <c r="D14" s="1540" t="s">
        <v>2</v>
      </c>
      <c r="E14" s="1131" t="e">
        <f>#REF!</f>
        <v>#REF!</v>
      </c>
      <c r="F14" s="1131"/>
      <c r="G14" s="1131"/>
      <c r="H14" s="1131"/>
      <c r="I14" s="1540" t="s">
        <v>2</v>
      </c>
      <c r="J14" s="1141" t="e">
        <f>ROUND(E14/E15,4)</f>
        <v>#REF!</v>
      </c>
      <c r="K14" s="1141"/>
      <c r="L14" s="1141"/>
      <c r="M14" s="1141"/>
      <c r="N14" s="103"/>
      <c r="O14" s="1544" t="s">
        <v>105</v>
      </c>
      <c r="P14" s="1544"/>
      <c r="Q14" s="1540" t="s">
        <v>2</v>
      </c>
      <c r="R14" s="1545" t="e">
        <f>#REF!</f>
        <v>#REF!</v>
      </c>
      <c r="S14" s="1545"/>
      <c r="T14" s="1545"/>
      <c r="U14" s="1545"/>
      <c r="V14" s="1540" t="s">
        <v>2</v>
      </c>
      <c r="W14" s="1141" t="e">
        <f>ROUND(R14/R15,2)</f>
        <v>#REF!</v>
      </c>
      <c r="X14" s="1141"/>
      <c r="Y14" s="1141"/>
      <c r="Z14" s="1141"/>
      <c r="AA14" s="103"/>
      <c r="AB14" s="1541" t="s">
        <v>26</v>
      </c>
      <c r="AC14" s="1541"/>
      <c r="AD14" s="1540" t="s">
        <v>2</v>
      </c>
      <c r="AE14" s="1142">
        <v>8.7000000000000001E-5</v>
      </c>
      <c r="AF14" s="1142"/>
      <c r="AG14" s="1142"/>
      <c r="AH14" s="1142"/>
      <c r="AI14" s="103"/>
      <c r="AJ14" s="1540" t="s">
        <v>26</v>
      </c>
      <c r="AK14" s="1540"/>
      <c r="AL14" s="1540" t="s">
        <v>2</v>
      </c>
      <c r="AM14" s="1143" t="e">
        <f>ROUND(AE14*E15*1000,2)</f>
        <v>#REF!</v>
      </c>
      <c r="AN14" s="1143"/>
      <c r="AO14" s="1143"/>
      <c r="AP14" s="1144"/>
      <c r="AQ14" s="103"/>
    </row>
    <row r="15" spans="1:43" ht="18.95" customHeight="1">
      <c r="A15" s="103"/>
      <c r="B15" s="1536" t="s">
        <v>107</v>
      </c>
      <c r="C15" s="1537"/>
      <c r="D15" s="1540"/>
      <c r="E15" s="1538" t="e">
        <f>#REF!</f>
        <v>#REF!</v>
      </c>
      <c r="F15" s="1538"/>
      <c r="G15" s="1538"/>
      <c r="H15" s="1538"/>
      <c r="I15" s="1540"/>
      <c r="J15" s="1141"/>
      <c r="K15" s="1141"/>
      <c r="L15" s="1141"/>
      <c r="M15" s="1141"/>
      <c r="N15" s="103"/>
      <c r="O15" s="1539" t="s">
        <v>108</v>
      </c>
      <c r="P15" s="1539"/>
      <c r="Q15" s="1540"/>
      <c r="R15" s="1134" t="e">
        <f>$E$14</f>
        <v>#REF!</v>
      </c>
      <c r="S15" s="1134"/>
      <c r="T15" s="1134"/>
      <c r="U15" s="1134"/>
      <c r="V15" s="1540"/>
      <c r="W15" s="1141"/>
      <c r="X15" s="1141"/>
      <c r="Y15" s="1141"/>
      <c r="Z15" s="1141"/>
      <c r="AA15" s="103"/>
      <c r="AB15" s="1539" t="s">
        <v>107</v>
      </c>
      <c r="AC15" s="1539"/>
      <c r="AD15" s="1540"/>
      <c r="AE15" s="1142"/>
      <c r="AF15" s="1142"/>
      <c r="AG15" s="1142"/>
      <c r="AH15" s="1142"/>
      <c r="AI15" s="103"/>
      <c r="AJ15" s="1540"/>
      <c r="AK15" s="1540"/>
      <c r="AL15" s="1540"/>
      <c r="AM15" s="1143"/>
      <c r="AN15" s="1143"/>
      <c r="AO15" s="1143"/>
      <c r="AP15" s="1144"/>
      <c r="AQ15" s="103"/>
    </row>
    <row r="16" spans="1:43" ht="15.95" customHeight="1">
      <c r="A16" s="103"/>
      <c r="B16" s="109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12"/>
      <c r="AQ16" s="103"/>
    </row>
    <row r="17" spans="1:43" ht="18.95" customHeight="1">
      <c r="A17" s="103"/>
      <c r="B17" s="294" t="s">
        <v>361</v>
      </c>
      <c r="C17" s="125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17"/>
    </row>
    <row r="18" spans="1:43" ht="18.95" customHeight="1">
      <c r="A18" s="103"/>
      <c r="B18" s="1546" t="s">
        <v>108</v>
      </c>
      <c r="C18" s="1547"/>
      <c r="D18" s="1540" t="s">
        <v>2</v>
      </c>
      <c r="E18" s="1131" t="e">
        <f>#REF!</f>
        <v>#REF!</v>
      </c>
      <c r="F18" s="1131"/>
      <c r="G18" s="1131"/>
      <c r="H18" s="1131"/>
      <c r="I18" s="1540" t="s">
        <v>2</v>
      </c>
      <c r="J18" s="1141" t="e">
        <f>ROUND(E18/E19,4)</f>
        <v>#REF!</v>
      </c>
      <c r="K18" s="1141"/>
      <c r="L18" s="1141"/>
      <c r="M18" s="1141"/>
      <c r="N18" s="103"/>
      <c r="O18" s="1547" t="s">
        <v>105</v>
      </c>
      <c r="P18" s="1547"/>
      <c r="Q18" s="1540" t="s">
        <v>2</v>
      </c>
      <c r="R18" s="1545" t="e">
        <f>#REF!</f>
        <v>#REF!</v>
      </c>
      <c r="S18" s="1545"/>
      <c r="T18" s="1545"/>
      <c r="U18" s="1545"/>
      <c r="V18" s="1540" t="s">
        <v>2</v>
      </c>
      <c r="W18" s="1141" t="e">
        <f>ROUND(R18/R19,2)</f>
        <v>#REF!</v>
      </c>
      <c r="X18" s="1141"/>
      <c r="Y18" s="1141"/>
      <c r="Z18" s="1141"/>
      <c r="AA18" s="103"/>
      <c r="AB18" s="1541" t="s">
        <v>26</v>
      </c>
      <c r="AC18" s="1541"/>
      <c r="AD18" s="1540" t="s">
        <v>2</v>
      </c>
      <c r="AE18" s="1142">
        <v>1.5E-5</v>
      </c>
      <c r="AF18" s="1142"/>
      <c r="AG18" s="1142"/>
      <c r="AH18" s="1142"/>
      <c r="AI18" s="103"/>
      <c r="AJ18" s="1540" t="s">
        <v>26</v>
      </c>
      <c r="AK18" s="1540"/>
      <c r="AL18" s="1540" t="s">
        <v>2</v>
      </c>
      <c r="AM18" s="1143" t="e">
        <f>ROUND(AE18*E19*1000,2)</f>
        <v>#REF!</v>
      </c>
      <c r="AN18" s="1143"/>
      <c r="AO18" s="1143"/>
      <c r="AP18" s="1144"/>
      <c r="AQ18" s="103"/>
    </row>
    <row r="19" spans="1:43" ht="18.95" customHeight="1">
      <c r="A19" s="103"/>
      <c r="B19" s="1536" t="s">
        <v>107</v>
      </c>
      <c r="C19" s="1537"/>
      <c r="D19" s="1540"/>
      <c r="E19" s="1538" t="e">
        <f>#REF!</f>
        <v>#REF!</v>
      </c>
      <c r="F19" s="1538"/>
      <c r="G19" s="1538"/>
      <c r="H19" s="1538"/>
      <c r="I19" s="1540"/>
      <c r="J19" s="1141"/>
      <c r="K19" s="1141"/>
      <c r="L19" s="1141"/>
      <c r="M19" s="1141"/>
      <c r="N19" s="103"/>
      <c r="O19" s="1539" t="s">
        <v>108</v>
      </c>
      <c r="P19" s="1539"/>
      <c r="Q19" s="1540"/>
      <c r="R19" s="1550" t="e">
        <f>$E$18</f>
        <v>#REF!</v>
      </c>
      <c r="S19" s="1550"/>
      <c r="T19" s="1550"/>
      <c r="U19" s="1550"/>
      <c r="V19" s="1540"/>
      <c r="W19" s="1141"/>
      <c r="X19" s="1141"/>
      <c r="Y19" s="1141"/>
      <c r="Z19" s="1141"/>
      <c r="AA19" s="103"/>
      <c r="AB19" s="1539" t="s">
        <v>107</v>
      </c>
      <c r="AC19" s="1539"/>
      <c r="AD19" s="1540"/>
      <c r="AE19" s="1142"/>
      <c r="AF19" s="1142"/>
      <c r="AG19" s="1142"/>
      <c r="AH19" s="1142"/>
      <c r="AI19" s="103"/>
      <c r="AJ19" s="1540"/>
      <c r="AK19" s="1540"/>
      <c r="AL19" s="1540"/>
      <c r="AM19" s="1143"/>
      <c r="AN19" s="1143"/>
      <c r="AO19" s="1143"/>
      <c r="AP19" s="1144"/>
      <c r="AQ19" s="103"/>
    </row>
    <row r="20" spans="1:43" ht="15.95" customHeight="1">
      <c r="A20" s="103"/>
      <c r="B20" s="109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12"/>
      <c r="AQ20" s="103"/>
    </row>
    <row r="21" spans="1:43" ht="18.95" customHeight="1">
      <c r="A21" s="103"/>
      <c r="B21" s="294" t="s">
        <v>362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17"/>
      <c r="AQ21" s="103"/>
    </row>
    <row r="22" spans="1:43" ht="18.95" customHeight="1">
      <c r="A22" s="103"/>
      <c r="B22" s="1546" t="s">
        <v>108</v>
      </c>
      <c r="C22" s="1547"/>
      <c r="D22" s="1540" t="s">
        <v>2</v>
      </c>
      <c r="E22" s="1548" t="e">
        <f>#REF!</f>
        <v>#REF!</v>
      </c>
      <c r="F22" s="1548"/>
      <c r="G22" s="1548"/>
      <c r="H22" s="1548"/>
      <c r="I22" s="1540" t="s">
        <v>2</v>
      </c>
      <c r="J22" s="1259" t="e">
        <f>ROUND(E22/E23,4)</f>
        <v>#REF!</v>
      </c>
      <c r="K22" s="1259"/>
      <c r="L22" s="1259"/>
      <c r="M22" s="1259"/>
      <c r="N22" s="103"/>
      <c r="O22" s="1547" t="s">
        <v>105</v>
      </c>
      <c r="P22" s="1547"/>
      <c r="Q22" s="1540" t="s">
        <v>2</v>
      </c>
      <c r="R22" s="1559" t="e">
        <f>#REF!</f>
        <v>#REF!</v>
      </c>
      <c r="S22" s="1559"/>
      <c r="T22" s="1559"/>
      <c r="U22" s="1559"/>
      <c r="V22" s="1540" t="s">
        <v>2</v>
      </c>
      <c r="W22" s="1141" t="e">
        <f>ROUND(R22/R23,2)</f>
        <v>#REF!</v>
      </c>
      <c r="X22" s="1141"/>
      <c r="Y22" s="1141"/>
      <c r="Z22" s="1141"/>
      <c r="AA22" s="103"/>
      <c r="AB22" s="1549" t="s">
        <v>26</v>
      </c>
      <c r="AC22" s="1549"/>
      <c r="AD22" s="1540" t="s">
        <v>2</v>
      </c>
      <c r="AE22" s="1142">
        <v>5.6999999999999996E-6</v>
      </c>
      <c r="AF22" s="1142"/>
      <c r="AG22" s="1142"/>
      <c r="AH22" s="1142"/>
      <c r="AI22" s="103"/>
      <c r="AJ22" s="1540" t="s">
        <v>26</v>
      </c>
      <c r="AK22" s="1540"/>
      <c r="AL22" s="1540" t="s">
        <v>2</v>
      </c>
      <c r="AM22" s="1143" t="e">
        <f>ROUND(AE22*E23*1000,2)</f>
        <v>#REF!</v>
      </c>
      <c r="AN22" s="1143"/>
      <c r="AO22" s="1143"/>
      <c r="AP22" s="1144"/>
      <c r="AQ22" s="103"/>
    </row>
    <row r="23" spans="1:43" ht="18.95" customHeight="1">
      <c r="A23" s="103"/>
      <c r="B23" s="1536" t="s">
        <v>107</v>
      </c>
      <c r="C23" s="1537"/>
      <c r="D23" s="1540"/>
      <c r="E23" s="1538" t="e">
        <f>#REF!</f>
        <v>#REF!</v>
      </c>
      <c r="F23" s="1538"/>
      <c r="G23" s="1538"/>
      <c r="H23" s="1538"/>
      <c r="I23" s="1540"/>
      <c r="J23" s="1259"/>
      <c r="K23" s="1259"/>
      <c r="L23" s="1259"/>
      <c r="M23" s="1259"/>
      <c r="N23" s="103"/>
      <c r="O23" s="1539" t="s">
        <v>108</v>
      </c>
      <c r="P23" s="1539"/>
      <c r="Q23" s="1540"/>
      <c r="R23" s="1134" t="e">
        <f>$E$22</f>
        <v>#REF!</v>
      </c>
      <c r="S23" s="1134"/>
      <c r="T23" s="1134"/>
      <c r="U23" s="1134"/>
      <c r="V23" s="1540"/>
      <c r="W23" s="1141"/>
      <c r="X23" s="1141"/>
      <c r="Y23" s="1141"/>
      <c r="Z23" s="1141"/>
      <c r="AA23" s="103"/>
      <c r="AB23" s="1539" t="s">
        <v>107</v>
      </c>
      <c r="AC23" s="1539"/>
      <c r="AD23" s="1540"/>
      <c r="AE23" s="1142"/>
      <c r="AF23" s="1142"/>
      <c r="AG23" s="1142"/>
      <c r="AH23" s="1142"/>
      <c r="AI23" s="103"/>
      <c r="AJ23" s="1540"/>
      <c r="AK23" s="1540"/>
      <c r="AL23" s="1540"/>
      <c r="AM23" s="1143"/>
      <c r="AN23" s="1143"/>
      <c r="AO23" s="1143"/>
      <c r="AP23" s="1144"/>
      <c r="AQ23" s="103"/>
    </row>
    <row r="24" spans="1:43" ht="15.95" customHeight="1">
      <c r="A24" s="103"/>
      <c r="B24" s="306"/>
      <c r="C24" s="307"/>
      <c r="D24" s="291"/>
      <c r="E24" s="308"/>
      <c r="F24" s="308"/>
      <c r="G24" s="308"/>
      <c r="H24" s="308"/>
      <c r="I24" s="291"/>
      <c r="J24" s="311"/>
      <c r="K24" s="311"/>
      <c r="L24" s="311"/>
      <c r="M24" s="311"/>
      <c r="N24" s="104"/>
      <c r="O24" s="309"/>
      <c r="P24" s="309"/>
      <c r="Q24" s="291"/>
      <c r="R24" s="310"/>
      <c r="S24" s="310"/>
      <c r="T24" s="310"/>
      <c r="U24" s="310"/>
      <c r="V24" s="291"/>
      <c r="W24" s="302"/>
      <c r="X24" s="302"/>
      <c r="Y24" s="302"/>
      <c r="Z24" s="302"/>
      <c r="AA24" s="104"/>
      <c r="AB24" s="309"/>
      <c r="AC24" s="309"/>
      <c r="AD24" s="291"/>
      <c r="AE24" s="303"/>
      <c r="AF24" s="303"/>
      <c r="AG24" s="303"/>
      <c r="AH24" s="303"/>
      <c r="AI24" s="104"/>
      <c r="AJ24" s="291"/>
      <c r="AK24" s="291"/>
      <c r="AL24" s="291"/>
      <c r="AM24" s="304"/>
      <c r="AN24" s="304"/>
      <c r="AO24" s="304"/>
      <c r="AP24" s="305"/>
      <c r="AQ24" s="103"/>
    </row>
    <row r="25" spans="1:43" ht="18.95" customHeight="1">
      <c r="A25" s="103"/>
      <c r="B25" s="294" t="s">
        <v>363</v>
      </c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17"/>
      <c r="AQ25" s="103"/>
    </row>
    <row r="26" spans="1:43" ht="18.95" customHeight="1">
      <c r="A26" s="103"/>
      <c r="B26" s="1543" t="s">
        <v>108</v>
      </c>
      <c r="C26" s="1544"/>
      <c r="D26" s="1540" t="s">
        <v>2</v>
      </c>
      <c r="E26" s="1131" t="e">
        <f>#REF!</f>
        <v>#REF!</v>
      </c>
      <c r="F26" s="1131"/>
      <c r="G26" s="1131"/>
      <c r="H26" s="1131"/>
      <c r="I26" s="1540" t="s">
        <v>2</v>
      </c>
      <c r="J26" s="1259" t="e">
        <f>ROUND(E26/E27,4)</f>
        <v>#REF!</v>
      </c>
      <c r="K26" s="1259"/>
      <c r="L26" s="1259"/>
      <c r="M26" s="1259"/>
      <c r="N26" s="103"/>
      <c r="O26" s="1544" t="s">
        <v>105</v>
      </c>
      <c r="P26" s="1544"/>
      <c r="Q26" s="1540" t="s">
        <v>2</v>
      </c>
      <c r="R26" s="1545" t="e">
        <f>#REF!</f>
        <v>#REF!</v>
      </c>
      <c r="S26" s="1545"/>
      <c r="T26" s="1545"/>
      <c r="U26" s="1545"/>
      <c r="V26" s="1540" t="s">
        <v>2</v>
      </c>
      <c r="W26" s="1141" t="e">
        <f>ROUND(R26/R27,2)</f>
        <v>#REF!</v>
      </c>
      <c r="X26" s="1141"/>
      <c r="Y26" s="1141"/>
      <c r="Z26" s="1141"/>
      <c r="AA26" s="103"/>
      <c r="AB26" s="1541" t="s">
        <v>26</v>
      </c>
      <c r="AC26" s="1541"/>
      <c r="AD26" s="1540" t="s">
        <v>2</v>
      </c>
      <c r="AE26" s="1142">
        <v>5.4E-6</v>
      </c>
      <c r="AF26" s="1142"/>
      <c r="AG26" s="1142"/>
      <c r="AH26" s="1142"/>
      <c r="AI26" s="103"/>
      <c r="AJ26" s="1540" t="s">
        <v>26</v>
      </c>
      <c r="AK26" s="1540"/>
      <c r="AL26" s="1540" t="s">
        <v>2</v>
      </c>
      <c r="AM26" s="1143" t="e">
        <f>ROUND(AE26*E27*1000,2)</f>
        <v>#REF!</v>
      </c>
      <c r="AN26" s="1143"/>
      <c r="AO26" s="1143"/>
      <c r="AP26" s="1144"/>
      <c r="AQ26" s="103"/>
    </row>
    <row r="27" spans="1:43" ht="18.95" customHeight="1">
      <c r="A27" s="103"/>
      <c r="B27" s="1536" t="s">
        <v>107</v>
      </c>
      <c r="C27" s="1537"/>
      <c r="D27" s="1540"/>
      <c r="E27" s="1538" t="e">
        <f>#REF!</f>
        <v>#REF!</v>
      </c>
      <c r="F27" s="1538"/>
      <c r="G27" s="1538"/>
      <c r="H27" s="1538"/>
      <c r="I27" s="1540"/>
      <c r="J27" s="1259"/>
      <c r="K27" s="1259"/>
      <c r="L27" s="1259"/>
      <c r="M27" s="1259"/>
      <c r="N27" s="103"/>
      <c r="O27" s="1539" t="s">
        <v>108</v>
      </c>
      <c r="P27" s="1539"/>
      <c r="Q27" s="1540"/>
      <c r="R27" s="1134" t="e">
        <f>$E$26</f>
        <v>#REF!</v>
      </c>
      <c r="S27" s="1134"/>
      <c r="T27" s="1134"/>
      <c r="U27" s="1134"/>
      <c r="V27" s="1540"/>
      <c r="W27" s="1141"/>
      <c r="X27" s="1141"/>
      <c r="Y27" s="1141"/>
      <c r="Z27" s="1141"/>
      <c r="AA27" s="103"/>
      <c r="AB27" s="1539" t="s">
        <v>107</v>
      </c>
      <c r="AC27" s="1539"/>
      <c r="AD27" s="1540"/>
      <c r="AE27" s="1142"/>
      <c r="AF27" s="1142"/>
      <c r="AG27" s="1142"/>
      <c r="AH27" s="1142"/>
      <c r="AI27" s="103"/>
      <c r="AJ27" s="1540"/>
      <c r="AK27" s="1540"/>
      <c r="AL27" s="1540"/>
      <c r="AM27" s="1143"/>
      <c r="AN27" s="1143"/>
      <c r="AO27" s="1143"/>
      <c r="AP27" s="1144"/>
      <c r="AQ27" s="103"/>
    </row>
    <row r="28" spans="1:43" ht="15.95" customHeight="1">
      <c r="A28" s="103"/>
      <c r="B28" s="109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12"/>
      <c r="AQ28" s="103"/>
    </row>
    <row r="29" spans="1:43" ht="15.95" customHeight="1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</row>
    <row r="30" spans="1:43" ht="18.95" customHeight="1">
      <c r="A30" s="103"/>
      <c r="B30" s="103"/>
      <c r="C30" s="289" t="s">
        <v>364</v>
      </c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</row>
    <row r="31" spans="1:43" ht="18.95" customHeight="1">
      <c r="A31" s="103"/>
      <c r="B31" s="105"/>
      <c r="C31" s="125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17"/>
    </row>
    <row r="32" spans="1:43" ht="18.95" customHeight="1">
      <c r="A32" s="103"/>
      <c r="B32" s="106"/>
      <c r="C32" s="121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18"/>
    </row>
    <row r="33" spans="1:42" ht="18.95" customHeight="1">
      <c r="A33" s="103"/>
      <c r="B33" s="106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18"/>
    </row>
    <row r="34" spans="1:42" ht="18.95" customHeight="1">
      <c r="A34" s="103"/>
      <c r="B34" s="108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18"/>
    </row>
    <row r="35" spans="1:42" ht="18.95" customHeight="1">
      <c r="A35" s="103"/>
      <c r="B35" s="108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18"/>
    </row>
    <row r="36" spans="1:42" ht="18.95" customHeight="1">
      <c r="A36" s="103"/>
      <c r="B36" s="108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1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18"/>
    </row>
    <row r="37" spans="1:42" ht="18.95" customHeight="1">
      <c r="A37" s="103"/>
      <c r="B37" s="108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18"/>
    </row>
    <row r="38" spans="1:42" ht="18.95" customHeight="1">
      <c r="A38" s="103"/>
      <c r="B38" s="108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18"/>
    </row>
    <row r="39" spans="1:42" ht="18.95" customHeight="1">
      <c r="A39" s="103"/>
      <c r="B39" s="109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12"/>
    </row>
    <row r="40" spans="1:42" ht="15.95" customHeight="1">
      <c r="A40" s="103"/>
      <c r="B40" s="294" t="s">
        <v>360</v>
      </c>
      <c r="C40" s="125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295"/>
      <c r="AD40" s="295"/>
      <c r="AE40" s="295"/>
      <c r="AF40" s="296"/>
      <c r="AG40" s="296"/>
      <c r="AH40" s="296"/>
      <c r="AI40" s="296"/>
      <c r="AJ40" s="102"/>
      <c r="AK40" s="102"/>
      <c r="AL40" s="102"/>
      <c r="AM40" s="102"/>
      <c r="AN40" s="102"/>
      <c r="AO40" s="102"/>
      <c r="AP40" s="117"/>
    </row>
    <row r="41" spans="1:42" ht="15.95" customHeight="1">
      <c r="A41" s="103"/>
      <c r="B41" s="1543" t="s">
        <v>108</v>
      </c>
      <c r="C41" s="1544"/>
      <c r="D41" s="1540" t="s">
        <v>2</v>
      </c>
      <c r="E41" s="1131" t="e">
        <f>E14</f>
        <v>#REF!</v>
      </c>
      <c r="F41" s="1131"/>
      <c r="G41" s="1131"/>
      <c r="H41" s="1131"/>
      <c r="I41" s="1540" t="s">
        <v>2</v>
      </c>
      <c r="J41" s="1141" t="e">
        <f>ROUND(E41/E42,4)</f>
        <v>#REF!</v>
      </c>
      <c r="K41" s="1141"/>
      <c r="L41" s="1141"/>
      <c r="M41" s="1141"/>
      <c r="N41" s="103"/>
      <c r="O41" s="1544" t="s">
        <v>105</v>
      </c>
      <c r="P41" s="1544"/>
      <c r="Q41" s="1540" t="s">
        <v>2</v>
      </c>
      <c r="R41" s="1545" t="e">
        <f>R14</f>
        <v>#REF!</v>
      </c>
      <c r="S41" s="1140"/>
      <c r="T41" s="1140"/>
      <c r="U41" s="1140"/>
      <c r="V41" s="1540" t="s">
        <v>2</v>
      </c>
      <c r="W41" s="1141" t="e">
        <f>ROUND(R41/R42,2)</f>
        <v>#REF!</v>
      </c>
      <c r="X41" s="1141"/>
      <c r="Y41" s="1141"/>
      <c r="Z41" s="1141"/>
      <c r="AA41" s="103"/>
      <c r="AB41" s="1541" t="s">
        <v>26</v>
      </c>
      <c r="AC41" s="1541"/>
      <c r="AD41" s="1540" t="s">
        <v>2</v>
      </c>
      <c r="AE41" s="1142">
        <v>3.1000000000000001E-5</v>
      </c>
      <c r="AF41" s="1142"/>
      <c r="AG41" s="1142"/>
      <c r="AH41" s="1142"/>
      <c r="AI41" s="134"/>
      <c r="AJ41" s="1540" t="s">
        <v>26</v>
      </c>
      <c r="AK41" s="1540"/>
      <c r="AL41" s="1540" t="s">
        <v>2</v>
      </c>
      <c r="AM41" s="1143" t="e">
        <f>ROUND(AE41*E42*1000,2)</f>
        <v>#REF!</v>
      </c>
      <c r="AN41" s="1143"/>
      <c r="AO41" s="1143"/>
      <c r="AP41" s="1144"/>
    </row>
    <row r="42" spans="1:42" ht="15.95" customHeight="1">
      <c r="A42" s="103"/>
      <c r="B42" s="1536" t="s">
        <v>107</v>
      </c>
      <c r="C42" s="1537"/>
      <c r="D42" s="1540"/>
      <c r="E42" s="1538" t="e">
        <f>E15</f>
        <v>#REF!</v>
      </c>
      <c r="F42" s="1134"/>
      <c r="G42" s="1134"/>
      <c r="H42" s="1134"/>
      <c r="I42" s="1540"/>
      <c r="J42" s="1141"/>
      <c r="K42" s="1141"/>
      <c r="L42" s="1141"/>
      <c r="M42" s="1141"/>
      <c r="N42" s="103"/>
      <c r="O42" s="1539" t="s">
        <v>108</v>
      </c>
      <c r="P42" s="1539"/>
      <c r="Q42" s="1540"/>
      <c r="R42" s="1134" t="e">
        <f>E41</f>
        <v>#REF!</v>
      </c>
      <c r="S42" s="1134"/>
      <c r="T42" s="1134"/>
      <c r="U42" s="1134"/>
      <c r="V42" s="1540"/>
      <c r="W42" s="1141"/>
      <c r="X42" s="1141"/>
      <c r="Y42" s="1141"/>
      <c r="Z42" s="1141"/>
      <c r="AA42" s="103"/>
      <c r="AB42" s="1539" t="s">
        <v>107</v>
      </c>
      <c r="AC42" s="1539"/>
      <c r="AD42" s="1540"/>
      <c r="AE42" s="1142"/>
      <c r="AF42" s="1142"/>
      <c r="AG42" s="1142"/>
      <c r="AH42" s="1142"/>
      <c r="AI42" s="134"/>
      <c r="AJ42" s="1540"/>
      <c r="AK42" s="1540"/>
      <c r="AL42" s="1540"/>
      <c r="AM42" s="1143"/>
      <c r="AN42" s="1143"/>
      <c r="AO42" s="1143"/>
      <c r="AP42" s="1144"/>
    </row>
    <row r="43" spans="1:42" ht="15.95" customHeight="1">
      <c r="A43" s="103"/>
      <c r="B43" s="109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291"/>
      <c r="AD43" s="291"/>
      <c r="AE43" s="291"/>
      <c r="AF43" s="140"/>
      <c r="AG43" s="140"/>
      <c r="AH43" s="140"/>
      <c r="AI43" s="140"/>
      <c r="AJ43" s="104"/>
      <c r="AK43" s="104"/>
      <c r="AL43" s="104"/>
      <c r="AM43" s="104"/>
      <c r="AN43" s="104"/>
      <c r="AO43" s="104"/>
      <c r="AP43" s="112"/>
    </row>
    <row r="44" spans="1:42" ht="15.95" customHeight="1">
      <c r="A44" s="103"/>
      <c r="B44" s="294" t="s">
        <v>361</v>
      </c>
      <c r="C44" s="125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295"/>
      <c r="AD44" s="295"/>
      <c r="AE44" s="295"/>
      <c r="AF44" s="296"/>
      <c r="AG44" s="296"/>
      <c r="AH44" s="296"/>
      <c r="AI44" s="296"/>
      <c r="AJ44" s="102"/>
      <c r="AK44" s="102"/>
      <c r="AL44" s="102"/>
      <c r="AM44" s="102"/>
      <c r="AN44" s="102"/>
      <c r="AO44" s="102"/>
      <c r="AP44" s="117"/>
    </row>
    <row r="45" spans="1:42" ht="15.95" customHeight="1">
      <c r="A45" s="103"/>
      <c r="B45" s="1546" t="s">
        <v>108</v>
      </c>
      <c r="C45" s="1547"/>
      <c r="D45" s="1540" t="s">
        <v>2</v>
      </c>
      <c r="E45" s="1131" t="e">
        <f>E18</f>
        <v>#REF!</v>
      </c>
      <c r="F45" s="1131"/>
      <c r="G45" s="1131"/>
      <c r="H45" s="1131"/>
      <c r="I45" s="1540" t="s">
        <v>2</v>
      </c>
      <c r="J45" s="1141" t="e">
        <f>ROUND(E45/E46,4)</f>
        <v>#REF!</v>
      </c>
      <c r="K45" s="1141"/>
      <c r="L45" s="1141"/>
      <c r="M45" s="1141"/>
      <c r="N45" s="103"/>
      <c r="O45" s="1544" t="s">
        <v>105</v>
      </c>
      <c r="P45" s="1544"/>
      <c r="Q45" s="1540" t="s">
        <v>2</v>
      </c>
      <c r="R45" s="1545" t="e">
        <f>R18</f>
        <v>#REF!</v>
      </c>
      <c r="S45" s="1140"/>
      <c r="T45" s="1140"/>
      <c r="U45" s="1140"/>
      <c r="V45" s="1540" t="s">
        <v>2</v>
      </c>
      <c r="W45" s="1141" t="e">
        <f>ROUND(R45/R46,2)</f>
        <v>#REF!</v>
      </c>
      <c r="X45" s="1141"/>
      <c r="Y45" s="1141"/>
      <c r="Z45" s="1141"/>
      <c r="AA45" s="103"/>
      <c r="AB45" s="1541" t="s">
        <v>26</v>
      </c>
      <c r="AC45" s="1541"/>
      <c r="AD45" s="1540" t="s">
        <v>2</v>
      </c>
      <c r="AE45" s="1142">
        <v>2.6000000000000001E-6</v>
      </c>
      <c r="AF45" s="1142"/>
      <c r="AG45" s="1142"/>
      <c r="AH45" s="1142"/>
      <c r="AI45" s="134"/>
      <c r="AJ45" s="1540" t="s">
        <v>26</v>
      </c>
      <c r="AK45" s="1540"/>
      <c r="AL45" s="1540" t="s">
        <v>2</v>
      </c>
      <c r="AM45" s="1143" t="e">
        <f>ROUND(AE45*E46*1000,2)</f>
        <v>#REF!</v>
      </c>
      <c r="AN45" s="1143"/>
      <c r="AO45" s="1143"/>
      <c r="AP45" s="1144"/>
    </row>
    <row r="46" spans="1:42" ht="15.95" customHeight="1">
      <c r="A46" s="103"/>
      <c r="B46" s="1536" t="s">
        <v>107</v>
      </c>
      <c r="C46" s="1537"/>
      <c r="D46" s="1540"/>
      <c r="E46" s="1538" t="e">
        <f>E19</f>
        <v>#REF!</v>
      </c>
      <c r="F46" s="1134"/>
      <c r="G46" s="1134"/>
      <c r="H46" s="1134"/>
      <c r="I46" s="1540"/>
      <c r="J46" s="1141"/>
      <c r="K46" s="1141"/>
      <c r="L46" s="1141"/>
      <c r="M46" s="1141"/>
      <c r="N46" s="103"/>
      <c r="O46" s="1539" t="s">
        <v>108</v>
      </c>
      <c r="P46" s="1539"/>
      <c r="Q46" s="1540"/>
      <c r="R46" s="1134" t="e">
        <f>E45</f>
        <v>#REF!</v>
      </c>
      <c r="S46" s="1134"/>
      <c r="T46" s="1134"/>
      <c r="U46" s="1134"/>
      <c r="V46" s="1540"/>
      <c r="W46" s="1141"/>
      <c r="X46" s="1141"/>
      <c r="Y46" s="1141"/>
      <c r="Z46" s="1141"/>
      <c r="AA46" s="103"/>
      <c r="AB46" s="1539" t="s">
        <v>107</v>
      </c>
      <c r="AC46" s="1539"/>
      <c r="AD46" s="1540"/>
      <c r="AE46" s="1142"/>
      <c r="AF46" s="1142"/>
      <c r="AG46" s="1142"/>
      <c r="AH46" s="1142"/>
      <c r="AI46" s="134"/>
      <c r="AJ46" s="1540"/>
      <c r="AK46" s="1540"/>
      <c r="AL46" s="1540"/>
      <c r="AM46" s="1143"/>
      <c r="AN46" s="1143"/>
      <c r="AO46" s="1143"/>
      <c r="AP46" s="1144"/>
    </row>
    <row r="47" spans="1:42" ht="15.95" customHeight="1">
      <c r="A47" s="103"/>
      <c r="B47" s="109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291"/>
      <c r="AD47" s="291"/>
      <c r="AE47" s="291"/>
      <c r="AF47" s="140"/>
      <c r="AG47" s="140"/>
      <c r="AH47" s="140"/>
      <c r="AI47" s="140"/>
      <c r="AJ47" s="104"/>
      <c r="AK47" s="104"/>
      <c r="AL47" s="104"/>
      <c r="AM47" s="104"/>
      <c r="AN47" s="104"/>
      <c r="AO47" s="104"/>
      <c r="AP47" s="112"/>
    </row>
    <row r="48" spans="1:42" ht="15.95" customHeight="1">
      <c r="A48" s="103"/>
      <c r="B48" s="294" t="s">
        <v>362</v>
      </c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295"/>
      <c r="AD48" s="295"/>
      <c r="AE48" s="295"/>
      <c r="AF48" s="296"/>
      <c r="AG48" s="296"/>
      <c r="AH48" s="296"/>
      <c r="AI48" s="296"/>
      <c r="AJ48" s="102"/>
      <c r="AK48" s="102"/>
      <c r="AL48" s="102"/>
      <c r="AM48" s="102"/>
      <c r="AN48" s="102"/>
      <c r="AO48" s="102"/>
      <c r="AP48" s="117"/>
    </row>
    <row r="49" spans="1:42" ht="15.95" customHeight="1">
      <c r="A49" s="103"/>
      <c r="B49" s="1543" t="s">
        <v>108</v>
      </c>
      <c r="C49" s="1544"/>
      <c r="D49" s="1540" t="s">
        <v>2</v>
      </c>
      <c r="E49" s="1131" t="e">
        <f>E22</f>
        <v>#REF!</v>
      </c>
      <c r="F49" s="1131"/>
      <c r="G49" s="1131"/>
      <c r="H49" s="1131"/>
      <c r="I49" s="1540" t="s">
        <v>2</v>
      </c>
      <c r="J49" s="1141" t="e">
        <f>ROUND(E49/E50,4)</f>
        <v>#REF!</v>
      </c>
      <c r="K49" s="1141"/>
      <c r="L49" s="1141"/>
      <c r="M49" s="1141"/>
      <c r="N49" s="103"/>
      <c r="O49" s="1544" t="s">
        <v>105</v>
      </c>
      <c r="P49" s="1544"/>
      <c r="Q49" s="1540" t="s">
        <v>2</v>
      </c>
      <c r="R49" s="1545" t="e">
        <f>R22</f>
        <v>#REF!</v>
      </c>
      <c r="S49" s="1140"/>
      <c r="T49" s="1140"/>
      <c r="U49" s="1140"/>
      <c r="V49" s="1540" t="s">
        <v>2</v>
      </c>
      <c r="W49" s="1141" t="e">
        <f>ROUND(R49/R50,2)</f>
        <v>#REF!</v>
      </c>
      <c r="X49" s="1141"/>
      <c r="Y49" s="1141"/>
      <c r="Z49" s="1141"/>
      <c r="AA49" s="103"/>
      <c r="AB49" s="1541" t="s">
        <v>26</v>
      </c>
      <c r="AC49" s="1541"/>
      <c r="AD49" s="1540" t="s">
        <v>2</v>
      </c>
      <c r="AE49" s="1142">
        <v>1.3E-6</v>
      </c>
      <c r="AF49" s="1142"/>
      <c r="AG49" s="1142"/>
      <c r="AH49" s="1142"/>
      <c r="AI49" s="134"/>
      <c r="AJ49" s="1540" t="s">
        <v>26</v>
      </c>
      <c r="AK49" s="1540"/>
      <c r="AL49" s="1540" t="s">
        <v>2</v>
      </c>
      <c r="AM49" s="1143" t="e">
        <f>ROUND(AE49*E50*1000,2)</f>
        <v>#REF!</v>
      </c>
      <c r="AN49" s="1143"/>
      <c r="AO49" s="1143"/>
      <c r="AP49" s="1144"/>
    </row>
    <row r="50" spans="1:42" ht="15.95" customHeight="1">
      <c r="A50" s="103"/>
      <c r="B50" s="1536" t="s">
        <v>107</v>
      </c>
      <c r="C50" s="1537"/>
      <c r="D50" s="1540"/>
      <c r="E50" s="1538" t="e">
        <f>E23</f>
        <v>#REF!</v>
      </c>
      <c r="F50" s="1134"/>
      <c r="G50" s="1134"/>
      <c r="H50" s="1134"/>
      <c r="I50" s="1540"/>
      <c r="J50" s="1141"/>
      <c r="K50" s="1141"/>
      <c r="L50" s="1141"/>
      <c r="M50" s="1141"/>
      <c r="N50" s="103"/>
      <c r="O50" s="1539" t="s">
        <v>108</v>
      </c>
      <c r="P50" s="1539"/>
      <c r="Q50" s="1540"/>
      <c r="R50" s="1134" t="e">
        <f>E49</f>
        <v>#REF!</v>
      </c>
      <c r="S50" s="1134"/>
      <c r="T50" s="1134"/>
      <c r="U50" s="1134"/>
      <c r="V50" s="1540"/>
      <c r="W50" s="1141"/>
      <c r="X50" s="1141"/>
      <c r="Y50" s="1141"/>
      <c r="Z50" s="1141"/>
      <c r="AA50" s="103"/>
      <c r="AB50" s="1539" t="s">
        <v>107</v>
      </c>
      <c r="AC50" s="1539"/>
      <c r="AD50" s="1540"/>
      <c r="AE50" s="1142"/>
      <c r="AF50" s="1142"/>
      <c r="AG50" s="1142"/>
      <c r="AH50" s="1142"/>
      <c r="AI50" s="134"/>
      <c r="AJ50" s="1540"/>
      <c r="AK50" s="1540"/>
      <c r="AL50" s="1540"/>
      <c r="AM50" s="1143"/>
      <c r="AN50" s="1143"/>
      <c r="AO50" s="1143"/>
      <c r="AP50" s="1144"/>
    </row>
    <row r="51" spans="1:42" ht="15.95" customHeight="1">
      <c r="A51" s="103"/>
      <c r="B51" s="109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291"/>
      <c r="AD51" s="291"/>
      <c r="AE51" s="291"/>
      <c r="AF51" s="140"/>
      <c r="AG51" s="140"/>
      <c r="AH51" s="140"/>
      <c r="AI51" s="140"/>
      <c r="AJ51" s="104"/>
      <c r="AK51" s="104"/>
      <c r="AL51" s="104"/>
      <c r="AM51" s="104"/>
      <c r="AN51" s="104"/>
      <c r="AO51" s="104"/>
      <c r="AP51" s="112"/>
    </row>
    <row r="52" spans="1:42" ht="15.95" customHeight="1">
      <c r="A52" s="103"/>
      <c r="B52" s="294" t="s">
        <v>363</v>
      </c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295"/>
      <c r="AD52" s="295"/>
      <c r="AE52" s="295"/>
      <c r="AF52" s="296"/>
      <c r="AG52" s="296"/>
      <c r="AH52" s="296"/>
      <c r="AI52" s="296"/>
      <c r="AJ52" s="102"/>
      <c r="AK52" s="102"/>
      <c r="AL52" s="102"/>
      <c r="AM52" s="102"/>
      <c r="AN52" s="102"/>
      <c r="AO52" s="102"/>
      <c r="AP52" s="117"/>
    </row>
    <row r="53" spans="1:42" ht="15.95" customHeight="1">
      <c r="A53" s="103"/>
      <c r="B53" s="1543" t="s">
        <v>108</v>
      </c>
      <c r="C53" s="1544"/>
      <c r="D53" s="1540" t="s">
        <v>2</v>
      </c>
      <c r="E53" s="1131" t="e">
        <f>E26</f>
        <v>#REF!</v>
      </c>
      <c r="F53" s="1131"/>
      <c r="G53" s="1131"/>
      <c r="H53" s="1131"/>
      <c r="I53" s="1540" t="s">
        <v>2</v>
      </c>
      <c r="J53" s="1141" t="e">
        <f>ROUND(E53/E54,4)</f>
        <v>#REF!</v>
      </c>
      <c r="K53" s="1141"/>
      <c r="L53" s="1141"/>
      <c r="M53" s="1141"/>
      <c r="N53" s="103"/>
      <c r="O53" s="1544" t="s">
        <v>105</v>
      </c>
      <c r="P53" s="1544"/>
      <c r="Q53" s="1540" t="s">
        <v>2</v>
      </c>
      <c r="R53" s="1545" t="e">
        <f>R26</f>
        <v>#REF!</v>
      </c>
      <c r="S53" s="1140"/>
      <c r="T53" s="1140"/>
      <c r="U53" s="1140"/>
      <c r="V53" s="1540" t="s">
        <v>2</v>
      </c>
      <c r="W53" s="1141" t="e">
        <f>ROUND(R53/R54,2)</f>
        <v>#REF!</v>
      </c>
      <c r="X53" s="1141"/>
      <c r="Y53" s="1141"/>
      <c r="Z53" s="1141"/>
      <c r="AA53" s="103"/>
      <c r="AB53" s="1541" t="s">
        <v>26</v>
      </c>
      <c r="AC53" s="1541"/>
      <c r="AD53" s="1540" t="s">
        <v>2</v>
      </c>
      <c r="AE53" s="1142">
        <v>1.1999999999999999E-6</v>
      </c>
      <c r="AF53" s="1142"/>
      <c r="AG53" s="1142"/>
      <c r="AH53" s="1142"/>
      <c r="AI53" s="134"/>
      <c r="AJ53" s="1540" t="s">
        <v>26</v>
      </c>
      <c r="AK53" s="1540"/>
      <c r="AL53" s="1540" t="s">
        <v>2</v>
      </c>
      <c r="AM53" s="1143" t="e">
        <f>ROUND(AE53*E54*1000,2)</f>
        <v>#REF!</v>
      </c>
      <c r="AN53" s="1143"/>
      <c r="AO53" s="1143"/>
      <c r="AP53" s="1144"/>
    </row>
    <row r="54" spans="1:42" ht="15.95" customHeight="1">
      <c r="A54" s="103"/>
      <c r="B54" s="1536" t="s">
        <v>107</v>
      </c>
      <c r="C54" s="1537"/>
      <c r="D54" s="1540"/>
      <c r="E54" s="1538" t="e">
        <f>E27</f>
        <v>#REF!</v>
      </c>
      <c r="F54" s="1134"/>
      <c r="G54" s="1134"/>
      <c r="H54" s="1134"/>
      <c r="I54" s="1540"/>
      <c r="J54" s="1141"/>
      <c r="K54" s="1141"/>
      <c r="L54" s="1141"/>
      <c r="M54" s="1141"/>
      <c r="N54" s="103"/>
      <c r="O54" s="1539" t="s">
        <v>108</v>
      </c>
      <c r="P54" s="1539"/>
      <c r="Q54" s="1540"/>
      <c r="R54" s="1134" t="e">
        <f>E53</f>
        <v>#REF!</v>
      </c>
      <c r="S54" s="1134"/>
      <c r="T54" s="1134"/>
      <c r="U54" s="1134"/>
      <c r="V54" s="1540"/>
      <c r="W54" s="1141"/>
      <c r="X54" s="1141"/>
      <c r="Y54" s="1141"/>
      <c r="Z54" s="1141"/>
      <c r="AA54" s="103"/>
      <c r="AB54" s="1539" t="s">
        <v>107</v>
      </c>
      <c r="AC54" s="1539"/>
      <c r="AD54" s="1540"/>
      <c r="AE54" s="1142"/>
      <c r="AF54" s="1142"/>
      <c r="AG54" s="1142"/>
      <c r="AH54" s="1142"/>
      <c r="AI54" s="134"/>
      <c r="AJ54" s="1540"/>
      <c r="AK54" s="1540"/>
      <c r="AL54" s="1540"/>
      <c r="AM54" s="1143"/>
      <c r="AN54" s="1143"/>
      <c r="AO54" s="1143"/>
      <c r="AP54" s="1144"/>
    </row>
    <row r="55" spans="1:42" ht="15.95" customHeight="1">
      <c r="A55" s="103"/>
      <c r="B55" s="109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291"/>
      <c r="AD55" s="291"/>
      <c r="AE55" s="291"/>
      <c r="AF55" s="140"/>
      <c r="AG55" s="140"/>
      <c r="AH55" s="140"/>
      <c r="AI55" s="140"/>
      <c r="AJ55" s="104"/>
      <c r="AK55" s="104"/>
      <c r="AL55" s="104"/>
      <c r="AM55" s="104"/>
      <c r="AN55" s="104"/>
      <c r="AO55" s="104"/>
      <c r="AP55" s="112"/>
    </row>
    <row r="56" spans="1:42" ht="15.95" customHeight="1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290"/>
      <c r="AD56" s="290"/>
      <c r="AE56" s="290"/>
      <c r="AF56" s="134"/>
      <c r="AG56" s="134"/>
      <c r="AH56" s="134"/>
      <c r="AI56" s="134"/>
      <c r="AJ56" s="103"/>
      <c r="AK56" s="103"/>
      <c r="AL56" s="103"/>
      <c r="AM56" s="103"/>
      <c r="AN56" s="103"/>
      <c r="AO56" s="103"/>
      <c r="AP56" s="103"/>
    </row>
    <row r="57" spans="1:42" ht="15.95" customHeight="1">
      <c r="A57" s="116" t="s">
        <v>366</v>
      </c>
      <c r="B57" s="292"/>
      <c r="C57" s="292"/>
      <c r="D57" s="292"/>
      <c r="E57" s="292"/>
      <c r="F57" s="292"/>
      <c r="G57" s="290"/>
      <c r="H57" s="290"/>
      <c r="I57" s="290"/>
      <c r="J57" s="29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1"/>
      <c r="W57" s="301"/>
      <c r="X57" s="301"/>
      <c r="Y57" s="301"/>
      <c r="Z57" s="301"/>
      <c r="AA57" s="301"/>
      <c r="AB57" s="301"/>
      <c r="AC57" s="301"/>
      <c r="AD57" s="301"/>
      <c r="AE57" s="301"/>
      <c r="AF57" s="30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</row>
    <row r="58" spans="1:42" ht="15.95" customHeight="1">
      <c r="A58" s="298" t="s">
        <v>385</v>
      </c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299"/>
      <c r="P58" s="299"/>
      <c r="Q58" s="299"/>
      <c r="R58" s="299"/>
      <c r="S58" s="299"/>
      <c r="T58" s="299"/>
      <c r="U58" s="299"/>
      <c r="V58" s="299"/>
      <c r="W58" s="299"/>
      <c r="X58" s="299"/>
      <c r="Y58" s="299"/>
      <c r="Z58" s="299"/>
      <c r="AA58" s="299"/>
      <c r="AB58" s="299"/>
      <c r="AC58" s="299"/>
      <c r="AD58" s="299"/>
      <c r="AE58" s="299"/>
      <c r="AF58" s="299"/>
      <c r="AG58" s="299"/>
      <c r="AH58" s="299"/>
      <c r="AI58" s="299"/>
      <c r="AJ58" s="299"/>
      <c r="AK58" s="299"/>
      <c r="AL58" s="299"/>
      <c r="AM58" s="299"/>
      <c r="AN58" s="299"/>
      <c r="AO58" s="299"/>
      <c r="AP58" s="299"/>
    </row>
    <row r="59" spans="1:42" ht="15.95" customHeight="1">
      <c r="A59" s="299"/>
      <c r="B59" s="1530" t="s">
        <v>123</v>
      </c>
      <c r="C59" s="1530"/>
      <c r="D59" s="1530"/>
      <c r="E59" s="1530"/>
      <c r="F59" s="1530"/>
      <c r="G59" s="1531"/>
      <c r="H59" s="1510" t="s">
        <v>36</v>
      </c>
      <c r="I59" s="1511"/>
      <c r="J59" s="1511"/>
      <c r="K59" s="1511"/>
      <c r="L59" s="1511"/>
      <c r="M59" s="1511"/>
      <c r="N59" s="1511"/>
      <c r="O59" s="1511"/>
      <c r="P59" s="1511"/>
      <c r="Q59" s="1511"/>
      <c r="R59" s="1510" t="s">
        <v>367</v>
      </c>
      <c r="S59" s="1511"/>
      <c r="T59" s="1511"/>
      <c r="U59" s="1511"/>
      <c r="V59" s="1511"/>
      <c r="W59" s="1511"/>
      <c r="X59" s="1511"/>
      <c r="Y59" s="1511"/>
      <c r="Z59" s="1511"/>
      <c r="AA59" s="1511"/>
      <c r="AB59" s="1510" t="s">
        <v>37</v>
      </c>
      <c r="AC59" s="1511"/>
      <c r="AD59" s="1511"/>
      <c r="AE59" s="1511"/>
      <c r="AF59" s="1511"/>
      <c r="AG59" s="1511"/>
      <c r="AH59" s="1511"/>
      <c r="AI59" s="1511"/>
      <c r="AJ59" s="1511"/>
      <c r="AK59" s="1534" t="s">
        <v>359</v>
      </c>
      <c r="AL59" s="1530"/>
      <c r="AM59" s="1530"/>
      <c r="AN59" s="1530"/>
      <c r="AO59" s="1530"/>
      <c r="AP59" s="1530"/>
    </row>
    <row r="60" spans="1:42" ht="15.95" customHeight="1">
      <c r="A60" s="299"/>
      <c r="B60" s="1532"/>
      <c r="C60" s="1532"/>
      <c r="D60" s="1532"/>
      <c r="E60" s="1532"/>
      <c r="F60" s="1532"/>
      <c r="G60" s="1533"/>
      <c r="H60" s="1513"/>
      <c r="I60" s="1513"/>
      <c r="J60" s="1513"/>
      <c r="K60" s="1513"/>
      <c r="L60" s="1513"/>
      <c r="M60" s="1513"/>
      <c r="N60" s="1513"/>
      <c r="O60" s="1513"/>
      <c r="P60" s="1513"/>
      <c r="Q60" s="1513"/>
      <c r="R60" s="1513"/>
      <c r="S60" s="1513"/>
      <c r="T60" s="1513"/>
      <c r="U60" s="1513"/>
      <c r="V60" s="1513"/>
      <c r="W60" s="1513"/>
      <c r="X60" s="1513"/>
      <c r="Y60" s="1513"/>
      <c r="Z60" s="1513"/>
      <c r="AA60" s="1513"/>
      <c r="AB60" s="1513"/>
      <c r="AC60" s="1513"/>
      <c r="AD60" s="1513"/>
      <c r="AE60" s="1513"/>
      <c r="AF60" s="1513"/>
      <c r="AG60" s="1513"/>
      <c r="AH60" s="1513"/>
      <c r="AI60" s="1513"/>
      <c r="AJ60" s="1513"/>
      <c r="AK60" s="1535"/>
      <c r="AL60" s="1532"/>
      <c r="AM60" s="1532"/>
      <c r="AN60" s="1532"/>
      <c r="AO60" s="1532"/>
      <c r="AP60" s="1532"/>
    </row>
    <row r="61" spans="1:42" ht="15.95" customHeight="1">
      <c r="A61" s="299"/>
      <c r="B61" s="1542" t="s">
        <v>38</v>
      </c>
      <c r="C61" s="1522"/>
      <c r="D61" s="1522"/>
      <c r="E61" s="1522"/>
      <c r="F61" s="1522"/>
      <c r="G61" s="1522"/>
      <c r="H61" s="1522" t="s">
        <v>40</v>
      </c>
      <c r="I61" s="1522"/>
      <c r="J61" s="1522"/>
      <c r="K61" s="1522"/>
      <c r="L61" s="1522"/>
      <c r="M61" s="1522"/>
      <c r="N61" s="1522"/>
      <c r="O61" s="1522"/>
      <c r="P61" s="1522"/>
      <c r="Q61" s="1522"/>
      <c r="R61" s="1522" t="s">
        <v>41</v>
      </c>
      <c r="S61" s="1522"/>
      <c r="T61" s="1522"/>
      <c r="U61" s="1522"/>
      <c r="V61" s="1522"/>
      <c r="W61" s="1522"/>
      <c r="X61" s="1522"/>
      <c r="Y61" s="1522"/>
      <c r="Z61" s="1522"/>
      <c r="AA61" s="1522"/>
      <c r="AB61" s="1522" t="s">
        <v>42</v>
      </c>
      <c r="AC61" s="1522"/>
      <c r="AD61" s="1522"/>
      <c r="AE61" s="1522"/>
      <c r="AF61" s="1522"/>
      <c r="AG61" s="1522"/>
      <c r="AH61" s="1522"/>
      <c r="AI61" s="1522"/>
      <c r="AJ61" s="1523"/>
      <c r="AK61" s="1522"/>
      <c r="AL61" s="1522"/>
      <c r="AM61" s="1522"/>
      <c r="AN61" s="1522"/>
      <c r="AO61" s="1522"/>
      <c r="AP61" s="1523"/>
    </row>
    <row r="62" spans="1:42" ht="15.95" customHeight="1">
      <c r="A62" s="299"/>
      <c r="B62" s="1524" t="s">
        <v>52</v>
      </c>
      <c r="C62" s="1525"/>
      <c r="D62" s="1525"/>
      <c r="E62" s="1525"/>
      <c r="F62" s="1525"/>
      <c r="G62" s="1525"/>
      <c r="H62" s="1525" t="s">
        <v>43</v>
      </c>
      <c r="I62" s="1525"/>
      <c r="J62" s="1525"/>
      <c r="K62" s="1525"/>
      <c r="L62" s="1525"/>
      <c r="M62" s="1525"/>
      <c r="N62" s="1525"/>
      <c r="O62" s="1525"/>
      <c r="P62" s="1525"/>
      <c r="Q62" s="1525"/>
      <c r="R62" s="1525" t="s">
        <v>44</v>
      </c>
      <c r="S62" s="1525"/>
      <c r="T62" s="1525"/>
      <c r="U62" s="1525"/>
      <c r="V62" s="1525"/>
      <c r="W62" s="1525"/>
      <c r="X62" s="1525"/>
      <c r="Y62" s="1525"/>
      <c r="Z62" s="1525"/>
      <c r="AA62" s="1525"/>
      <c r="AB62" s="1525" t="s">
        <v>45</v>
      </c>
      <c r="AC62" s="1525"/>
      <c r="AD62" s="1525"/>
      <c r="AE62" s="1525"/>
      <c r="AF62" s="1525"/>
      <c r="AG62" s="1525"/>
      <c r="AH62" s="1525"/>
      <c r="AI62" s="1525"/>
      <c r="AJ62" s="1529"/>
      <c r="AK62" s="1525"/>
      <c r="AL62" s="1525"/>
      <c r="AM62" s="1525"/>
      <c r="AN62" s="1525"/>
      <c r="AO62" s="1525"/>
      <c r="AP62" s="1529"/>
    </row>
    <row r="63" spans="1:42" ht="15.95" customHeight="1">
      <c r="A63" s="299"/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Y63" s="297"/>
      <c r="Z63" s="297"/>
      <c r="AA63" s="297"/>
      <c r="AB63" s="297"/>
      <c r="AC63" s="297"/>
      <c r="AD63" s="297"/>
      <c r="AE63" s="297"/>
      <c r="AF63" s="297"/>
      <c r="AG63" s="297"/>
      <c r="AH63" s="297"/>
      <c r="AI63" s="297"/>
      <c r="AJ63" s="297"/>
      <c r="AK63" s="297"/>
      <c r="AL63" s="297"/>
      <c r="AM63" s="297"/>
      <c r="AN63" s="297"/>
      <c r="AO63" s="297"/>
      <c r="AP63" s="297"/>
    </row>
    <row r="64" spans="1:42" ht="15.95" customHeight="1">
      <c r="A64" s="298" t="s">
        <v>382</v>
      </c>
      <c r="B64" s="299"/>
      <c r="C64" s="299"/>
      <c r="D64" s="299"/>
      <c r="E64" s="299"/>
      <c r="F64" s="299"/>
      <c r="G64" s="299"/>
      <c r="H64" s="299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  <c r="Y64" s="299"/>
      <c r="Z64" s="299"/>
      <c r="AA64" s="299"/>
      <c r="AB64" s="299"/>
      <c r="AC64" s="299"/>
      <c r="AD64" s="299"/>
      <c r="AE64" s="299"/>
      <c r="AF64" s="299"/>
      <c r="AG64" s="299"/>
      <c r="AH64" s="299"/>
      <c r="AI64" s="299"/>
      <c r="AJ64" s="299"/>
      <c r="AK64" s="299"/>
      <c r="AL64" s="299"/>
      <c r="AM64" s="299"/>
      <c r="AN64" s="299"/>
      <c r="AO64" s="299"/>
      <c r="AP64" s="299"/>
    </row>
    <row r="65" spans="1:53" ht="15.95" customHeight="1">
      <c r="A65" s="299"/>
      <c r="B65" s="1530" t="s">
        <v>123</v>
      </c>
      <c r="C65" s="1530"/>
      <c r="D65" s="1530"/>
      <c r="E65" s="1530"/>
      <c r="F65" s="1530"/>
      <c r="G65" s="1531"/>
      <c r="H65" s="1510" t="s">
        <v>36</v>
      </c>
      <c r="I65" s="1511"/>
      <c r="J65" s="1511"/>
      <c r="K65" s="1511"/>
      <c r="L65" s="1511"/>
      <c r="M65" s="1511"/>
      <c r="N65" s="1511"/>
      <c r="O65" s="1511"/>
      <c r="P65" s="1511"/>
      <c r="Q65" s="1511"/>
      <c r="R65" s="1510" t="s">
        <v>367</v>
      </c>
      <c r="S65" s="1511"/>
      <c r="T65" s="1511"/>
      <c r="U65" s="1511"/>
      <c r="V65" s="1511"/>
      <c r="W65" s="1511"/>
      <c r="X65" s="1511"/>
      <c r="Y65" s="1511"/>
      <c r="Z65" s="1511"/>
      <c r="AA65" s="1511"/>
      <c r="AB65" s="1510" t="s">
        <v>37</v>
      </c>
      <c r="AC65" s="1511"/>
      <c r="AD65" s="1511"/>
      <c r="AE65" s="1511"/>
      <c r="AF65" s="1511"/>
      <c r="AG65" s="1511"/>
      <c r="AH65" s="1511"/>
      <c r="AI65" s="1511"/>
      <c r="AJ65" s="1511"/>
      <c r="AK65" s="1534" t="s">
        <v>359</v>
      </c>
      <c r="AL65" s="1530"/>
      <c r="AM65" s="1530"/>
      <c r="AN65" s="1530"/>
      <c r="AO65" s="1530"/>
      <c r="AP65" s="1530"/>
    </row>
    <row r="66" spans="1:53" ht="15.95" customHeight="1">
      <c r="A66" s="299"/>
      <c r="B66" s="1532"/>
      <c r="C66" s="1532"/>
      <c r="D66" s="1532"/>
      <c r="E66" s="1532"/>
      <c r="F66" s="1532"/>
      <c r="G66" s="1533"/>
      <c r="H66" s="1513"/>
      <c r="I66" s="1513"/>
      <c r="J66" s="1513"/>
      <c r="K66" s="1513"/>
      <c r="L66" s="1513"/>
      <c r="M66" s="1513"/>
      <c r="N66" s="1513"/>
      <c r="O66" s="1513"/>
      <c r="P66" s="1513"/>
      <c r="Q66" s="1513"/>
      <c r="R66" s="1513"/>
      <c r="S66" s="1513"/>
      <c r="T66" s="1513"/>
      <c r="U66" s="1513"/>
      <c r="V66" s="1513"/>
      <c r="W66" s="1513"/>
      <c r="X66" s="1513"/>
      <c r="Y66" s="1513"/>
      <c r="Z66" s="1513"/>
      <c r="AA66" s="1513"/>
      <c r="AB66" s="1513"/>
      <c r="AC66" s="1513"/>
      <c r="AD66" s="1513"/>
      <c r="AE66" s="1513"/>
      <c r="AF66" s="1513"/>
      <c r="AG66" s="1513"/>
      <c r="AH66" s="1513"/>
      <c r="AI66" s="1513"/>
      <c r="AJ66" s="1513"/>
      <c r="AK66" s="1535"/>
      <c r="AL66" s="1532"/>
      <c r="AM66" s="1532"/>
      <c r="AN66" s="1532"/>
      <c r="AO66" s="1532"/>
      <c r="AP66" s="1532"/>
    </row>
    <row r="67" spans="1:53" ht="15.95" customHeight="1">
      <c r="A67" s="299"/>
      <c r="B67" s="1542" t="s">
        <v>38</v>
      </c>
      <c r="C67" s="1522"/>
      <c r="D67" s="1522"/>
      <c r="E67" s="1522"/>
      <c r="F67" s="1522"/>
      <c r="G67" s="1522"/>
      <c r="H67" s="1522" t="s">
        <v>40</v>
      </c>
      <c r="I67" s="1522"/>
      <c r="J67" s="1522"/>
      <c r="K67" s="1522"/>
      <c r="L67" s="1522"/>
      <c r="M67" s="1522"/>
      <c r="N67" s="1522"/>
      <c r="O67" s="1522"/>
      <c r="P67" s="1522"/>
      <c r="Q67" s="1522"/>
      <c r="R67" s="1522" t="s">
        <v>41</v>
      </c>
      <c r="S67" s="1522"/>
      <c r="T67" s="1522"/>
      <c r="U67" s="1522"/>
      <c r="V67" s="1522"/>
      <c r="W67" s="1522"/>
      <c r="X67" s="1522"/>
      <c r="Y67" s="1522"/>
      <c r="Z67" s="1522"/>
      <c r="AA67" s="1522"/>
      <c r="AB67" s="1522" t="s">
        <v>42</v>
      </c>
      <c r="AC67" s="1522"/>
      <c r="AD67" s="1522"/>
      <c r="AE67" s="1522"/>
      <c r="AF67" s="1522"/>
      <c r="AG67" s="1522"/>
      <c r="AH67" s="1522"/>
      <c r="AI67" s="1522"/>
      <c r="AJ67" s="1523"/>
      <c r="AK67" s="1522"/>
      <c r="AL67" s="1522"/>
      <c r="AM67" s="1522"/>
      <c r="AN67" s="1522"/>
      <c r="AO67" s="1522"/>
      <c r="AP67" s="1523"/>
    </row>
    <row r="68" spans="1:53" ht="15.95" customHeight="1">
      <c r="A68" s="299"/>
      <c r="B68" s="1524" t="s">
        <v>52</v>
      </c>
      <c r="C68" s="1525"/>
      <c r="D68" s="1525"/>
      <c r="E68" s="1525"/>
      <c r="F68" s="1525"/>
      <c r="G68" s="1525"/>
      <c r="H68" s="1525" t="s">
        <v>383</v>
      </c>
      <c r="I68" s="1525"/>
      <c r="J68" s="1525"/>
      <c r="K68" s="1525"/>
      <c r="L68" s="1525"/>
      <c r="M68" s="1525"/>
      <c r="N68" s="1525"/>
      <c r="O68" s="1525"/>
      <c r="P68" s="1525"/>
      <c r="Q68" s="1525"/>
      <c r="R68" s="1525" t="s">
        <v>44</v>
      </c>
      <c r="S68" s="1525"/>
      <c r="T68" s="1525"/>
      <c r="U68" s="1525"/>
      <c r="V68" s="1525"/>
      <c r="W68" s="1525"/>
      <c r="X68" s="1525"/>
      <c r="Y68" s="1525"/>
      <c r="Z68" s="1525"/>
      <c r="AA68" s="1525"/>
      <c r="AB68" s="1525" t="s">
        <v>45</v>
      </c>
      <c r="AC68" s="1525"/>
      <c r="AD68" s="1525"/>
      <c r="AE68" s="1525"/>
      <c r="AF68" s="1525"/>
      <c r="AG68" s="1525"/>
      <c r="AH68" s="1525"/>
      <c r="AI68" s="1525"/>
      <c r="AJ68" s="1529"/>
      <c r="AK68" s="1525"/>
      <c r="AL68" s="1525"/>
      <c r="AM68" s="1525"/>
      <c r="AN68" s="1525"/>
      <c r="AO68" s="1525"/>
      <c r="AP68" s="1529"/>
    </row>
    <row r="69" spans="1:53" ht="15.95" customHeight="1">
      <c r="A69" s="299"/>
      <c r="B69" s="297"/>
      <c r="C69" s="297"/>
      <c r="D69" s="297"/>
      <c r="E69" s="297"/>
      <c r="F69" s="297"/>
      <c r="G69" s="297"/>
      <c r="H69" s="297"/>
      <c r="I69" s="297"/>
      <c r="J69" s="297"/>
      <c r="K69" s="297"/>
      <c r="L69" s="297"/>
      <c r="M69" s="297"/>
      <c r="N69" s="297"/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  <c r="AA69" s="297"/>
      <c r="AB69" s="297"/>
      <c r="AC69" s="297"/>
      <c r="AD69" s="297"/>
      <c r="AE69" s="297"/>
      <c r="AF69" s="297"/>
      <c r="AG69" s="297"/>
      <c r="AH69" s="297"/>
      <c r="AI69" s="297"/>
      <c r="AJ69" s="297"/>
      <c r="AK69" s="297"/>
      <c r="AL69" s="297"/>
      <c r="AM69" s="297"/>
      <c r="AN69" s="297"/>
      <c r="AO69" s="297"/>
      <c r="AP69" s="297"/>
    </row>
    <row r="70" spans="1:53" ht="15.95" customHeight="1">
      <c r="A70" s="298" t="s">
        <v>384</v>
      </c>
    </row>
    <row r="71" spans="1:53" ht="15.95" customHeight="1">
      <c r="A71" s="298"/>
      <c r="B71" s="1527" t="s">
        <v>6</v>
      </c>
      <c r="C71" s="1528"/>
      <c r="D71" s="1528"/>
      <c r="E71" s="1528"/>
      <c r="F71" s="1528"/>
      <c r="G71" s="1528"/>
      <c r="H71" s="1528"/>
      <c r="I71" s="1528"/>
      <c r="J71" s="1528"/>
      <c r="K71" s="1528"/>
      <c r="L71" s="1528"/>
      <c r="M71" s="1560" t="s">
        <v>175</v>
      </c>
      <c r="N71" s="1561"/>
      <c r="O71" s="1561"/>
      <c r="P71" s="1561"/>
      <c r="Q71" s="1561"/>
      <c r="R71" s="1561"/>
      <c r="S71" s="1561"/>
      <c r="T71" s="1561"/>
      <c r="U71" s="1561"/>
      <c r="V71" s="1561"/>
      <c r="W71" s="1562" t="s">
        <v>176</v>
      </c>
      <c r="X71" s="1562"/>
      <c r="Y71" s="1562"/>
      <c r="Z71" s="1562"/>
      <c r="AA71" s="1562"/>
      <c r="AB71" s="1562"/>
      <c r="AC71" s="1562"/>
      <c r="AD71" s="1562"/>
      <c r="AE71" s="1562"/>
      <c r="AF71" s="1562"/>
      <c r="AG71" s="1562" t="s">
        <v>357</v>
      </c>
      <c r="AH71" s="1562"/>
      <c r="AI71" s="1562"/>
      <c r="AJ71" s="1562"/>
      <c r="AK71" s="1562"/>
      <c r="AL71" s="1562"/>
      <c r="AM71" s="1562"/>
      <c r="AN71" s="1562"/>
      <c r="AO71" s="1562"/>
      <c r="AP71" s="1563"/>
    </row>
    <row r="72" spans="1:53" ht="15.95" customHeight="1">
      <c r="A72" s="298"/>
      <c r="B72" s="775" t="e">
        <f>B80</f>
        <v>#REF!</v>
      </c>
      <c r="C72" s="1503"/>
      <c r="D72" s="1503"/>
      <c r="E72" s="1503"/>
      <c r="F72" s="1503"/>
      <c r="G72" s="1503"/>
      <c r="H72" s="1503"/>
      <c r="I72" s="1503"/>
      <c r="J72" s="1503"/>
      <c r="K72" s="1503"/>
      <c r="L72" s="1503"/>
      <c r="M72" s="1564">
        <v>0.6</v>
      </c>
      <c r="N72" s="1564"/>
      <c r="O72" s="1564"/>
      <c r="P72" s="1564"/>
      <c r="Q72" s="1564"/>
      <c r="R72" s="1564"/>
      <c r="S72" s="1564"/>
      <c r="T72" s="1564"/>
      <c r="U72" s="1564"/>
      <c r="V72" s="1564"/>
      <c r="W72" s="1564">
        <v>3</v>
      </c>
      <c r="X72" s="1564"/>
      <c r="Y72" s="1564"/>
      <c r="Z72" s="1564"/>
      <c r="AA72" s="1564"/>
      <c r="AB72" s="1564"/>
      <c r="AC72" s="1564"/>
      <c r="AD72" s="1564"/>
      <c r="AE72" s="1564"/>
      <c r="AF72" s="1564"/>
      <c r="AG72" s="1555" t="s">
        <v>386</v>
      </c>
      <c r="AH72" s="1556"/>
      <c r="AI72" s="1556"/>
      <c r="AJ72" s="1556"/>
      <c r="AK72" s="1556"/>
      <c r="AL72" s="1556"/>
      <c r="AM72" s="1556"/>
      <c r="AN72" s="1556"/>
      <c r="AO72" s="1556"/>
      <c r="AP72" s="1556"/>
    </row>
    <row r="73" spans="1:53" ht="15.95" customHeight="1">
      <c r="A73" s="298"/>
      <c r="B73" s="752" t="e">
        <f>B81</f>
        <v>#REF!</v>
      </c>
      <c r="C73" s="1062"/>
      <c r="D73" s="1062"/>
      <c r="E73" s="1062"/>
      <c r="F73" s="1062"/>
      <c r="G73" s="1062"/>
      <c r="H73" s="1062"/>
      <c r="I73" s="1062"/>
      <c r="J73" s="1062"/>
      <c r="K73" s="1062"/>
      <c r="L73" s="1062"/>
      <c r="M73" s="1565">
        <v>0.6</v>
      </c>
      <c r="N73" s="1565"/>
      <c r="O73" s="1565"/>
      <c r="P73" s="1565"/>
      <c r="Q73" s="1565"/>
      <c r="R73" s="1565"/>
      <c r="S73" s="1565"/>
      <c r="T73" s="1565"/>
      <c r="U73" s="1565"/>
      <c r="V73" s="1565"/>
      <c r="W73" s="1565">
        <v>3</v>
      </c>
      <c r="X73" s="1565"/>
      <c r="Y73" s="1565"/>
      <c r="Z73" s="1565"/>
      <c r="AA73" s="1565"/>
      <c r="AB73" s="1565"/>
      <c r="AC73" s="1565"/>
      <c r="AD73" s="1565"/>
      <c r="AE73" s="1565"/>
      <c r="AF73" s="1565"/>
      <c r="AG73" s="1557"/>
      <c r="AH73" s="1558"/>
      <c r="AI73" s="1558"/>
      <c r="AJ73" s="1558"/>
      <c r="AK73" s="1558"/>
      <c r="AL73" s="1558"/>
      <c r="AM73" s="1558"/>
      <c r="AN73" s="1558"/>
      <c r="AO73" s="1558"/>
      <c r="AP73" s="1558"/>
    </row>
    <row r="74" spans="1:53" ht="15.95" customHeight="1">
      <c r="A74" s="298"/>
      <c r="B74" s="752" t="e">
        <f>B82</f>
        <v>#REF!</v>
      </c>
      <c r="C74" s="1062"/>
      <c r="D74" s="1062"/>
      <c r="E74" s="1062"/>
      <c r="F74" s="1062"/>
      <c r="G74" s="1062"/>
      <c r="H74" s="1062"/>
      <c r="I74" s="1062"/>
      <c r="J74" s="1062"/>
      <c r="K74" s="1062"/>
      <c r="L74" s="1062"/>
      <c r="M74" s="1565">
        <v>1.2</v>
      </c>
      <c r="N74" s="1565"/>
      <c r="O74" s="1565"/>
      <c r="P74" s="1565"/>
      <c r="Q74" s="1565"/>
      <c r="R74" s="1565"/>
      <c r="S74" s="1565"/>
      <c r="T74" s="1565"/>
      <c r="U74" s="1565"/>
      <c r="V74" s="1565"/>
      <c r="W74" s="1565">
        <v>6</v>
      </c>
      <c r="X74" s="1565"/>
      <c r="Y74" s="1565"/>
      <c r="Z74" s="1565"/>
      <c r="AA74" s="1565"/>
      <c r="AB74" s="1565"/>
      <c r="AC74" s="1565"/>
      <c r="AD74" s="1565"/>
      <c r="AE74" s="1565"/>
      <c r="AF74" s="1565"/>
      <c r="AG74" s="1551" t="s">
        <v>387</v>
      </c>
      <c r="AH74" s="1552"/>
      <c r="AI74" s="1552"/>
      <c r="AJ74" s="1552"/>
      <c r="AK74" s="1552"/>
      <c r="AL74" s="1552"/>
      <c r="AM74" s="1552"/>
      <c r="AN74" s="1552"/>
      <c r="AO74" s="1552"/>
      <c r="AP74" s="1552"/>
    </row>
    <row r="75" spans="1:53" ht="15.95" customHeight="1">
      <c r="A75" s="298"/>
      <c r="B75" s="793" t="e">
        <f>B83</f>
        <v>#REF!</v>
      </c>
      <c r="C75" s="1086"/>
      <c r="D75" s="1086"/>
      <c r="E75" s="1086"/>
      <c r="F75" s="1086"/>
      <c r="G75" s="1086"/>
      <c r="H75" s="1086"/>
      <c r="I75" s="1086"/>
      <c r="J75" s="1086"/>
      <c r="K75" s="1086"/>
      <c r="L75" s="1086"/>
      <c r="M75" s="1526">
        <v>1.2</v>
      </c>
      <c r="N75" s="1526"/>
      <c r="O75" s="1526"/>
      <c r="P75" s="1526"/>
      <c r="Q75" s="1526"/>
      <c r="R75" s="1526"/>
      <c r="S75" s="1526"/>
      <c r="T75" s="1526"/>
      <c r="U75" s="1526"/>
      <c r="V75" s="1526"/>
      <c r="W75" s="1526">
        <v>6.7</v>
      </c>
      <c r="X75" s="1526"/>
      <c r="Y75" s="1526"/>
      <c r="Z75" s="1526"/>
      <c r="AA75" s="1526"/>
      <c r="AB75" s="1526"/>
      <c r="AC75" s="1526"/>
      <c r="AD75" s="1526"/>
      <c r="AE75" s="1526"/>
      <c r="AF75" s="1526"/>
      <c r="AG75" s="1553"/>
      <c r="AH75" s="1554"/>
      <c r="AI75" s="1554"/>
      <c r="AJ75" s="1554"/>
      <c r="AK75" s="1554"/>
      <c r="AL75" s="1554"/>
      <c r="AM75" s="1554"/>
      <c r="AN75" s="1554"/>
      <c r="AO75" s="1554"/>
      <c r="AP75" s="1554"/>
      <c r="AY75" s="116" t="s">
        <v>63</v>
      </c>
    </row>
    <row r="76" spans="1:53" ht="15.95" customHeight="1">
      <c r="A76" s="298"/>
      <c r="AY76" s="116" t="s">
        <v>64</v>
      </c>
      <c r="BA76" s="195" t="s">
        <v>65</v>
      </c>
    </row>
    <row r="77" spans="1:53" ht="15.95" customHeight="1">
      <c r="A77" s="298" t="s">
        <v>388</v>
      </c>
      <c r="BA77" s="116" t="s">
        <v>381</v>
      </c>
    </row>
    <row r="78" spans="1:53" ht="15.95" customHeight="1">
      <c r="A78" s="298"/>
      <c r="B78" s="1506" t="s">
        <v>6</v>
      </c>
      <c r="C78" s="1507"/>
      <c r="D78" s="1507"/>
      <c r="E78" s="1507"/>
      <c r="F78" s="1507"/>
      <c r="G78" s="1507"/>
      <c r="H78" s="1507"/>
      <c r="I78" s="1507"/>
      <c r="J78" s="1507"/>
      <c r="K78" s="1511" t="s">
        <v>369</v>
      </c>
      <c r="L78" s="1511"/>
      <c r="M78" s="1511"/>
      <c r="N78" s="1511"/>
      <c r="O78" s="1511"/>
      <c r="P78" s="1511"/>
      <c r="Q78" s="1511"/>
      <c r="R78" s="1511"/>
      <c r="S78" s="1511"/>
      <c r="T78" s="1511"/>
      <c r="U78" s="1511"/>
      <c r="V78" s="1511"/>
      <c r="W78" s="1511"/>
      <c r="X78" s="1511"/>
      <c r="Y78" s="1511"/>
      <c r="Z78" s="1511"/>
      <c r="AA78" s="1511"/>
      <c r="AB78" s="1511"/>
      <c r="AC78" s="1511"/>
      <c r="AD78" s="1511"/>
      <c r="AE78" s="1511"/>
      <c r="AF78" s="1511"/>
      <c r="AG78" s="1511"/>
      <c r="AH78" s="1511"/>
      <c r="AI78" s="1510" t="s">
        <v>50</v>
      </c>
      <c r="AJ78" s="1511"/>
      <c r="AK78" s="1511"/>
      <c r="AL78" s="1511"/>
      <c r="AM78" s="1511"/>
      <c r="AN78" s="1511"/>
      <c r="AO78" s="1511"/>
      <c r="AP78" s="1512"/>
    </row>
    <row r="79" spans="1:53" ht="15.95" customHeight="1">
      <c r="A79" s="298"/>
      <c r="B79" s="1508"/>
      <c r="C79" s="1509"/>
      <c r="D79" s="1509"/>
      <c r="E79" s="1509"/>
      <c r="F79" s="1509"/>
      <c r="G79" s="1509"/>
      <c r="H79" s="1509"/>
      <c r="I79" s="1509"/>
      <c r="J79" s="1509"/>
      <c r="K79" s="1513" t="s">
        <v>370</v>
      </c>
      <c r="L79" s="1513"/>
      <c r="M79" s="1513"/>
      <c r="N79" s="1513"/>
      <c r="O79" s="1513"/>
      <c r="P79" s="1513"/>
      <c r="Q79" s="1513"/>
      <c r="R79" s="1513"/>
      <c r="S79" s="1513"/>
      <c r="T79" s="1513"/>
      <c r="U79" s="1513"/>
      <c r="V79" s="1513"/>
      <c r="W79" s="1513" t="s">
        <v>371</v>
      </c>
      <c r="X79" s="1513"/>
      <c r="Y79" s="1513"/>
      <c r="Z79" s="1513"/>
      <c r="AA79" s="1513"/>
      <c r="AB79" s="1513"/>
      <c r="AC79" s="1513"/>
      <c r="AD79" s="1513"/>
      <c r="AE79" s="1513"/>
      <c r="AF79" s="1513"/>
      <c r="AG79" s="1513"/>
      <c r="AH79" s="1513"/>
      <c r="AI79" s="1513"/>
      <c r="AJ79" s="1513"/>
      <c r="AK79" s="1513"/>
      <c r="AL79" s="1513"/>
      <c r="AM79" s="1513"/>
      <c r="AN79" s="1513"/>
      <c r="AO79" s="1513"/>
      <c r="AP79" s="1514"/>
    </row>
    <row r="80" spans="1:53" ht="15.95" customHeight="1">
      <c r="A80" s="298"/>
      <c r="B80" s="775" t="e">
        <f>#REF!</f>
        <v>#REF!</v>
      </c>
      <c r="C80" s="1503"/>
      <c r="D80" s="1503"/>
      <c r="E80" s="1503"/>
      <c r="F80" s="1503"/>
      <c r="G80" s="1503"/>
      <c r="H80" s="1503"/>
      <c r="I80" s="1503"/>
      <c r="J80" s="1503"/>
      <c r="K80" s="1505" t="e">
        <f>AM14</f>
        <v>#REF!</v>
      </c>
      <c r="L80" s="1505"/>
      <c r="M80" s="1505"/>
      <c r="N80" s="1505"/>
      <c r="O80" s="1505"/>
      <c r="P80" s="1505"/>
      <c r="Q80" s="1505"/>
      <c r="R80" s="1505"/>
      <c r="S80" s="1505"/>
      <c r="T80" s="1505"/>
      <c r="U80" s="1505"/>
      <c r="V80" s="1505"/>
      <c r="W80" s="1505" t="e">
        <f>AM41</f>
        <v>#REF!</v>
      </c>
      <c r="X80" s="1505"/>
      <c r="Y80" s="1505"/>
      <c r="Z80" s="1505"/>
      <c r="AA80" s="1505"/>
      <c r="AB80" s="1505"/>
      <c r="AC80" s="1505"/>
      <c r="AD80" s="1505"/>
      <c r="AE80" s="1505"/>
      <c r="AF80" s="1505"/>
      <c r="AG80" s="1505"/>
      <c r="AH80" s="1505"/>
      <c r="AI80" s="1515" t="s">
        <v>368</v>
      </c>
      <c r="AJ80" s="1515"/>
      <c r="AK80" s="1515"/>
      <c r="AL80" s="1515"/>
      <c r="AM80" s="1515"/>
      <c r="AN80" s="1515"/>
      <c r="AO80" s="1515"/>
      <c r="AP80" s="1516"/>
    </row>
    <row r="81" spans="1:42" ht="15.95" customHeight="1">
      <c r="A81" s="298"/>
      <c r="B81" s="752" t="e">
        <f>#REF!</f>
        <v>#REF!</v>
      </c>
      <c r="C81" s="1062"/>
      <c r="D81" s="1062"/>
      <c r="E81" s="1062"/>
      <c r="F81" s="1062"/>
      <c r="G81" s="1062"/>
      <c r="H81" s="1062"/>
      <c r="I81" s="1062"/>
      <c r="J81" s="1062"/>
      <c r="K81" s="1504" t="e">
        <f>AM18</f>
        <v>#REF!</v>
      </c>
      <c r="L81" s="1504"/>
      <c r="M81" s="1504"/>
      <c r="N81" s="1504"/>
      <c r="O81" s="1504"/>
      <c r="P81" s="1504"/>
      <c r="Q81" s="1504"/>
      <c r="R81" s="1504"/>
      <c r="S81" s="1504"/>
      <c r="T81" s="1504"/>
      <c r="U81" s="1504"/>
      <c r="V81" s="1504"/>
      <c r="W81" s="1504" t="e">
        <f>AM45</f>
        <v>#REF!</v>
      </c>
      <c r="X81" s="1504"/>
      <c r="Y81" s="1504"/>
      <c r="Z81" s="1504"/>
      <c r="AA81" s="1504"/>
      <c r="AB81" s="1504"/>
      <c r="AC81" s="1504"/>
      <c r="AD81" s="1504"/>
      <c r="AE81" s="1504"/>
      <c r="AF81" s="1504"/>
      <c r="AG81" s="1504"/>
      <c r="AH81" s="1504"/>
      <c r="AI81" s="1517"/>
      <c r="AJ81" s="1517"/>
      <c r="AK81" s="1517"/>
      <c r="AL81" s="1517"/>
      <c r="AM81" s="1517"/>
      <c r="AN81" s="1517"/>
      <c r="AO81" s="1517"/>
      <c r="AP81" s="1518"/>
    </row>
    <row r="82" spans="1:42" ht="15.95" customHeight="1">
      <c r="A82" s="298"/>
      <c r="B82" s="752" t="e">
        <f>#REF!</f>
        <v>#REF!</v>
      </c>
      <c r="C82" s="1062"/>
      <c r="D82" s="1062"/>
      <c r="E82" s="1062"/>
      <c r="F82" s="1062"/>
      <c r="G82" s="1062"/>
      <c r="H82" s="1062"/>
      <c r="I82" s="1062"/>
      <c r="J82" s="1062"/>
      <c r="K82" s="1504" t="e">
        <f>AM22</f>
        <v>#REF!</v>
      </c>
      <c r="L82" s="1504"/>
      <c r="M82" s="1504"/>
      <c r="N82" s="1504"/>
      <c r="O82" s="1504"/>
      <c r="P82" s="1504"/>
      <c r="Q82" s="1504"/>
      <c r="R82" s="1504"/>
      <c r="S82" s="1504"/>
      <c r="T82" s="1504"/>
      <c r="U82" s="1504"/>
      <c r="V82" s="1504"/>
      <c r="W82" s="1504" t="e">
        <f>AM49</f>
        <v>#REF!</v>
      </c>
      <c r="X82" s="1504"/>
      <c r="Y82" s="1504"/>
      <c r="Z82" s="1504"/>
      <c r="AA82" s="1504"/>
      <c r="AB82" s="1504"/>
      <c r="AC82" s="1504"/>
      <c r="AD82" s="1504"/>
      <c r="AE82" s="1504"/>
      <c r="AF82" s="1504"/>
      <c r="AG82" s="1504"/>
      <c r="AH82" s="1504"/>
      <c r="AI82" s="1517"/>
      <c r="AJ82" s="1517"/>
      <c r="AK82" s="1517"/>
      <c r="AL82" s="1517"/>
      <c r="AM82" s="1517"/>
      <c r="AN82" s="1517"/>
      <c r="AO82" s="1517"/>
      <c r="AP82" s="1518"/>
    </row>
    <row r="83" spans="1:42" ht="15.95" customHeight="1">
      <c r="A83" s="298"/>
      <c r="B83" s="793" t="e">
        <f>#REF!</f>
        <v>#REF!</v>
      </c>
      <c r="C83" s="1086"/>
      <c r="D83" s="1086"/>
      <c r="E83" s="1086"/>
      <c r="F83" s="1086"/>
      <c r="G83" s="1086"/>
      <c r="H83" s="1086"/>
      <c r="I83" s="1086"/>
      <c r="J83" s="1086"/>
      <c r="K83" s="1521" t="e">
        <f>K82</f>
        <v>#REF!</v>
      </c>
      <c r="L83" s="1521"/>
      <c r="M83" s="1521"/>
      <c r="N83" s="1521"/>
      <c r="O83" s="1521"/>
      <c r="P83" s="1521"/>
      <c r="Q83" s="1521"/>
      <c r="R83" s="1521"/>
      <c r="S83" s="1521"/>
      <c r="T83" s="1521"/>
      <c r="U83" s="1521"/>
      <c r="V83" s="1521"/>
      <c r="W83" s="1521" t="e">
        <f>W82</f>
        <v>#REF!</v>
      </c>
      <c r="X83" s="1521"/>
      <c r="Y83" s="1521"/>
      <c r="Z83" s="1521"/>
      <c r="AA83" s="1521"/>
      <c r="AB83" s="1521"/>
      <c r="AC83" s="1521"/>
      <c r="AD83" s="1521"/>
      <c r="AE83" s="1521"/>
      <c r="AF83" s="1521"/>
      <c r="AG83" s="1521"/>
      <c r="AH83" s="1521"/>
      <c r="AI83" s="1519"/>
      <c r="AJ83" s="1519"/>
      <c r="AK83" s="1519"/>
      <c r="AL83" s="1519"/>
      <c r="AM83" s="1519"/>
      <c r="AN83" s="1519"/>
      <c r="AO83" s="1519"/>
      <c r="AP83" s="1520"/>
    </row>
    <row r="84" spans="1:42" ht="20.100000000000001" customHeight="1">
      <c r="A84" s="298"/>
    </row>
    <row r="85" spans="1:42" ht="20.100000000000001" customHeight="1"/>
    <row r="86" spans="1:42" ht="20.100000000000001" customHeight="1"/>
    <row r="87" spans="1:42" ht="20.100000000000001" customHeight="1"/>
    <row r="88" spans="1:42" ht="20.100000000000001" customHeight="1"/>
    <row r="89" spans="1:42" ht="20.100000000000001" customHeight="1"/>
    <row r="90" spans="1:42" ht="20.100000000000001" customHeight="1"/>
    <row r="91" spans="1:42" ht="20.100000000000001" customHeight="1"/>
    <row r="92" spans="1:42" ht="20.100000000000001" customHeight="1"/>
    <row r="93" spans="1:42" ht="20.100000000000001" customHeight="1"/>
    <row r="94" spans="1:42" ht="20.100000000000001" customHeight="1"/>
    <row r="95" spans="1:42" ht="20.100000000000001" customHeight="1"/>
    <row r="96" spans="1:42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</sheetData>
  <mergeCells count="234">
    <mergeCell ref="B74:L74"/>
    <mergeCell ref="M72:V72"/>
    <mergeCell ref="W72:AF72"/>
    <mergeCell ref="M73:V73"/>
    <mergeCell ref="W73:AF73"/>
    <mergeCell ref="M74:V74"/>
    <mergeCell ref="W74:AF74"/>
    <mergeCell ref="B72:L72"/>
    <mergeCell ref="M71:V71"/>
    <mergeCell ref="W71:AF71"/>
    <mergeCell ref="AG71:AP71"/>
    <mergeCell ref="B73:L73"/>
    <mergeCell ref="B67:G67"/>
    <mergeCell ref="H67:Q67"/>
    <mergeCell ref="R67:AA67"/>
    <mergeCell ref="AB67:AJ67"/>
    <mergeCell ref="AK67:AP67"/>
    <mergeCell ref="B68:G68"/>
    <mergeCell ref="H68:Q68"/>
    <mergeCell ref="R68:AA68"/>
    <mergeCell ref="AB68:AJ68"/>
    <mergeCell ref="AK68:AP68"/>
    <mergeCell ref="D14:D15"/>
    <mergeCell ref="E14:H14"/>
    <mergeCell ref="I14:I15"/>
    <mergeCell ref="J14:M15"/>
    <mergeCell ref="O14:P14"/>
    <mergeCell ref="B65:G66"/>
    <mergeCell ref="H65:Q66"/>
    <mergeCell ref="B18:C18"/>
    <mergeCell ref="D18:D19"/>
    <mergeCell ref="E18:H18"/>
    <mergeCell ref="R26:U26"/>
    <mergeCell ref="O18:P18"/>
    <mergeCell ref="O22:P22"/>
    <mergeCell ref="R22:U22"/>
    <mergeCell ref="Q18:Q19"/>
    <mergeCell ref="B41:C41"/>
    <mergeCell ref="Q14:Q15"/>
    <mergeCell ref="R65:AA66"/>
    <mergeCell ref="AB65:AJ66"/>
    <mergeCell ref="AG74:AP75"/>
    <mergeCell ref="AL14:AL15"/>
    <mergeCell ref="AK65:AP66"/>
    <mergeCell ref="AM14:AP15"/>
    <mergeCell ref="AE14:AH15"/>
    <mergeCell ref="AD14:AD15"/>
    <mergeCell ref="AG72:AP73"/>
    <mergeCell ref="B15:C15"/>
    <mergeCell ref="E15:H15"/>
    <mergeCell ref="O15:P15"/>
    <mergeCell ref="R15:U15"/>
    <mergeCell ref="AB15:AC15"/>
    <mergeCell ref="R14:U14"/>
    <mergeCell ref="V14:V15"/>
    <mergeCell ref="B14:C14"/>
    <mergeCell ref="W14:Z15"/>
    <mergeCell ref="AB14:AC14"/>
    <mergeCell ref="AJ14:AK15"/>
    <mergeCell ref="R18:U18"/>
    <mergeCell ref="V18:V19"/>
    <mergeCell ref="W18:Z19"/>
    <mergeCell ref="AB18:AC18"/>
    <mergeCell ref="AE18:AH19"/>
    <mergeCell ref="AD18:AD19"/>
    <mergeCell ref="AJ18:AK19"/>
    <mergeCell ref="AL18:AL19"/>
    <mergeCell ref="AM18:AP19"/>
    <mergeCell ref="B19:C19"/>
    <mergeCell ref="E19:H19"/>
    <mergeCell ref="O19:P19"/>
    <mergeCell ref="R19:U19"/>
    <mergeCell ref="AB19:AC19"/>
    <mergeCell ref="I18:I19"/>
    <mergeCell ref="J18:M19"/>
    <mergeCell ref="Q22:Q23"/>
    <mergeCell ref="AD22:AD23"/>
    <mergeCell ref="B22:C22"/>
    <mergeCell ref="D22:D23"/>
    <mergeCell ref="E22:H22"/>
    <mergeCell ref="I22:I23"/>
    <mergeCell ref="J22:M23"/>
    <mergeCell ref="V22:V23"/>
    <mergeCell ref="W22:Z23"/>
    <mergeCell ref="AB22:AC22"/>
    <mergeCell ref="V26:V27"/>
    <mergeCell ref="AE22:AH23"/>
    <mergeCell ref="AJ22:AK23"/>
    <mergeCell ref="AL22:AL23"/>
    <mergeCell ref="AM22:AP23"/>
    <mergeCell ref="B23:C23"/>
    <mergeCell ref="E23:H23"/>
    <mergeCell ref="O23:P23"/>
    <mergeCell ref="R23:U23"/>
    <mergeCell ref="AB23:AC23"/>
    <mergeCell ref="Q26:Q27"/>
    <mergeCell ref="W26:Z27"/>
    <mergeCell ref="AB26:AC26"/>
    <mergeCell ref="AD26:AD27"/>
    <mergeCell ref="B26:C26"/>
    <mergeCell ref="D26:D27"/>
    <mergeCell ref="E26:H26"/>
    <mergeCell ref="I26:I27"/>
    <mergeCell ref="J26:M27"/>
    <mergeCell ref="O26:P26"/>
    <mergeCell ref="Q41:Q42"/>
    <mergeCell ref="AE26:AH27"/>
    <mergeCell ref="AJ26:AK27"/>
    <mergeCell ref="AL26:AL27"/>
    <mergeCell ref="AM26:AP27"/>
    <mergeCell ref="B27:C27"/>
    <mergeCell ref="E27:H27"/>
    <mergeCell ref="O27:P27"/>
    <mergeCell ref="R27:U27"/>
    <mergeCell ref="AB27:AC27"/>
    <mergeCell ref="R45:U45"/>
    <mergeCell ref="V45:V46"/>
    <mergeCell ref="W45:Z46"/>
    <mergeCell ref="AB45:AC45"/>
    <mergeCell ref="AD45:AD46"/>
    <mergeCell ref="D41:D42"/>
    <mergeCell ref="E41:H41"/>
    <mergeCell ref="I41:I42"/>
    <mergeCell ref="J41:M42"/>
    <mergeCell ref="O41:P41"/>
    <mergeCell ref="AJ41:AK42"/>
    <mergeCell ref="AL41:AL42"/>
    <mergeCell ref="AM41:AP42"/>
    <mergeCell ref="B42:C42"/>
    <mergeCell ref="E42:H42"/>
    <mergeCell ref="O42:P42"/>
    <mergeCell ref="R42:U42"/>
    <mergeCell ref="AB42:AC42"/>
    <mergeCell ref="R41:U41"/>
    <mergeCell ref="V41:V42"/>
    <mergeCell ref="D45:D46"/>
    <mergeCell ref="E45:H45"/>
    <mergeCell ref="I45:I46"/>
    <mergeCell ref="J45:M46"/>
    <mergeCell ref="AE45:AH46"/>
    <mergeCell ref="AE41:AH42"/>
    <mergeCell ref="W41:Z42"/>
    <mergeCell ref="AB41:AC41"/>
    <mergeCell ref="AD41:AD42"/>
    <mergeCell ref="O45:P45"/>
    <mergeCell ref="AJ45:AK46"/>
    <mergeCell ref="AL45:AL46"/>
    <mergeCell ref="AM45:AP46"/>
    <mergeCell ref="B46:C46"/>
    <mergeCell ref="E46:H46"/>
    <mergeCell ref="O46:P46"/>
    <mergeCell ref="R46:U46"/>
    <mergeCell ref="AB46:AC46"/>
    <mergeCell ref="Q45:Q46"/>
    <mergeCell ref="B45:C45"/>
    <mergeCell ref="B49:C49"/>
    <mergeCell ref="D49:D50"/>
    <mergeCell ref="E49:H49"/>
    <mergeCell ref="I49:I50"/>
    <mergeCell ref="J49:M50"/>
    <mergeCell ref="O49:P49"/>
    <mergeCell ref="AM49:AP50"/>
    <mergeCell ref="B50:C50"/>
    <mergeCell ref="E50:H50"/>
    <mergeCell ref="O50:P50"/>
    <mergeCell ref="R50:U50"/>
    <mergeCell ref="AB50:AC50"/>
    <mergeCell ref="Q49:Q50"/>
    <mergeCell ref="R49:U49"/>
    <mergeCell ref="V49:V50"/>
    <mergeCell ref="W49:Z50"/>
    <mergeCell ref="R53:U53"/>
    <mergeCell ref="AE49:AH50"/>
    <mergeCell ref="AJ49:AK50"/>
    <mergeCell ref="AL49:AL50"/>
    <mergeCell ref="AB49:AC49"/>
    <mergeCell ref="AD49:AD50"/>
    <mergeCell ref="AJ53:AK54"/>
    <mergeCell ref="AL53:AL54"/>
    <mergeCell ref="B61:G61"/>
    <mergeCell ref="H61:Q61"/>
    <mergeCell ref="AE53:AH54"/>
    <mergeCell ref="AD53:AD54"/>
    <mergeCell ref="B53:C53"/>
    <mergeCell ref="D53:D54"/>
    <mergeCell ref="E53:H53"/>
    <mergeCell ref="I53:I54"/>
    <mergeCell ref="J53:M54"/>
    <mergeCell ref="O53:P53"/>
    <mergeCell ref="AM53:AP54"/>
    <mergeCell ref="B54:C54"/>
    <mergeCell ref="E54:H54"/>
    <mergeCell ref="O54:P54"/>
    <mergeCell ref="R54:U54"/>
    <mergeCell ref="V53:V54"/>
    <mergeCell ref="W53:Z54"/>
    <mergeCell ref="AB53:AC53"/>
    <mergeCell ref="AB54:AC54"/>
    <mergeCell ref="Q53:Q54"/>
    <mergeCell ref="W75:AF75"/>
    <mergeCell ref="B71:L71"/>
    <mergeCell ref="R62:AA62"/>
    <mergeCell ref="AB62:AJ62"/>
    <mergeCell ref="AK62:AP62"/>
    <mergeCell ref="B59:G60"/>
    <mergeCell ref="H59:Q60"/>
    <mergeCell ref="R59:AA60"/>
    <mergeCell ref="AB59:AJ60"/>
    <mergeCell ref="AK59:AP60"/>
    <mergeCell ref="B83:J83"/>
    <mergeCell ref="B82:J82"/>
    <mergeCell ref="B81:J81"/>
    <mergeCell ref="R61:AA61"/>
    <mergeCell ref="AB61:AJ61"/>
    <mergeCell ref="AK61:AP61"/>
    <mergeCell ref="B62:G62"/>
    <mergeCell ref="H62:Q62"/>
    <mergeCell ref="B75:L75"/>
    <mergeCell ref="M75:V75"/>
    <mergeCell ref="AI78:AP79"/>
    <mergeCell ref="K79:V79"/>
    <mergeCell ref="W79:AH79"/>
    <mergeCell ref="K78:AH78"/>
    <mergeCell ref="AI80:AP83"/>
    <mergeCell ref="K83:V83"/>
    <mergeCell ref="W83:AH83"/>
    <mergeCell ref="W82:AH82"/>
    <mergeCell ref="W81:AH81"/>
    <mergeCell ref="B80:J80"/>
    <mergeCell ref="K82:V82"/>
    <mergeCell ref="K81:V81"/>
    <mergeCell ref="K80:V80"/>
    <mergeCell ref="W80:AH80"/>
    <mergeCell ref="B78:J79"/>
  </mergeCells>
  <phoneticPr fontId="39" type="noConversion"/>
  <pageMargins left="0.78740157480314965" right="0.70866141732283472" top="0.78740157480314965" bottom="0.78740157480314965" header="0.51181102362204722" footer="0.51181102362204722"/>
  <pageSetup paperSize="9" orientation="portrait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N732"/>
  <sheetViews>
    <sheetView workbookViewId="0">
      <selection activeCell="I32" sqref="I26:AO34"/>
    </sheetView>
  </sheetViews>
  <sheetFormatPr defaultRowHeight="13.5"/>
  <cols>
    <col min="2" max="2" width="10.33203125" bestFit="1" customWidth="1"/>
    <col min="22" max="22" width="9.77734375" bestFit="1" customWidth="1"/>
  </cols>
  <sheetData>
    <row r="1" spans="1:40" ht="16.5">
      <c r="A1" s="23" t="s">
        <v>143</v>
      </c>
      <c r="B1" s="23" t="s">
        <v>144</v>
      </c>
      <c r="D1" s="24" t="s">
        <v>145</v>
      </c>
      <c r="E1" s="25" t="s">
        <v>146</v>
      </c>
      <c r="Z1" s="26" t="s">
        <v>147</v>
      </c>
      <c r="AH1" s="26" t="s">
        <v>148</v>
      </c>
    </row>
    <row r="2" spans="1:40">
      <c r="A2" s="27"/>
      <c r="B2" s="28"/>
      <c r="D2" s="29" t="s">
        <v>149</v>
      </c>
      <c r="E2" s="30">
        <v>0.8</v>
      </c>
      <c r="F2" s="31">
        <v>0.8</v>
      </c>
      <c r="G2" s="31">
        <v>0.8</v>
      </c>
      <c r="H2" s="31">
        <v>2</v>
      </c>
      <c r="I2" s="31">
        <v>2</v>
      </c>
      <c r="J2" s="31">
        <v>2</v>
      </c>
      <c r="L2" s="32" t="s">
        <v>150</v>
      </c>
      <c r="M2" s="33">
        <v>0.02</v>
      </c>
      <c r="N2" s="33">
        <v>3.3000000000000002E-2</v>
      </c>
      <c r="O2" s="33">
        <v>0.05</v>
      </c>
      <c r="P2" s="33">
        <v>0.1</v>
      </c>
      <c r="R2" s="1571" t="s">
        <v>151</v>
      </c>
      <c r="S2" s="1571" t="s">
        <v>152</v>
      </c>
      <c r="T2" s="1573" t="s">
        <v>153</v>
      </c>
      <c r="U2" s="1574"/>
      <c r="V2" s="1574"/>
      <c r="W2" s="1574"/>
      <c r="X2" s="1575"/>
    </row>
    <row r="3" spans="1:40">
      <c r="A3" s="27">
        <v>1E-4</v>
      </c>
      <c r="B3" s="34">
        <v>4.4669999999999996</v>
      </c>
      <c r="D3" s="35" t="s">
        <v>154</v>
      </c>
      <c r="E3" s="36">
        <v>1.3</v>
      </c>
      <c r="F3" s="36">
        <v>1.5</v>
      </c>
      <c r="G3" s="36">
        <v>2</v>
      </c>
      <c r="H3" s="36">
        <v>1.3</v>
      </c>
      <c r="I3" s="36">
        <v>1.5</v>
      </c>
      <c r="J3" s="36">
        <v>2</v>
      </c>
      <c r="L3" s="37">
        <v>4.0000000000000002E-4</v>
      </c>
      <c r="M3" s="33">
        <v>2.08</v>
      </c>
      <c r="N3" s="33">
        <v>2.2799999999999998</v>
      </c>
      <c r="O3" s="33">
        <v>2.42</v>
      </c>
      <c r="P3" s="33">
        <v>2.5299999999999998</v>
      </c>
      <c r="R3" s="1571"/>
      <c r="S3" s="1571"/>
      <c r="T3" s="23">
        <v>0.01</v>
      </c>
      <c r="U3" s="32">
        <v>0.02</v>
      </c>
      <c r="V3" s="32">
        <v>3.3000000000000002E-2</v>
      </c>
      <c r="W3" s="32">
        <v>0.05</v>
      </c>
      <c r="X3" s="32">
        <v>0.1</v>
      </c>
      <c r="Z3" s="1571" t="s">
        <v>155</v>
      </c>
      <c r="AA3" s="1571" t="s">
        <v>156</v>
      </c>
      <c r="AB3" s="1571"/>
      <c r="AC3" s="1571"/>
      <c r="AD3" s="1571"/>
      <c r="AE3" s="1571"/>
      <c r="AF3" s="1571"/>
      <c r="AH3" s="1571" t="s">
        <v>155</v>
      </c>
      <c r="AI3" s="1571" t="s">
        <v>156</v>
      </c>
      <c r="AJ3" s="1571"/>
      <c r="AK3" s="1571"/>
      <c r="AL3" s="1571"/>
      <c r="AM3" s="1571"/>
      <c r="AN3" s="1571"/>
    </row>
    <row r="4" spans="1:40">
      <c r="A4" s="27">
        <v>2.0000000000000001E-4</v>
      </c>
      <c r="B4" s="34">
        <v>3.7570000000000001</v>
      </c>
      <c r="D4" s="38">
        <v>2.9999999999999997E-4</v>
      </c>
      <c r="E4" s="39">
        <v>5.69</v>
      </c>
      <c r="F4" s="39">
        <v>5.63</v>
      </c>
      <c r="G4" s="39">
        <v>5.53</v>
      </c>
      <c r="H4" s="39">
        <v>4.21</v>
      </c>
      <c r="I4" s="39">
        <v>4.1100000000000003</v>
      </c>
      <c r="J4" s="39">
        <v>4.22</v>
      </c>
      <c r="L4" s="37">
        <v>5.0000000000000001E-4</v>
      </c>
      <c r="M4" s="33">
        <v>1.96</v>
      </c>
      <c r="N4" s="33">
        <v>2.13</v>
      </c>
      <c r="O4" s="33">
        <v>2.2599999999999998</v>
      </c>
      <c r="P4" s="33">
        <v>2.38</v>
      </c>
      <c r="R4" s="37">
        <v>1E-4</v>
      </c>
      <c r="S4" s="33">
        <v>1.4750000000000001</v>
      </c>
      <c r="T4" s="33"/>
      <c r="U4" s="33">
        <v>1.06</v>
      </c>
      <c r="V4" s="33">
        <v>0.99</v>
      </c>
      <c r="W4" s="33">
        <v>0.88</v>
      </c>
      <c r="X4" s="33">
        <v>0.72499999999999998</v>
      </c>
      <c r="Z4" s="1571"/>
      <c r="AA4" s="28">
        <v>2E-3</v>
      </c>
      <c r="AB4" s="28">
        <v>5.0000000000000001E-3</v>
      </c>
      <c r="AC4" s="28">
        <v>0.01</v>
      </c>
      <c r="AD4" s="28">
        <v>0.02</v>
      </c>
      <c r="AE4" s="28">
        <v>0.04</v>
      </c>
      <c r="AF4" s="28">
        <v>0.08</v>
      </c>
      <c r="AH4" s="1571"/>
      <c r="AI4" s="28">
        <v>2E-3</v>
      </c>
      <c r="AJ4" s="28">
        <v>5.0000000000000001E-3</v>
      </c>
      <c r="AK4" s="28">
        <v>0.01</v>
      </c>
      <c r="AL4" s="28">
        <v>0.02</v>
      </c>
      <c r="AM4" s="28">
        <v>0.04</v>
      </c>
      <c r="AN4" s="28">
        <v>0.08</v>
      </c>
    </row>
    <row r="5" spans="1:40">
      <c r="A5" s="27">
        <v>2.9999999999999997E-4</v>
      </c>
      <c r="B5" s="34">
        <v>3.395</v>
      </c>
      <c r="D5" s="38">
        <v>5.9999999999999995E-4</v>
      </c>
      <c r="E5" s="39">
        <v>5.4</v>
      </c>
      <c r="F5" s="39">
        <v>5.33</v>
      </c>
      <c r="G5" s="39">
        <v>5.25</v>
      </c>
      <c r="H5" s="39">
        <v>3.99</v>
      </c>
      <c r="I5" s="39">
        <v>3.93</v>
      </c>
      <c r="J5" s="39">
        <v>3.98</v>
      </c>
      <c r="L5" s="37">
        <v>5.9999999999999995E-4</v>
      </c>
      <c r="M5" s="33">
        <v>1.86</v>
      </c>
      <c r="N5" s="33">
        <v>2.02</v>
      </c>
      <c r="O5" s="33">
        <v>2.13</v>
      </c>
      <c r="P5" s="33">
        <v>2.27</v>
      </c>
      <c r="R5" s="37">
        <v>2.0000000000000001E-4</v>
      </c>
      <c r="S5" s="33">
        <v>1.4750000000000001</v>
      </c>
      <c r="T5" s="33"/>
      <c r="U5" s="33">
        <v>1.06</v>
      </c>
      <c r="V5" s="33">
        <v>0.995</v>
      </c>
      <c r="W5" s="33">
        <v>0.88</v>
      </c>
      <c r="X5" s="33">
        <v>0.73</v>
      </c>
      <c r="Z5" s="40">
        <v>0</v>
      </c>
      <c r="AA5" s="41">
        <v>0.69</v>
      </c>
      <c r="AB5" s="41">
        <v>0.46</v>
      </c>
      <c r="AC5" s="41">
        <v>0.34</v>
      </c>
      <c r="AD5" s="41">
        <v>0.25</v>
      </c>
      <c r="AE5" s="41">
        <v>0.2</v>
      </c>
      <c r="AF5" s="41">
        <v>0.16</v>
      </c>
      <c r="AH5" s="40">
        <v>0</v>
      </c>
      <c r="AI5" s="42">
        <v>1.452</v>
      </c>
      <c r="AJ5" s="42">
        <v>1.448</v>
      </c>
      <c r="AK5" s="42">
        <v>1.4410000000000001</v>
      </c>
      <c r="AL5" s="42">
        <v>1.427</v>
      </c>
      <c r="AM5" s="42">
        <v>1.4079999999999999</v>
      </c>
      <c r="AN5" s="42">
        <v>1.383</v>
      </c>
    </row>
    <row r="6" spans="1:40">
      <c r="A6" s="27">
        <v>4.0000000000000002E-4</v>
      </c>
      <c r="B6" s="34">
        <v>3.16</v>
      </c>
      <c r="D6" s="38">
        <v>8.9999999999999998E-4</v>
      </c>
      <c r="E6" s="39">
        <v>5.05</v>
      </c>
      <c r="F6" s="39">
        <v>4.97</v>
      </c>
      <c r="G6" s="39">
        <v>4.8499999999999996</v>
      </c>
      <c r="H6" s="39">
        <v>3.78</v>
      </c>
      <c r="I6" s="39">
        <v>3.83</v>
      </c>
      <c r="J6" s="39">
        <v>3.84</v>
      </c>
      <c r="L6" s="37">
        <v>6.9999999999999999E-4</v>
      </c>
      <c r="M6" s="33">
        <v>1.78</v>
      </c>
      <c r="N6" s="33">
        <v>1.93</v>
      </c>
      <c r="O6" s="33">
        <v>2.04</v>
      </c>
      <c r="P6" s="33">
        <v>2.16</v>
      </c>
      <c r="R6" s="37">
        <v>2.9999999999999997E-4</v>
      </c>
      <c r="S6" s="33">
        <v>1.4750000000000001</v>
      </c>
      <c r="T6" s="33"/>
      <c r="U6" s="33">
        <v>1.0649999999999999</v>
      </c>
      <c r="V6" s="33">
        <v>1</v>
      </c>
      <c r="W6" s="33">
        <v>0.88500000000000001</v>
      </c>
      <c r="X6" s="33">
        <v>0.73499999999999999</v>
      </c>
      <c r="Z6" s="40">
        <v>0.1</v>
      </c>
      <c r="AA6" s="41">
        <v>0.72</v>
      </c>
      <c r="AB6" s="41">
        <v>0.51</v>
      </c>
      <c r="AC6" s="41">
        <v>0.39</v>
      </c>
      <c r="AD6" s="41">
        <v>0.31</v>
      </c>
      <c r="AE6" s="41">
        <v>0.26</v>
      </c>
      <c r="AF6" s="41">
        <v>0.21</v>
      </c>
      <c r="AH6" s="40">
        <v>0.1</v>
      </c>
      <c r="AI6" s="42">
        <v>1.4390000000000001</v>
      </c>
      <c r="AJ6" s="42">
        <v>1.4259999999999999</v>
      </c>
      <c r="AK6" s="42">
        <v>1.41</v>
      </c>
      <c r="AL6" s="42">
        <v>1.383</v>
      </c>
      <c r="AM6" s="42">
        <v>1.353</v>
      </c>
      <c r="AN6" s="42">
        <v>1.323</v>
      </c>
    </row>
    <row r="7" spans="1:40">
      <c r="A7" s="27">
        <v>5.0000000000000001E-4</v>
      </c>
      <c r="B7" s="34">
        <v>2.9889999999999999</v>
      </c>
      <c r="D7" s="38">
        <v>1.1999999999999999E-3</v>
      </c>
      <c r="E7" s="39">
        <v>4.79</v>
      </c>
      <c r="F7" s="39">
        <v>4.68</v>
      </c>
      <c r="G7" s="39">
        <v>4.46</v>
      </c>
      <c r="H7" s="39">
        <v>3.4</v>
      </c>
      <c r="I7" s="39">
        <v>3.59</v>
      </c>
      <c r="J7" s="39">
        <v>3.7</v>
      </c>
      <c r="L7" s="37">
        <v>8.0000000000000004E-4</v>
      </c>
      <c r="M7" s="33">
        <v>1.72</v>
      </c>
      <c r="N7" s="33">
        <v>1.86</v>
      </c>
      <c r="O7" s="33">
        <v>1.96</v>
      </c>
      <c r="P7" s="33">
        <v>2.08</v>
      </c>
      <c r="R7" s="37">
        <v>4.0000000000000002E-4</v>
      </c>
      <c r="S7" s="33">
        <v>1.4750000000000001</v>
      </c>
      <c r="T7" s="33"/>
      <c r="U7" s="33">
        <v>1.0649999999999999</v>
      </c>
      <c r="V7" s="33">
        <v>1</v>
      </c>
      <c r="W7" s="33">
        <v>0.89</v>
      </c>
      <c r="X7" s="33">
        <v>0.74</v>
      </c>
      <c r="Z7" s="40">
        <v>0.2</v>
      </c>
      <c r="AA7" s="41">
        <v>0.77</v>
      </c>
      <c r="AB7" s="41">
        <v>0.56000000000000005</v>
      </c>
      <c r="AC7" s="41">
        <v>0.45</v>
      </c>
      <c r="AD7" s="41">
        <v>0.37</v>
      </c>
      <c r="AE7" s="41">
        <v>0.32</v>
      </c>
      <c r="AF7" s="41">
        <v>0.27</v>
      </c>
      <c r="AH7" s="40">
        <v>0.2</v>
      </c>
      <c r="AI7" s="42">
        <v>1.4219999999999999</v>
      </c>
      <c r="AJ7" s="42">
        <v>1.3979999999999999</v>
      </c>
      <c r="AK7" s="42">
        <v>1.373</v>
      </c>
      <c r="AL7" s="42">
        <v>1.3440000000000001</v>
      </c>
      <c r="AM7" s="42">
        <v>1.3129999999999999</v>
      </c>
      <c r="AN7" s="42">
        <v>1.2869999999999999</v>
      </c>
    </row>
    <row r="8" spans="1:40">
      <c r="A8" s="27">
        <v>5.9999999999999995E-4</v>
      </c>
      <c r="B8" s="34">
        <v>2.8559999999999999</v>
      </c>
      <c r="D8" s="38">
        <v>1.6000000000000001E-3</v>
      </c>
      <c r="E8" s="39">
        <v>4.53</v>
      </c>
      <c r="F8" s="39">
        <v>4.4400000000000004</v>
      </c>
      <c r="G8" s="39">
        <v>4.12</v>
      </c>
      <c r="H8" s="39">
        <v>3.14</v>
      </c>
      <c r="I8" s="39">
        <v>3.26</v>
      </c>
      <c r="J8" s="39">
        <v>3.4</v>
      </c>
      <c r="L8" s="37">
        <v>8.9999999999999998E-4</v>
      </c>
      <c r="M8" s="33">
        <v>1.66</v>
      </c>
      <c r="N8" s="33">
        <v>1.8</v>
      </c>
      <c r="O8" s="33">
        <v>1.9</v>
      </c>
      <c r="P8" s="33">
        <v>2.0099999999999998</v>
      </c>
      <c r="R8" s="37">
        <v>5.0000000000000001E-4</v>
      </c>
      <c r="S8" s="33">
        <v>1.48</v>
      </c>
      <c r="T8" s="33"/>
      <c r="U8" s="33">
        <v>1.07</v>
      </c>
      <c r="V8" s="33">
        <v>1</v>
      </c>
      <c r="W8" s="33">
        <v>0.89</v>
      </c>
      <c r="X8" s="33">
        <v>0.74</v>
      </c>
      <c r="Z8" s="40">
        <v>0.3</v>
      </c>
      <c r="AA8" s="41">
        <v>0.81</v>
      </c>
      <c r="AB8" s="41">
        <v>0.62</v>
      </c>
      <c r="AC8" s="41">
        <v>0.51</v>
      </c>
      <c r="AD8" s="41">
        <v>0.43</v>
      </c>
      <c r="AE8" s="41">
        <v>0.38</v>
      </c>
      <c r="AF8" s="41">
        <v>0.33</v>
      </c>
      <c r="AH8" s="40">
        <v>0.3</v>
      </c>
      <c r="AI8" s="42">
        <v>1.4039999999999999</v>
      </c>
      <c r="AJ8" s="42">
        <v>1.3720000000000001</v>
      </c>
      <c r="AK8" s="42">
        <v>1.343</v>
      </c>
      <c r="AL8" s="42">
        <v>1.3160000000000001</v>
      </c>
      <c r="AM8" s="42">
        <v>1.2889999999999999</v>
      </c>
      <c r="AN8" s="42">
        <v>1.2669999999999999</v>
      </c>
    </row>
    <row r="9" spans="1:40">
      <c r="A9" s="27">
        <v>6.9999999999999999E-4</v>
      </c>
      <c r="B9" s="34">
        <v>2.7490000000000001</v>
      </c>
      <c r="D9" s="38">
        <v>1.9E-3</v>
      </c>
      <c r="E9" s="39">
        <v>4.29</v>
      </c>
      <c r="F9" s="39">
        <v>4.17</v>
      </c>
      <c r="G9" s="39">
        <v>3.86</v>
      </c>
      <c r="H9" s="39">
        <v>2.99</v>
      </c>
      <c r="I9" s="39">
        <v>3.16</v>
      </c>
      <c r="J9" s="39">
        <v>3.31</v>
      </c>
      <c r="L9" s="37">
        <v>1E-3</v>
      </c>
      <c r="M9" s="33">
        <v>1.61</v>
      </c>
      <c r="N9" s="33">
        <v>1.75</v>
      </c>
      <c r="O9" s="33">
        <v>1.84</v>
      </c>
      <c r="P9" s="33">
        <v>1.96</v>
      </c>
      <c r="R9" s="37">
        <v>5.9999999999999995E-4</v>
      </c>
      <c r="S9" s="33">
        <v>1.48</v>
      </c>
      <c r="T9" s="33"/>
      <c r="U9" s="33">
        <v>1.07</v>
      </c>
      <c r="V9" s="33">
        <v>1.0049999999999999</v>
      </c>
      <c r="W9" s="33">
        <v>0.89500000000000002</v>
      </c>
      <c r="X9" s="33">
        <v>0.745</v>
      </c>
      <c r="Z9" s="40">
        <v>0.4</v>
      </c>
      <c r="AA9" s="41">
        <v>0.86</v>
      </c>
      <c r="AB9" s="41">
        <v>0.67</v>
      </c>
      <c r="AC9" s="41">
        <v>0.56999999999999995</v>
      </c>
      <c r="AD9" s="41">
        <v>0.49</v>
      </c>
      <c r="AE9" s="41">
        <v>0.44</v>
      </c>
      <c r="AF9" s="41">
        <v>0.39</v>
      </c>
      <c r="AH9" s="40">
        <v>0.4</v>
      </c>
      <c r="AI9" s="42">
        <v>1.385</v>
      </c>
      <c r="AJ9" s="42">
        <v>1.349</v>
      </c>
      <c r="AK9" s="42">
        <v>1.321</v>
      </c>
      <c r="AL9" s="42">
        <v>1.296</v>
      </c>
      <c r="AM9" s="42">
        <v>1.274</v>
      </c>
      <c r="AN9" s="42">
        <v>1.2569999999999999</v>
      </c>
    </row>
    <row r="10" spans="1:40">
      <c r="A10" s="27">
        <v>8.0000000000000004E-4</v>
      </c>
      <c r="B10" s="34">
        <v>2.6589999999999998</v>
      </c>
      <c r="D10" s="38">
        <v>2.3E-3</v>
      </c>
      <c r="E10" s="39">
        <v>3.98</v>
      </c>
      <c r="F10" s="39">
        <v>3.87</v>
      </c>
      <c r="G10" s="39">
        <v>3.5</v>
      </c>
      <c r="H10" s="39">
        <v>2.8</v>
      </c>
      <c r="I10" s="39">
        <v>3</v>
      </c>
      <c r="J10" s="39">
        <v>3.13</v>
      </c>
      <c r="L10" s="37">
        <v>1.1000000000000001E-3</v>
      </c>
      <c r="M10" s="33">
        <v>1.56</v>
      </c>
      <c r="N10" s="33">
        <v>1.7</v>
      </c>
      <c r="O10" s="33">
        <v>1.79</v>
      </c>
      <c r="P10" s="33">
        <v>1.91</v>
      </c>
      <c r="R10" s="37">
        <v>6.9999999999999999E-4</v>
      </c>
      <c r="S10" s="33">
        <v>1.48</v>
      </c>
      <c r="T10" s="33"/>
      <c r="U10" s="33">
        <v>1.075</v>
      </c>
      <c r="V10" s="33">
        <v>1.0049999999999999</v>
      </c>
      <c r="W10" s="33">
        <v>0.9</v>
      </c>
      <c r="X10" s="33">
        <v>0.745</v>
      </c>
      <c r="Z10" s="40">
        <v>0.5</v>
      </c>
      <c r="AA10" s="41">
        <v>0.92</v>
      </c>
      <c r="AB10" s="41">
        <v>0.73</v>
      </c>
      <c r="AC10" s="41">
        <v>0.64</v>
      </c>
      <c r="AD10" s="41">
        <v>0.56000000000000005</v>
      </c>
      <c r="AE10" s="41">
        <v>0.51</v>
      </c>
      <c r="AF10" s="41">
        <v>0.45</v>
      </c>
      <c r="AH10" s="40">
        <v>0.5</v>
      </c>
      <c r="AI10" s="42">
        <v>1.3680000000000001</v>
      </c>
      <c r="AJ10" s="42">
        <v>1.3320000000000001</v>
      </c>
      <c r="AK10" s="42">
        <v>1.306</v>
      </c>
      <c r="AL10" s="42">
        <v>1.2829999999999999</v>
      </c>
      <c r="AM10" s="42">
        <v>1.2649999999999999</v>
      </c>
      <c r="AN10" s="42">
        <v>1.25</v>
      </c>
    </row>
    <row r="11" spans="1:40">
      <c r="A11" s="27">
        <v>8.9999999999999998E-4</v>
      </c>
      <c r="B11" s="34">
        <v>2.5819999999999999</v>
      </c>
      <c r="D11" s="38">
        <v>3.0999999999999999E-3</v>
      </c>
      <c r="E11" s="39">
        <v>3.6</v>
      </c>
      <c r="F11" s="39">
        <v>3.46</v>
      </c>
      <c r="G11" s="39">
        <v>3.11</v>
      </c>
      <c r="H11" s="39">
        <v>2.5099999999999998</v>
      </c>
      <c r="I11" s="39">
        <v>2.79</v>
      </c>
      <c r="J11" s="39">
        <v>2.85</v>
      </c>
      <c r="L11" s="37">
        <v>1.1999999999999999E-3</v>
      </c>
      <c r="M11" s="33">
        <v>1.53</v>
      </c>
      <c r="N11" s="33">
        <v>1.65</v>
      </c>
      <c r="O11" s="33">
        <v>1.75</v>
      </c>
      <c r="P11" s="33">
        <v>1.86</v>
      </c>
      <c r="R11" s="37">
        <v>8.0000000000000004E-4</v>
      </c>
      <c r="S11" s="33">
        <v>1.48</v>
      </c>
      <c r="T11" s="33"/>
      <c r="U11" s="33">
        <v>1.075</v>
      </c>
      <c r="V11" s="33">
        <v>1.01</v>
      </c>
      <c r="W11" s="33">
        <v>0.9</v>
      </c>
      <c r="X11" s="33">
        <v>0.75</v>
      </c>
      <c r="Z11" s="40">
        <v>0.6</v>
      </c>
      <c r="AA11" s="41">
        <v>0.98</v>
      </c>
      <c r="AB11" s="41">
        <v>0.8</v>
      </c>
      <c r="AC11" s="41">
        <v>0.7</v>
      </c>
      <c r="AD11" s="41">
        <v>0.63</v>
      </c>
      <c r="AE11" s="41">
        <v>0.57999999999999996</v>
      </c>
      <c r="AF11" s="41">
        <v>0.52</v>
      </c>
      <c r="AH11" s="40">
        <v>0.6</v>
      </c>
      <c r="AI11" s="42">
        <v>1.351</v>
      </c>
      <c r="AJ11" s="42">
        <v>1.3160000000000001</v>
      </c>
      <c r="AK11" s="42">
        <v>1.2929999999999999</v>
      </c>
      <c r="AL11" s="42">
        <v>1.2749999999999999</v>
      </c>
      <c r="AM11" s="42">
        <v>1.2589999999999999</v>
      </c>
      <c r="AN11" s="42">
        <v>1.246</v>
      </c>
    </row>
    <row r="12" spans="1:40">
      <c r="A12" s="27">
        <v>1E-3</v>
      </c>
      <c r="B12" s="34">
        <v>2.5150000000000001</v>
      </c>
      <c r="D12" s="38">
        <v>4.7000000000000002E-3</v>
      </c>
      <c r="E12" s="39">
        <v>3.06</v>
      </c>
      <c r="F12" s="39">
        <v>2.92</v>
      </c>
      <c r="G12" s="39">
        <v>2.59</v>
      </c>
      <c r="H12" s="39">
        <v>2.3199999999999998</v>
      </c>
      <c r="I12" s="39">
        <v>2.57</v>
      </c>
      <c r="J12" s="39">
        <v>2.63</v>
      </c>
      <c r="L12" s="37">
        <v>1.2999999999999999E-3</v>
      </c>
      <c r="M12" s="33">
        <v>1.49</v>
      </c>
      <c r="N12" s="33">
        <v>1.61</v>
      </c>
      <c r="O12" s="33">
        <v>1.71</v>
      </c>
      <c r="P12" s="33">
        <v>1.82</v>
      </c>
      <c r="R12" s="37">
        <v>8.9999999999999998E-4</v>
      </c>
      <c r="S12" s="33">
        <v>1.4850000000000001</v>
      </c>
      <c r="T12" s="33"/>
      <c r="U12" s="33">
        <v>1.08</v>
      </c>
      <c r="V12" s="33">
        <v>1.01</v>
      </c>
      <c r="W12" s="33">
        <v>0.9</v>
      </c>
      <c r="X12" s="33">
        <v>0.75</v>
      </c>
      <c r="Z12" s="40">
        <v>0.7</v>
      </c>
      <c r="AA12" s="41">
        <v>1.04</v>
      </c>
      <c r="AB12" s="41">
        <v>0.86</v>
      </c>
      <c r="AC12" s="41">
        <v>0.77</v>
      </c>
      <c r="AD12" s="41">
        <v>0.7</v>
      </c>
      <c r="AE12" s="41">
        <v>0.65</v>
      </c>
      <c r="AF12" s="41">
        <v>0.57999999999999996</v>
      </c>
      <c r="AH12" s="40">
        <v>0.7</v>
      </c>
      <c r="AI12" s="42">
        <v>1.3380000000000001</v>
      </c>
      <c r="AJ12" s="42">
        <v>1.3049999999999999</v>
      </c>
      <c r="AK12" s="42">
        <v>1.284</v>
      </c>
      <c r="AL12" s="42">
        <v>1.268</v>
      </c>
      <c r="AM12" s="42">
        <v>1.2549999999999999</v>
      </c>
      <c r="AN12" s="42">
        <v>1.2430000000000001</v>
      </c>
    </row>
    <row r="13" spans="1:40">
      <c r="A13" s="27">
        <v>1.1000000000000001E-3</v>
      </c>
      <c r="B13" s="34">
        <v>2.456</v>
      </c>
      <c r="D13" s="38">
        <v>6.1999999999999998E-3</v>
      </c>
      <c r="E13" s="39">
        <v>2.69</v>
      </c>
      <c r="F13" s="39">
        <v>2.54</v>
      </c>
      <c r="G13" s="39">
        <v>2.11</v>
      </c>
      <c r="H13" s="39">
        <v>2.09</v>
      </c>
      <c r="I13" s="39">
        <v>2.41</v>
      </c>
      <c r="J13" s="39">
        <v>2.3199999999999998</v>
      </c>
      <c r="L13" s="37">
        <v>1.4E-3</v>
      </c>
      <c r="M13" s="33">
        <v>1.46</v>
      </c>
      <c r="N13" s="33">
        <v>1.58</v>
      </c>
      <c r="O13" s="33">
        <v>1.68</v>
      </c>
      <c r="P13" s="33">
        <v>1.78</v>
      </c>
      <c r="R13" s="37">
        <v>1E-3</v>
      </c>
      <c r="S13" s="33">
        <v>1.4850000000000001</v>
      </c>
      <c r="T13" s="33"/>
      <c r="U13" s="33">
        <v>1.085</v>
      </c>
      <c r="V13" s="33">
        <v>1.0149999999999999</v>
      </c>
      <c r="W13" s="33">
        <v>0.9</v>
      </c>
      <c r="X13" s="33">
        <v>0.75</v>
      </c>
      <c r="Z13" s="40">
        <v>0.8</v>
      </c>
      <c r="AA13" s="41">
        <v>1.1000000000000001</v>
      </c>
      <c r="AB13" s="41">
        <v>0.93</v>
      </c>
      <c r="AC13" s="41">
        <v>0.84</v>
      </c>
      <c r="AD13" s="41">
        <v>0.77</v>
      </c>
      <c r="AE13" s="41">
        <v>0.72</v>
      </c>
      <c r="AF13" s="41">
        <v>0.64</v>
      </c>
      <c r="AH13" s="40">
        <v>0.8</v>
      </c>
      <c r="AI13" s="42">
        <v>1.3260000000000001</v>
      </c>
      <c r="AJ13" s="42">
        <v>1.2969999999999999</v>
      </c>
      <c r="AK13" s="42">
        <v>1.278</v>
      </c>
      <c r="AL13" s="42">
        <v>1.2649999999999999</v>
      </c>
      <c r="AM13" s="42">
        <v>1.2529999999999999</v>
      </c>
      <c r="AN13" s="42">
        <v>1.242</v>
      </c>
    </row>
    <row r="14" spans="1:40">
      <c r="A14" s="27">
        <v>1.1999999999999999E-3</v>
      </c>
      <c r="B14" s="34">
        <v>2.4039999999999999</v>
      </c>
      <c r="D14" s="38">
        <v>7.7999999999999996E-3</v>
      </c>
      <c r="E14" s="39">
        <v>2.4</v>
      </c>
      <c r="F14" s="39">
        <v>2.25</v>
      </c>
      <c r="G14" s="39">
        <v>1.84</v>
      </c>
      <c r="H14" s="39">
        <v>1.92</v>
      </c>
      <c r="I14" s="39">
        <v>2.25</v>
      </c>
      <c r="J14" s="39">
        <v>2.1</v>
      </c>
      <c r="L14" s="37">
        <v>1.5E-3</v>
      </c>
      <c r="M14" s="33">
        <v>1.43</v>
      </c>
      <c r="N14" s="33">
        <v>1.55</v>
      </c>
      <c r="O14" s="33">
        <v>1.65</v>
      </c>
      <c r="P14" s="33">
        <v>1.75</v>
      </c>
      <c r="R14" s="37">
        <v>1.1000000000000001E-3</v>
      </c>
      <c r="S14" s="33">
        <v>1.4850000000000001</v>
      </c>
      <c r="T14" s="33"/>
      <c r="U14" s="33">
        <v>1.0900000000000001</v>
      </c>
      <c r="V14" s="33">
        <v>1.02</v>
      </c>
      <c r="W14" s="33">
        <v>0.90500000000000003</v>
      </c>
      <c r="X14" s="33">
        <v>0.75</v>
      </c>
      <c r="Z14" s="40">
        <v>0.9</v>
      </c>
      <c r="AA14" s="41">
        <v>1.17</v>
      </c>
      <c r="AB14" s="41">
        <v>1</v>
      </c>
      <c r="AC14" s="41">
        <v>0.92</v>
      </c>
      <c r="AD14" s="41">
        <v>0.84</v>
      </c>
      <c r="AE14" s="41">
        <v>0.79</v>
      </c>
      <c r="AF14" s="41">
        <v>0.7</v>
      </c>
      <c r="AH14" s="40">
        <v>0.9</v>
      </c>
      <c r="AI14" s="42">
        <v>1.3160000000000001</v>
      </c>
      <c r="AJ14" s="42">
        <v>1.288</v>
      </c>
      <c r="AK14" s="42">
        <v>1.2729999999999999</v>
      </c>
      <c r="AL14" s="42">
        <v>1.2609999999999999</v>
      </c>
      <c r="AM14" s="42">
        <v>1.252</v>
      </c>
      <c r="AN14" s="42">
        <v>1.2430000000000001</v>
      </c>
    </row>
    <row r="15" spans="1:40">
      <c r="A15" s="27">
        <v>1.2999999999999999E-3</v>
      </c>
      <c r="B15" s="34">
        <v>2.3570000000000002</v>
      </c>
      <c r="D15" s="38">
        <v>9.2999999999999992E-3</v>
      </c>
      <c r="E15" s="39">
        <v>2.15</v>
      </c>
      <c r="F15" s="39">
        <v>1.98</v>
      </c>
      <c r="G15" s="39">
        <v>1.62</v>
      </c>
      <c r="H15" s="39">
        <v>1.85</v>
      </c>
      <c r="I15" s="39">
        <v>2.11</v>
      </c>
      <c r="J15" s="39">
        <v>1.85</v>
      </c>
      <c r="L15" s="37">
        <v>1.6000000000000001E-3</v>
      </c>
      <c r="M15" s="33">
        <v>1.41</v>
      </c>
      <c r="N15" s="33">
        <v>1.52</v>
      </c>
      <c r="O15" s="33">
        <v>1.62</v>
      </c>
      <c r="P15" s="33">
        <v>1.72</v>
      </c>
      <c r="R15" s="37">
        <v>1.1999999999999999E-3</v>
      </c>
      <c r="S15" s="33">
        <v>1.4850000000000001</v>
      </c>
      <c r="T15" s="33"/>
      <c r="U15" s="33">
        <v>1.095</v>
      </c>
      <c r="V15" s="33">
        <v>1.02</v>
      </c>
      <c r="W15" s="33">
        <v>0.90500000000000003</v>
      </c>
      <c r="X15" s="33">
        <v>0.755</v>
      </c>
      <c r="Z15" s="40">
        <v>1</v>
      </c>
      <c r="AA15" s="41">
        <v>1.23</v>
      </c>
      <c r="AB15" s="41">
        <v>1.07</v>
      </c>
      <c r="AC15" s="41">
        <v>0.99</v>
      </c>
      <c r="AD15" s="41">
        <v>0.91</v>
      </c>
      <c r="AE15" s="41">
        <v>0.85</v>
      </c>
      <c r="AF15" s="41">
        <v>0.75</v>
      </c>
      <c r="AH15" s="40">
        <v>1</v>
      </c>
      <c r="AI15" s="42">
        <v>1.3080000000000001</v>
      </c>
      <c r="AJ15" s="42">
        <v>1.2829999999999999</v>
      </c>
      <c r="AK15" s="42">
        <v>1.2689999999999999</v>
      </c>
      <c r="AL15" s="42">
        <v>1.26</v>
      </c>
      <c r="AM15" s="42">
        <v>1.2529999999999999</v>
      </c>
      <c r="AN15" s="42">
        <v>1.244</v>
      </c>
    </row>
    <row r="16" spans="1:40">
      <c r="A16" s="27">
        <v>1.4E-3</v>
      </c>
      <c r="B16" s="34">
        <v>2.3140000000000001</v>
      </c>
      <c r="D16" s="38">
        <v>1.24E-2</v>
      </c>
      <c r="E16" s="39">
        <v>1.86</v>
      </c>
      <c r="F16" s="39">
        <v>1.76</v>
      </c>
      <c r="G16" s="39">
        <v>1.38</v>
      </c>
      <c r="H16" s="39">
        <v>1.71</v>
      </c>
      <c r="I16" s="39">
        <v>1.94</v>
      </c>
      <c r="J16" s="39">
        <v>1.61</v>
      </c>
      <c r="L16" s="37">
        <v>1.6999999999999999E-3</v>
      </c>
      <c r="M16" s="33">
        <v>1.39</v>
      </c>
      <c r="N16" s="33">
        <v>1.5</v>
      </c>
      <c r="O16" s="33">
        <v>1.6</v>
      </c>
      <c r="P16" s="33">
        <v>1.69</v>
      </c>
      <c r="R16" s="37">
        <v>1.2999999999999999E-3</v>
      </c>
      <c r="S16" s="33">
        <v>1.49</v>
      </c>
      <c r="T16" s="33"/>
      <c r="U16" s="33">
        <v>1.1000000000000001</v>
      </c>
      <c r="V16" s="33">
        <v>1.0249999999999999</v>
      </c>
      <c r="W16" s="33">
        <v>0.91</v>
      </c>
      <c r="X16" s="33">
        <v>0.76</v>
      </c>
      <c r="Z16" s="40">
        <v>1.1000000000000001</v>
      </c>
      <c r="AA16" s="41">
        <v>1.3</v>
      </c>
      <c r="AB16" s="41">
        <v>1.1399999999999999</v>
      </c>
      <c r="AC16" s="41">
        <v>1.06</v>
      </c>
      <c r="AD16" s="41">
        <v>0.98</v>
      </c>
      <c r="AE16" s="41">
        <v>0.92</v>
      </c>
      <c r="AF16" s="41">
        <v>0.81</v>
      </c>
      <c r="AH16" s="40">
        <v>1.1000000000000001</v>
      </c>
      <c r="AI16" s="42">
        <v>1.3009999999999999</v>
      </c>
      <c r="AJ16" s="42">
        <v>1.278</v>
      </c>
      <c r="AK16" s="42">
        <v>1.266</v>
      </c>
      <c r="AL16" s="42">
        <v>1.2589999999999999</v>
      </c>
      <c r="AM16" s="42">
        <v>1.2549999999999999</v>
      </c>
      <c r="AN16" s="42">
        <v>1.248</v>
      </c>
    </row>
    <row r="17" spans="1:40">
      <c r="A17" s="27">
        <v>1.5E-3</v>
      </c>
      <c r="B17" s="34">
        <v>2.2749999999999999</v>
      </c>
      <c r="G17" s="43"/>
      <c r="H17" s="43"/>
      <c r="I17" s="43"/>
      <c r="J17" s="43"/>
      <c r="L17" s="37">
        <v>1.8E-3</v>
      </c>
      <c r="M17" s="33">
        <v>1.37</v>
      </c>
      <c r="N17" s="33">
        <v>1.47</v>
      </c>
      <c r="O17" s="33">
        <v>1.57</v>
      </c>
      <c r="P17" s="33">
        <v>1.67</v>
      </c>
      <c r="R17" s="37">
        <v>1.4E-3</v>
      </c>
      <c r="S17" s="33">
        <v>1.49</v>
      </c>
      <c r="T17" s="33"/>
      <c r="U17" s="33">
        <v>1.1000000000000001</v>
      </c>
      <c r="V17" s="33">
        <v>1.0249999999999999</v>
      </c>
      <c r="W17" s="33">
        <v>0.91</v>
      </c>
      <c r="X17" s="33">
        <v>0.76500000000000001</v>
      </c>
      <c r="Z17" s="40">
        <v>1.2</v>
      </c>
      <c r="AA17" s="41">
        <v>1.37</v>
      </c>
      <c r="AB17" s="41">
        <v>1.22</v>
      </c>
      <c r="AC17" s="41">
        <v>1.1399999999999999</v>
      </c>
      <c r="AD17" s="41">
        <v>1.05</v>
      </c>
      <c r="AE17" s="41">
        <v>0.98</v>
      </c>
      <c r="AF17" s="41">
        <v>0.86</v>
      </c>
      <c r="AH17" s="40">
        <v>1.2</v>
      </c>
      <c r="AI17" s="42">
        <v>1.2949999999999999</v>
      </c>
      <c r="AJ17" s="42">
        <v>1.274</v>
      </c>
      <c r="AK17" s="42">
        <v>1.2649999999999999</v>
      </c>
      <c r="AL17" s="42">
        <v>1.2609999999999999</v>
      </c>
      <c r="AM17" s="42">
        <v>1.2589999999999999</v>
      </c>
      <c r="AN17" s="42">
        <v>1.252</v>
      </c>
    </row>
    <row r="18" spans="1:40">
      <c r="A18" s="27">
        <v>1.6000000000000001E-3</v>
      </c>
      <c r="B18" s="34">
        <v>2.2389999999999999</v>
      </c>
      <c r="G18" s="43"/>
      <c r="H18" s="43"/>
      <c r="I18" s="43"/>
      <c r="J18" s="43"/>
      <c r="L18" s="37">
        <v>1.9E-3</v>
      </c>
      <c r="M18" s="33">
        <v>1.35</v>
      </c>
      <c r="N18" s="33">
        <v>1.45</v>
      </c>
      <c r="O18" s="33">
        <v>1.55</v>
      </c>
      <c r="P18" s="33">
        <v>1.64</v>
      </c>
      <c r="R18" s="37">
        <v>1.5E-3</v>
      </c>
      <c r="S18" s="33">
        <v>1.49</v>
      </c>
      <c r="T18" s="33"/>
      <c r="U18" s="33">
        <v>1.1000000000000001</v>
      </c>
      <c r="V18" s="33">
        <v>1.0249999999999999</v>
      </c>
      <c r="W18" s="33">
        <v>0.91500000000000004</v>
      </c>
      <c r="X18" s="33">
        <v>0.77</v>
      </c>
      <c r="Z18" s="40">
        <v>1.3</v>
      </c>
      <c r="AA18" s="41">
        <v>1.43</v>
      </c>
      <c r="AB18" s="41">
        <v>1.29</v>
      </c>
      <c r="AC18" s="41">
        <v>1.21</v>
      </c>
      <c r="AD18" s="41">
        <v>1.1299999999999999</v>
      </c>
      <c r="AE18" s="41">
        <v>1.04</v>
      </c>
      <c r="AF18" s="41">
        <v>0.91</v>
      </c>
      <c r="AH18" s="40">
        <v>1.3</v>
      </c>
      <c r="AI18" s="42">
        <v>1.29</v>
      </c>
      <c r="AJ18" s="42">
        <v>1.272</v>
      </c>
      <c r="AK18" s="42">
        <v>1.264</v>
      </c>
      <c r="AL18" s="42">
        <v>1.262</v>
      </c>
      <c r="AM18" s="42">
        <v>1.2649999999999999</v>
      </c>
      <c r="AN18" s="42">
        <v>1.2569999999999999</v>
      </c>
    </row>
    <row r="19" spans="1:40">
      <c r="A19" s="27">
        <v>1.6999999999999999E-3</v>
      </c>
      <c r="B19" s="34">
        <v>2.2050000000000001</v>
      </c>
      <c r="G19" s="43"/>
      <c r="H19" s="43"/>
      <c r="I19" s="43"/>
      <c r="J19" s="43"/>
      <c r="L19" s="37">
        <v>2E-3</v>
      </c>
      <c r="M19" s="33">
        <v>1.33</v>
      </c>
      <c r="N19" s="33">
        <v>1.43</v>
      </c>
      <c r="O19" s="33">
        <v>1.53</v>
      </c>
      <c r="P19" s="33">
        <v>1.62</v>
      </c>
      <c r="R19" s="37">
        <v>1.6000000000000001E-3</v>
      </c>
      <c r="S19" s="33">
        <v>1.49</v>
      </c>
      <c r="T19" s="33"/>
      <c r="U19" s="33">
        <v>1.105</v>
      </c>
      <c r="V19" s="33">
        <v>1.0249999999999999</v>
      </c>
      <c r="W19" s="33">
        <v>0.91500000000000004</v>
      </c>
      <c r="X19" s="33">
        <v>0.77500000000000002</v>
      </c>
      <c r="Z19" s="40">
        <v>1.4</v>
      </c>
      <c r="AA19" s="41">
        <v>1.5</v>
      </c>
      <c r="AB19" s="41">
        <v>1.37</v>
      </c>
      <c r="AC19" s="41">
        <v>1.29</v>
      </c>
      <c r="AD19" s="41">
        <v>1.2</v>
      </c>
      <c r="AE19" s="41">
        <v>1.1000000000000001</v>
      </c>
      <c r="AF19" s="41">
        <v>0.95</v>
      </c>
      <c r="AH19" s="40">
        <v>1.4</v>
      </c>
      <c r="AI19" s="42">
        <v>1.2849999999999999</v>
      </c>
      <c r="AJ19" s="42">
        <v>1.27</v>
      </c>
      <c r="AK19" s="42">
        <v>1.264</v>
      </c>
      <c r="AL19" s="42">
        <v>1.2669999999999999</v>
      </c>
      <c r="AM19" s="42">
        <v>1.272</v>
      </c>
      <c r="AN19" s="42">
        <v>1.2649999999999999</v>
      </c>
    </row>
    <row r="20" spans="1:40">
      <c r="A20" s="27">
        <v>1.8E-3</v>
      </c>
      <c r="B20" s="34">
        <v>2.1739999999999999</v>
      </c>
      <c r="D20" s="1567" t="s">
        <v>186</v>
      </c>
      <c r="E20" s="1567"/>
      <c r="F20" s="1567"/>
      <c r="G20" s="1567"/>
      <c r="H20" s="43"/>
      <c r="I20" s="43"/>
      <c r="J20" s="43"/>
      <c r="L20" s="37">
        <v>2.0999999999999999E-3</v>
      </c>
      <c r="M20" s="33">
        <v>1.31</v>
      </c>
      <c r="N20" s="33">
        <v>1.41</v>
      </c>
      <c r="O20" s="33">
        <v>1.51</v>
      </c>
      <c r="P20" s="33">
        <v>1.6</v>
      </c>
      <c r="R20" s="37">
        <v>1.6999999999999999E-3</v>
      </c>
      <c r="S20" s="33">
        <v>1.4950000000000001</v>
      </c>
      <c r="T20" s="33"/>
      <c r="U20" s="33">
        <v>1.105</v>
      </c>
      <c r="V20" s="33">
        <v>1.03</v>
      </c>
      <c r="W20" s="33">
        <v>0.92</v>
      </c>
      <c r="X20" s="33">
        <v>0.77500000000000002</v>
      </c>
      <c r="Z20" s="40">
        <v>1.5</v>
      </c>
      <c r="AA20" s="41">
        <v>1.58</v>
      </c>
      <c r="AB20" s="41">
        <v>1.44</v>
      </c>
      <c r="AC20" s="41">
        <v>1.36</v>
      </c>
      <c r="AD20" s="41">
        <v>1.27</v>
      </c>
      <c r="AE20" s="41">
        <v>1.1599999999999999</v>
      </c>
      <c r="AF20" s="41">
        <v>1</v>
      </c>
      <c r="AH20" s="40">
        <v>1.5</v>
      </c>
      <c r="AI20" s="42">
        <v>1.282</v>
      </c>
      <c r="AJ20" s="42">
        <v>1.2689999999999999</v>
      </c>
      <c r="AK20" s="42">
        <v>1.2649999999999999</v>
      </c>
      <c r="AL20" s="42">
        <v>1.2729999999999999</v>
      </c>
      <c r="AM20" s="42">
        <v>1.2829999999999999</v>
      </c>
      <c r="AN20" s="42">
        <v>1.2729999999999999</v>
      </c>
    </row>
    <row r="21" spans="1:40">
      <c r="A21" s="27">
        <v>1.9E-3</v>
      </c>
      <c r="B21" s="34">
        <v>2.145</v>
      </c>
      <c r="D21" s="1570" t="s">
        <v>145</v>
      </c>
      <c r="E21" s="1568" t="s">
        <v>146</v>
      </c>
      <c r="F21" s="1569"/>
      <c r="G21" s="1569"/>
      <c r="I21" s="43"/>
      <c r="J21" s="43"/>
      <c r="L21" s="37">
        <v>2.2000000000000001E-3</v>
      </c>
      <c r="M21" s="33">
        <v>1.3</v>
      </c>
      <c r="N21" s="33">
        <v>1.4</v>
      </c>
      <c r="O21" s="33">
        <v>1.5</v>
      </c>
      <c r="P21" s="33">
        <v>1.58</v>
      </c>
      <c r="R21" s="37">
        <v>1.8E-3</v>
      </c>
      <c r="S21" s="33">
        <v>1.4950000000000001</v>
      </c>
      <c r="T21" s="33"/>
      <c r="U21" s="33">
        <v>1.105</v>
      </c>
      <c r="V21" s="33">
        <v>1.03</v>
      </c>
      <c r="W21" s="33">
        <v>0.92</v>
      </c>
      <c r="X21" s="33">
        <v>0.77500000000000002</v>
      </c>
      <c r="Z21" s="44">
        <v>1.6</v>
      </c>
      <c r="AA21" s="45">
        <v>1.65</v>
      </c>
      <c r="AB21" s="45">
        <v>1.52</v>
      </c>
      <c r="AC21" s="45">
        <v>1.44</v>
      </c>
      <c r="AD21" s="45">
        <v>1.34</v>
      </c>
      <c r="AE21" s="45">
        <v>1.22</v>
      </c>
      <c r="AF21" s="45">
        <v>1.05</v>
      </c>
      <c r="AH21" s="44">
        <v>1.6</v>
      </c>
      <c r="AI21" s="46">
        <v>1.2789999999999999</v>
      </c>
      <c r="AJ21" s="46">
        <v>1.268</v>
      </c>
      <c r="AK21" s="46">
        <v>1.2669999999999999</v>
      </c>
      <c r="AL21" s="46">
        <v>1.28</v>
      </c>
      <c r="AM21" s="46">
        <v>1.2949999999999999</v>
      </c>
      <c r="AN21" s="46">
        <v>1.282</v>
      </c>
    </row>
    <row r="22" spans="1:40">
      <c r="A22" s="27">
        <v>2E-3</v>
      </c>
      <c r="B22" s="34">
        <v>2.1190000000000002</v>
      </c>
      <c r="D22" s="1570"/>
      <c r="E22" s="47" t="s">
        <v>157</v>
      </c>
      <c r="F22" s="47" t="s">
        <v>158</v>
      </c>
      <c r="G22" s="47" t="s">
        <v>159</v>
      </c>
      <c r="J22" s="43"/>
      <c r="L22" s="37">
        <v>2.3E-3</v>
      </c>
      <c r="M22" s="33">
        <v>1.29</v>
      </c>
      <c r="N22" s="33">
        <v>1.385</v>
      </c>
      <c r="O22" s="33">
        <v>1.4850000000000001</v>
      </c>
      <c r="P22" s="33">
        <v>1.56</v>
      </c>
      <c r="R22" s="37">
        <v>1.9E-3</v>
      </c>
      <c r="S22" s="33">
        <v>1.4950000000000001</v>
      </c>
      <c r="T22" s="33"/>
      <c r="U22" s="33">
        <v>1.1100000000000001</v>
      </c>
      <c r="V22" s="33">
        <v>1.0349999999999999</v>
      </c>
      <c r="W22" s="33">
        <v>0.92500000000000004</v>
      </c>
      <c r="X22" s="33">
        <v>0.77500000000000002</v>
      </c>
      <c r="Z22" s="40">
        <v>1.7</v>
      </c>
      <c r="AA22" s="41">
        <v>1.72</v>
      </c>
      <c r="AB22" s="41">
        <v>1.59</v>
      </c>
      <c r="AC22" s="41">
        <v>1.51</v>
      </c>
      <c r="AD22" s="41">
        <v>1.4</v>
      </c>
      <c r="AE22" s="41">
        <v>1.28</v>
      </c>
      <c r="AF22" s="41">
        <v>1.0900000000000001</v>
      </c>
      <c r="AH22" s="40">
        <v>1.7</v>
      </c>
      <c r="AI22" s="42">
        <v>1.2769999999999999</v>
      </c>
      <c r="AJ22" s="42">
        <v>1.268</v>
      </c>
      <c r="AK22" s="42">
        <v>1.2709999999999999</v>
      </c>
      <c r="AL22" s="42">
        <v>1.2889999999999999</v>
      </c>
      <c r="AM22" s="42">
        <v>1.3069999999999999</v>
      </c>
      <c r="AN22" s="42">
        <v>1.29</v>
      </c>
    </row>
    <row r="23" spans="1:40">
      <c r="A23" s="27">
        <v>2.0999999999999999E-3</v>
      </c>
      <c r="B23" s="34">
        <v>2.0939999999999999</v>
      </c>
      <c r="D23" s="48">
        <v>4.0000000000000002E-4</v>
      </c>
      <c r="E23" s="42">
        <v>0.83299999999999996</v>
      </c>
      <c r="F23" s="42">
        <v>0.92400000000000004</v>
      </c>
      <c r="G23" s="28">
        <v>0.79900000000000004</v>
      </c>
      <c r="J23" s="43"/>
      <c r="L23" s="37">
        <v>2.3999999999999998E-3</v>
      </c>
      <c r="M23" s="33">
        <v>1.2749999999999999</v>
      </c>
      <c r="N23" s="33">
        <v>1.37</v>
      </c>
      <c r="O23" s="33">
        <v>1.4650000000000001</v>
      </c>
      <c r="P23" s="33">
        <v>1.54</v>
      </c>
      <c r="R23" s="37">
        <v>2E-3</v>
      </c>
      <c r="S23" s="33">
        <v>1.4950000000000001</v>
      </c>
      <c r="T23" s="33"/>
      <c r="U23" s="33">
        <v>1.1100000000000001</v>
      </c>
      <c r="V23" s="33">
        <v>1.0349999999999999</v>
      </c>
      <c r="W23" s="33">
        <v>0.92500000000000004</v>
      </c>
      <c r="X23" s="33">
        <v>0.78</v>
      </c>
      <c r="Z23" s="40">
        <v>1.8</v>
      </c>
      <c r="AA23" s="41">
        <v>1.8</v>
      </c>
      <c r="AB23" s="41">
        <v>1.67</v>
      </c>
      <c r="AC23" s="41">
        <v>1.59</v>
      </c>
      <c r="AD23" s="41">
        <v>1.47</v>
      </c>
      <c r="AE23" s="41">
        <v>1.33</v>
      </c>
      <c r="AF23" s="41">
        <v>1.1299999999999999</v>
      </c>
      <c r="AH23" s="40">
        <v>1.8</v>
      </c>
      <c r="AI23" s="42">
        <v>1.274</v>
      </c>
      <c r="AJ23" s="42">
        <v>1.268</v>
      </c>
      <c r="AK23" s="42">
        <v>1.2769999999999999</v>
      </c>
      <c r="AL23" s="42">
        <v>1.3</v>
      </c>
      <c r="AM23" s="42">
        <v>1.32</v>
      </c>
      <c r="AN23" s="42">
        <v>1.298</v>
      </c>
    </row>
    <row r="24" spans="1:40">
      <c r="A24" s="27">
        <v>2.2000000000000001E-3</v>
      </c>
      <c r="B24" s="34">
        <v>2.0699999999999998</v>
      </c>
      <c r="D24" s="48">
        <v>5.0000000000000001E-4</v>
      </c>
      <c r="E24" s="42">
        <v>0.85299999999999998</v>
      </c>
      <c r="F24" s="42">
        <v>0.95699999999999996</v>
      </c>
      <c r="G24" s="28">
        <v>0.84199999999999997</v>
      </c>
      <c r="J24" s="43"/>
      <c r="L24" s="37">
        <v>2.5000000000000001E-3</v>
      </c>
      <c r="M24" s="33">
        <v>1.26</v>
      </c>
      <c r="N24" s="33">
        <v>1.36</v>
      </c>
      <c r="O24" s="33">
        <v>1.45</v>
      </c>
      <c r="P24" s="33">
        <v>1.53</v>
      </c>
      <c r="R24" s="37">
        <v>2.0999999999999999E-3</v>
      </c>
      <c r="S24" s="33">
        <v>1.5</v>
      </c>
      <c r="T24" s="33"/>
      <c r="U24" s="33">
        <v>1.115</v>
      </c>
      <c r="V24" s="33">
        <v>1.04</v>
      </c>
      <c r="W24" s="33">
        <v>0.92500000000000004</v>
      </c>
      <c r="X24" s="33">
        <v>0.78</v>
      </c>
      <c r="Z24" s="40">
        <v>1.9</v>
      </c>
      <c r="AA24" s="41">
        <v>1.87</v>
      </c>
      <c r="AB24" s="41">
        <v>1.74</v>
      </c>
      <c r="AC24" s="41">
        <v>1.66</v>
      </c>
      <c r="AD24" s="41">
        <v>1.53</v>
      </c>
      <c r="AE24" s="41">
        <v>1.38</v>
      </c>
      <c r="AF24" s="41">
        <v>1.17</v>
      </c>
      <c r="AH24" s="40">
        <v>1.9</v>
      </c>
      <c r="AI24" s="42">
        <v>1.272</v>
      </c>
      <c r="AJ24" s="42">
        <v>1.27</v>
      </c>
      <c r="AK24" s="42">
        <v>1.284</v>
      </c>
      <c r="AL24" s="42">
        <v>1.3129999999999999</v>
      </c>
      <c r="AM24" s="42">
        <v>1.3340000000000001</v>
      </c>
      <c r="AN24" s="42">
        <v>1.306</v>
      </c>
    </row>
    <row r="25" spans="1:40">
      <c r="A25" s="27">
        <v>2.3E-3</v>
      </c>
      <c r="B25" s="34">
        <v>2.0470000000000002</v>
      </c>
      <c r="D25" s="48">
        <v>5.9999999999999995E-4</v>
      </c>
      <c r="E25" s="42">
        <v>0.87</v>
      </c>
      <c r="F25" s="42">
        <v>0.98099999999999998</v>
      </c>
      <c r="G25" s="28">
        <v>0.875</v>
      </c>
      <c r="J25" s="43"/>
      <c r="L25" s="37">
        <v>2.5999999999999999E-3</v>
      </c>
      <c r="M25" s="33">
        <v>1.25</v>
      </c>
      <c r="N25" s="33">
        <v>1.35</v>
      </c>
      <c r="O25" s="33">
        <v>1.44</v>
      </c>
      <c r="P25" s="33">
        <v>1.51</v>
      </c>
      <c r="R25" s="37">
        <v>2.2000000000000001E-3</v>
      </c>
      <c r="S25" s="33">
        <v>1.5</v>
      </c>
      <c r="T25" s="33"/>
      <c r="U25" s="33">
        <v>1.115</v>
      </c>
      <c r="V25" s="33">
        <v>1.04</v>
      </c>
      <c r="W25" s="33">
        <v>0.92500000000000004</v>
      </c>
      <c r="X25" s="33">
        <v>0.78500000000000003</v>
      </c>
      <c r="Z25" s="40">
        <v>2</v>
      </c>
      <c r="AA25" s="41">
        <v>1.95</v>
      </c>
      <c r="AB25" s="41">
        <v>1.82</v>
      </c>
      <c r="AC25" s="41">
        <v>1.73</v>
      </c>
      <c r="AD25" s="41">
        <v>1.59</v>
      </c>
      <c r="AE25" s="41">
        <v>1.42</v>
      </c>
      <c r="AF25" s="41">
        <v>1.21</v>
      </c>
      <c r="AH25" s="40">
        <v>2</v>
      </c>
      <c r="AI25" s="42">
        <v>1.2709999999999999</v>
      </c>
      <c r="AJ25" s="42">
        <v>1.272</v>
      </c>
      <c r="AK25" s="42">
        <v>1.2909999999999999</v>
      </c>
      <c r="AL25" s="42">
        <v>1.3260000000000001</v>
      </c>
      <c r="AM25" s="42">
        <v>1.3460000000000001</v>
      </c>
      <c r="AN25" s="42">
        <v>1.3140000000000001</v>
      </c>
    </row>
    <row r="26" spans="1:40">
      <c r="A26" s="27">
        <v>2.3999999999999998E-3</v>
      </c>
      <c r="B26" s="34">
        <v>2.0249999999999999</v>
      </c>
      <c r="D26" s="48">
        <v>8.0000000000000004E-4</v>
      </c>
      <c r="E26" s="42">
        <v>0.89500000000000002</v>
      </c>
      <c r="F26" s="42">
        <v>1.0289999999999999</v>
      </c>
      <c r="G26" s="28">
        <v>0.92500000000000004</v>
      </c>
      <c r="L26" s="37">
        <v>2.7000000000000001E-3</v>
      </c>
      <c r="M26" s="33">
        <v>1.24</v>
      </c>
      <c r="N26" s="33">
        <v>1.34</v>
      </c>
      <c r="O26" s="33">
        <v>1.425</v>
      </c>
      <c r="P26" s="33">
        <v>1.5</v>
      </c>
      <c r="R26" s="37">
        <v>2.3E-3</v>
      </c>
      <c r="S26" s="33">
        <v>1.5</v>
      </c>
      <c r="T26" s="33"/>
      <c r="U26" s="33">
        <v>1.115</v>
      </c>
      <c r="V26" s="33">
        <v>1.0449999999999999</v>
      </c>
      <c r="W26" s="33">
        <v>0.93</v>
      </c>
      <c r="X26" s="33">
        <v>0.78500000000000003</v>
      </c>
      <c r="Z26" s="40">
        <v>2.1</v>
      </c>
      <c r="AA26" s="41">
        <v>2.02</v>
      </c>
      <c r="AB26" s="41">
        <v>1.89</v>
      </c>
      <c r="AC26" s="41">
        <v>1.8</v>
      </c>
      <c r="AD26" s="41">
        <v>1.64</v>
      </c>
      <c r="AE26" s="41">
        <v>1.46</v>
      </c>
      <c r="AF26" s="41">
        <v>1.24</v>
      </c>
      <c r="AH26" s="40">
        <v>2.1</v>
      </c>
      <c r="AI26" s="42">
        <v>1.2709999999999999</v>
      </c>
      <c r="AJ26" s="42">
        <v>1.2749999999999999</v>
      </c>
      <c r="AK26" s="42">
        <v>1.3009999999999999</v>
      </c>
      <c r="AL26" s="42">
        <v>1.34</v>
      </c>
      <c r="AM26" s="42">
        <v>1.357</v>
      </c>
      <c r="AN26" s="42">
        <v>1.321</v>
      </c>
    </row>
    <row r="27" spans="1:40">
      <c r="A27" s="27">
        <v>2.5000000000000001E-3</v>
      </c>
      <c r="B27" s="34">
        <v>2.0049999999999999</v>
      </c>
      <c r="D27" s="48">
        <v>1E-3</v>
      </c>
      <c r="E27" s="42">
        <v>0.92</v>
      </c>
      <c r="F27" s="42">
        <v>1.0580000000000001</v>
      </c>
      <c r="G27" s="28">
        <v>0.96899999999999997</v>
      </c>
      <c r="L27" s="37">
        <v>2.8E-3</v>
      </c>
      <c r="M27" s="33">
        <v>1.23</v>
      </c>
      <c r="N27" s="33">
        <v>1.33</v>
      </c>
      <c r="O27" s="33">
        <v>1.41</v>
      </c>
      <c r="P27" s="33">
        <v>1.49</v>
      </c>
      <c r="R27" s="37">
        <v>2.3999999999999998E-3</v>
      </c>
      <c r="S27" s="33">
        <v>1.5</v>
      </c>
      <c r="T27" s="33"/>
      <c r="U27" s="33">
        <v>1.1200000000000001</v>
      </c>
      <c r="V27" s="33">
        <v>1.0449999999999999</v>
      </c>
      <c r="W27" s="33">
        <v>0.93</v>
      </c>
      <c r="X27" s="33">
        <v>0.79</v>
      </c>
      <c r="Z27" s="40">
        <v>2.2000000000000002</v>
      </c>
      <c r="AA27" s="41">
        <v>2.1</v>
      </c>
      <c r="AB27" s="41">
        <v>1.97</v>
      </c>
      <c r="AC27" s="41">
        <v>1.86</v>
      </c>
      <c r="AD27" s="41">
        <v>1.69</v>
      </c>
      <c r="AE27" s="41">
        <v>1.5</v>
      </c>
      <c r="AF27" s="41">
        <v>1.27</v>
      </c>
      <c r="AH27" s="40">
        <v>2.2000000000000002</v>
      </c>
      <c r="AI27" s="42">
        <v>1.27</v>
      </c>
      <c r="AJ27" s="42">
        <v>1.2789999999999999</v>
      </c>
      <c r="AK27" s="42">
        <v>1.3109999999999999</v>
      </c>
      <c r="AL27" s="42">
        <v>1.3520000000000001</v>
      </c>
      <c r="AM27" s="42">
        <v>1.3680000000000001</v>
      </c>
      <c r="AN27" s="42">
        <v>1.329</v>
      </c>
    </row>
    <row r="28" spans="1:40">
      <c r="A28" s="27">
        <v>2.5999999999999999E-3</v>
      </c>
      <c r="B28" s="34">
        <v>1.986</v>
      </c>
      <c r="C28" s="2"/>
      <c r="D28" s="48">
        <v>1.5E-3</v>
      </c>
      <c r="E28" s="42">
        <v>0.97199999999999998</v>
      </c>
      <c r="F28" s="42">
        <v>1.1040000000000001</v>
      </c>
      <c r="G28" s="28">
        <v>1.075</v>
      </c>
      <c r="K28" s="2"/>
      <c r="L28" s="37">
        <v>2.8999999999999998E-3</v>
      </c>
      <c r="M28" s="33">
        <v>1.22</v>
      </c>
      <c r="N28" s="33">
        <v>1.31</v>
      </c>
      <c r="O28" s="33">
        <v>1.4</v>
      </c>
      <c r="P28" s="33">
        <v>1.4750000000000001</v>
      </c>
      <c r="R28" s="37">
        <v>2.5000000000000001E-3</v>
      </c>
      <c r="S28" s="33">
        <v>1.5049999999999999</v>
      </c>
      <c r="T28" s="33"/>
      <c r="U28" s="33">
        <v>1.1200000000000001</v>
      </c>
      <c r="V28" s="33">
        <v>1.05</v>
      </c>
      <c r="W28" s="33">
        <v>0.93500000000000005</v>
      </c>
      <c r="X28" s="33">
        <v>0.79</v>
      </c>
      <c r="Z28" s="40">
        <v>2.2999999999999998</v>
      </c>
      <c r="AA28" s="41">
        <v>2.1800000000000002</v>
      </c>
      <c r="AB28" s="41">
        <v>2.0499999999999998</v>
      </c>
      <c r="AC28" s="41">
        <v>1.92</v>
      </c>
      <c r="AD28" s="41">
        <v>1.73</v>
      </c>
      <c r="AE28" s="41">
        <v>1.53</v>
      </c>
      <c r="AF28" s="41">
        <v>1.3</v>
      </c>
      <c r="AH28" s="40">
        <v>2.2999999999999998</v>
      </c>
      <c r="AI28" s="42">
        <v>1.27</v>
      </c>
      <c r="AJ28" s="42">
        <v>1.284</v>
      </c>
      <c r="AK28" s="42">
        <v>1.323</v>
      </c>
      <c r="AL28" s="42">
        <v>1.3620000000000001</v>
      </c>
      <c r="AM28" s="42">
        <v>1.377</v>
      </c>
      <c r="AN28" s="42">
        <v>1.335</v>
      </c>
    </row>
    <row r="29" spans="1:40">
      <c r="A29" s="27">
        <v>2.7000000000000001E-3</v>
      </c>
      <c r="B29" s="34">
        <v>1.9670000000000001</v>
      </c>
      <c r="D29" s="48">
        <v>2E-3</v>
      </c>
      <c r="E29" s="42">
        <v>1.014</v>
      </c>
      <c r="F29" s="42">
        <v>1.1040000000000001</v>
      </c>
      <c r="G29" s="28">
        <v>1.05</v>
      </c>
      <c r="K29" s="2"/>
      <c r="L29" s="37">
        <v>3.0000000000000001E-3</v>
      </c>
      <c r="M29" s="33">
        <v>1.21</v>
      </c>
      <c r="N29" s="33">
        <v>1.3</v>
      </c>
      <c r="O29" s="33">
        <v>1.39</v>
      </c>
      <c r="P29" s="33">
        <v>1.46</v>
      </c>
      <c r="R29" s="37">
        <v>2.5999999999999999E-3</v>
      </c>
      <c r="S29" s="33">
        <v>1.5049999999999999</v>
      </c>
      <c r="T29" s="33"/>
      <c r="U29" s="33">
        <v>1.1200000000000001</v>
      </c>
      <c r="V29" s="33">
        <v>1.05</v>
      </c>
      <c r="W29" s="33">
        <v>0.93500000000000005</v>
      </c>
      <c r="X29" s="33">
        <v>0.79500000000000004</v>
      </c>
      <c r="Z29" s="40">
        <v>2.4</v>
      </c>
      <c r="AA29" s="41">
        <v>2.25</v>
      </c>
      <c r="AB29" s="41">
        <v>2.12</v>
      </c>
      <c r="AC29" s="41">
        <v>1.97</v>
      </c>
      <c r="AD29" s="41">
        <v>1.76</v>
      </c>
      <c r="AE29" s="41">
        <v>1.56</v>
      </c>
      <c r="AF29" s="41">
        <v>1.33</v>
      </c>
      <c r="AH29" s="40">
        <v>2.4</v>
      </c>
      <c r="AI29" s="42">
        <v>1.2709999999999999</v>
      </c>
      <c r="AJ29" s="42">
        <v>1.292</v>
      </c>
      <c r="AK29" s="42">
        <v>1.3340000000000001</v>
      </c>
      <c r="AL29" s="42">
        <v>1.369</v>
      </c>
      <c r="AM29" s="42">
        <v>1.383</v>
      </c>
      <c r="AN29" s="42">
        <v>1.3420000000000001</v>
      </c>
    </row>
    <row r="30" spans="1:40">
      <c r="A30" s="27">
        <v>2.8E-3</v>
      </c>
      <c r="B30" s="34">
        <v>1.95</v>
      </c>
      <c r="D30" s="48">
        <v>3.0000000000000001E-3</v>
      </c>
      <c r="E30" s="42">
        <v>1.032</v>
      </c>
      <c r="F30" s="42">
        <v>1.04</v>
      </c>
      <c r="G30" s="28">
        <v>1.008</v>
      </c>
      <c r="J30" t="s">
        <v>116</v>
      </c>
      <c r="K30" s="2"/>
      <c r="L30" s="37">
        <v>3.0999999999999999E-3</v>
      </c>
      <c r="M30" s="33">
        <v>1.2</v>
      </c>
      <c r="N30" s="33">
        <v>1.3</v>
      </c>
      <c r="O30" s="33">
        <v>1.38</v>
      </c>
      <c r="P30" s="33">
        <v>1.45</v>
      </c>
      <c r="R30" s="37">
        <v>2.7000000000000001E-3</v>
      </c>
      <c r="S30" s="33">
        <v>1.5049999999999999</v>
      </c>
      <c r="T30" s="33"/>
      <c r="U30" s="33">
        <v>1.125</v>
      </c>
      <c r="V30" s="33">
        <v>1.05</v>
      </c>
      <c r="W30" s="33">
        <v>0.94</v>
      </c>
      <c r="X30" s="33">
        <v>0.8</v>
      </c>
      <c r="Z30" s="40">
        <v>2.5</v>
      </c>
      <c r="AA30" s="41">
        <v>2.33</v>
      </c>
      <c r="AB30" s="41">
        <v>2.19</v>
      </c>
      <c r="AC30" s="41">
        <v>2.02</v>
      </c>
      <c r="AD30" s="41">
        <v>1.79</v>
      </c>
      <c r="AE30" s="41">
        <v>1.59</v>
      </c>
      <c r="AF30" s="41">
        <v>1.36</v>
      </c>
      <c r="AH30" s="40">
        <v>2.5</v>
      </c>
      <c r="AI30" s="42">
        <v>1.272</v>
      </c>
      <c r="AJ30" s="42">
        <v>1.2989999999999999</v>
      </c>
      <c r="AK30" s="42">
        <v>1.345</v>
      </c>
      <c r="AL30" s="42">
        <v>1.3759999999999999</v>
      </c>
      <c r="AM30" s="42">
        <v>1.3879999999999999</v>
      </c>
      <c r="AN30" s="42">
        <v>1.3480000000000001</v>
      </c>
    </row>
    <row r="31" spans="1:40">
      <c r="A31" s="27">
        <v>2.8999999999999998E-3</v>
      </c>
      <c r="B31" s="34">
        <v>1.9330000000000001</v>
      </c>
      <c r="C31" s="2"/>
      <c r="D31" s="48">
        <v>4.0000000000000001E-3</v>
      </c>
      <c r="E31" s="42">
        <v>0.996</v>
      </c>
      <c r="F31" s="42">
        <v>0.97599999999999998</v>
      </c>
      <c r="G31" s="28">
        <v>0.94399999999999995</v>
      </c>
      <c r="K31" s="2"/>
      <c r="L31" s="37">
        <v>3.2000000000000002E-3</v>
      </c>
      <c r="M31" s="33">
        <v>1.19</v>
      </c>
      <c r="N31" s="33">
        <v>1.29</v>
      </c>
      <c r="O31" s="33">
        <v>1.37</v>
      </c>
      <c r="P31" s="33">
        <v>1.44</v>
      </c>
      <c r="R31" s="37">
        <v>2.8E-3</v>
      </c>
      <c r="S31" s="33">
        <v>1.5049999999999999</v>
      </c>
      <c r="T31" s="33"/>
      <c r="U31" s="33">
        <v>1.125</v>
      </c>
      <c r="V31" s="33">
        <v>1.05</v>
      </c>
      <c r="W31" s="33">
        <v>0.94</v>
      </c>
      <c r="X31" s="33">
        <v>0.8</v>
      </c>
      <c r="Z31" s="40">
        <v>2.6</v>
      </c>
      <c r="AA31" s="41">
        <v>2.4</v>
      </c>
      <c r="AB31" s="41">
        <v>2.2599999999999998</v>
      </c>
      <c r="AC31" s="41">
        <v>2.06</v>
      </c>
      <c r="AD31" s="41">
        <v>1.81</v>
      </c>
      <c r="AE31" s="41">
        <v>1.6</v>
      </c>
      <c r="AF31" s="41">
        <v>1.38</v>
      </c>
      <c r="AH31" s="40">
        <v>2.6</v>
      </c>
      <c r="AI31" s="42">
        <v>1.2729999999999999</v>
      </c>
      <c r="AJ31" s="42">
        <v>1.3080000000000001</v>
      </c>
      <c r="AK31" s="42">
        <v>1.3540000000000001</v>
      </c>
      <c r="AL31" s="42">
        <v>1.38</v>
      </c>
      <c r="AM31" s="42">
        <v>1.3919999999999999</v>
      </c>
      <c r="AN31" s="42">
        <v>1.3540000000000001</v>
      </c>
    </row>
    <row r="32" spans="1:40">
      <c r="A32" s="27">
        <v>3.0000000000000001E-3</v>
      </c>
      <c r="B32" s="34">
        <v>1.917</v>
      </c>
      <c r="C32" s="2"/>
      <c r="D32" s="48">
        <v>5.0000000000000001E-3</v>
      </c>
      <c r="E32" s="42">
        <v>0.95699999999999996</v>
      </c>
      <c r="F32" s="42">
        <v>0.92500000000000004</v>
      </c>
      <c r="G32" s="28">
        <v>0.88500000000000001</v>
      </c>
      <c r="K32" s="3"/>
      <c r="L32" s="37">
        <v>3.3E-3</v>
      </c>
      <c r="M32" s="33">
        <v>1.18</v>
      </c>
      <c r="N32" s="33">
        <v>1.28</v>
      </c>
      <c r="O32" s="33">
        <v>1.36</v>
      </c>
      <c r="P32" s="33">
        <v>1.43</v>
      </c>
      <c r="R32" s="37">
        <v>2.8999999999999998E-3</v>
      </c>
      <c r="S32" s="33">
        <v>1.51</v>
      </c>
      <c r="T32" s="33"/>
      <c r="U32" s="33">
        <v>1.125</v>
      </c>
      <c r="V32" s="33">
        <v>1.05</v>
      </c>
      <c r="W32" s="33">
        <v>0.94499999999999995</v>
      </c>
      <c r="X32" s="33">
        <v>0.8</v>
      </c>
      <c r="Z32" s="40">
        <v>2.7</v>
      </c>
      <c r="AA32" s="41">
        <v>2.4700000000000002</v>
      </c>
      <c r="AB32" s="41">
        <v>2.33</v>
      </c>
      <c r="AC32" s="41">
        <v>2.08</v>
      </c>
      <c r="AD32" s="41">
        <v>1.82</v>
      </c>
      <c r="AE32" s="41">
        <v>1.62</v>
      </c>
      <c r="AF32" s="41">
        <v>1.41</v>
      </c>
      <c r="AH32" s="40">
        <v>2.7</v>
      </c>
      <c r="AI32" s="42">
        <v>1.276</v>
      </c>
      <c r="AJ32" s="42">
        <v>1.3169999999999999</v>
      </c>
      <c r="AK32" s="42">
        <v>1.3620000000000001</v>
      </c>
      <c r="AL32" s="42">
        <v>1.383</v>
      </c>
      <c r="AM32" s="42">
        <v>1.395</v>
      </c>
      <c r="AN32" s="42">
        <v>1.359</v>
      </c>
    </row>
    <row r="33" spans="1:40">
      <c r="A33" s="27">
        <v>3.0999999999999999E-3</v>
      </c>
      <c r="B33" s="34">
        <v>1.9019999999999999</v>
      </c>
      <c r="C33" s="2"/>
      <c r="D33" s="48">
        <v>6.0000000000000001E-3</v>
      </c>
      <c r="E33" s="42">
        <v>0.91600000000000004</v>
      </c>
      <c r="F33" s="42">
        <v>0.88400000000000001</v>
      </c>
      <c r="G33" s="28">
        <v>0.82899999999999996</v>
      </c>
      <c r="K33" s="2"/>
      <c r="L33" s="37">
        <v>3.3999999999999998E-3</v>
      </c>
      <c r="M33" s="33">
        <v>1.175</v>
      </c>
      <c r="N33" s="33">
        <v>1.27</v>
      </c>
      <c r="O33" s="33">
        <v>1.35</v>
      </c>
      <c r="P33" s="33">
        <v>1.42</v>
      </c>
      <c r="R33" s="37">
        <v>3.0000000000000001E-3</v>
      </c>
      <c r="S33" s="33">
        <v>1.51</v>
      </c>
      <c r="T33" s="33"/>
      <c r="U33" s="33">
        <v>1.1299999999999999</v>
      </c>
      <c r="V33" s="33">
        <v>1.0549999999999999</v>
      </c>
      <c r="W33" s="33">
        <v>0.94499999999999995</v>
      </c>
      <c r="X33" s="33">
        <v>0.8</v>
      </c>
      <c r="Z33" s="40">
        <v>2.8</v>
      </c>
      <c r="AA33" s="41">
        <v>2.54</v>
      </c>
      <c r="AB33" s="41">
        <v>2.39</v>
      </c>
      <c r="AC33" s="41">
        <v>2.11</v>
      </c>
      <c r="AD33" s="41">
        <v>1.82</v>
      </c>
      <c r="AE33" s="41">
        <v>1.63</v>
      </c>
      <c r="AF33" s="41">
        <v>1.43</v>
      </c>
      <c r="AH33" s="40">
        <v>2.8</v>
      </c>
      <c r="AI33" s="42">
        <v>1.278</v>
      </c>
      <c r="AJ33" s="42">
        <v>1.3260000000000001</v>
      </c>
      <c r="AK33" s="42">
        <v>1.3680000000000001</v>
      </c>
      <c r="AL33" s="42">
        <v>1.385</v>
      </c>
      <c r="AM33" s="42">
        <v>1.397</v>
      </c>
      <c r="AN33" s="42">
        <v>1.363</v>
      </c>
    </row>
    <row r="34" spans="1:40">
      <c r="A34" s="27">
        <v>3.2000000000000002E-3</v>
      </c>
      <c r="B34" s="34">
        <v>1.887</v>
      </c>
      <c r="C34" s="2"/>
      <c r="D34" s="48">
        <v>8.0000000000000002E-3</v>
      </c>
      <c r="E34" s="42">
        <v>0.83199999999999996</v>
      </c>
      <c r="F34" s="42">
        <v>0.79200000000000004</v>
      </c>
      <c r="G34" s="28">
        <v>0.71799999999999997</v>
      </c>
      <c r="H34" s="43"/>
      <c r="I34" s="43"/>
      <c r="J34" s="43"/>
      <c r="K34" s="2"/>
      <c r="L34" s="37">
        <v>3.5000000000000001E-3</v>
      </c>
      <c r="M34" s="33">
        <v>1.17</v>
      </c>
      <c r="N34" s="33">
        <v>1.26</v>
      </c>
      <c r="O34" s="33">
        <v>1.34</v>
      </c>
      <c r="P34" s="33">
        <v>1.41</v>
      </c>
      <c r="R34" s="37">
        <v>3.0999999999999999E-3</v>
      </c>
      <c r="S34" s="33">
        <v>1.51</v>
      </c>
      <c r="T34" s="33"/>
      <c r="U34" s="33">
        <v>1.1299999999999999</v>
      </c>
      <c r="V34" s="33">
        <v>1.0549999999999999</v>
      </c>
      <c r="W34" s="33">
        <v>0.95</v>
      </c>
      <c r="X34" s="33">
        <v>0.80500000000000005</v>
      </c>
      <c r="Z34" s="40">
        <v>2.9</v>
      </c>
      <c r="AA34" s="41">
        <v>2.62</v>
      </c>
      <c r="AB34" s="41">
        <v>2.4500000000000002</v>
      </c>
      <c r="AC34" s="41">
        <v>2.12</v>
      </c>
      <c r="AD34" s="41">
        <v>1.83</v>
      </c>
      <c r="AE34" s="41">
        <v>1.64</v>
      </c>
      <c r="AF34" s="41">
        <v>1.45</v>
      </c>
      <c r="AH34" s="40">
        <v>2.9</v>
      </c>
      <c r="AI34" s="42">
        <v>1.2829999999999999</v>
      </c>
      <c r="AJ34" s="42">
        <v>1.3360000000000001</v>
      </c>
      <c r="AK34" s="42">
        <v>1.3720000000000001</v>
      </c>
      <c r="AL34" s="42">
        <v>1.387</v>
      </c>
      <c r="AM34" s="42">
        <v>1.3979999999999999</v>
      </c>
      <c r="AN34" s="42">
        <v>1.367</v>
      </c>
    </row>
    <row r="35" spans="1:40">
      <c r="A35" s="27">
        <v>3.3E-3</v>
      </c>
      <c r="B35" s="34">
        <v>1.873</v>
      </c>
      <c r="C35" s="2"/>
      <c r="D35" s="48">
        <v>0.01</v>
      </c>
      <c r="E35" s="42">
        <v>0.755</v>
      </c>
      <c r="F35" s="42">
        <v>0.71899999999999997</v>
      </c>
      <c r="G35" s="49">
        <v>0.63900000000000001</v>
      </c>
      <c r="H35" s="43"/>
      <c r="I35" s="43"/>
      <c r="J35" s="43"/>
      <c r="K35" s="2"/>
      <c r="L35" s="37">
        <v>3.5999999999999999E-3</v>
      </c>
      <c r="M35" s="33">
        <v>1.165</v>
      </c>
      <c r="N35" s="33">
        <v>1.2549999999999999</v>
      </c>
      <c r="O35" s="33">
        <v>1.33</v>
      </c>
      <c r="P35" s="33">
        <v>1.4</v>
      </c>
      <c r="R35" s="37">
        <v>3.2000000000000002E-3</v>
      </c>
      <c r="S35" s="33">
        <v>1.51</v>
      </c>
      <c r="T35" s="33"/>
      <c r="U35" s="33">
        <v>1.1299999999999999</v>
      </c>
      <c r="V35" s="33">
        <v>1.0549999999999999</v>
      </c>
      <c r="W35" s="33">
        <v>0.95</v>
      </c>
      <c r="X35" s="33">
        <v>0.80500000000000005</v>
      </c>
      <c r="Z35" s="40">
        <v>3</v>
      </c>
      <c r="AA35" s="41">
        <v>2.69</v>
      </c>
      <c r="AB35" s="41">
        <v>2.5</v>
      </c>
      <c r="AC35" s="41">
        <v>2.13</v>
      </c>
      <c r="AD35" s="41">
        <v>1.83</v>
      </c>
      <c r="AE35" s="41">
        <v>1.66</v>
      </c>
      <c r="AF35" s="41">
        <v>1.47</v>
      </c>
      <c r="AH35" s="40">
        <v>3</v>
      </c>
      <c r="AI35" s="42">
        <v>1.2869999999999999</v>
      </c>
      <c r="AJ35" s="42">
        <v>1.343</v>
      </c>
      <c r="AK35" s="42">
        <v>1.3759999999999999</v>
      </c>
      <c r="AL35" s="42">
        <v>1.389</v>
      </c>
      <c r="AM35" s="42">
        <v>1.399</v>
      </c>
      <c r="AN35" s="42">
        <v>1.37</v>
      </c>
    </row>
    <row r="36" spans="1:40">
      <c r="A36" s="27">
        <v>3.3999999999999998E-3</v>
      </c>
      <c r="B36" s="34">
        <v>1.86</v>
      </c>
      <c r="D36" s="48">
        <v>1.4999999999999999E-2</v>
      </c>
      <c r="E36" s="42">
        <v>0.61299999999999999</v>
      </c>
      <c r="F36" s="42">
        <v>0.57899999999999996</v>
      </c>
      <c r="G36" s="49">
        <v>0.495</v>
      </c>
      <c r="H36" s="43"/>
      <c r="I36" s="43"/>
      <c r="J36" s="43"/>
      <c r="L36" s="37">
        <v>3.7000000000000002E-3</v>
      </c>
      <c r="M36" s="33">
        <v>1.1599999999999999</v>
      </c>
      <c r="N36" s="33">
        <v>1.25</v>
      </c>
      <c r="O36" s="33">
        <v>1.32</v>
      </c>
      <c r="P36" s="33">
        <v>1.39</v>
      </c>
      <c r="R36" s="37">
        <v>3.3E-3</v>
      </c>
      <c r="S36" s="271">
        <v>1.5109999999999999</v>
      </c>
      <c r="T36" s="271">
        <v>1.2010000000000001</v>
      </c>
      <c r="U36" s="33">
        <v>1.135</v>
      </c>
      <c r="V36" s="33">
        <v>1.06</v>
      </c>
      <c r="W36" s="33">
        <v>0.95</v>
      </c>
      <c r="X36" s="33">
        <v>0.81</v>
      </c>
      <c r="Z36" s="40">
        <v>3.1</v>
      </c>
      <c r="AA36" s="41">
        <v>2.77</v>
      </c>
      <c r="AB36" s="41">
        <v>2.5299999999999998</v>
      </c>
      <c r="AC36" s="41">
        <v>2.13</v>
      </c>
      <c r="AD36" s="41">
        <v>1.82</v>
      </c>
      <c r="AE36" s="41">
        <v>1.66</v>
      </c>
      <c r="AF36" s="41">
        <v>1.49</v>
      </c>
      <c r="AH36" s="40">
        <v>3.1</v>
      </c>
      <c r="AI36" s="42">
        <v>1.2909999999999999</v>
      </c>
      <c r="AJ36" s="42">
        <v>1.35</v>
      </c>
      <c r="AK36" s="42">
        <v>1.379</v>
      </c>
      <c r="AL36" s="42">
        <v>1.3919999999999999</v>
      </c>
      <c r="AM36" s="42">
        <v>1.4</v>
      </c>
      <c r="AN36" s="42">
        <v>1.373</v>
      </c>
    </row>
    <row r="37" spans="1:40">
      <c r="A37" s="27">
        <v>3.5000000000000001E-3</v>
      </c>
      <c r="B37" s="34">
        <v>1.847</v>
      </c>
      <c r="D37" s="48">
        <v>0.02</v>
      </c>
      <c r="E37" s="42">
        <v>0.51300000000000001</v>
      </c>
      <c r="F37" s="42">
        <v>0.47</v>
      </c>
      <c r="G37" s="49">
        <v>0.40400000000000003</v>
      </c>
      <c r="H37" s="43"/>
      <c r="I37" s="43"/>
      <c r="J37" s="43"/>
      <c r="L37" s="37">
        <v>3.8E-3</v>
      </c>
      <c r="M37" s="33">
        <v>1.1499999999999999</v>
      </c>
      <c r="N37" s="33">
        <v>1.24</v>
      </c>
      <c r="O37" s="33">
        <v>1.31</v>
      </c>
      <c r="P37" s="33">
        <v>1.38</v>
      </c>
      <c r="R37" s="37">
        <v>3.3999999999999998E-3</v>
      </c>
      <c r="S37" s="271">
        <v>1.5129999999999999</v>
      </c>
      <c r="T37" s="271">
        <v>1.202</v>
      </c>
      <c r="U37" s="33">
        <v>1.135</v>
      </c>
      <c r="V37" s="33">
        <v>1.06</v>
      </c>
      <c r="W37" s="33">
        <v>0.95</v>
      </c>
      <c r="X37" s="33">
        <v>0.81</v>
      </c>
      <c r="Z37" s="40">
        <v>3.2</v>
      </c>
      <c r="AA37" s="41">
        <v>2.85</v>
      </c>
      <c r="AB37" s="41">
        <v>2.5499999999999998</v>
      </c>
      <c r="AC37" s="41">
        <v>2.13</v>
      </c>
      <c r="AD37" s="41">
        <v>1.82</v>
      </c>
      <c r="AE37" s="41">
        <v>1.66</v>
      </c>
      <c r="AF37" s="41">
        <v>1.5</v>
      </c>
      <c r="AH37" s="40">
        <v>3.2</v>
      </c>
      <c r="AI37" s="42">
        <v>1.2969999999999999</v>
      </c>
      <c r="AJ37" s="42">
        <v>1.355</v>
      </c>
      <c r="AK37" s="42">
        <v>1.3819999999999999</v>
      </c>
      <c r="AL37" s="42">
        <v>1.393</v>
      </c>
      <c r="AM37" s="42">
        <v>1.4</v>
      </c>
      <c r="AN37" s="42">
        <v>1.3759999999999999</v>
      </c>
    </row>
    <row r="38" spans="1:40">
      <c r="A38" s="27">
        <v>3.5999999999999999E-3</v>
      </c>
      <c r="B38" s="34">
        <v>1.8340000000000001</v>
      </c>
      <c r="G38" s="43"/>
      <c r="H38" s="43"/>
      <c r="I38" s="43"/>
      <c r="J38" s="43"/>
      <c r="L38" s="37">
        <v>3.8999999999999998E-3</v>
      </c>
      <c r="M38" s="33">
        <v>1.1399999999999999</v>
      </c>
      <c r="N38" s="33">
        <v>1.2350000000000001</v>
      </c>
      <c r="O38" s="33">
        <v>1.3</v>
      </c>
      <c r="P38" s="33">
        <v>1.37</v>
      </c>
      <c r="R38" s="37">
        <v>3.5000000000000001E-3</v>
      </c>
      <c r="S38" s="33">
        <v>1.5149999999999999</v>
      </c>
      <c r="T38" s="33">
        <v>1.202</v>
      </c>
      <c r="U38" s="33">
        <v>1.1399999999999999</v>
      </c>
      <c r="V38" s="33">
        <v>1.06</v>
      </c>
      <c r="W38" s="33">
        <v>0.95</v>
      </c>
      <c r="X38" s="33">
        <v>0.81499999999999995</v>
      </c>
      <c r="Z38" s="40">
        <v>3.3</v>
      </c>
      <c r="AA38" s="41">
        <v>2.92</v>
      </c>
      <c r="AB38" s="41">
        <v>2.56</v>
      </c>
      <c r="AC38" s="41">
        <v>2.12</v>
      </c>
      <c r="AD38" s="41">
        <v>1.81</v>
      </c>
      <c r="AE38" s="41">
        <v>1.67</v>
      </c>
      <c r="AF38" s="41">
        <v>1.52</v>
      </c>
      <c r="AH38" s="40">
        <v>3.3</v>
      </c>
      <c r="AI38" s="42">
        <v>1.3029999999999999</v>
      </c>
      <c r="AJ38" s="42">
        <v>1.36</v>
      </c>
      <c r="AK38" s="42">
        <v>1.3839999999999999</v>
      </c>
      <c r="AL38" s="42">
        <v>1.3939999999999999</v>
      </c>
      <c r="AM38" s="42">
        <v>1.401</v>
      </c>
      <c r="AN38" s="42">
        <v>1.379</v>
      </c>
    </row>
    <row r="39" spans="1:40">
      <c r="A39" s="27">
        <v>3.7000000000000002E-3</v>
      </c>
      <c r="B39" s="34">
        <v>1.8220000000000001</v>
      </c>
      <c r="G39" s="43"/>
      <c r="H39" s="43"/>
      <c r="I39" s="43"/>
      <c r="J39" s="43"/>
      <c r="L39" s="37">
        <v>4.0000000000000001E-3</v>
      </c>
      <c r="M39" s="33">
        <v>1.1399999999999999</v>
      </c>
      <c r="N39" s="33">
        <v>1.23</v>
      </c>
      <c r="O39" s="33">
        <v>1.3</v>
      </c>
      <c r="P39" s="33">
        <v>1.36</v>
      </c>
      <c r="R39" s="37">
        <v>3.5999999999999999E-3</v>
      </c>
      <c r="S39" s="33">
        <v>1.5149999999999999</v>
      </c>
      <c r="T39" s="33">
        <v>1.2030000000000001</v>
      </c>
      <c r="U39" s="33">
        <v>1.1399999999999999</v>
      </c>
      <c r="V39" s="33">
        <v>1.0649999999999999</v>
      </c>
      <c r="W39" s="33">
        <v>0.95499999999999996</v>
      </c>
      <c r="X39" s="33">
        <v>0.81499999999999995</v>
      </c>
      <c r="Z39" s="40">
        <v>3.4</v>
      </c>
      <c r="AA39" s="41">
        <v>2.98</v>
      </c>
      <c r="AB39" s="41">
        <v>2.56</v>
      </c>
      <c r="AC39" s="41">
        <v>2.12</v>
      </c>
      <c r="AD39" s="41">
        <v>1.8</v>
      </c>
      <c r="AE39" s="41">
        <v>1.67</v>
      </c>
      <c r="AF39" s="41">
        <v>1.54</v>
      </c>
      <c r="AH39" s="40">
        <v>3.4</v>
      </c>
      <c r="AI39" s="42">
        <v>1.3089999999999999</v>
      </c>
      <c r="AJ39" s="42">
        <v>1.363</v>
      </c>
      <c r="AK39" s="42">
        <v>1.3859999999999999</v>
      </c>
      <c r="AL39" s="42">
        <v>1.395</v>
      </c>
      <c r="AM39" s="42">
        <v>1.401</v>
      </c>
      <c r="AN39" s="42">
        <v>1.381</v>
      </c>
    </row>
    <row r="40" spans="1:40">
      <c r="A40" s="27">
        <v>3.8E-3</v>
      </c>
      <c r="B40" s="34">
        <v>1.81</v>
      </c>
      <c r="G40" s="43"/>
      <c r="H40" s="43"/>
      <c r="I40" s="43"/>
      <c r="J40" s="43"/>
      <c r="L40" s="37">
        <v>4.1000000000000003E-3</v>
      </c>
      <c r="M40" s="33">
        <v>1.1299999999999999</v>
      </c>
      <c r="N40" s="33">
        <v>1.2250000000000001</v>
      </c>
      <c r="O40" s="33">
        <v>1.29</v>
      </c>
      <c r="P40" s="33">
        <v>1.355</v>
      </c>
      <c r="R40" s="37">
        <v>3.7000000000000002E-3</v>
      </c>
      <c r="S40" s="271">
        <v>1.516</v>
      </c>
      <c r="T40" s="271">
        <v>1.204</v>
      </c>
      <c r="U40" s="33">
        <v>1.1399999999999999</v>
      </c>
      <c r="V40" s="33">
        <v>1.0649999999999999</v>
      </c>
      <c r="W40" s="33">
        <v>0.95499999999999996</v>
      </c>
      <c r="X40" s="33">
        <v>0.82</v>
      </c>
      <c r="Z40" s="40">
        <v>3.5</v>
      </c>
      <c r="AA40" s="41">
        <v>3.05</v>
      </c>
      <c r="AB40" s="41">
        <v>2.5499999999999998</v>
      </c>
      <c r="AC40" s="41">
        <v>2.1</v>
      </c>
      <c r="AD40" s="41">
        <v>1.79</v>
      </c>
      <c r="AE40" s="41">
        <v>1.67</v>
      </c>
      <c r="AF40" s="41">
        <v>1.55</v>
      </c>
      <c r="AH40" s="40">
        <v>3.5</v>
      </c>
      <c r="AI40" s="42">
        <v>1.3160000000000001</v>
      </c>
      <c r="AJ40" s="42">
        <v>1.367</v>
      </c>
      <c r="AK40" s="42">
        <v>1.3879999999999999</v>
      </c>
      <c r="AL40" s="42">
        <v>1.397</v>
      </c>
      <c r="AM40" s="42">
        <v>1.401</v>
      </c>
      <c r="AN40" s="42">
        <v>1.383</v>
      </c>
    </row>
    <row r="41" spans="1:40">
      <c r="A41" s="27">
        <v>3.8999999999999998E-3</v>
      </c>
      <c r="B41" s="34">
        <v>1.7989999999999999</v>
      </c>
      <c r="G41" s="43"/>
      <c r="H41" s="43"/>
      <c r="I41" s="43"/>
      <c r="J41" s="43"/>
      <c r="L41" s="37">
        <v>4.1999999999999997E-3</v>
      </c>
      <c r="M41" s="33">
        <v>1.1299999999999999</v>
      </c>
      <c r="N41" s="33">
        <v>1.22</v>
      </c>
      <c r="O41" s="33">
        <v>1.28</v>
      </c>
      <c r="P41" s="33">
        <v>1.35</v>
      </c>
      <c r="R41" s="37">
        <v>3.8E-3</v>
      </c>
      <c r="S41" s="271">
        <v>1.5169999999999999</v>
      </c>
      <c r="T41" s="271">
        <v>1.2050000000000001</v>
      </c>
      <c r="U41" s="33">
        <v>1.145</v>
      </c>
      <c r="V41" s="33">
        <v>1.0649999999999999</v>
      </c>
      <c r="W41" s="33">
        <v>0.96</v>
      </c>
      <c r="X41" s="33">
        <v>0.82</v>
      </c>
      <c r="Z41" s="40">
        <v>3.6</v>
      </c>
      <c r="AA41" s="41">
        <v>3.11</v>
      </c>
      <c r="AB41" s="41">
        <v>2.54</v>
      </c>
      <c r="AC41" s="41">
        <v>2.09</v>
      </c>
      <c r="AD41" s="41">
        <v>1.78</v>
      </c>
      <c r="AE41" s="41">
        <v>1.67</v>
      </c>
      <c r="AF41" s="41">
        <v>1.57</v>
      </c>
      <c r="AH41" s="40">
        <v>3.6</v>
      </c>
      <c r="AI41" s="42">
        <v>1.323</v>
      </c>
      <c r="AJ41" s="42">
        <v>1.369</v>
      </c>
      <c r="AK41" s="42">
        <v>1.389</v>
      </c>
      <c r="AL41" s="42">
        <v>1.397</v>
      </c>
      <c r="AM41" s="42">
        <v>1.401</v>
      </c>
      <c r="AN41" s="42">
        <v>1.385</v>
      </c>
    </row>
    <row r="42" spans="1:40">
      <c r="A42" s="27">
        <v>4.0000000000000001E-3</v>
      </c>
      <c r="B42" s="34">
        <v>1.788</v>
      </c>
      <c r="G42" s="43"/>
      <c r="H42" s="43"/>
      <c r="I42" s="43"/>
      <c r="J42" s="43"/>
      <c r="L42" s="37">
        <v>4.3E-3</v>
      </c>
      <c r="M42" s="33">
        <v>1.1200000000000001</v>
      </c>
      <c r="N42" s="33">
        <v>1.2150000000000001</v>
      </c>
      <c r="O42" s="33">
        <v>1.27</v>
      </c>
      <c r="P42" s="33">
        <v>1.35</v>
      </c>
      <c r="R42" s="37">
        <v>3.8999999999999998E-3</v>
      </c>
      <c r="S42" s="33">
        <v>1.52</v>
      </c>
      <c r="T42" s="33"/>
      <c r="U42" s="33">
        <v>1.145</v>
      </c>
      <c r="V42" s="33">
        <v>1.075</v>
      </c>
      <c r="W42" s="33">
        <v>0.96</v>
      </c>
      <c r="X42" s="33">
        <v>0.82499999999999996</v>
      </c>
      <c r="Z42" s="40">
        <v>3.7</v>
      </c>
      <c r="AA42" s="41">
        <v>3.17</v>
      </c>
      <c r="AB42" s="41">
        <v>2.52</v>
      </c>
      <c r="AC42" s="41">
        <v>2.0699999999999998</v>
      </c>
      <c r="AD42" s="41">
        <v>1.77</v>
      </c>
      <c r="AE42" s="41">
        <v>1.66</v>
      </c>
      <c r="AF42" s="41">
        <v>1.58</v>
      </c>
      <c r="AH42" s="40">
        <v>3.7</v>
      </c>
      <c r="AI42" s="42">
        <v>1.33</v>
      </c>
      <c r="AJ42" s="42">
        <v>1.371</v>
      </c>
      <c r="AK42" s="42">
        <v>1.391</v>
      </c>
      <c r="AL42" s="42">
        <v>1.3979999999999999</v>
      </c>
      <c r="AM42" s="42">
        <v>1.4019999999999999</v>
      </c>
      <c r="AN42" s="42">
        <v>1.3859999999999999</v>
      </c>
    </row>
    <row r="43" spans="1:40">
      <c r="A43" s="27">
        <v>4.1000000000000003E-3</v>
      </c>
      <c r="B43" s="34">
        <v>1.7769999999999999</v>
      </c>
      <c r="G43" s="43"/>
      <c r="H43" s="43"/>
      <c r="I43" s="43"/>
      <c r="J43" s="43"/>
      <c r="L43" s="37">
        <v>4.4000000000000003E-3</v>
      </c>
      <c r="M43" s="33">
        <v>1.1200000000000001</v>
      </c>
      <c r="N43" s="33">
        <v>1.21</v>
      </c>
      <c r="O43" s="33">
        <v>1.26</v>
      </c>
      <c r="P43" s="33">
        <v>1.34</v>
      </c>
      <c r="R43" s="37">
        <v>4.0000000000000001E-3</v>
      </c>
      <c r="S43" s="33">
        <v>1.52</v>
      </c>
      <c r="T43" s="33"/>
      <c r="U43" s="33">
        <v>1.145</v>
      </c>
      <c r="V43" s="33">
        <v>1.075</v>
      </c>
      <c r="W43" s="33">
        <v>0.96499999999999997</v>
      </c>
      <c r="X43" s="33">
        <v>0.82499999999999996</v>
      </c>
      <c r="Z43" s="40">
        <v>3.8</v>
      </c>
      <c r="AA43" s="41">
        <v>3.22</v>
      </c>
      <c r="AB43" s="41">
        <v>2.4900000000000002</v>
      </c>
      <c r="AC43" s="41">
        <v>2.0499999999999998</v>
      </c>
      <c r="AD43" s="41">
        <v>1.75</v>
      </c>
      <c r="AE43" s="41">
        <v>1.66</v>
      </c>
      <c r="AF43" s="41">
        <v>1.59</v>
      </c>
      <c r="AH43" s="40">
        <v>3.8</v>
      </c>
      <c r="AI43" s="42">
        <v>1.335</v>
      </c>
      <c r="AJ43" s="42">
        <v>1.3740000000000001</v>
      </c>
      <c r="AK43" s="42">
        <v>1.391</v>
      </c>
      <c r="AL43" s="42">
        <v>1.3979999999999999</v>
      </c>
      <c r="AM43" s="42">
        <v>1.4019999999999999</v>
      </c>
      <c r="AN43" s="42">
        <v>1.387</v>
      </c>
    </row>
    <row r="44" spans="1:40">
      <c r="A44" s="27">
        <v>4.1999999999999997E-3</v>
      </c>
      <c r="B44" s="34">
        <v>1.7669999999999999</v>
      </c>
      <c r="G44" s="43"/>
      <c r="H44" s="43"/>
      <c r="I44" s="43"/>
      <c r="J44" s="43"/>
      <c r="L44" s="37">
        <v>4.4999999999999997E-3</v>
      </c>
      <c r="M44" s="33">
        <v>1.1100000000000001</v>
      </c>
      <c r="N44" s="33">
        <v>1.2050000000000001</v>
      </c>
      <c r="O44" s="33">
        <v>1.2549999999999999</v>
      </c>
      <c r="P44" s="33">
        <v>1.33</v>
      </c>
      <c r="R44" s="37">
        <v>4.1000000000000003E-3</v>
      </c>
      <c r="S44" s="33">
        <v>1.52</v>
      </c>
      <c r="T44" s="33">
        <v>1.2130749999999999</v>
      </c>
      <c r="U44" s="33">
        <v>1.1499999999999999</v>
      </c>
      <c r="V44" s="33">
        <v>1.075</v>
      </c>
      <c r="W44" s="33">
        <v>0.97</v>
      </c>
      <c r="X44" s="33">
        <v>0.82499999999999996</v>
      </c>
      <c r="Z44" s="40">
        <v>3.9</v>
      </c>
      <c r="AA44" s="41">
        <v>3.27</v>
      </c>
      <c r="AB44" s="41">
        <v>2.4500000000000002</v>
      </c>
      <c r="AC44" s="41">
        <v>2.02</v>
      </c>
      <c r="AD44" s="41">
        <v>1.74</v>
      </c>
      <c r="AE44" s="41">
        <v>1.66</v>
      </c>
      <c r="AF44" s="41">
        <v>1.6</v>
      </c>
      <c r="AH44" s="40">
        <v>3.9</v>
      </c>
      <c r="AI44" s="42">
        <v>1.34</v>
      </c>
      <c r="AJ44" s="42">
        <v>1.3759999999999999</v>
      </c>
      <c r="AK44" s="42">
        <v>1.391</v>
      </c>
      <c r="AL44" s="42">
        <v>1.3979999999999999</v>
      </c>
      <c r="AM44" s="42">
        <v>1.4019999999999999</v>
      </c>
      <c r="AN44" s="42">
        <v>1.3879999999999999</v>
      </c>
    </row>
    <row r="45" spans="1:40">
      <c r="A45" s="27">
        <v>4.3E-3</v>
      </c>
      <c r="B45" s="34">
        <v>1.756</v>
      </c>
      <c r="G45" s="43"/>
      <c r="H45" s="43"/>
      <c r="I45" s="43"/>
      <c r="J45" s="43"/>
      <c r="L45" s="37">
        <v>4.5999999999999999E-3</v>
      </c>
      <c r="M45" s="33">
        <v>1.1000000000000001</v>
      </c>
      <c r="N45" s="33">
        <v>1.2</v>
      </c>
      <c r="O45" s="33">
        <v>1.25</v>
      </c>
      <c r="P45" s="33">
        <v>1.325</v>
      </c>
      <c r="R45" s="37">
        <v>4.1999999999999997E-3</v>
      </c>
      <c r="S45" s="33">
        <v>1.52</v>
      </c>
      <c r="T45" s="33">
        <v>1.213875</v>
      </c>
      <c r="U45" s="33">
        <v>1.1499999999999999</v>
      </c>
      <c r="V45" s="33">
        <v>1.075</v>
      </c>
      <c r="W45" s="33">
        <v>0.97499999999999998</v>
      </c>
      <c r="X45" s="33">
        <v>0.82499999999999996</v>
      </c>
      <c r="Z45" s="40">
        <v>4</v>
      </c>
      <c r="AA45" s="41">
        <v>3.32</v>
      </c>
      <c r="AB45" s="41">
        <v>2.41</v>
      </c>
      <c r="AC45" s="41">
        <v>1.98</v>
      </c>
      <c r="AD45" s="41">
        <v>1.72</v>
      </c>
      <c r="AE45" s="41">
        <v>1.66</v>
      </c>
      <c r="AF45" s="41">
        <v>1.61</v>
      </c>
      <c r="AH45" s="40">
        <v>4</v>
      </c>
      <c r="AI45" s="42">
        <v>1.345</v>
      </c>
      <c r="AJ45" s="42">
        <v>1.3779999999999999</v>
      </c>
      <c r="AK45" s="42">
        <v>1.391</v>
      </c>
      <c r="AL45" s="42">
        <v>1.3979999999999999</v>
      </c>
      <c r="AM45" s="42">
        <v>1.4019999999999999</v>
      </c>
      <c r="AN45" s="42">
        <v>1.389</v>
      </c>
    </row>
    <row r="46" spans="1:40">
      <c r="A46" s="27">
        <v>4.4000000000000003E-3</v>
      </c>
      <c r="B46" s="34">
        <v>1.746</v>
      </c>
      <c r="G46" s="43"/>
      <c r="H46" s="43"/>
      <c r="I46" s="43"/>
      <c r="J46" s="43"/>
      <c r="L46" s="37">
        <v>4.7000000000000002E-3</v>
      </c>
      <c r="M46" s="33">
        <v>1.1000000000000001</v>
      </c>
      <c r="N46" s="33">
        <v>1.19</v>
      </c>
      <c r="O46" s="33">
        <v>1.2450000000000001</v>
      </c>
      <c r="P46" s="33">
        <v>1.32</v>
      </c>
      <c r="R46" s="37">
        <v>4.3E-3</v>
      </c>
      <c r="S46" s="33">
        <v>1.5249999999999999</v>
      </c>
      <c r="T46" s="33">
        <v>1.2146250000000001</v>
      </c>
      <c r="U46" s="33">
        <v>1.1499999999999999</v>
      </c>
      <c r="V46" s="33">
        <v>1.08</v>
      </c>
      <c r="W46" s="33">
        <v>0.97499999999999998</v>
      </c>
      <c r="X46" s="33">
        <v>0.83</v>
      </c>
    </row>
    <row r="47" spans="1:40">
      <c r="A47" s="27">
        <v>4.4999999999999997E-3</v>
      </c>
      <c r="B47" s="34">
        <v>1.7370000000000001</v>
      </c>
      <c r="G47" s="43"/>
      <c r="H47" s="43"/>
      <c r="I47" s="43"/>
      <c r="J47" s="43"/>
      <c r="L47" s="37">
        <v>4.7999999999999996E-3</v>
      </c>
      <c r="M47" s="33">
        <v>1.1000000000000001</v>
      </c>
      <c r="N47" s="33">
        <v>1.18</v>
      </c>
      <c r="O47" s="33">
        <v>1.24</v>
      </c>
      <c r="P47" s="33">
        <v>1.31</v>
      </c>
      <c r="R47" s="37">
        <v>4.4000000000000003E-3</v>
      </c>
      <c r="S47" s="33">
        <v>1.5249999999999999</v>
      </c>
      <c r="T47" s="33"/>
      <c r="U47" s="33">
        <v>1.1499999999999999</v>
      </c>
      <c r="V47" s="33">
        <v>1.08</v>
      </c>
      <c r="W47" s="33">
        <v>0.97499999999999998</v>
      </c>
      <c r="X47" s="33">
        <v>0.83</v>
      </c>
    </row>
    <row r="48" spans="1:40">
      <c r="A48" s="27">
        <v>4.5999999999999999E-3</v>
      </c>
      <c r="B48" s="34">
        <v>1.7270000000000001</v>
      </c>
      <c r="G48" s="43"/>
      <c r="H48" s="43"/>
      <c r="I48" s="43"/>
      <c r="J48" s="43"/>
      <c r="L48" s="37">
        <v>4.8999999999999998E-3</v>
      </c>
      <c r="M48" s="33">
        <v>1.0900000000000001</v>
      </c>
      <c r="N48" s="33">
        <v>1.175</v>
      </c>
      <c r="O48" s="33">
        <v>1.2350000000000001</v>
      </c>
      <c r="P48" s="33">
        <v>1.3</v>
      </c>
      <c r="R48" s="37">
        <v>4.4999999999999997E-3</v>
      </c>
      <c r="S48" s="33">
        <v>1.5249999999999999</v>
      </c>
      <c r="T48" s="33"/>
      <c r="U48" s="33">
        <v>1.155</v>
      </c>
      <c r="V48" s="33">
        <v>1.085</v>
      </c>
      <c r="W48" s="33">
        <v>0.97499999999999998</v>
      </c>
      <c r="X48" s="33">
        <v>0.83499999999999996</v>
      </c>
    </row>
    <row r="49" spans="1:24">
      <c r="A49" s="27">
        <v>4.7000000000000002E-3</v>
      </c>
      <c r="B49" s="34">
        <v>1.718</v>
      </c>
      <c r="G49" s="43"/>
      <c r="H49" s="43"/>
      <c r="I49" s="43"/>
      <c r="J49" s="43"/>
      <c r="L49" s="37">
        <v>5.0000000000000001E-3</v>
      </c>
      <c r="M49" s="33">
        <v>1.0900000000000001</v>
      </c>
      <c r="N49" s="33">
        <v>1.17</v>
      </c>
      <c r="O49" s="33">
        <v>1.23</v>
      </c>
      <c r="P49" s="33">
        <v>1.3</v>
      </c>
      <c r="R49" s="37">
        <v>4.5999999999999999E-3</v>
      </c>
      <c r="S49" s="33">
        <v>1.5249999999999999</v>
      </c>
      <c r="T49" s="33">
        <v>1.2168749999999999</v>
      </c>
      <c r="U49" s="33">
        <v>1.155</v>
      </c>
      <c r="V49" s="33">
        <v>1.085</v>
      </c>
      <c r="W49" s="33">
        <v>0.98</v>
      </c>
      <c r="X49" s="33">
        <v>0.83499999999999996</v>
      </c>
    </row>
    <row r="50" spans="1:24">
      <c r="A50" s="27">
        <v>4.7999999999999996E-3</v>
      </c>
      <c r="B50" s="34">
        <v>1.7090000000000001</v>
      </c>
      <c r="G50" s="43"/>
      <c r="H50" s="43"/>
      <c r="I50" s="43"/>
      <c r="J50" s="43"/>
      <c r="L50" s="37">
        <v>5.1000000000000004E-3</v>
      </c>
      <c r="M50" s="33">
        <v>1.08</v>
      </c>
      <c r="N50" s="33">
        <v>1.17</v>
      </c>
      <c r="O50" s="33">
        <v>1.2250000000000001</v>
      </c>
      <c r="P50" s="33">
        <v>1.29</v>
      </c>
      <c r="R50" s="37">
        <v>4.7000000000000002E-3</v>
      </c>
      <c r="S50" s="33">
        <v>1.5249999999999999</v>
      </c>
      <c r="T50" s="33"/>
      <c r="U50" s="33">
        <v>1.155</v>
      </c>
      <c r="V50" s="33">
        <v>1.0900000000000001</v>
      </c>
      <c r="W50" s="33">
        <v>0.98</v>
      </c>
      <c r="X50" s="33">
        <v>0.84</v>
      </c>
    </row>
    <row r="51" spans="1:24">
      <c r="A51" s="27">
        <v>4.8999999999999998E-3</v>
      </c>
      <c r="B51" s="34">
        <v>1.7010000000000001</v>
      </c>
      <c r="G51" s="43"/>
      <c r="H51" s="43"/>
      <c r="I51" s="43"/>
      <c r="J51" s="43"/>
      <c r="L51" s="37">
        <v>5.1999999999999998E-3</v>
      </c>
      <c r="M51" s="33">
        <v>1.08</v>
      </c>
      <c r="N51" s="33">
        <v>1.165</v>
      </c>
      <c r="O51" s="33">
        <v>1.22</v>
      </c>
      <c r="P51" s="33">
        <v>1.2849999999999999</v>
      </c>
      <c r="R51" s="37">
        <v>4.7999999999999996E-3</v>
      </c>
      <c r="S51" s="33">
        <v>1.53</v>
      </c>
      <c r="T51" s="33"/>
      <c r="U51" s="33">
        <v>1.1599999999999999</v>
      </c>
      <c r="V51" s="33">
        <v>1.0900000000000001</v>
      </c>
      <c r="W51" s="33">
        <v>0.98499999999999999</v>
      </c>
      <c r="X51" s="33">
        <v>0.84</v>
      </c>
    </row>
    <row r="52" spans="1:24">
      <c r="A52" s="27">
        <v>5.0000000000000001E-3</v>
      </c>
      <c r="B52" s="34">
        <v>1.6919999999999999</v>
      </c>
      <c r="G52" s="43"/>
      <c r="H52" s="43"/>
      <c r="I52" s="43"/>
      <c r="J52" s="43"/>
      <c r="L52" s="37">
        <v>5.3E-3</v>
      </c>
      <c r="M52" s="33">
        <v>1.075</v>
      </c>
      <c r="N52" s="33">
        <v>1.1599999999999999</v>
      </c>
      <c r="O52" s="33">
        <v>1.2150000000000001</v>
      </c>
      <c r="P52" s="33">
        <v>1.28</v>
      </c>
      <c r="R52" s="37">
        <v>4.8999999999999998E-3</v>
      </c>
      <c r="S52" s="33">
        <v>1.53</v>
      </c>
      <c r="T52" s="33"/>
      <c r="U52" s="33">
        <v>1.1599999999999999</v>
      </c>
      <c r="V52" s="33">
        <v>1.095</v>
      </c>
      <c r="W52" s="33">
        <v>0.99</v>
      </c>
      <c r="X52" s="33">
        <v>0.84499999999999997</v>
      </c>
    </row>
    <row r="53" spans="1:24">
      <c r="A53" s="27">
        <v>5.1000000000000004E-3</v>
      </c>
      <c r="B53" s="34">
        <v>1.6839999999999999</v>
      </c>
      <c r="G53" s="43"/>
      <c r="H53" s="43"/>
      <c r="I53" s="43"/>
      <c r="J53" s="43"/>
      <c r="L53" s="37">
        <v>5.4000000000000003E-3</v>
      </c>
      <c r="M53" s="33">
        <v>1.07</v>
      </c>
      <c r="N53" s="33">
        <v>1.155</v>
      </c>
      <c r="O53" s="33">
        <v>1.2</v>
      </c>
      <c r="P53" s="33">
        <v>1.2749999999999999</v>
      </c>
      <c r="R53" s="37">
        <v>5.0000000000000001E-3</v>
      </c>
      <c r="S53" s="33">
        <v>1.53</v>
      </c>
      <c r="T53" s="33"/>
      <c r="U53" s="33">
        <v>1.1599999999999999</v>
      </c>
      <c r="V53" s="33">
        <v>1.095</v>
      </c>
      <c r="W53" s="33">
        <v>0.99</v>
      </c>
      <c r="X53" s="33">
        <v>0.84499999999999997</v>
      </c>
    </row>
    <row r="54" spans="1:24">
      <c r="A54" s="27">
        <v>5.1999999999999998E-3</v>
      </c>
      <c r="B54" s="34">
        <v>1.6759999999999999</v>
      </c>
      <c r="G54" s="43"/>
      <c r="H54" s="43"/>
      <c r="I54" s="43"/>
      <c r="J54" s="43"/>
      <c r="L54" s="37">
        <v>5.4999999999999997E-3</v>
      </c>
      <c r="M54" s="33">
        <v>1.0649999999999999</v>
      </c>
      <c r="N54" s="33">
        <v>1.1499999999999999</v>
      </c>
      <c r="O54" s="33">
        <v>1.2</v>
      </c>
      <c r="P54" s="33">
        <v>1.27</v>
      </c>
      <c r="R54" s="37">
        <v>5.1000000000000004E-3</v>
      </c>
      <c r="S54" s="33">
        <v>1.53</v>
      </c>
      <c r="T54" s="33"/>
      <c r="U54" s="33">
        <v>1.165</v>
      </c>
      <c r="V54" s="33">
        <v>1.1000000000000001</v>
      </c>
      <c r="W54" s="33">
        <v>0.995</v>
      </c>
      <c r="X54" s="33">
        <v>0.85</v>
      </c>
    </row>
    <row r="55" spans="1:24">
      <c r="A55" s="27">
        <v>5.3E-3</v>
      </c>
      <c r="B55" s="34">
        <v>1.669</v>
      </c>
      <c r="G55" s="43"/>
      <c r="H55" s="43"/>
      <c r="I55" s="43"/>
      <c r="J55" s="43"/>
      <c r="L55" s="37">
        <v>5.5999999999999999E-3</v>
      </c>
      <c r="M55" s="33">
        <v>1.06</v>
      </c>
      <c r="N55" s="33">
        <v>1.145</v>
      </c>
      <c r="O55" s="33">
        <v>1.1950000000000001</v>
      </c>
      <c r="P55" s="33">
        <v>1.2649999999999999</v>
      </c>
      <c r="R55" s="37">
        <v>5.1999999999999998E-3</v>
      </c>
      <c r="S55" s="33">
        <v>1.53</v>
      </c>
      <c r="T55" s="33"/>
      <c r="U55" s="33">
        <v>1.165</v>
      </c>
      <c r="V55" s="33">
        <v>1.1000000000000001</v>
      </c>
      <c r="W55" s="33">
        <v>1</v>
      </c>
      <c r="X55" s="33">
        <v>0.85</v>
      </c>
    </row>
    <row r="56" spans="1:24">
      <c r="A56" s="27">
        <v>5.4000000000000003E-3</v>
      </c>
      <c r="B56" s="34">
        <v>1.6619999999999999</v>
      </c>
      <c r="G56" s="43"/>
      <c r="H56" s="43"/>
      <c r="I56" s="43"/>
      <c r="J56" s="43"/>
      <c r="L56" s="37">
        <v>5.7000000000000002E-3</v>
      </c>
      <c r="M56" s="33">
        <v>1.0549999999999999</v>
      </c>
      <c r="N56" s="33">
        <v>1.1399999999999999</v>
      </c>
      <c r="O56" s="33">
        <v>1.19</v>
      </c>
      <c r="P56" s="33">
        <v>1.26</v>
      </c>
      <c r="R56" s="37">
        <v>5.3E-3</v>
      </c>
      <c r="S56" s="33">
        <v>1.5349999999999999</v>
      </c>
      <c r="T56" s="33"/>
      <c r="U56" s="33">
        <v>1.165</v>
      </c>
      <c r="V56" s="33">
        <v>1.1000000000000001</v>
      </c>
      <c r="W56" s="33">
        <v>1</v>
      </c>
      <c r="X56" s="33">
        <v>0.85</v>
      </c>
    </row>
    <row r="57" spans="1:24">
      <c r="A57" s="27">
        <v>5.4999999999999997E-3</v>
      </c>
      <c r="B57" s="34">
        <v>1.6539999999999999</v>
      </c>
      <c r="G57" s="43"/>
      <c r="H57" s="43"/>
      <c r="I57" s="43"/>
      <c r="J57" s="43"/>
      <c r="L57" s="37">
        <v>5.7999999999999996E-3</v>
      </c>
      <c r="M57" s="33">
        <v>1.0549999999999999</v>
      </c>
      <c r="N57" s="33">
        <v>1.135</v>
      </c>
      <c r="O57" s="33">
        <v>1.1850000000000001</v>
      </c>
      <c r="P57" s="33">
        <v>1.25</v>
      </c>
      <c r="R57" s="37">
        <v>5.4000000000000003E-3</v>
      </c>
      <c r="S57" s="33">
        <v>1.5349999999999999</v>
      </c>
      <c r="T57" s="33"/>
      <c r="U57" s="33">
        <v>1.165</v>
      </c>
      <c r="V57" s="33">
        <v>1.1000000000000001</v>
      </c>
      <c r="W57" s="33">
        <v>1</v>
      </c>
      <c r="X57" s="33">
        <v>0.85499999999999998</v>
      </c>
    </row>
    <row r="58" spans="1:24">
      <c r="A58" s="27">
        <v>5.5999999999999999E-3</v>
      </c>
      <c r="B58" s="34">
        <v>1.647</v>
      </c>
      <c r="G58" s="43"/>
      <c r="H58" s="43"/>
      <c r="I58" s="43"/>
      <c r="J58" s="43"/>
      <c r="L58" s="37">
        <v>5.8999999999999999E-3</v>
      </c>
      <c r="M58" s="33">
        <v>1.05</v>
      </c>
      <c r="N58" s="33">
        <v>1.1299999999999999</v>
      </c>
      <c r="O58" s="33">
        <v>1.1850000000000001</v>
      </c>
      <c r="P58" s="33">
        <v>1.2450000000000001</v>
      </c>
      <c r="R58" s="37">
        <v>5.4999999999999997E-3</v>
      </c>
      <c r="S58" s="33">
        <v>1.5349999999999999</v>
      </c>
      <c r="T58" s="33"/>
      <c r="U58" s="33">
        <v>1.17</v>
      </c>
      <c r="V58" s="33">
        <v>1.105</v>
      </c>
      <c r="W58" s="33">
        <v>1.0049999999999999</v>
      </c>
      <c r="X58" s="33">
        <v>0.85499999999999998</v>
      </c>
    </row>
    <row r="59" spans="1:24">
      <c r="A59" s="27">
        <v>5.7000000000000002E-3</v>
      </c>
      <c r="B59" s="34">
        <v>1.64</v>
      </c>
      <c r="G59" s="43"/>
      <c r="H59" s="43"/>
      <c r="I59" s="43"/>
      <c r="J59" s="43"/>
      <c r="L59" s="37">
        <v>6.0000000000000001E-3</v>
      </c>
      <c r="M59" s="33">
        <v>1.05</v>
      </c>
      <c r="N59" s="33">
        <v>1.1299999999999999</v>
      </c>
      <c r="O59" s="33">
        <v>1.18</v>
      </c>
      <c r="P59" s="33">
        <v>1.24</v>
      </c>
      <c r="R59" s="37">
        <v>5.5999999999999999E-3</v>
      </c>
      <c r="S59" s="33">
        <v>1.5349999999999999</v>
      </c>
      <c r="T59" s="33"/>
      <c r="U59" s="33">
        <v>1.17</v>
      </c>
      <c r="V59" s="33">
        <v>1.105</v>
      </c>
      <c r="W59" s="33">
        <v>1.01</v>
      </c>
      <c r="X59" s="33">
        <v>0.86</v>
      </c>
    </row>
    <row r="60" spans="1:24">
      <c r="A60" s="27">
        <v>5.7999999999999996E-3</v>
      </c>
      <c r="B60" s="34">
        <v>1.633</v>
      </c>
      <c r="G60" s="43"/>
      <c r="H60" s="43"/>
      <c r="I60" s="43"/>
      <c r="J60" s="43"/>
      <c r="L60" s="37">
        <v>6.1000000000000004E-3</v>
      </c>
      <c r="M60" s="33">
        <v>1.05</v>
      </c>
      <c r="N60" s="33">
        <v>1.125</v>
      </c>
      <c r="O60" s="33">
        <v>1.175</v>
      </c>
      <c r="P60" s="33">
        <v>1.2350000000000001</v>
      </c>
      <c r="R60" s="37">
        <v>5.7000000000000002E-3</v>
      </c>
      <c r="S60" s="33">
        <v>1.5349999999999999</v>
      </c>
      <c r="T60" s="33"/>
      <c r="U60" s="33">
        <v>1.17</v>
      </c>
      <c r="V60" s="33">
        <v>1.1100000000000001</v>
      </c>
      <c r="W60" s="33">
        <v>1.0149999999999999</v>
      </c>
      <c r="X60" s="33">
        <v>0.86</v>
      </c>
    </row>
    <row r="61" spans="1:24">
      <c r="A61" s="27">
        <v>5.8999999999999999E-3</v>
      </c>
      <c r="B61" s="34">
        <v>1.6259999999999999</v>
      </c>
      <c r="G61" s="43"/>
      <c r="H61" s="43"/>
      <c r="I61" s="43"/>
      <c r="J61" s="43"/>
      <c r="L61" s="37">
        <v>6.1999999999999998E-3</v>
      </c>
      <c r="M61" s="33">
        <v>1.05</v>
      </c>
      <c r="N61" s="33">
        <v>1.125</v>
      </c>
      <c r="O61" s="33">
        <v>1.17</v>
      </c>
      <c r="P61" s="33">
        <v>1.2350000000000001</v>
      </c>
      <c r="R61" s="37">
        <v>5.7999999999999996E-3</v>
      </c>
      <c r="S61" s="33">
        <v>1.5349999999999999</v>
      </c>
      <c r="T61" s="33"/>
      <c r="U61" s="33">
        <v>1.17</v>
      </c>
      <c r="V61" s="33">
        <v>1.1100000000000001</v>
      </c>
      <c r="W61" s="33">
        <v>1.02</v>
      </c>
      <c r="X61" s="33">
        <v>0.86499999999999999</v>
      </c>
    </row>
    <row r="62" spans="1:24">
      <c r="A62" s="27">
        <v>6.0000000000000001E-3</v>
      </c>
      <c r="B62" s="34">
        <v>1.62</v>
      </c>
      <c r="G62" s="43"/>
      <c r="H62" s="43"/>
      <c r="I62" s="43"/>
      <c r="J62" s="43"/>
      <c r="L62" s="37">
        <v>6.3E-3</v>
      </c>
      <c r="M62" s="33">
        <v>1.04</v>
      </c>
      <c r="N62" s="33">
        <v>1.125</v>
      </c>
      <c r="O62" s="33">
        <v>1.165</v>
      </c>
      <c r="P62" s="33">
        <v>1.23</v>
      </c>
      <c r="R62" s="37">
        <v>5.8999999999999999E-3</v>
      </c>
      <c r="S62" s="33">
        <v>1.54</v>
      </c>
      <c r="T62" s="33"/>
      <c r="U62" s="33">
        <v>1.175</v>
      </c>
      <c r="V62" s="33">
        <v>1.115</v>
      </c>
      <c r="W62" s="33">
        <v>1.02</v>
      </c>
      <c r="X62" s="33">
        <v>0.86499999999999999</v>
      </c>
    </row>
    <row r="63" spans="1:24">
      <c r="A63" s="27">
        <v>6.1000000000000004E-3</v>
      </c>
      <c r="B63" s="34">
        <v>1.6140000000000001</v>
      </c>
      <c r="G63" s="43"/>
      <c r="H63" s="43"/>
      <c r="I63" s="43"/>
      <c r="J63" s="43"/>
      <c r="L63" s="37">
        <v>6.4000000000000003E-3</v>
      </c>
      <c r="M63" s="33">
        <v>1.04</v>
      </c>
      <c r="N63" s="33">
        <v>1.1200000000000001</v>
      </c>
      <c r="O63" s="33">
        <v>1.1599999999999999</v>
      </c>
      <c r="P63" s="33">
        <v>1.2250000000000001</v>
      </c>
      <c r="R63" s="37">
        <v>6.0000000000000001E-3</v>
      </c>
      <c r="S63" s="33">
        <v>1.54</v>
      </c>
      <c r="T63" s="33"/>
      <c r="U63" s="33">
        <v>1.175</v>
      </c>
      <c r="V63" s="33">
        <v>1.115</v>
      </c>
      <c r="W63" s="33">
        <v>1.0249999999999999</v>
      </c>
      <c r="X63" s="33">
        <v>0.87</v>
      </c>
    </row>
    <row r="64" spans="1:24">
      <c r="A64" s="27">
        <v>6.1999999999999998E-3</v>
      </c>
      <c r="B64" s="34">
        <v>1.607</v>
      </c>
      <c r="G64" s="43"/>
      <c r="H64" s="43"/>
      <c r="I64" s="43"/>
      <c r="J64" s="43"/>
      <c r="L64" s="37">
        <v>6.4999999999999997E-3</v>
      </c>
      <c r="M64" s="33">
        <v>1.04</v>
      </c>
      <c r="N64" s="33">
        <v>1.1200000000000001</v>
      </c>
      <c r="O64" s="33">
        <v>1.155</v>
      </c>
      <c r="P64" s="33">
        <v>1.22</v>
      </c>
      <c r="R64" s="37">
        <v>6.1000000000000004E-3</v>
      </c>
      <c r="S64" s="33">
        <v>1.54</v>
      </c>
      <c r="T64" s="33"/>
      <c r="U64" s="33">
        <v>1.175</v>
      </c>
      <c r="V64" s="33">
        <v>1.1200000000000001</v>
      </c>
      <c r="W64" s="33">
        <v>1.0249999999999999</v>
      </c>
      <c r="X64" s="33">
        <v>0.87</v>
      </c>
    </row>
    <row r="65" spans="1:24">
      <c r="A65" s="27">
        <v>6.3E-3</v>
      </c>
      <c r="B65" s="34">
        <v>1.601</v>
      </c>
      <c r="G65" s="43"/>
      <c r="H65" s="43"/>
      <c r="I65" s="43"/>
      <c r="J65" s="43"/>
      <c r="L65" s="37">
        <v>6.6E-3</v>
      </c>
      <c r="M65" s="33">
        <v>1.0349999999999999</v>
      </c>
      <c r="N65" s="33">
        <v>1.115</v>
      </c>
      <c r="O65" s="33">
        <v>1.1499999999999999</v>
      </c>
      <c r="P65" s="33">
        <v>1.2150000000000001</v>
      </c>
      <c r="R65" s="37">
        <v>6.1999999999999998E-3</v>
      </c>
      <c r="S65" s="33">
        <v>1.54</v>
      </c>
      <c r="T65" s="33"/>
      <c r="U65" s="33">
        <v>1.18</v>
      </c>
      <c r="V65" s="33">
        <v>1.1200000000000001</v>
      </c>
      <c r="W65" s="33">
        <v>1.0249999999999999</v>
      </c>
      <c r="X65" s="33">
        <v>0.875</v>
      </c>
    </row>
    <row r="66" spans="1:24">
      <c r="A66" s="27">
        <v>6.4000000000000003E-3</v>
      </c>
      <c r="B66" s="34">
        <v>1.595</v>
      </c>
      <c r="G66" s="43"/>
      <c r="H66" s="43"/>
      <c r="I66" s="43"/>
      <c r="J66" s="43"/>
      <c r="L66" s="37">
        <v>6.7000000000000002E-3</v>
      </c>
      <c r="M66" s="33">
        <v>1.03</v>
      </c>
      <c r="N66" s="33">
        <v>1.115</v>
      </c>
      <c r="O66" s="33">
        <v>1.145</v>
      </c>
      <c r="P66" s="33">
        <v>1.21</v>
      </c>
      <c r="R66" s="37">
        <v>6.3E-3</v>
      </c>
      <c r="S66" s="33">
        <v>1.54</v>
      </c>
      <c r="T66" s="33"/>
      <c r="U66" s="33">
        <v>1.18</v>
      </c>
      <c r="V66" s="33">
        <v>1.125</v>
      </c>
      <c r="W66" s="33">
        <v>1.0249999999999999</v>
      </c>
      <c r="X66" s="33">
        <v>0.875</v>
      </c>
    </row>
    <row r="67" spans="1:24">
      <c r="A67" s="27">
        <v>6.4999999999999997E-3</v>
      </c>
      <c r="B67" s="34">
        <v>1.589</v>
      </c>
      <c r="G67" s="43"/>
      <c r="H67" s="43"/>
      <c r="I67" s="43"/>
      <c r="J67" s="43"/>
      <c r="L67" s="37">
        <v>6.7999999999999996E-3</v>
      </c>
      <c r="M67" s="33">
        <v>1.0249999999999999</v>
      </c>
      <c r="N67" s="33">
        <v>1.115</v>
      </c>
      <c r="O67" s="33">
        <v>1.145</v>
      </c>
      <c r="P67" s="33">
        <v>1.2050000000000001</v>
      </c>
      <c r="R67" s="37">
        <v>6.4000000000000003E-3</v>
      </c>
      <c r="S67" s="33">
        <v>1.54</v>
      </c>
      <c r="T67" s="33"/>
      <c r="U67" s="33">
        <v>1.18</v>
      </c>
      <c r="V67" s="33">
        <v>1.125</v>
      </c>
      <c r="W67" s="33">
        <v>1.03</v>
      </c>
      <c r="X67" s="33">
        <v>0.875</v>
      </c>
    </row>
    <row r="68" spans="1:24">
      <c r="A68" s="27">
        <v>6.6E-3</v>
      </c>
      <c r="B68" s="34">
        <v>1.583</v>
      </c>
      <c r="G68" s="43"/>
      <c r="H68" s="43"/>
      <c r="I68" s="43"/>
      <c r="J68" s="43"/>
      <c r="L68" s="37">
        <v>6.8999999999999999E-3</v>
      </c>
      <c r="M68" s="33">
        <v>1.02</v>
      </c>
      <c r="N68" s="33">
        <v>1.1000000000000001</v>
      </c>
      <c r="O68" s="33">
        <v>1.1399999999999999</v>
      </c>
      <c r="P68" s="33">
        <v>1.2050000000000001</v>
      </c>
      <c r="R68" s="37">
        <v>6.4999999999999997E-3</v>
      </c>
      <c r="S68" s="33">
        <v>1.5449999999999999</v>
      </c>
      <c r="T68" s="33"/>
      <c r="U68" s="33">
        <v>1.1850000000000001</v>
      </c>
      <c r="V68" s="33">
        <v>1.125</v>
      </c>
      <c r="W68" s="33">
        <v>1.0349999999999999</v>
      </c>
      <c r="X68" s="33">
        <v>0.88</v>
      </c>
    </row>
    <row r="69" spans="1:24">
      <c r="A69" s="27">
        <v>6.7000000000000002E-3</v>
      </c>
      <c r="B69" s="34">
        <v>1.5780000000000001</v>
      </c>
      <c r="G69" s="43"/>
      <c r="H69" s="43"/>
      <c r="I69" s="43"/>
      <c r="J69" s="43"/>
      <c r="L69" s="37">
        <v>7.0000000000000001E-3</v>
      </c>
      <c r="M69" s="33">
        <v>1.02</v>
      </c>
      <c r="N69" s="33">
        <v>1.1000000000000001</v>
      </c>
      <c r="O69" s="33">
        <v>1.1399999999999999</v>
      </c>
      <c r="P69" s="33">
        <v>1.2</v>
      </c>
      <c r="R69" s="37">
        <v>6.6E-3</v>
      </c>
      <c r="S69" s="33">
        <v>1.5449999999999999</v>
      </c>
      <c r="T69" s="33"/>
      <c r="U69" s="33">
        <v>1.1850000000000001</v>
      </c>
      <c r="V69" s="33">
        <v>1.1299999999999999</v>
      </c>
      <c r="W69" s="33">
        <v>1.04</v>
      </c>
      <c r="X69" s="33">
        <v>0.88</v>
      </c>
    </row>
    <row r="70" spans="1:24">
      <c r="A70" s="27">
        <v>6.7999999999999996E-3</v>
      </c>
      <c r="B70" s="34">
        <v>1.5720000000000001</v>
      </c>
      <c r="G70" s="43"/>
      <c r="H70" s="43"/>
      <c r="I70" s="43"/>
      <c r="J70" s="43"/>
      <c r="L70" s="37">
        <v>7.1000000000000004E-3</v>
      </c>
      <c r="M70" s="33">
        <v>1.0149999999999999</v>
      </c>
      <c r="N70" s="33">
        <v>1.095</v>
      </c>
      <c r="O70" s="33">
        <v>1.1399999999999999</v>
      </c>
      <c r="P70" s="33">
        <v>1.2</v>
      </c>
      <c r="R70" s="37">
        <v>6.7000000000000002E-3</v>
      </c>
      <c r="S70" s="33">
        <v>1.5449999999999999</v>
      </c>
      <c r="T70" s="33"/>
      <c r="U70" s="33">
        <v>1.1850000000000001</v>
      </c>
      <c r="V70" s="33">
        <v>1.1299999999999999</v>
      </c>
      <c r="W70" s="33">
        <v>1.0449999999999999</v>
      </c>
      <c r="X70" s="33">
        <v>0.88500000000000001</v>
      </c>
    </row>
    <row r="71" spans="1:24">
      <c r="A71" s="27">
        <v>6.8999999999999999E-3</v>
      </c>
      <c r="B71" s="34">
        <v>1.5669999999999999</v>
      </c>
      <c r="G71" s="43"/>
      <c r="H71" s="43"/>
      <c r="I71" s="43"/>
      <c r="J71" s="43"/>
      <c r="L71" s="37">
        <v>7.1999999999999998E-3</v>
      </c>
      <c r="M71" s="33">
        <v>1.0149999999999999</v>
      </c>
      <c r="N71" s="33">
        <v>1.0900000000000001</v>
      </c>
      <c r="O71" s="33">
        <v>1.135</v>
      </c>
      <c r="P71" s="33">
        <v>1.1950000000000001</v>
      </c>
      <c r="R71" s="37">
        <v>6.7999999999999996E-3</v>
      </c>
      <c r="S71" s="33">
        <v>1.5449999999999999</v>
      </c>
      <c r="T71" s="33"/>
      <c r="U71" s="33">
        <v>1.19</v>
      </c>
      <c r="V71" s="33">
        <v>1.135</v>
      </c>
      <c r="W71" s="33">
        <v>1.05</v>
      </c>
      <c r="X71" s="33">
        <v>0.89</v>
      </c>
    </row>
    <row r="72" spans="1:24">
      <c r="A72" s="27">
        <v>7.0000000000000001E-3</v>
      </c>
      <c r="B72" s="34">
        <v>1.5609999999999999</v>
      </c>
      <c r="G72" s="43"/>
      <c r="H72" s="43"/>
      <c r="I72" s="43"/>
      <c r="J72" s="43"/>
      <c r="L72" s="37">
        <v>7.3000000000000001E-3</v>
      </c>
      <c r="M72" s="33">
        <v>1.01</v>
      </c>
      <c r="N72" s="33">
        <v>1.0900000000000001</v>
      </c>
      <c r="O72" s="33">
        <v>1.1299999999999999</v>
      </c>
      <c r="P72" s="33">
        <v>1.19</v>
      </c>
      <c r="R72" s="37">
        <v>6.8999999999999999E-3</v>
      </c>
      <c r="S72" s="33">
        <v>1.5449999999999999</v>
      </c>
      <c r="T72" s="33"/>
      <c r="U72" s="33">
        <v>1.19</v>
      </c>
      <c r="V72" s="33">
        <v>1.135</v>
      </c>
      <c r="W72" s="33">
        <v>1.05</v>
      </c>
      <c r="X72" s="33">
        <v>0.89</v>
      </c>
    </row>
    <row r="73" spans="1:24">
      <c r="A73" s="27">
        <v>7.1000000000000004E-3</v>
      </c>
      <c r="B73" s="34">
        <v>1.556</v>
      </c>
      <c r="G73" s="43"/>
      <c r="H73" s="43"/>
      <c r="I73" s="43"/>
      <c r="J73" s="43"/>
      <c r="L73" s="37">
        <v>7.4000000000000003E-3</v>
      </c>
      <c r="M73" s="33">
        <v>1.01</v>
      </c>
      <c r="N73" s="33">
        <v>1.085</v>
      </c>
      <c r="O73" s="33">
        <v>1.125</v>
      </c>
      <c r="P73" s="33">
        <v>1.1850000000000001</v>
      </c>
      <c r="R73" s="37">
        <v>7.0000000000000001E-3</v>
      </c>
      <c r="S73" s="33">
        <v>1.5449999999999999</v>
      </c>
      <c r="T73" s="33"/>
      <c r="U73" s="33">
        <v>1.19</v>
      </c>
      <c r="V73" s="33">
        <v>1.1399999999999999</v>
      </c>
      <c r="W73" s="33">
        <v>1.05</v>
      </c>
      <c r="X73" s="33">
        <v>0.89500000000000002</v>
      </c>
    </row>
    <row r="74" spans="1:24">
      <c r="A74" s="27">
        <v>7.1999999999999998E-3</v>
      </c>
      <c r="B74" s="34">
        <v>1.5509999999999999</v>
      </c>
      <c r="G74" s="43"/>
      <c r="H74" s="43"/>
      <c r="I74" s="43"/>
      <c r="J74" s="43"/>
      <c r="L74" s="37">
        <v>7.4999999999999997E-3</v>
      </c>
      <c r="M74" s="33">
        <v>1.01</v>
      </c>
      <c r="N74" s="33">
        <v>1.08</v>
      </c>
      <c r="O74" s="33">
        <v>1.1200000000000001</v>
      </c>
      <c r="P74" s="33">
        <v>1.18</v>
      </c>
      <c r="R74" s="37">
        <v>7.1000000000000004E-3</v>
      </c>
      <c r="S74" s="33">
        <v>1.55</v>
      </c>
      <c r="T74" s="33"/>
      <c r="U74" s="33">
        <v>1.1950000000000001</v>
      </c>
      <c r="V74" s="33">
        <v>1.1399999999999999</v>
      </c>
      <c r="W74" s="33">
        <v>1.0549999999999999</v>
      </c>
      <c r="X74" s="33">
        <v>0.9</v>
      </c>
    </row>
    <row r="75" spans="1:24">
      <c r="A75" s="27">
        <v>7.3000000000000001E-3</v>
      </c>
      <c r="B75" s="34">
        <v>1.546</v>
      </c>
      <c r="G75" s="43"/>
      <c r="H75" s="43"/>
      <c r="I75" s="43"/>
      <c r="J75" s="43"/>
      <c r="L75" s="37">
        <v>7.6E-3</v>
      </c>
      <c r="M75" s="33">
        <v>1.0049999999999999</v>
      </c>
      <c r="N75" s="33">
        <v>1.08</v>
      </c>
      <c r="O75" s="33">
        <v>1.1200000000000001</v>
      </c>
      <c r="P75" s="33">
        <v>1.175</v>
      </c>
      <c r="R75" s="37">
        <v>7.1999999999999998E-3</v>
      </c>
      <c r="S75" s="33">
        <v>1.55</v>
      </c>
      <c r="T75" s="33"/>
      <c r="U75" s="33">
        <v>1.1950000000000001</v>
      </c>
      <c r="V75" s="33">
        <v>1.145</v>
      </c>
      <c r="W75" s="33">
        <v>1.06</v>
      </c>
      <c r="X75" s="33">
        <v>0.9</v>
      </c>
    </row>
    <row r="76" spans="1:24">
      <c r="A76" s="27">
        <v>7.4000000000000003E-3</v>
      </c>
      <c r="B76" s="34">
        <v>1.5409999999999999</v>
      </c>
      <c r="G76" s="43"/>
      <c r="H76" s="43"/>
      <c r="I76" s="43"/>
      <c r="J76" s="43"/>
      <c r="L76" s="37">
        <v>7.7000000000000002E-3</v>
      </c>
      <c r="M76" s="33">
        <v>1.0049999999999999</v>
      </c>
      <c r="N76" s="33">
        <v>1.075</v>
      </c>
      <c r="O76" s="33">
        <v>1.115</v>
      </c>
      <c r="P76" s="33">
        <v>1.17</v>
      </c>
      <c r="R76" s="37">
        <v>7.3000000000000001E-3</v>
      </c>
      <c r="S76" s="33">
        <v>1.55</v>
      </c>
      <c r="T76" s="33"/>
      <c r="U76" s="33">
        <v>1.1950000000000001</v>
      </c>
      <c r="V76" s="33">
        <v>1.1499999999999999</v>
      </c>
      <c r="W76" s="33">
        <v>1.0649999999999999</v>
      </c>
      <c r="X76" s="33">
        <v>0.9</v>
      </c>
    </row>
    <row r="77" spans="1:24">
      <c r="A77" s="27">
        <v>7.4999999999999997E-3</v>
      </c>
      <c r="B77" s="34">
        <v>1.536</v>
      </c>
      <c r="G77" s="43"/>
      <c r="H77" s="43"/>
      <c r="I77" s="43"/>
      <c r="J77" s="43"/>
      <c r="L77" s="37">
        <v>7.7999999999999996E-3</v>
      </c>
      <c r="M77" s="33">
        <v>1</v>
      </c>
      <c r="N77" s="33">
        <v>1.075</v>
      </c>
      <c r="O77" s="33">
        <v>1.115</v>
      </c>
      <c r="P77" s="33">
        <v>1.165</v>
      </c>
      <c r="R77" s="37">
        <v>7.4000000000000003E-3</v>
      </c>
      <c r="S77" s="33">
        <v>1.55</v>
      </c>
      <c r="T77" s="33"/>
      <c r="U77" s="33">
        <v>1.2</v>
      </c>
      <c r="V77" s="33">
        <v>1.1499999999999999</v>
      </c>
      <c r="W77" s="33">
        <v>1.07</v>
      </c>
      <c r="X77" s="33">
        <v>0.90500000000000003</v>
      </c>
    </row>
    <row r="78" spans="1:24">
      <c r="A78" s="27">
        <v>7.6E-3</v>
      </c>
      <c r="B78" s="34">
        <v>1.5309999999999999</v>
      </c>
      <c r="G78" s="43"/>
      <c r="H78" s="43"/>
      <c r="I78" s="43"/>
      <c r="J78" s="43"/>
      <c r="L78" s="37">
        <v>7.9000000000000008E-3</v>
      </c>
      <c r="M78" s="33">
        <v>1</v>
      </c>
      <c r="N78" s="33">
        <v>1.07</v>
      </c>
      <c r="O78" s="33">
        <v>1.1000000000000001</v>
      </c>
      <c r="P78" s="33">
        <v>1.1599999999999999</v>
      </c>
      <c r="R78" s="37">
        <v>7.4999999999999997E-3</v>
      </c>
      <c r="S78" s="33">
        <v>1.55</v>
      </c>
      <c r="T78" s="33"/>
      <c r="U78" s="33">
        <v>1.2</v>
      </c>
      <c r="V78" s="33">
        <v>1.1499999999999999</v>
      </c>
      <c r="W78" s="33">
        <v>1.07</v>
      </c>
      <c r="X78" s="33">
        <v>0.91</v>
      </c>
    </row>
    <row r="79" spans="1:24">
      <c r="A79" s="27">
        <v>7.7000000000000002E-3</v>
      </c>
      <c r="B79" s="34">
        <v>1.526</v>
      </c>
      <c r="G79" s="43"/>
      <c r="H79" s="43"/>
      <c r="I79" s="43"/>
      <c r="J79" s="43"/>
      <c r="L79" s="37">
        <v>8.0000000000000002E-3</v>
      </c>
      <c r="M79" s="33">
        <v>1</v>
      </c>
      <c r="N79" s="33">
        <v>1.07</v>
      </c>
      <c r="O79" s="33">
        <v>1.1000000000000001</v>
      </c>
      <c r="P79" s="33">
        <v>1.1599999999999999</v>
      </c>
      <c r="R79" s="37">
        <v>7.6E-3</v>
      </c>
      <c r="S79" s="33">
        <v>1.55</v>
      </c>
      <c r="T79" s="33"/>
      <c r="U79" s="33">
        <v>1.2</v>
      </c>
      <c r="V79" s="33">
        <v>1.155</v>
      </c>
      <c r="W79" s="33">
        <v>1.075</v>
      </c>
      <c r="X79" s="33">
        <v>0.91500000000000004</v>
      </c>
    </row>
    <row r="80" spans="1:24">
      <c r="A80" s="27">
        <v>7.7999999999999996E-3</v>
      </c>
      <c r="B80" s="34">
        <v>1.5209999999999999</v>
      </c>
      <c r="G80" s="43"/>
      <c r="H80" s="43"/>
      <c r="I80" s="43"/>
      <c r="J80" s="43"/>
      <c r="L80" s="37">
        <v>8.0999999999999996E-3</v>
      </c>
      <c r="M80" s="33">
        <v>1</v>
      </c>
      <c r="N80" s="33">
        <v>1.07</v>
      </c>
      <c r="O80" s="33">
        <v>1.1000000000000001</v>
      </c>
      <c r="P80" s="33">
        <v>1.1599999999999999</v>
      </c>
      <c r="R80" s="37">
        <v>7.7000000000000002E-3</v>
      </c>
      <c r="S80" s="33">
        <v>1.5549999999999999</v>
      </c>
      <c r="T80" s="33"/>
      <c r="U80" s="33">
        <v>1.2050000000000001</v>
      </c>
      <c r="V80" s="33">
        <v>1.155</v>
      </c>
      <c r="W80" s="33">
        <v>1.075</v>
      </c>
      <c r="X80" s="33">
        <v>0.92</v>
      </c>
    </row>
    <row r="81" spans="1:24">
      <c r="A81" s="27">
        <v>7.9000000000000008E-3</v>
      </c>
      <c r="B81" s="34">
        <v>1.5169999999999999</v>
      </c>
      <c r="G81" s="43"/>
      <c r="H81" s="43"/>
      <c r="I81" s="43"/>
      <c r="J81" s="43"/>
      <c r="L81" s="37">
        <v>8.2000000000000007E-3</v>
      </c>
      <c r="M81" s="33">
        <v>0.995</v>
      </c>
      <c r="N81" s="33">
        <v>1.0649999999999999</v>
      </c>
      <c r="O81" s="33">
        <v>1.095</v>
      </c>
      <c r="P81" s="33">
        <v>1.155</v>
      </c>
      <c r="R81" s="37">
        <v>7.7999999999999996E-3</v>
      </c>
      <c r="S81" s="33">
        <v>1.5549999999999999</v>
      </c>
      <c r="T81" s="33"/>
      <c r="U81" s="33">
        <v>1.2050000000000001</v>
      </c>
      <c r="V81" s="33">
        <v>1.1599999999999999</v>
      </c>
      <c r="W81" s="33">
        <v>1.075</v>
      </c>
      <c r="X81" s="33">
        <v>0.92500000000000004</v>
      </c>
    </row>
    <row r="82" spans="1:24">
      <c r="A82" s="27">
        <v>8.0000000000000002E-3</v>
      </c>
      <c r="B82" s="34">
        <v>1.512</v>
      </c>
      <c r="G82" s="43"/>
      <c r="H82" s="43"/>
      <c r="I82" s="43"/>
      <c r="J82" s="43"/>
      <c r="L82" s="37">
        <v>8.3000000000000001E-3</v>
      </c>
      <c r="M82" s="33">
        <v>0.995</v>
      </c>
      <c r="N82" s="33">
        <v>1.0649999999999999</v>
      </c>
      <c r="O82" s="33">
        <v>1.095</v>
      </c>
      <c r="P82" s="33">
        <v>1.155</v>
      </c>
      <c r="R82" s="37">
        <v>7.9000000000000008E-3</v>
      </c>
      <c r="S82" s="33">
        <v>1.5549999999999999</v>
      </c>
      <c r="T82" s="33"/>
      <c r="U82" s="33">
        <v>1.21</v>
      </c>
      <c r="V82" s="33">
        <v>1.1599999999999999</v>
      </c>
      <c r="W82" s="33">
        <v>1.08</v>
      </c>
      <c r="X82" s="33">
        <v>0.92500000000000004</v>
      </c>
    </row>
    <row r="83" spans="1:24">
      <c r="A83" s="27">
        <v>8.0999999999999996E-3</v>
      </c>
      <c r="B83" s="34">
        <v>1.508</v>
      </c>
      <c r="G83" s="43"/>
      <c r="H83" s="43"/>
      <c r="I83" s="43"/>
      <c r="J83" s="43"/>
      <c r="L83" s="37">
        <v>8.3999999999999995E-3</v>
      </c>
      <c r="M83" s="33">
        <v>0.99</v>
      </c>
      <c r="N83" s="33">
        <v>1.06</v>
      </c>
      <c r="O83" s="33">
        <v>1.0900000000000001</v>
      </c>
      <c r="P83" s="33">
        <v>1.1499999999999999</v>
      </c>
      <c r="R83" s="37">
        <v>8.0000000000000002E-3</v>
      </c>
      <c r="S83" s="33">
        <v>1.5549999999999999</v>
      </c>
      <c r="T83" s="33"/>
      <c r="U83" s="33">
        <v>1.21</v>
      </c>
      <c r="V83" s="33">
        <v>1.165</v>
      </c>
      <c r="W83" s="33">
        <v>1.085</v>
      </c>
      <c r="X83" s="33">
        <v>0.92500000000000004</v>
      </c>
    </row>
    <row r="84" spans="1:24">
      <c r="A84" s="27">
        <v>8.2000000000000007E-3</v>
      </c>
      <c r="B84" s="34">
        <v>1.5029999999999999</v>
      </c>
      <c r="G84" s="43"/>
      <c r="H84" s="43"/>
      <c r="I84" s="43"/>
      <c r="J84" s="43"/>
      <c r="L84" s="37">
        <v>8.5000000000000006E-3</v>
      </c>
      <c r="M84" s="33">
        <v>0.99</v>
      </c>
      <c r="N84" s="33">
        <v>1.06</v>
      </c>
      <c r="O84" s="33">
        <v>1.0900000000000001</v>
      </c>
      <c r="P84" s="33">
        <v>1.1499999999999999</v>
      </c>
      <c r="R84" s="37">
        <v>8.0999999999999996E-3</v>
      </c>
      <c r="S84" s="33">
        <v>1.5549999999999999</v>
      </c>
      <c r="T84" s="33"/>
      <c r="U84" s="33">
        <v>1.2150000000000001</v>
      </c>
      <c r="V84" s="33">
        <v>1.17</v>
      </c>
      <c r="W84" s="33">
        <v>1.0900000000000001</v>
      </c>
      <c r="X84" s="33">
        <v>0.92500000000000004</v>
      </c>
    </row>
    <row r="85" spans="1:24">
      <c r="A85" s="27">
        <v>8.3000000000000001E-3</v>
      </c>
      <c r="B85" s="34">
        <v>1.4990000000000001</v>
      </c>
      <c r="G85" s="43"/>
      <c r="H85" s="43"/>
      <c r="I85" s="43"/>
      <c r="J85" s="43"/>
      <c r="L85" s="37">
        <v>8.6E-3</v>
      </c>
      <c r="M85" s="33">
        <v>0.99</v>
      </c>
      <c r="N85" s="33">
        <v>1.0549999999999999</v>
      </c>
      <c r="O85" s="33">
        <v>1.0900000000000001</v>
      </c>
      <c r="P85" s="33">
        <v>1.1499999999999999</v>
      </c>
      <c r="R85" s="37">
        <v>8.2000000000000007E-3</v>
      </c>
      <c r="S85" s="33">
        <v>1.56</v>
      </c>
      <c r="T85" s="33"/>
      <c r="U85" s="33">
        <v>1.2150000000000001</v>
      </c>
      <c r="V85" s="33">
        <v>1.17</v>
      </c>
      <c r="W85" s="33">
        <v>1.095</v>
      </c>
      <c r="X85" s="33">
        <v>0.93</v>
      </c>
    </row>
    <row r="86" spans="1:24">
      <c r="A86" s="27">
        <v>8.3999999999999995E-3</v>
      </c>
      <c r="B86" s="34">
        <v>1.4950000000000001</v>
      </c>
      <c r="G86" s="43"/>
      <c r="H86" s="43"/>
      <c r="I86" s="43"/>
      <c r="J86" s="43"/>
      <c r="L86" s="37">
        <v>8.6999999999999994E-3</v>
      </c>
      <c r="M86" s="33">
        <v>0.98499999999999999</v>
      </c>
      <c r="N86" s="33">
        <v>1.0549999999999999</v>
      </c>
      <c r="O86" s="33">
        <v>1.085</v>
      </c>
      <c r="P86" s="33">
        <v>1.145</v>
      </c>
      <c r="R86" s="37">
        <v>8.3000000000000001E-3</v>
      </c>
      <c r="S86" s="33">
        <v>1.56</v>
      </c>
      <c r="T86" s="33"/>
      <c r="U86" s="33">
        <v>1.22</v>
      </c>
      <c r="V86" s="33">
        <v>1.175</v>
      </c>
      <c r="W86" s="33">
        <v>1.1000000000000001</v>
      </c>
      <c r="X86" s="33">
        <v>0.93500000000000005</v>
      </c>
    </row>
    <row r="87" spans="1:24">
      <c r="A87" s="27">
        <v>8.5000000000000006E-3</v>
      </c>
      <c r="B87" s="34">
        <v>1.4910000000000001</v>
      </c>
      <c r="G87" s="43"/>
      <c r="H87" s="43"/>
      <c r="I87" s="43"/>
      <c r="J87" s="43"/>
      <c r="L87" s="37">
        <v>8.8000000000000005E-3</v>
      </c>
      <c r="M87" s="33">
        <v>0.98499999999999999</v>
      </c>
      <c r="N87" s="33">
        <v>1.05</v>
      </c>
      <c r="O87" s="33">
        <v>1.085</v>
      </c>
      <c r="P87" s="33">
        <v>1.145</v>
      </c>
      <c r="R87" s="37">
        <v>8.3999999999999995E-3</v>
      </c>
      <c r="S87" s="33">
        <v>1.56</v>
      </c>
      <c r="T87" s="33"/>
      <c r="U87" s="33">
        <v>1.22</v>
      </c>
      <c r="V87" s="33">
        <v>1.175</v>
      </c>
      <c r="W87" s="33">
        <v>1.1000000000000001</v>
      </c>
      <c r="X87" s="33">
        <v>0.94</v>
      </c>
    </row>
    <row r="88" spans="1:24">
      <c r="A88" s="27">
        <v>8.6E-3</v>
      </c>
      <c r="B88" s="34">
        <v>1.4870000000000001</v>
      </c>
      <c r="G88" s="43"/>
      <c r="H88" s="43"/>
      <c r="I88" s="43"/>
      <c r="J88" s="43"/>
      <c r="L88" s="37">
        <v>8.8999999999999999E-3</v>
      </c>
      <c r="M88" s="33">
        <v>0.98</v>
      </c>
      <c r="N88" s="33">
        <v>1.05</v>
      </c>
      <c r="O88" s="33">
        <v>1.08</v>
      </c>
      <c r="P88" s="33">
        <v>1.1399999999999999</v>
      </c>
      <c r="R88" s="37">
        <v>8.5000000000000006E-3</v>
      </c>
      <c r="S88" s="33">
        <v>1.56</v>
      </c>
      <c r="T88" s="33"/>
      <c r="U88" s="33">
        <v>1.22</v>
      </c>
      <c r="V88" s="33">
        <v>1.175</v>
      </c>
      <c r="W88" s="33">
        <v>1.1000000000000001</v>
      </c>
      <c r="X88" s="33">
        <v>0.94499999999999995</v>
      </c>
    </row>
    <row r="89" spans="1:24">
      <c r="A89" s="27">
        <v>8.6999999999999994E-3</v>
      </c>
      <c r="B89" s="34">
        <v>1.482</v>
      </c>
      <c r="G89" s="43"/>
      <c r="H89" s="43"/>
      <c r="I89" s="43"/>
      <c r="J89" s="43"/>
      <c r="L89" s="37">
        <v>8.9999999999999993E-3</v>
      </c>
      <c r="M89" s="33">
        <v>0.98</v>
      </c>
      <c r="N89" s="33">
        <v>1.05</v>
      </c>
      <c r="O89" s="33">
        <v>1.08</v>
      </c>
      <c r="P89" s="33">
        <v>1.1399999999999999</v>
      </c>
      <c r="R89" s="37">
        <v>8.6E-3</v>
      </c>
      <c r="S89" s="33">
        <v>1.56</v>
      </c>
      <c r="T89" s="33"/>
      <c r="U89" s="33">
        <v>1.2250000000000001</v>
      </c>
      <c r="V89" s="33">
        <v>1.18</v>
      </c>
      <c r="W89" s="33">
        <v>1.1000000000000001</v>
      </c>
      <c r="X89" s="33">
        <v>0.95</v>
      </c>
    </row>
    <row r="90" spans="1:24">
      <c r="A90" s="27">
        <v>8.8000000000000005E-3</v>
      </c>
      <c r="B90" s="34">
        <v>1.478</v>
      </c>
      <c r="G90" s="43"/>
      <c r="H90" s="43"/>
      <c r="I90" s="43"/>
      <c r="J90" s="43"/>
      <c r="L90" s="37">
        <v>9.1000000000000004E-3</v>
      </c>
      <c r="M90" s="33">
        <v>0.98</v>
      </c>
      <c r="N90" s="33">
        <v>1.0449999999999999</v>
      </c>
      <c r="O90" s="33">
        <v>1.08</v>
      </c>
      <c r="P90" s="33">
        <v>1.1399999999999999</v>
      </c>
      <c r="R90" s="37">
        <v>8.6999999999999994E-3</v>
      </c>
      <c r="S90" s="33">
        <v>1.5649999999999999</v>
      </c>
      <c r="T90" s="33"/>
      <c r="U90" s="33">
        <v>1.2250000000000001</v>
      </c>
      <c r="V90" s="33">
        <v>1.18</v>
      </c>
      <c r="W90" s="33">
        <v>1.105</v>
      </c>
      <c r="X90" s="33">
        <v>0.95</v>
      </c>
    </row>
    <row r="91" spans="1:24">
      <c r="A91" s="27">
        <v>8.8999999999999999E-3</v>
      </c>
      <c r="B91" s="34">
        <v>1.474</v>
      </c>
      <c r="G91" s="43"/>
      <c r="H91" s="43"/>
      <c r="I91" s="43"/>
      <c r="J91" s="43"/>
      <c r="L91" s="37">
        <v>9.1999999999999998E-3</v>
      </c>
      <c r="M91" s="33">
        <v>0.98</v>
      </c>
      <c r="N91" s="33">
        <v>1.0449999999999999</v>
      </c>
      <c r="O91" s="33">
        <v>1.0649999999999999</v>
      </c>
      <c r="P91" s="33">
        <v>1.135</v>
      </c>
      <c r="R91" s="37">
        <v>8.8000000000000005E-3</v>
      </c>
      <c r="S91" s="33">
        <v>1.5649999999999999</v>
      </c>
      <c r="T91" s="33"/>
      <c r="U91" s="33">
        <v>1.2250000000000001</v>
      </c>
      <c r="V91" s="33">
        <v>1.1850000000000001</v>
      </c>
      <c r="W91" s="33">
        <v>1.1100000000000001</v>
      </c>
      <c r="X91" s="33">
        <v>0.95</v>
      </c>
    </row>
    <row r="92" spans="1:24">
      <c r="A92" s="27">
        <v>8.9999999999999993E-3</v>
      </c>
      <c r="B92" s="34">
        <v>1.4710000000000001</v>
      </c>
      <c r="G92" s="43"/>
      <c r="H92" s="43"/>
      <c r="I92" s="43"/>
      <c r="J92" s="43"/>
      <c r="L92" s="37">
        <v>9.2999999999999992E-3</v>
      </c>
      <c r="M92" s="33">
        <v>0.97499999999999998</v>
      </c>
      <c r="N92" s="33">
        <v>1.0449999999999999</v>
      </c>
      <c r="O92" s="33">
        <v>1.0649999999999999</v>
      </c>
      <c r="P92" s="33">
        <v>1.135</v>
      </c>
      <c r="R92" s="37">
        <v>8.8999999999999999E-3</v>
      </c>
      <c r="S92" s="33">
        <v>1.5649999999999999</v>
      </c>
      <c r="T92" s="33"/>
      <c r="U92" s="33">
        <v>1.2250000000000001</v>
      </c>
      <c r="V92" s="33">
        <v>1.19</v>
      </c>
      <c r="W92" s="33">
        <v>1.115</v>
      </c>
      <c r="X92" s="33">
        <v>0.95499999999999996</v>
      </c>
    </row>
    <row r="93" spans="1:24">
      <c r="A93" s="27">
        <v>9.1000000000000004E-3</v>
      </c>
      <c r="B93" s="34">
        <v>1.4670000000000001</v>
      </c>
      <c r="L93" s="37">
        <v>9.4000000000000004E-3</v>
      </c>
      <c r="M93" s="33">
        <v>0.97499999999999998</v>
      </c>
      <c r="N93" s="33">
        <v>1.04</v>
      </c>
      <c r="O93" s="33">
        <v>1.07</v>
      </c>
      <c r="P93" s="33">
        <v>1.1299999999999999</v>
      </c>
      <c r="R93" s="37">
        <v>8.9999999999999993E-3</v>
      </c>
      <c r="S93" s="33">
        <v>1.5649999999999999</v>
      </c>
      <c r="T93" s="33"/>
      <c r="U93" s="33">
        <v>1.2250000000000001</v>
      </c>
      <c r="V93" s="33">
        <v>1.19</v>
      </c>
      <c r="W93" s="33">
        <v>1.2</v>
      </c>
      <c r="X93" s="33">
        <v>0.96</v>
      </c>
    </row>
    <row r="94" spans="1:24">
      <c r="A94" s="27">
        <v>9.1999999999999998E-3</v>
      </c>
      <c r="B94" s="34">
        <v>1.4630000000000001</v>
      </c>
      <c r="L94" s="37">
        <v>9.4999999999999998E-3</v>
      </c>
      <c r="M94" s="33">
        <v>0.97499999999999998</v>
      </c>
      <c r="N94" s="33">
        <v>1.04</v>
      </c>
      <c r="O94" s="33">
        <v>1.07</v>
      </c>
      <c r="P94" s="33">
        <v>1.125</v>
      </c>
      <c r="R94" s="37">
        <v>9.1000000000000004E-3</v>
      </c>
      <c r="S94" s="33">
        <v>1.5649999999999999</v>
      </c>
      <c r="T94" s="33"/>
      <c r="U94" s="33">
        <v>1.23</v>
      </c>
      <c r="V94" s="33">
        <v>1.1950000000000001</v>
      </c>
      <c r="W94" s="33">
        <v>1.125</v>
      </c>
      <c r="X94" s="33">
        <v>0.96499999999999997</v>
      </c>
    </row>
    <row r="95" spans="1:24">
      <c r="A95" s="27">
        <v>9.2999999999999992E-3</v>
      </c>
      <c r="B95" s="34">
        <v>1.4590000000000001</v>
      </c>
      <c r="L95" s="37">
        <v>9.5999999999999992E-3</v>
      </c>
      <c r="M95" s="33">
        <v>0.97499999999999998</v>
      </c>
      <c r="N95" s="33">
        <v>1.0349999999999999</v>
      </c>
      <c r="O95" s="33">
        <v>1.07</v>
      </c>
      <c r="P95" s="33">
        <v>1.125</v>
      </c>
      <c r="R95" s="37">
        <v>9.1999999999999998E-3</v>
      </c>
      <c r="S95" s="33">
        <v>1.57</v>
      </c>
      <c r="T95" s="33"/>
      <c r="U95" s="33">
        <v>1.23</v>
      </c>
      <c r="V95" s="33">
        <v>1.2</v>
      </c>
      <c r="W95" s="33">
        <v>1.125</v>
      </c>
      <c r="X95" s="33">
        <v>0.97</v>
      </c>
    </row>
    <row r="96" spans="1:24">
      <c r="A96" s="27">
        <v>9.4000000000000004E-3</v>
      </c>
      <c r="B96" s="34">
        <v>1.456</v>
      </c>
      <c r="L96" s="37">
        <v>9.7000000000000003E-3</v>
      </c>
      <c r="M96" s="33">
        <v>0.97</v>
      </c>
      <c r="N96" s="33">
        <v>1.0349999999999999</v>
      </c>
      <c r="O96" s="33">
        <v>1.0649999999999999</v>
      </c>
      <c r="P96" s="33">
        <v>1.1200000000000001</v>
      </c>
      <c r="R96" s="37">
        <v>9.2999999999999992E-3</v>
      </c>
      <c r="S96" s="33">
        <v>1.57</v>
      </c>
      <c r="T96" s="33"/>
      <c r="U96" s="33">
        <v>1.2350000000000001</v>
      </c>
      <c r="V96" s="33">
        <v>1.2</v>
      </c>
      <c r="W96" s="33">
        <v>1.125</v>
      </c>
      <c r="X96" s="33">
        <v>0.97499999999999998</v>
      </c>
    </row>
    <row r="97" spans="1:24">
      <c r="A97" s="27">
        <v>9.4999999999999998E-3</v>
      </c>
      <c r="B97" s="34">
        <v>1.452</v>
      </c>
      <c r="L97" s="37">
        <v>9.7999999999999997E-3</v>
      </c>
      <c r="M97" s="33">
        <v>0.97</v>
      </c>
      <c r="N97" s="33">
        <v>1.0349999999999999</v>
      </c>
      <c r="O97" s="33">
        <v>1.0649999999999999</v>
      </c>
      <c r="P97" s="33">
        <v>1.115</v>
      </c>
      <c r="R97" s="37">
        <v>9.4000000000000004E-3</v>
      </c>
      <c r="S97" s="33">
        <v>1.57</v>
      </c>
      <c r="T97" s="33"/>
      <c r="U97" s="33">
        <v>1.2350000000000001</v>
      </c>
      <c r="V97" s="33">
        <v>1.2</v>
      </c>
      <c r="W97" s="33">
        <v>1.1299999999999999</v>
      </c>
      <c r="X97" s="33">
        <v>0.98</v>
      </c>
    </row>
    <row r="98" spans="1:24">
      <c r="A98" s="27">
        <v>9.5999999999999992E-3</v>
      </c>
      <c r="B98" s="34">
        <v>1.448</v>
      </c>
      <c r="L98" s="37">
        <v>9.9000000000000008E-3</v>
      </c>
      <c r="M98" s="33">
        <v>0.97</v>
      </c>
      <c r="N98" s="33">
        <v>1.03</v>
      </c>
      <c r="O98" s="33">
        <v>1.06</v>
      </c>
      <c r="P98" s="33">
        <v>1.1100000000000001</v>
      </c>
      <c r="R98" s="37">
        <v>9.4999999999999998E-3</v>
      </c>
      <c r="S98" s="33">
        <v>1.57</v>
      </c>
      <c r="T98" s="33"/>
      <c r="U98" s="33">
        <v>1.24</v>
      </c>
      <c r="V98" s="33">
        <v>1.2050000000000001</v>
      </c>
      <c r="W98" s="33">
        <v>1.135</v>
      </c>
      <c r="X98" s="33">
        <v>0.98499999999999999</v>
      </c>
    </row>
    <row r="99" spans="1:24">
      <c r="A99" s="27">
        <v>9.7000000000000003E-3</v>
      </c>
      <c r="B99" s="34">
        <v>1.4450000000000001</v>
      </c>
      <c r="L99" s="37">
        <v>0.01</v>
      </c>
      <c r="M99" s="33">
        <v>0.97</v>
      </c>
      <c r="N99" s="33">
        <v>1.03</v>
      </c>
      <c r="O99" s="33">
        <v>1.06</v>
      </c>
      <c r="P99" s="33">
        <v>1.1100000000000001</v>
      </c>
      <c r="R99" s="37">
        <v>9.5999999999999992E-3</v>
      </c>
      <c r="S99" s="33">
        <v>1.57</v>
      </c>
      <c r="T99" s="33"/>
      <c r="U99" s="33">
        <v>1.24</v>
      </c>
      <c r="V99" s="33">
        <v>1.21</v>
      </c>
      <c r="W99" s="33">
        <v>1.1399999999999999</v>
      </c>
      <c r="X99" s="33">
        <v>0.99</v>
      </c>
    </row>
    <row r="100" spans="1:24">
      <c r="A100" s="27">
        <v>9.7999999999999997E-3</v>
      </c>
      <c r="B100" s="34">
        <v>1.4419999999999999</v>
      </c>
      <c r="L100" s="37">
        <v>1.04E-2</v>
      </c>
      <c r="M100" s="33">
        <v>0.97</v>
      </c>
      <c r="N100" s="33">
        <v>1.03</v>
      </c>
      <c r="O100" s="33">
        <v>1.06</v>
      </c>
      <c r="P100" s="33">
        <v>1.1100000000000001</v>
      </c>
      <c r="R100" s="37">
        <v>9.7000000000000003E-3</v>
      </c>
      <c r="S100" s="33">
        <v>1.575</v>
      </c>
      <c r="T100" s="33"/>
      <c r="U100" s="33">
        <v>1.2450000000000001</v>
      </c>
      <c r="V100" s="33">
        <v>1.2150000000000001</v>
      </c>
      <c r="W100" s="33">
        <v>1.145</v>
      </c>
      <c r="X100" s="33">
        <v>0.995</v>
      </c>
    </row>
    <row r="101" spans="1:24">
      <c r="A101" s="27">
        <v>9.9000000000000008E-3</v>
      </c>
      <c r="B101" s="34">
        <v>1.4379999999999999</v>
      </c>
      <c r="L101" s="37">
        <v>1.0999999999999999E-2</v>
      </c>
      <c r="M101" s="33">
        <v>0.96</v>
      </c>
      <c r="N101" s="33">
        <v>1.01</v>
      </c>
      <c r="O101" s="33">
        <v>1.06</v>
      </c>
      <c r="P101" s="33">
        <v>1.0900000000000001</v>
      </c>
      <c r="R101" s="37">
        <v>9.7999999999999997E-3</v>
      </c>
      <c r="S101" s="33">
        <v>1.575</v>
      </c>
      <c r="T101" s="33"/>
      <c r="U101" s="33">
        <v>1.2450000000000001</v>
      </c>
      <c r="V101" s="33">
        <v>1.22</v>
      </c>
      <c r="W101" s="33">
        <v>1.1499999999999999</v>
      </c>
      <c r="X101" s="33">
        <v>1</v>
      </c>
    </row>
    <row r="102" spans="1:24">
      <c r="A102" s="27">
        <v>0.01</v>
      </c>
      <c r="B102" s="34">
        <v>1.4350000000000001</v>
      </c>
      <c r="L102" s="37">
        <v>1.2E-2</v>
      </c>
      <c r="M102" s="33">
        <v>0.95</v>
      </c>
      <c r="N102" s="33">
        <v>1</v>
      </c>
      <c r="O102" s="33">
        <v>1.04</v>
      </c>
      <c r="P102" s="33">
        <v>1.07</v>
      </c>
      <c r="R102" s="37">
        <v>9.9000000000000008E-3</v>
      </c>
      <c r="S102" s="33">
        <v>1.575</v>
      </c>
      <c r="T102" s="33"/>
      <c r="U102" s="33">
        <v>1.25</v>
      </c>
      <c r="V102" s="33">
        <v>1.22</v>
      </c>
      <c r="W102" s="33">
        <v>1.1499999999999999</v>
      </c>
      <c r="X102" s="33">
        <v>1</v>
      </c>
    </row>
    <row r="103" spans="1:24">
      <c r="A103" s="27">
        <v>1.0999999999999999E-2</v>
      </c>
      <c r="B103" s="34">
        <v>1.403</v>
      </c>
      <c r="L103" s="37">
        <v>1.2999999999999999E-2</v>
      </c>
      <c r="M103" s="33">
        <v>0.95</v>
      </c>
      <c r="N103" s="33">
        <v>0.99</v>
      </c>
      <c r="O103" s="33">
        <v>1.03</v>
      </c>
      <c r="P103" s="33">
        <v>1.06</v>
      </c>
      <c r="R103" s="37">
        <v>0.01</v>
      </c>
      <c r="S103" s="33">
        <v>1.575</v>
      </c>
      <c r="T103" s="33"/>
      <c r="U103" s="33">
        <v>1.25</v>
      </c>
      <c r="V103" s="33">
        <v>1.2250000000000001</v>
      </c>
      <c r="W103" s="33">
        <v>1.1499999999999999</v>
      </c>
      <c r="X103" s="33">
        <v>1</v>
      </c>
    </row>
    <row r="104" spans="1:24">
      <c r="A104" s="27">
        <v>1.2E-2</v>
      </c>
      <c r="B104" s="34">
        <v>1.375</v>
      </c>
      <c r="L104" s="37">
        <v>1.4E-2</v>
      </c>
      <c r="M104" s="33">
        <v>0.95</v>
      </c>
      <c r="N104" s="33">
        <v>0.98</v>
      </c>
      <c r="O104" s="33">
        <v>1.02</v>
      </c>
      <c r="P104" s="33">
        <v>1.05</v>
      </c>
      <c r="R104" s="37">
        <v>1.01E-2</v>
      </c>
      <c r="S104" s="33">
        <v>1.575</v>
      </c>
      <c r="T104" s="33"/>
      <c r="U104" s="33">
        <v>1.25</v>
      </c>
      <c r="V104" s="33">
        <v>1.2250000000000001</v>
      </c>
      <c r="W104" s="33">
        <v>1.155</v>
      </c>
      <c r="X104" s="33">
        <v>1.0049999999999999</v>
      </c>
    </row>
    <row r="105" spans="1:24">
      <c r="A105" s="27">
        <v>1.2999999999999999E-2</v>
      </c>
      <c r="B105" s="34">
        <v>1.35</v>
      </c>
      <c r="L105" s="37">
        <v>1.4999999999999999E-2</v>
      </c>
      <c r="M105" s="33">
        <v>0.95</v>
      </c>
      <c r="N105" s="33">
        <v>0.97499999999999998</v>
      </c>
      <c r="O105" s="33">
        <v>1.01</v>
      </c>
      <c r="P105" s="33">
        <v>1.04</v>
      </c>
      <c r="R105" s="37">
        <v>1.0200000000000001E-2</v>
      </c>
      <c r="S105" s="33">
        <v>1.575</v>
      </c>
      <c r="T105" s="33"/>
      <c r="U105" s="33">
        <v>1.2549999999999999</v>
      </c>
      <c r="V105" s="33">
        <v>1.2250000000000001</v>
      </c>
      <c r="W105" s="33">
        <v>1.1599999999999999</v>
      </c>
      <c r="X105" s="33">
        <v>1.01</v>
      </c>
    </row>
    <row r="106" spans="1:24">
      <c r="A106" s="27">
        <v>1.4E-2</v>
      </c>
      <c r="B106" s="34">
        <v>1.327</v>
      </c>
      <c r="L106" s="37">
        <v>1.6E-2</v>
      </c>
      <c r="M106" s="33">
        <v>0.95</v>
      </c>
      <c r="N106" s="33">
        <v>0.97</v>
      </c>
      <c r="O106" s="33">
        <v>1</v>
      </c>
      <c r="P106" s="33">
        <v>1.03</v>
      </c>
      <c r="R106" s="37">
        <v>1.03E-2</v>
      </c>
      <c r="S106" s="33">
        <v>1.575</v>
      </c>
      <c r="T106" s="33"/>
      <c r="U106" s="33">
        <v>1.2549999999999999</v>
      </c>
      <c r="V106" s="33">
        <v>1.23</v>
      </c>
      <c r="W106" s="33">
        <v>1.165</v>
      </c>
      <c r="X106" s="33">
        <v>1.0149999999999999</v>
      </c>
    </row>
    <row r="107" spans="1:24">
      <c r="A107" s="27">
        <v>1.4999999999999999E-2</v>
      </c>
      <c r="B107" s="34">
        <v>1.3069999999999999</v>
      </c>
      <c r="L107" s="37">
        <v>1.7000000000000001E-2</v>
      </c>
      <c r="M107" s="33">
        <v>0.95</v>
      </c>
      <c r="N107" s="33">
        <v>0.97</v>
      </c>
      <c r="O107" s="33">
        <v>1</v>
      </c>
      <c r="P107" s="33">
        <v>1.02</v>
      </c>
      <c r="R107" s="37">
        <v>1.04E-2</v>
      </c>
      <c r="S107" s="33">
        <v>1.58</v>
      </c>
      <c r="T107" s="33"/>
      <c r="U107" s="33">
        <v>1.26</v>
      </c>
      <c r="V107" s="33">
        <v>1.23</v>
      </c>
      <c r="W107" s="33">
        <v>1.17</v>
      </c>
      <c r="X107" s="33">
        <v>1.02</v>
      </c>
    </row>
    <row r="108" spans="1:24">
      <c r="A108" s="27">
        <v>1.6E-2</v>
      </c>
      <c r="B108" s="34">
        <v>1.288</v>
      </c>
      <c r="L108" s="37">
        <v>1.7999999999999999E-2</v>
      </c>
      <c r="M108" s="33">
        <v>0.95</v>
      </c>
      <c r="N108" s="33"/>
      <c r="O108" s="33"/>
      <c r="P108" s="33">
        <v>1.01</v>
      </c>
      <c r="R108" s="37">
        <v>1.0500000000000001E-2</v>
      </c>
      <c r="S108" s="33">
        <v>1.58</v>
      </c>
      <c r="T108" s="33"/>
      <c r="U108" s="33">
        <v>1.26</v>
      </c>
      <c r="V108" s="33">
        <v>1.2350000000000001</v>
      </c>
      <c r="W108" s="33">
        <v>1.175</v>
      </c>
      <c r="X108" s="33">
        <v>1.0249999999999999</v>
      </c>
    </row>
    <row r="109" spans="1:24">
      <c r="A109" s="27">
        <v>1.7000000000000001E-2</v>
      </c>
      <c r="B109" s="34">
        <v>1.2709999999999999</v>
      </c>
      <c r="L109" s="37">
        <v>1.9E-2</v>
      </c>
      <c r="M109" s="33">
        <v>0.95</v>
      </c>
      <c r="N109" s="33"/>
      <c r="O109" s="33"/>
      <c r="P109" s="33">
        <v>1</v>
      </c>
      <c r="R109" s="37">
        <v>1.06E-2</v>
      </c>
      <c r="S109" s="33">
        <v>1.58</v>
      </c>
      <c r="T109" s="33"/>
      <c r="U109" s="33">
        <v>1.2649999999999999</v>
      </c>
      <c r="V109" s="33">
        <v>1.24</v>
      </c>
      <c r="W109" s="33">
        <v>1.175</v>
      </c>
      <c r="X109" s="33">
        <v>1.0249999999999999</v>
      </c>
    </row>
    <row r="110" spans="1:24">
      <c r="A110" s="27">
        <v>1.7999999999999999E-2</v>
      </c>
      <c r="B110" s="34">
        <v>1.2549999999999999</v>
      </c>
      <c r="L110" s="37">
        <v>0.02</v>
      </c>
      <c r="M110" s="33">
        <v>0.95</v>
      </c>
      <c r="N110" s="33"/>
      <c r="O110" s="33"/>
      <c r="P110" s="33">
        <v>1</v>
      </c>
      <c r="R110" s="37">
        <v>1.0699999999999999E-2</v>
      </c>
      <c r="S110" s="33">
        <v>1.58</v>
      </c>
      <c r="T110" s="33"/>
      <c r="U110" s="33">
        <v>1.27</v>
      </c>
      <c r="V110" s="33">
        <v>1.24</v>
      </c>
      <c r="W110" s="33">
        <v>1.175</v>
      </c>
      <c r="X110" s="33">
        <v>1.03</v>
      </c>
    </row>
    <row r="111" spans="1:24">
      <c r="A111" s="27">
        <v>1.9E-2</v>
      </c>
      <c r="B111" s="34">
        <v>1.24</v>
      </c>
      <c r="R111" s="37">
        <v>1.0800000000000001E-2</v>
      </c>
      <c r="S111" s="33">
        <v>1.585</v>
      </c>
      <c r="T111" s="33"/>
      <c r="U111" s="33">
        <v>1.27</v>
      </c>
      <c r="V111" s="33">
        <v>1.2450000000000001</v>
      </c>
      <c r="W111" s="33">
        <v>1.18</v>
      </c>
      <c r="X111" s="33">
        <v>1.0349999999999999</v>
      </c>
    </row>
    <row r="112" spans="1:24">
      <c r="A112" s="27">
        <v>0.02</v>
      </c>
      <c r="B112" s="34">
        <v>1.226</v>
      </c>
      <c r="R112" s="37">
        <v>1.09E-2</v>
      </c>
      <c r="S112" s="33">
        <v>1.585</v>
      </c>
      <c r="T112" s="33"/>
      <c r="U112" s="33">
        <v>1.2749999999999999</v>
      </c>
      <c r="V112" s="33">
        <v>1.25</v>
      </c>
      <c r="W112" s="33">
        <v>1.1850000000000001</v>
      </c>
      <c r="X112" s="33">
        <v>1.04</v>
      </c>
    </row>
    <row r="113" spans="1:24">
      <c r="A113" s="27">
        <v>2.1000000000000001E-2</v>
      </c>
      <c r="B113" s="34">
        <v>1.2130000000000001</v>
      </c>
      <c r="R113" s="37">
        <v>1.0999999999999999E-2</v>
      </c>
      <c r="S113" s="33">
        <v>1.585</v>
      </c>
      <c r="T113" s="33"/>
      <c r="U113" s="33">
        <v>1.2749999999999999</v>
      </c>
      <c r="V113" s="33">
        <v>1.25</v>
      </c>
      <c r="W113" s="33">
        <v>1.19</v>
      </c>
      <c r="X113" s="33">
        <v>1.0449999999999999</v>
      </c>
    </row>
    <row r="114" spans="1:24">
      <c r="A114" s="27">
        <v>2.1999999999999999E-2</v>
      </c>
      <c r="B114" s="34">
        <v>1.2010000000000001</v>
      </c>
      <c r="R114" s="37">
        <v>1.11E-2</v>
      </c>
      <c r="S114" s="33">
        <v>1.585</v>
      </c>
      <c r="T114" s="33"/>
      <c r="U114" s="33">
        <v>1.2749999999999999</v>
      </c>
      <c r="V114" s="33">
        <v>1.25</v>
      </c>
      <c r="W114" s="33">
        <v>1.1950000000000001</v>
      </c>
      <c r="X114" s="33">
        <v>1.05</v>
      </c>
    </row>
    <row r="115" spans="1:24">
      <c r="A115" s="27">
        <v>2.3E-2</v>
      </c>
      <c r="B115" s="34">
        <v>1.1890000000000001</v>
      </c>
      <c r="R115" s="37">
        <v>1.12E-2</v>
      </c>
      <c r="S115" s="33">
        <v>1.59</v>
      </c>
      <c r="T115" s="33"/>
      <c r="U115" s="33">
        <v>1.28</v>
      </c>
      <c r="V115" s="33">
        <v>1.2549999999999999</v>
      </c>
      <c r="W115" s="33">
        <v>1.2</v>
      </c>
      <c r="X115" s="33">
        <v>1.0549999999999999</v>
      </c>
    </row>
    <row r="116" spans="1:24">
      <c r="A116" s="27">
        <v>2.4E-2</v>
      </c>
      <c r="B116" s="34">
        <v>1.1779999999999999</v>
      </c>
      <c r="R116" s="37">
        <v>1.1299999999999999E-2</v>
      </c>
      <c r="S116" s="33">
        <v>1.59</v>
      </c>
      <c r="T116" s="33"/>
      <c r="U116" s="33">
        <v>1.28</v>
      </c>
      <c r="V116" s="33">
        <v>1.26</v>
      </c>
      <c r="W116" s="33">
        <v>1.2</v>
      </c>
      <c r="X116" s="33">
        <v>1.06</v>
      </c>
    </row>
    <row r="117" spans="1:24">
      <c r="A117" s="27">
        <v>2.5000000000000001E-2</v>
      </c>
      <c r="B117" s="34">
        <v>1.1679999999999999</v>
      </c>
      <c r="R117" s="37">
        <v>1.14E-2</v>
      </c>
      <c r="S117" s="33">
        <v>1.59</v>
      </c>
      <c r="T117" s="33"/>
      <c r="U117" s="33">
        <v>1.28</v>
      </c>
      <c r="V117" s="33">
        <v>1.26</v>
      </c>
      <c r="W117" s="33">
        <v>1.2</v>
      </c>
      <c r="X117" s="33">
        <v>1.0649999999999999</v>
      </c>
    </row>
    <row r="118" spans="1:24">
      <c r="A118" s="27">
        <v>2.5999999999999999E-2</v>
      </c>
      <c r="B118" s="34">
        <v>1.159</v>
      </c>
      <c r="R118" s="37">
        <v>1.15E-2</v>
      </c>
      <c r="S118" s="33">
        <v>1.595</v>
      </c>
      <c r="T118" s="33"/>
      <c r="U118" s="33">
        <v>1.2849999999999999</v>
      </c>
      <c r="V118" s="33">
        <v>1.2649999999999999</v>
      </c>
      <c r="W118" s="33">
        <v>1.2050000000000001</v>
      </c>
      <c r="X118" s="33">
        <v>1.07</v>
      </c>
    </row>
    <row r="119" spans="1:24">
      <c r="A119" s="27">
        <v>2.7E-2</v>
      </c>
      <c r="B119" s="34">
        <v>1.1499999999999999</v>
      </c>
      <c r="R119" s="37">
        <v>1.1599999999999999E-2</v>
      </c>
      <c r="S119" s="33">
        <v>1.595</v>
      </c>
      <c r="T119" s="33"/>
      <c r="U119" s="33">
        <v>1.2849999999999999</v>
      </c>
      <c r="V119" s="33">
        <v>1.27</v>
      </c>
      <c r="W119" s="33">
        <v>1.21</v>
      </c>
      <c r="X119" s="33">
        <v>1.075</v>
      </c>
    </row>
    <row r="120" spans="1:24">
      <c r="A120" s="27">
        <v>2.8000000000000001E-2</v>
      </c>
      <c r="B120" s="34">
        <v>1.141</v>
      </c>
      <c r="R120" s="37">
        <v>1.17E-2</v>
      </c>
      <c r="S120" s="33">
        <v>1.595</v>
      </c>
      <c r="T120" s="33"/>
      <c r="U120" s="33">
        <v>1.29</v>
      </c>
      <c r="V120" s="33">
        <v>1.27</v>
      </c>
      <c r="W120" s="33">
        <v>1.2150000000000001</v>
      </c>
      <c r="X120" s="33">
        <v>1.075</v>
      </c>
    </row>
    <row r="121" spans="1:24">
      <c r="A121" s="27">
        <v>2.9000000000000001E-2</v>
      </c>
      <c r="B121" s="34">
        <v>1.133</v>
      </c>
      <c r="R121" s="37">
        <v>1.18E-2</v>
      </c>
      <c r="S121" s="33">
        <v>1.6</v>
      </c>
      <c r="T121" s="33"/>
      <c r="U121" s="33">
        <v>1.29</v>
      </c>
      <c r="V121" s="33">
        <v>1.2749999999999999</v>
      </c>
      <c r="W121" s="33">
        <v>1.22</v>
      </c>
      <c r="X121" s="33">
        <v>1.08</v>
      </c>
    </row>
    <row r="122" spans="1:24">
      <c r="A122" s="27">
        <v>0.03</v>
      </c>
      <c r="B122" s="34">
        <v>1.125</v>
      </c>
      <c r="R122" s="37">
        <v>1.1900000000000001E-2</v>
      </c>
      <c r="S122" s="33">
        <v>1.6</v>
      </c>
      <c r="T122" s="33"/>
      <c r="U122" s="33">
        <v>1.29</v>
      </c>
      <c r="V122" s="33">
        <v>1.2749999999999999</v>
      </c>
      <c r="W122" s="33">
        <v>1.2250000000000001</v>
      </c>
      <c r="X122" s="33">
        <v>1.085</v>
      </c>
    </row>
    <row r="123" spans="1:24">
      <c r="A123" s="27">
        <v>3.1E-2</v>
      </c>
      <c r="B123" s="34">
        <v>1.1180000000000001</v>
      </c>
      <c r="R123" s="37">
        <v>1.2E-2</v>
      </c>
      <c r="S123" s="33">
        <v>1.6</v>
      </c>
      <c r="T123" s="33"/>
      <c r="U123" s="33">
        <v>1.2949999999999999</v>
      </c>
      <c r="V123" s="33">
        <v>1.2749999999999999</v>
      </c>
      <c r="W123" s="33">
        <v>1.2250000000000001</v>
      </c>
      <c r="X123" s="33">
        <v>1.0900000000000001</v>
      </c>
    </row>
    <row r="124" spans="1:24">
      <c r="A124" s="27">
        <v>3.2000000000000001E-2</v>
      </c>
      <c r="B124" s="34">
        <v>1.111</v>
      </c>
      <c r="R124" s="37">
        <v>1.21E-2</v>
      </c>
      <c r="S124" s="33">
        <v>1.6</v>
      </c>
      <c r="T124" s="33"/>
      <c r="U124" s="33">
        <v>1.2949999999999999</v>
      </c>
      <c r="V124" s="33">
        <v>1.28</v>
      </c>
      <c r="W124" s="33">
        <v>1.23</v>
      </c>
      <c r="X124" s="33">
        <v>1.095</v>
      </c>
    </row>
    <row r="125" spans="1:24">
      <c r="A125" s="27">
        <v>3.3000000000000002E-2</v>
      </c>
      <c r="B125" s="34">
        <v>1.1040000000000001</v>
      </c>
      <c r="R125" s="37">
        <v>1.2200000000000001E-2</v>
      </c>
      <c r="S125" s="33">
        <v>1.6</v>
      </c>
      <c r="T125" s="33"/>
      <c r="U125" s="33">
        <v>1.3</v>
      </c>
      <c r="V125" s="33">
        <v>1.2849999999999999</v>
      </c>
      <c r="W125" s="33">
        <v>1.2350000000000001</v>
      </c>
      <c r="X125" s="33">
        <v>1.1000000000000001</v>
      </c>
    </row>
    <row r="126" spans="1:24">
      <c r="A126" s="27">
        <v>3.4000000000000002E-2</v>
      </c>
      <c r="B126" s="34">
        <v>1.0980000000000001</v>
      </c>
      <c r="R126" s="37">
        <v>1.23E-2</v>
      </c>
      <c r="S126" s="33">
        <v>1.605</v>
      </c>
      <c r="T126" s="33"/>
      <c r="U126" s="33">
        <v>1.3</v>
      </c>
      <c r="V126" s="33">
        <v>1.29</v>
      </c>
      <c r="W126" s="33">
        <v>1.24</v>
      </c>
      <c r="X126" s="33">
        <v>1.1000000000000001</v>
      </c>
    </row>
    <row r="127" spans="1:24">
      <c r="A127" s="27">
        <v>3.5000000000000003E-2</v>
      </c>
      <c r="B127" s="34">
        <v>1.0920000000000001</v>
      </c>
      <c r="R127" s="37">
        <v>1.24E-2</v>
      </c>
      <c r="S127" s="33">
        <v>1.605</v>
      </c>
      <c r="T127" s="33"/>
      <c r="U127" s="33">
        <v>1.3</v>
      </c>
      <c r="V127" s="33">
        <v>1.29</v>
      </c>
      <c r="W127" s="33">
        <v>1.2450000000000001</v>
      </c>
      <c r="X127" s="33">
        <v>1.105</v>
      </c>
    </row>
    <row r="128" spans="1:24">
      <c r="A128" s="27">
        <v>3.5999999999999997E-2</v>
      </c>
      <c r="B128" s="34">
        <v>1.0860000000000001</v>
      </c>
      <c r="R128" s="37">
        <v>1.2500000000000001E-2</v>
      </c>
      <c r="S128" s="33">
        <v>1.61</v>
      </c>
      <c r="T128" s="33"/>
      <c r="U128" s="33">
        <v>1.3049999999999999</v>
      </c>
      <c r="V128" s="33">
        <v>1.2949999999999999</v>
      </c>
      <c r="W128" s="33">
        <v>1.25</v>
      </c>
      <c r="X128" s="33">
        <v>1.1100000000000001</v>
      </c>
    </row>
    <row r="129" spans="1:24">
      <c r="A129" s="27">
        <v>3.6999999999999998E-2</v>
      </c>
      <c r="B129" s="34">
        <v>1.08</v>
      </c>
      <c r="R129" s="37">
        <v>1.26E-2</v>
      </c>
      <c r="S129" s="33">
        <v>1.61</v>
      </c>
      <c r="T129" s="33"/>
      <c r="U129" s="33">
        <v>1.31</v>
      </c>
      <c r="V129" s="33">
        <v>1.3</v>
      </c>
      <c r="W129" s="33">
        <v>1.25</v>
      </c>
      <c r="X129" s="33">
        <v>1.115</v>
      </c>
    </row>
    <row r="130" spans="1:24">
      <c r="A130" s="27">
        <v>3.7999999999999999E-2</v>
      </c>
      <c r="B130" s="34">
        <v>1.075</v>
      </c>
      <c r="R130" s="37">
        <v>1.2699999999999999E-2</v>
      </c>
      <c r="S130" s="33">
        <v>1.615</v>
      </c>
      <c r="T130" s="33"/>
      <c r="U130" s="33">
        <v>1.3149999999999999</v>
      </c>
      <c r="V130" s="33">
        <v>1.3</v>
      </c>
      <c r="W130" s="33">
        <v>1.2549999999999999</v>
      </c>
      <c r="X130" s="33">
        <v>1.1200000000000001</v>
      </c>
    </row>
    <row r="131" spans="1:24">
      <c r="A131" s="27">
        <v>3.9E-2</v>
      </c>
      <c r="B131" s="34">
        <v>1.069</v>
      </c>
      <c r="R131" s="37">
        <v>1.2800000000000001E-2</v>
      </c>
      <c r="S131" s="33">
        <v>1.615</v>
      </c>
      <c r="T131" s="33"/>
      <c r="U131" s="33">
        <v>1.32</v>
      </c>
      <c r="V131" s="33">
        <v>1.3</v>
      </c>
      <c r="W131" s="33">
        <v>1.26</v>
      </c>
      <c r="X131" s="33">
        <v>1.125</v>
      </c>
    </row>
    <row r="132" spans="1:24">
      <c r="A132" s="27">
        <v>0.04</v>
      </c>
      <c r="B132" s="34">
        <v>1.0640000000000001</v>
      </c>
      <c r="R132" s="37">
        <v>1.29E-2</v>
      </c>
      <c r="S132" s="33">
        <v>1.615</v>
      </c>
      <c r="T132" s="33"/>
      <c r="U132" s="33">
        <v>1.325</v>
      </c>
      <c r="V132" s="33">
        <v>1.3049999999999999</v>
      </c>
      <c r="W132" s="33">
        <v>1.2649999999999999</v>
      </c>
      <c r="X132" s="33">
        <v>1.1299999999999999</v>
      </c>
    </row>
    <row r="133" spans="1:24">
      <c r="A133" s="27">
        <v>4.1000000000000002E-2</v>
      </c>
      <c r="B133" s="34">
        <v>1.0589999999999999</v>
      </c>
      <c r="R133" s="37">
        <v>1.2999999999999999E-2</v>
      </c>
      <c r="S133" s="33">
        <v>1.62</v>
      </c>
      <c r="T133" s="33"/>
      <c r="U133" s="33">
        <v>1.325</v>
      </c>
      <c r="V133" s="33">
        <v>1.31</v>
      </c>
      <c r="W133" s="33">
        <v>1.27</v>
      </c>
      <c r="X133" s="33">
        <v>1.135</v>
      </c>
    </row>
    <row r="134" spans="1:24">
      <c r="A134" s="27">
        <v>4.2000000000000003E-2</v>
      </c>
      <c r="B134" s="34">
        <v>1.0549999999999999</v>
      </c>
      <c r="R134" s="37">
        <v>1.3100000000000001E-2</v>
      </c>
      <c r="S134" s="33">
        <v>1.62</v>
      </c>
      <c r="T134" s="33"/>
      <c r="U134" s="33">
        <v>1.33</v>
      </c>
      <c r="V134" s="33">
        <v>1.3149999999999999</v>
      </c>
      <c r="W134" s="33">
        <v>1.2749999999999999</v>
      </c>
      <c r="X134" s="33">
        <v>1.1399999999999999</v>
      </c>
    </row>
    <row r="135" spans="1:24">
      <c r="A135" s="27">
        <v>4.2999999999999997E-2</v>
      </c>
      <c r="B135" s="34">
        <v>1.05</v>
      </c>
      <c r="R135" s="37">
        <v>1.32E-2</v>
      </c>
      <c r="S135" s="33">
        <v>1.62</v>
      </c>
      <c r="T135" s="33"/>
      <c r="U135" s="33">
        <v>1.33</v>
      </c>
      <c r="V135" s="33">
        <v>1.32</v>
      </c>
      <c r="W135" s="33">
        <v>1.2749999999999999</v>
      </c>
      <c r="X135" s="33">
        <v>1.145</v>
      </c>
    </row>
    <row r="136" spans="1:24">
      <c r="A136" s="27">
        <v>4.3999999999999997E-2</v>
      </c>
      <c r="B136" s="34">
        <v>1.046</v>
      </c>
      <c r="R136" s="37">
        <v>1.3299999999999999E-2</v>
      </c>
      <c r="S136" s="33">
        <v>1.625</v>
      </c>
      <c r="T136" s="33"/>
      <c r="U136" s="33">
        <v>1.335</v>
      </c>
      <c r="V136" s="33">
        <v>1.325</v>
      </c>
      <c r="W136" s="33">
        <v>1.28</v>
      </c>
      <c r="X136" s="33">
        <v>1.1499999999999999</v>
      </c>
    </row>
    <row r="137" spans="1:24">
      <c r="A137" s="27">
        <v>4.4999999999999998E-2</v>
      </c>
      <c r="B137" s="34">
        <v>1.042</v>
      </c>
      <c r="R137" s="37">
        <v>1.34E-2</v>
      </c>
      <c r="S137" s="33">
        <v>1.625</v>
      </c>
      <c r="T137" s="33"/>
      <c r="U137" s="33">
        <v>1.335</v>
      </c>
      <c r="V137" s="33">
        <v>1.325</v>
      </c>
      <c r="W137" s="33">
        <v>1.2849999999999999</v>
      </c>
      <c r="X137" s="33">
        <v>1.155</v>
      </c>
    </row>
    <row r="138" spans="1:24">
      <c r="A138" s="27">
        <v>4.5999999999999999E-2</v>
      </c>
      <c r="B138" s="34">
        <v>1.038</v>
      </c>
      <c r="R138" s="37">
        <v>1.35E-2</v>
      </c>
      <c r="S138" s="33">
        <v>1.625</v>
      </c>
      <c r="T138" s="33"/>
      <c r="U138" s="33">
        <v>1.34</v>
      </c>
      <c r="V138" s="33">
        <v>1.325</v>
      </c>
      <c r="W138" s="33">
        <v>1.29</v>
      </c>
      <c r="X138" s="33">
        <v>1.1599999999999999</v>
      </c>
    </row>
    <row r="139" spans="1:24">
      <c r="A139" s="27">
        <v>4.7E-2</v>
      </c>
      <c r="B139" s="34">
        <v>1.034</v>
      </c>
      <c r="R139" s="37">
        <v>1.3599999999999999E-2</v>
      </c>
      <c r="S139" s="33">
        <v>1.63</v>
      </c>
      <c r="T139" s="33"/>
      <c r="U139" s="33">
        <v>1.34</v>
      </c>
      <c r="V139" s="33">
        <v>1.33</v>
      </c>
      <c r="W139" s="33">
        <v>1.2949999999999999</v>
      </c>
      <c r="X139" s="33">
        <v>1.165</v>
      </c>
    </row>
    <row r="140" spans="1:24">
      <c r="A140" s="27">
        <v>4.8000000000000001E-2</v>
      </c>
      <c r="B140" s="34">
        <v>1.03</v>
      </c>
      <c r="R140" s="37">
        <v>1.37E-2</v>
      </c>
      <c r="S140" s="33">
        <v>1.63</v>
      </c>
      <c r="T140" s="33"/>
      <c r="U140" s="33">
        <v>1.345</v>
      </c>
      <c r="V140" s="33">
        <v>1.335</v>
      </c>
      <c r="W140" s="33">
        <v>1.3</v>
      </c>
      <c r="X140" s="33">
        <v>1.17</v>
      </c>
    </row>
    <row r="141" spans="1:24">
      <c r="A141" s="27">
        <v>4.9000000000000002E-2</v>
      </c>
      <c r="B141" s="34">
        <v>1.026</v>
      </c>
      <c r="R141" s="37">
        <v>1.38E-2</v>
      </c>
      <c r="S141" s="33">
        <v>1.635</v>
      </c>
      <c r="T141" s="33"/>
      <c r="U141" s="33">
        <v>1.345</v>
      </c>
      <c r="V141" s="33">
        <v>1.34</v>
      </c>
      <c r="W141" s="33">
        <v>1.3</v>
      </c>
      <c r="X141" s="33">
        <v>1.175</v>
      </c>
    </row>
    <row r="142" spans="1:24">
      <c r="A142" s="27">
        <v>0.05</v>
      </c>
      <c r="B142" s="34">
        <v>1.0229999999999999</v>
      </c>
      <c r="R142" s="37">
        <v>1.3899999999999999E-2</v>
      </c>
      <c r="S142" s="33">
        <v>1.635</v>
      </c>
      <c r="T142" s="33"/>
      <c r="U142" s="33">
        <v>1.35</v>
      </c>
      <c r="V142" s="33">
        <v>1.35</v>
      </c>
      <c r="W142" s="33">
        <v>1.3049999999999999</v>
      </c>
      <c r="X142" s="33">
        <v>1.18</v>
      </c>
    </row>
    <row r="143" spans="1:24">
      <c r="A143" s="27">
        <v>5.0999999999999997E-2</v>
      </c>
      <c r="B143" s="34">
        <v>1.0189999999999999</v>
      </c>
      <c r="R143" s="37">
        <v>1.4E-2</v>
      </c>
      <c r="S143" s="33">
        <v>1.64</v>
      </c>
      <c r="T143" s="33"/>
      <c r="U143" s="33">
        <v>1.35</v>
      </c>
      <c r="V143" s="33">
        <v>1.35</v>
      </c>
      <c r="W143" s="33">
        <v>1.31</v>
      </c>
      <c r="X143" s="33">
        <v>1.1850000000000001</v>
      </c>
    </row>
    <row r="144" spans="1:24">
      <c r="A144" s="27">
        <v>5.1999999999999998E-2</v>
      </c>
      <c r="B144" s="34">
        <v>1.016</v>
      </c>
      <c r="R144" s="37">
        <v>1.41E-2</v>
      </c>
      <c r="S144" s="33">
        <v>1.64</v>
      </c>
      <c r="T144" s="33"/>
      <c r="U144" s="33">
        <v>1.35</v>
      </c>
      <c r="V144" s="33">
        <v>1.35</v>
      </c>
      <c r="W144" s="33">
        <v>1.3149999999999999</v>
      </c>
      <c r="X144" s="33">
        <v>1.19</v>
      </c>
    </row>
    <row r="145" spans="1:24">
      <c r="A145" s="27">
        <v>5.2999999999999999E-2</v>
      </c>
      <c r="B145" s="34">
        <v>1.0129999999999999</v>
      </c>
      <c r="R145" s="37">
        <v>1.4200000000000001E-2</v>
      </c>
      <c r="S145" s="33">
        <v>1.645</v>
      </c>
      <c r="T145" s="33"/>
      <c r="U145" s="33">
        <v>1.355</v>
      </c>
      <c r="V145" s="33">
        <v>1.355</v>
      </c>
      <c r="W145" s="33">
        <v>1.32</v>
      </c>
      <c r="X145" s="33">
        <v>1.1950000000000001</v>
      </c>
    </row>
    <row r="146" spans="1:24">
      <c r="A146" s="27">
        <v>5.3999999999999999E-2</v>
      </c>
      <c r="B146" s="34">
        <v>1.01</v>
      </c>
      <c r="R146" s="37">
        <v>1.43E-2</v>
      </c>
      <c r="S146" s="33">
        <v>1.645</v>
      </c>
      <c r="T146" s="33"/>
      <c r="U146" s="33">
        <v>1.36</v>
      </c>
      <c r="V146" s="33">
        <v>1.36</v>
      </c>
      <c r="W146" s="33">
        <v>1.325</v>
      </c>
      <c r="X146" s="33">
        <v>1.2</v>
      </c>
    </row>
    <row r="147" spans="1:24">
      <c r="A147" s="27">
        <v>5.5E-2</v>
      </c>
      <c r="B147" s="34">
        <v>1.0069999999999999</v>
      </c>
      <c r="R147" s="37">
        <v>1.44E-2</v>
      </c>
      <c r="S147" s="33">
        <v>1.65</v>
      </c>
      <c r="T147" s="33"/>
      <c r="U147" s="33">
        <v>1.36</v>
      </c>
      <c r="V147" s="33">
        <v>1.36</v>
      </c>
      <c r="W147" s="33">
        <v>1.33</v>
      </c>
      <c r="X147" s="33">
        <v>1.21</v>
      </c>
    </row>
    <row r="148" spans="1:24">
      <c r="A148" s="27">
        <v>5.6000000000000001E-2</v>
      </c>
      <c r="B148" s="34">
        <v>1.004</v>
      </c>
      <c r="R148" s="37">
        <v>1.4500000000000001E-2</v>
      </c>
      <c r="S148" s="33">
        <v>1.65</v>
      </c>
      <c r="T148" s="33"/>
      <c r="U148" s="33">
        <v>1.365</v>
      </c>
      <c r="V148" s="33">
        <v>1.365</v>
      </c>
      <c r="W148" s="33">
        <v>1.335</v>
      </c>
      <c r="X148" s="33">
        <v>1.2150000000000001</v>
      </c>
    </row>
    <row r="149" spans="1:24">
      <c r="A149" s="27">
        <v>5.7000000000000002E-2</v>
      </c>
      <c r="B149" s="34">
        <v>1.0009999999999999</v>
      </c>
      <c r="R149" s="37">
        <v>1.46E-2</v>
      </c>
      <c r="S149" s="33">
        <v>1.65</v>
      </c>
      <c r="T149" s="33"/>
      <c r="U149" s="33">
        <v>1.37</v>
      </c>
      <c r="V149" s="33">
        <v>1.37</v>
      </c>
      <c r="W149" s="33">
        <v>1.34</v>
      </c>
      <c r="X149" s="33">
        <v>1.22</v>
      </c>
    </row>
    <row r="150" spans="1:24">
      <c r="A150" s="27">
        <v>5.8000000000000003E-2</v>
      </c>
      <c r="B150" s="34">
        <v>0.99850000000000005</v>
      </c>
      <c r="R150" s="37">
        <v>1.47E-2</v>
      </c>
      <c r="S150" s="33">
        <v>1.655</v>
      </c>
      <c r="T150" s="33"/>
      <c r="U150" s="33">
        <v>1.37</v>
      </c>
      <c r="V150" s="33">
        <v>1.37</v>
      </c>
      <c r="W150" s="33">
        <v>1.35</v>
      </c>
      <c r="X150" s="33">
        <v>1.2250000000000001</v>
      </c>
    </row>
    <row r="151" spans="1:24">
      <c r="A151" s="27">
        <v>5.8999999999999997E-2</v>
      </c>
      <c r="B151" s="34">
        <v>0.99580000000000002</v>
      </c>
      <c r="R151" s="37">
        <v>1.4800000000000001E-2</v>
      </c>
      <c r="S151" s="33">
        <v>1.655</v>
      </c>
      <c r="T151" s="33"/>
      <c r="U151" s="33">
        <v>1.375</v>
      </c>
      <c r="V151" s="33">
        <v>1.375</v>
      </c>
      <c r="W151" s="33">
        <v>1.35</v>
      </c>
      <c r="X151" s="33">
        <v>1.2250000000000001</v>
      </c>
    </row>
    <row r="152" spans="1:24">
      <c r="A152" s="27">
        <v>0.06</v>
      </c>
      <c r="B152" s="34">
        <v>0.99319999999999997</v>
      </c>
      <c r="R152" s="37">
        <v>1.49E-2</v>
      </c>
      <c r="S152" s="33">
        <v>1.67</v>
      </c>
      <c r="T152" s="33"/>
      <c r="U152" s="33">
        <v>1.38</v>
      </c>
      <c r="V152" s="33">
        <v>1.38</v>
      </c>
      <c r="W152" s="33">
        <v>1.355</v>
      </c>
      <c r="X152" s="33">
        <v>1.23</v>
      </c>
    </row>
    <row r="153" spans="1:24">
      <c r="A153" s="27">
        <v>6.0999999999999999E-2</v>
      </c>
      <c r="B153" s="34">
        <v>0.99070000000000003</v>
      </c>
      <c r="R153" s="37">
        <v>1.4999999999999999E-2</v>
      </c>
      <c r="S153" s="33">
        <v>1.67</v>
      </c>
      <c r="T153" s="33"/>
      <c r="U153" s="33">
        <v>1.385</v>
      </c>
      <c r="V153" s="33">
        <v>1.385</v>
      </c>
      <c r="W153" s="33">
        <v>1.36</v>
      </c>
      <c r="X153" s="33">
        <v>1.24</v>
      </c>
    </row>
    <row r="154" spans="1:24">
      <c r="A154" s="27">
        <v>6.2E-2</v>
      </c>
      <c r="B154" s="34">
        <v>0.98829999999999996</v>
      </c>
      <c r="R154" s="32">
        <v>1.5100000000000001E-2</v>
      </c>
      <c r="S154" s="33">
        <v>1.675</v>
      </c>
      <c r="T154" s="33"/>
      <c r="U154" s="33">
        <v>1.39</v>
      </c>
      <c r="V154" s="33">
        <v>1.39</v>
      </c>
      <c r="W154" s="33">
        <v>1.365</v>
      </c>
      <c r="X154" s="33">
        <v>1.25</v>
      </c>
    </row>
    <row r="155" spans="1:24">
      <c r="A155" s="27">
        <v>6.3E-2</v>
      </c>
      <c r="B155" s="34">
        <v>0.98599999999999999</v>
      </c>
      <c r="R155" s="32">
        <v>1.52E-2</v>
      </c>
      <c r="S155" s="33">
        <v>1.675</v>
      </c>
      <c r="T155" s="33"/>
      <c r="U155" s="33">
        <v>1.395</v>
      </c>
      <c r="V155" s="33">
        <v>1.395</v>
      </c>
      <c r="W155" s="33">
        <v>1.37</v>
      </c>
      <c r="X155" s="33">
        <v>1.25</v>
      </c>
    </row>
    <row r="156" spans="1:24">
      <c r="A156" s="27">
        <v>6.4000000000000001E-2</v>
      </c>
      <c r="B156" s="34">
        <v>0.98370000000000002</v>
      </c>
      <c r="R156" s="32">
        <v>1.5299999999999999E-2</v>
      </c>
      <c r="S156" s="33">
        <v>1.68</v>
      </c>
      <c r="T156" s="33"/>
      <c r="U156" s="33">
        <v>1.4</v>
      </c>
      <c r="V156" s="33">
        <v>1.4</v>
      </c>
      <c r="W156" s="33">
        <v>1.375</v>
      </c>
      <c r="X156" s="33">
        <v>1.26</v>
      </c>
    </row>
    <row r="157" spans="1:24">
      <c r="A157" s="27">
        <v>6.5000000000000002E-2</v>
      </c>
      <c r="B157" s="34">
        <v>0.98150000000000004</v>
      </c>
      <c r="R157" s="32">
        <v>1.54E-2</v>
      </c>
      <c r="S157" s="33">
        <v>1.68</v>
      </c>
      <c r="T157" s="33"/>
      <c r="U157" s="33">
        <v>1.4</v>
      </c>
      <c r="V157" s="33">
        <v>1.4</v>
      </c>
      <c r="W157" s="33">
        <v>1.38</v>
      </c>
      <c r="X157" s="33">
        <v>1.2649999999999999</v>
      </c>
    </row>
    <row r="158" spans="1:24">
      <c r="A158" s="27">
        <v>6.6000000000000003E-2</v>
      </c>
      <c r="B158" s="34">
        <v>0.97929999999999995</v>
      </c>
      <c r="R158" s="32">
        <v>1.55E-2</v>
      </c>
      <c r="S158" s="33">
        <v>1.6850000000000001</v>
      </c>
      <c r="T158" s="33"/>
      <c r="U158" s="33">
        <v>1.4</v>
      </c>
      <c r="V158" s="33">
        <v>1.4</v>
      </c>
      <c r="W158" s="33">
        <v>1.385</v>
      </c>
      <c r="X158" s="33">
        <v>1.27</v>
      </c>
    </row>
    <row r="159" spans="1:24">
      <c r="A159" s="27">
        <v>6.7000000000000004E-2</v>
      </c>
      <c r="B159" s="34">
        <v>0.97719999999999996</v>
      </c>
      <c r="R159" s="32">
        <v>1.5599999999999999E-2</v>
      </c>
      <c r="S159" s="33">
        <v>1.6850000000000001</v>
      </c>
      <c r="T159" s="33"/>
      <c r="U159" s="33">
        <v>1.405</v>
      </c>
      <c r="V159" s="33">
        <v>1.405</v>
      </c>
      <c r="W159" s="33">
        <v>1.39</v>
      </c>
      <c r="X159" s="33">
        <v>1.2749999999999999</v>
      </c>
    </row>
    <row r="160" spans="1:24">
      <c r="A160" s="27">
        <v>6.8000000000000005E-2</v>
      </c>
      <c r="B160" s="34">
        <v>0.97519999999999996</v>
      </c>
      <c r="R160" s="32">
        <v>1.5699999999999999E-2</v>
      </c>
      <c r="S160" s="33">
        <v>1.69</v>
      </c>
      <c r="T160" s="33"/>
      <c r="U160" s="33">
        <v>1.41</v>
      </c>
      <c r="V160" s="33">
        <v>1.41</v>
      </c>
      <c r="W160" s="33">
        <v>1.395</v>
      </c>
      <c r="X160" s="33">
        <v>1.28</v>
      </c>
    </row>
    <row r="161" spans="1:24">
      <c r="A161" s="27">
        <v>6.9000000000000006E-2</v>
      </c>
      <c r="B161" s="34">
        <v>0.97319999999999995</v>
      </c>
      <c r="R161" s="32">
        <v>1.5800000000000002E-2</v>
      </c>
      <c r="S161" s="33">
        <v>1.69</v>
      </c>
      <c r="T161" s="33"/>
      <c r="U161" s="33">
        <v>1.415</v>
      </c>
      <c r="V161" s="33">
        <v>1.415</v>
      </c>
      <c r="W161" s="33">
        <v>1.4</v>
      </c>
      <c r="X161" s="33">
        <v>1.2849999999999999</v>
      </c>
    </row>
    <row r="162" spans="1:24">
      <c r="A162" s="27">
        <v>7.0000000000000007E-2</v>
      </c>
      <c r="B162" s="34">
        <v>0.97130000000000005</v>
      </c>
      <c r="R162" s="32">
        <v>1.5900000000000001E-2</v>
      </c>
      <c r="S162" s="33">
        <v>1.6950000000000001</v>
      </c>
      <c r="T162" s="33"/>
      <c r="U162" s="33">
        <v>1.42</v>
      </c>
      <c r="V162" s="33">
        <v>1.42</v>
      </c>
      <c r="W162" s="33">
        <v>1.405</v>
      </c>
      <c r="X162" s="33">
        <v>1.29</v>
      </c>
    </row>
    <row r="163" spans="1:24">
      <c r="A163" s="27">
        <v>7.0999999999999994E-2</v>
      </c>
      <c r="B163" s="34">
        <v>0.96940000000000004</v>
      </c>
      <c r="R163" s="37">
        <v>1.6E-2</v>
      </c>
      <c r="S163" s="33">
        <v>1.6950000000000001</v>
      </c>
      <c r="T163" s="33"/>
      <c r="U163" s="33">
        <v>1.425</v>
      </c>
      <c r="V163" s="33">
        <v>1.425</v>
      </c>
      <c r="W163" s="33">
        <v>1.41</v>
      </c>
      <c r="X163" s="33">
        <v>1.3</v>
      </c>
    </row>
    <row r="164" spans="1:24">
      <c r="A164" s="27">
        <v>7.1999999999999995E-2</v>
      </c>
      <c r="B164" s="34">
        <v>0.96760000000000002</v>
      </c>
      <c r="R164" s="37">
        <v>1.61E-2</v>
      </c>
      <c r="S164" s="33">
        <v>1.7</v>
      </c>
      <c r="T164" s="33"/>
      <c r="U164" s="33">
        <v>1.43</v>
      </c>
      <c r="V164" s="33">
        <v>1.43</v>
      </c>
      <c r="W164" s="33">
        <v>1.42</v>
      </c>
      <c r="X164" s="33">
        <v>1.31</v>
      </c>
    </row>
    <row r="165" spans="1:24">
      <c r="A165" s="27">
        <v>7.2999999999999995E-2</v>
      </c>
      <c r="B165" s="34">
        <v>0.96579999999999999</v>
      </c>
      <c r="R165" s="37">
        <v>1.6199999999999999E-2</v>
      </c>
      <c r="S165" s="33">
        <v>1.7</v>
      </c>
      <c r="T165" s="33"/>
      <c r="U165" s="33">
        <v>1.4350000000000001</v>
      </c>
      <c r="V165" s="33">
        <v>1.4350000000000001</v>
      </c>
      <c r="W165" s="33">
        <v>1.425</v>
      </c>
      <c r="X165" s="33">
        <v>1.3149999999999999</v>
      </c>
    </row>
    <row r="166" spans="1:24">
      <c r="A166" s="27">
        <v>7.3999999999999996E-2</v>
      </c>
      <c r="B166" s="34">
        <v>0.96409999999999996</v>
      </c>
      <c r="R166" s="37">
        <v>1.6299999999999999E-2</v>
      </c>
      <c r="S166" s="33">
        <v>1.7</v>
      </c>
      <c r="T166" s="33"/>
      <c r="U166" s="33">
        <v>1.44</v>
      </c>
      <c r="V166" s="33">
        <v>1.44</v>
      </c>
      <c r="W166" s="33">
        <v>1.43</v>
      </c>
      <c r="X166" s="33">
        <v>1.32</v>
      </c>
    </row>
    <row r="167" spans="1:24">
      <c r="A167" s="27">
        <v>7.4999999999999997E-2</v>
      </c>
      <c r="B167" s="34">
        <v>0.96240000000000003</v>
      </c>
      <c r="R167" s="37">
        <v>1.6400000000000001E-2</v>
      </c>
      <c r="S167" s="33">
        <v>1.71</v>
      </c>
      <c r="T167" s="33"/>
      <c r="U167" s="33">
        <v>1.4450000000000001</v>
      </c>
      <c r="V167" s="33">
        <v>1.4450000000000001</v>
      </c>
      <c r="W167" s="33">
        <v>1.4350000000000001</v>
      </c>
      <c r="X167" s="33">
        <v>1.325</v>
      </c>
    </row>
    <row r="168" spans="1:24">
      <c r="A168" s="27">
        <v>7.5999999999999998E-2</v>
      </c>
      <c r="B168" s="34">
        <v>0.9607</v>
      </c>
      <c r="R168" s="37">
        <v>1.6500000000000001E-2</v>
      </c>
      <c r="S168" s="33">
        <v>1.71</v>
      </c>
      <c r="T168" s="33"/>
      <c r="U168" s="33">
        <v>1.45</v>
      </c>
      <c r="V168" s="33">
        <v>1.45</v>
      </c>
      <c r="W168" s="33">
        <v>1.44</v>
      </c>
      <c r="X168" s="33">
        <v>1.33</v>
      </c>
    </row>
    <row r="169" spans="1:24">
      <c r="A169" s="27">
        <v>7.6999999999999999E-2</v>
      </c>
      <c r="B169" s="34">
        <v>0.95909999999999995</v>
      </c>
      <c r="R169" s="37">
        <v>1.66E-2</v>
      </c>
      <c r="S169" s="33">
        <v>1.72</v>
      </c>
      <c r="T169" s="33"/>
      <c r="U169" s="33">
        <v>1.45</v>
      </c>
      <c r="V169" s="33">
        <v>1.45</v>
      </c>
      <c r="W169" s="33">
        <v>1.4450000000000001</v>
      </c>
      <c r="X169" s="33">
        <v>1.335</v>
      </c>
    </row>
    <row r="170" spans="1:24">
      <c r="A170" s="27">
        <v>7.8E-2</v>
      </c>
      <c r="B170" s="34">
        <v>0.95760000000000001</v>
      </c>
      <c r="R170" s="37">
        <v>1.67E-2</v>
      </c>
      <c r="S170" s="33">
        <v>1.72</v>
      </c>
      <c r="T170" s="33"/>
      <c r="U170" s="33">
        <v>1.4550000000000001</v>
      </c>
      <c r="V170" s="33">
        <v>1.4550000000000001</v>
      </c>
      <c r="W170" s="33">
        <v>1.45</v>
      </c>
      <c r="X170" s="33">
        <v>1.34</v>
      </c>
    </row>
    <row r="171" spans="1:24">
      <c r="A171" s="27">
        <v>7.9000000000000001E-2</v>
      </c>
      <c r="B171" s="34">
        <v>0.95620000000000005</v>
      </c>
      <c r="R171" s="37">
        <v>1.6799999999999999E-2</v>
      </c>
      <c r="S171" s="33">
        <v>1.73</v>
      </c>
      <c r="T171" s="33"/>
      <c r="U171" s="33">
        <v>1.46</v>
      </c>
      <c r="V171" s="33">
        <v>1.46</v>
      </c>
      <c r="W171" s="33">
        <v>1.46</v>
      </c>
      <c r="X171" s="33">
        <v>1.35</v>
      </c>
    </row>
    <row r="172" spans="1:24">
      <c r="A172" s="27">
        <v>0.08</v>
      </c>
      <c r="B172" s="34">
        <v>0.95479999999999998</v>
      </c>
      <c r="R172" s="37">
        <v>1.6899999999999998E-2</v>
      </c>
      <c r="S172" s="33">
        <v>1.73</v>
      </c>
      <c r="T172" s="33"/>
      <c r="U172" s="33">
        <v>1.47</v>
      </c>
      <c r="V172" s="33">
        <v>1.47</v>
      </c>
      <c r="W172" s="33">
        <v>1.4650000000000001</v>
      </c>
      <c r="X172" s="33">
        <v>1.36</v>
      </c>
    </row>
    <row r="173" spans="1:24">
      <c r="A173" s="27">
        <v>8.1000000000000003E-2</v>
      </c>
      <c r="B173" s="34">
        <v>0.95340000000000003</v>
      </c>
      <c r="R173" s="37">
        <v>1.7000000000000001E-2</v>
      </c>
      <c r="S173" s="33">
        <v>1.74</v>
      </c>
      <c r="T173" s="33"/>
      <c r="U173" s="33">
        <v>1.4750000000000001</v>
      </c>
      <c r="V173" s="33">
        <v>1.4750000000000001</v>
      </c>
      <c r="W173" s="33">
        <v>1.47</v>
      </c>
      <c r="X173" s="33">
        <v>1.365</v>
      </c>
    </row>
    <row r="174" spans="1:24">
      <c r="A174" s="27">
        <v>8.2000000000000003E-2</v>
      </c>
      <c r="B174" s="34">
        <v>0.95199999999999996</v>
      </c>
      <c r="R174" s="37">
        <v>1.7100000000000001E-2</v>
      </c>
      <c r="S174" s="33">
        <v>1.74</v>
      </c>
      <c r="T174" s="33"/>
      <c r="U174" s="33">
        <v>1.48</v>
      </c>
      <c r="V174" s="33">
        <v>1.48</v>
      </c>
      <c r="W174" s="33">
        <v>1.4750000000000001</v>
      </c>
      <c r="X174" s="33">
        <v>1.37</v>
      </c>
    </row>
    <row r="175" spans="1:24">
      <c r="A175" s="27">
        <v>8.3000000000000004E-2</v>
      </c>
      <c r="B175" s="34">
        <v>0.9506</v>
      </c>
      <c r="R175" s="37">
        <v>1.72E-2</v>
      </c>
      <c r="S175" s="33">
        <v>1.75</v>
      </c>
      <c r="T175" s="33"/>
      <c r="U175" s="33">
        <v>1.49</v>
      </c>
      <c r="V175" s="33">
        <v>1.49</v>
      </c>
      <c r="W175" s="33">
        <v>1.48</v>
      </c>
      <c r="X175" s="33">
        <v>1.375</v>
      </c>
    </row>
    <row r="176" spans="1:24">
      <c r="A176" s="27">
        <v>8.4000000000000005E-2</v>
      </c>
      <c r="B176" s="34">
        <v>0.94930000000000003</v>
      </c>
      <c r="R176" s="37">
        <v>1.7299999999999999E-2</v>
      </c>
      <c r="S176" s="33"/>
      <c r="T176" s="33"/>
      <c r="U176" s="33">
        <v>1.5</v>
      </c>
      <c r="V176" s="33">
        <v>1.5</v>
      </c>
      <c r="W176" s="33">
        <v>1.5</v>
      </c>
      <c r="X176" s="33">
        <v>1.38</v>
      </c>
    </row>
    <row r="177" spans="1:24">
      <c r="A177" s="27">
        <v>8.5000000000000006E-2</v>
      </c>
      <c r="B177" s="34">
        <v>0.94810000000000005</v>
      </c>
      <c r="R177" s="37">
        <v>1.7399999999999999E-2</v>
      </c>
      <c r="S177" s="33"/>
      <c r="T177" s="33"/>
      <c r="U177" s="33">
        <v>1.5</v>
      </c>
      <c r="V177" s="33">
        <v>1.5</v>
      </c>
      <c r="W177" s="33">
        <v>1.5</v>
      </c>
      <c r="X177" s="33">
        <v>1.385</v>
      </c>
    </row>
    <row r="178" spans="1:24">
      <c r="A178" s="27">
        <v>8.5999999999999993E-2</v>
      </c>
      <c r="B178" s="34">
        <v>0.94689999999999996</v>
      </c>
      <c r="R178" s="37">
        <v>1.7500000000000002E-2</v>
      </c>
      <c r="S178" s="33"/>
      <c r="T178" s="33"/>
      <c r="U178" s="33">
        <v>1.51</v>
      </c>
      <c r="V178" s="33">
        <v>1.51</v>
      </c>
      <c r="W178" s="33">
        <v>1.51</v>
      </c>
      <c r="X178" s="33">
        <v>1.39</v>
      </c>
    </row>
    <row r="179" spans="1:24">
      <c r="A179" s="27">
        <v>8.6999999999999994E-2</v>
      </c>
      <c r="B179" s="34">
        <v>0.94569999999999999</v>
      </c>
      <c r="R179" s="37">
        <v>1.7600000000000001E-2</v>
      </c>
      <c r="S179" s="33"/>
      <c r="T179" s="33"/>
      <c r="U179" s="33">
        <v>1.51</v>
      </c>
      <c r="V179" s="33">
        <v>1.51</v>
      </c>
      <c r="W179" s="33">
        <v>1.51</v>
      </c>
      <c r="X179" s="33">
        <v>1.4</v>
      </c>
    </row>
    <row r="180" spans="1:24">
      <c r="A180" s="27">
        <v>8.7999999999999995E-2</v>
      </c>
      <c r="B180" s="34">
        <v>0.94450000000000001</v>
      </c>
      <c r="R180" s="37">
        <v>1.77E-2</v>
      </c>
      <c r="S180" s="33"/>
      <c r="T180" s="33"/>
      <c r="U180" s="33">
        <v>1.52</v>
      </c>
      <c r="V180" s="33">
        <v>1.52</v>
      </c>
      <c r="W180" s="33">
        <v>1.52</v>
      </c>
      <c r="X180" s="33">
        <v>1.41</v>
      </c>
    </row>
    <row r="181" spans="1:24">
      <c r="A181" s="27">
        <v>8.8999999999999996E-2</v>
      </c>
      <c r="B181" s="34">
        <v>0.94330000000000003</v>
      </c>
      <c r="R181" s="37">
        <v>1.78E-2</v>
      </c>
      <c r="S181" s="33"/>
      <c r="T181" s="33"/>
      <c r="U181" s="33">
        <v>1.5249999999999999</v>
      </c>
      <c r="V181" s="33">
        <v>1.5249999999999999</v>
      </c>
      <c r="W181" s="33">
        <v>1.5249999999999999</v>
      </c>
      <c r="X181" s="33">
        <v>1.42</v>
      </c>
    </row>
    <row r="182" spans="1:24">
      <c r="A182" s="27">
        <v>0.09</v>
      </c>
      <c r="B182" s="34">
        <v>0.94220000000000004</v>
      </c>
      <c r="R182" s="37">
        <v>1.7899999999999999E-2</v>
      </c>
      <c r="S182" s="33"/>
      <c r="T182" s="33"/>
      <c r="U182" s="33">
        <v>1.53</v>
      </c>
      <c r="V182" s="33">
        <v>1.53</v>
      </c>
      <c r="W182" s="33">
        <v>1.53</v>
      </c>
      <c r="X182" s="33">
        <v>1.425</v>
      </c>
    </row>
    <row r="183" spans="1:24">
      <c r="A183" s="27">
        <v>9.0999999999999998E-2</v>
      </c>
      <c r="B183" s="34">
        <v>0.94110000000000005</v>
      </c>
      <c r="R183" s="37">
        <v>1.7999999999999999E-2</v>
      </c>
      <c r="S183" s="33"/>
      <c r="T183" s="33"/>
      <c r="U183" s="33">
        <v>1.54</v>
      </c>
      <c r="V183" s="33">
        <v>1.54</v>
      </c>
      <c r="W183" s="33">
        <v>1.54</v>
      </c>
      <c r="X183" s="33">
        <v>1.43</v>
      </c>
    </row>
    <row r="184" spans="1:24">
      <c r="A184" s="27">
        <v>9.1999999999999998E-2</v>
      </c>
      <c r="B184" s="34">
        <v>0.94010000000000005</v>
      </c>
    </row>
    <row r="185" spans="1:24">
      <c r="A185" s="27">
        <v>9.2999999999999999E-2</v>
      </c>
      <c r="B185" s="34">
        <v>0.93910000000000005</v>
      </c>
    </row>
    <row r="186" spans="1:24">
      <c r="A186" s="27">
        <v>9.4E-2</v>
      </c>
      <c r="B186" s="34">
        <v>0.93810000000000004</v>
      </c>
    </row>
    <row r="187" spans="1:24">
      <c r="A187" s="27">
        <v>9.5000000000000001E-2</v>
      </c>
      <c r="B187" s="34">
        <v>0.93710000000000004</v>
      </c>
    </row>
    <row r="188" spans="1:24">
      <c r="A188" s="27">
        <v>9.6000000000000002E-2</v>
      </c>
      <c r="B188" s="34">
        <v>0.93620000000000003</v>
      </c>
    </row>
    <row r="189" spans="1:24">
      <c r="A189" s="27">
        <v>9.7000000000000003E-2</v>
      </c>
      <c r="B189" s="34">
        <v>0.93530000000000002</v>
      </c>
    </row>
    <row r="190" spans="1:24">
      <c r="A190" s="27">
        <v>9.8000000000000004E-2</v>
      </c>
      <c r="B190" s="34">
        <v>0.93440000000000001</v>
      </c>
    </row>
    <row r="191" spans="1:24">
      <c r="A191" s="27">
        <v>9.9000000000000005E-2</v>
      </c>
      <c r="B191" s="34">
        <v>0.9335</v>
      </c>
    </row>
    <row r="192" spans="1:24">
      <c r="A192" s="27">
        <v>0.1</v>
      </c>
      <c r="B192" s="34">
        <v>0.93269999999999997</v>
      </c>
    </row>
    <row r="193" spans="1:2">
      <c r="A193" s="27">
        <v>0.10100000000000001</v>
      </c>
      <c r="B193" s="34">
        <v>0.93189999999999995</v>
      </c>
    </row>
    <row r="194" spans="1:2">
      <c r="A194" s="27">
        <v>0.10199999999999999</v>
      </c>
      <c r="B194" s="34">
        <v>0.93110000000000004</v>
      </c>
    </row>
    <row r="195" spans="1:2">
      <c r="A195" s="27">
        <v>0.10299999999999999</v>
      </c>
      <c r="B195" s="34">
        <v>0.9304</v>
      </c>
    </row>
    <row r="196" spans="1:2">
      <c r="A196" s="27">
        <v>0.104</v>
      </c>
      <c r="B196" s="34">
        <v>0.92969999999999997</v>
      </c>
    </row>
    <row r="197" spans="1:2">
      <c r="A197" s="27">
        <v>0.105</v>
      </c>
      <c r="B197" s="34">
        <v>0.92900000000000005</v>
      </c>
    </row>
    <row r="198" spans="1:2">
      <c r="A198" s="27">
        <v>0.106</v>
      </c>
      <c r="B198" s="34">
        <v>0.92820000000000003</v>
      </c>
    </row>
    <row r="199" spans="1:2">
      <c r="A199" s="27">
        <v>0.107</v>
      </c>
      <c r="B199" s="34">
        <v>0.92759999999999998</v>
      </c>
    </row>
    <row r="200" spans="1:2">
      <c r="A200" s="27">
        <v>0.108</v>
      </c>
      <c r="B200" s="34">
        <v>0.92689999999999995</v>
      </c>
    </row>
    <row r="201" spans="1:2">
      <c r="A201" s="27">
        <v>0.109</v>
      </c>
      <c r="B201" s="34">
        <v>0.92630000000000001</v>
      </c>
    </row>
    <row r="202" spans="1:2">
      <c r="A202" s="27">
        <v>0.11</v>
      </c>
      <c r="B202" s="34">
        <v>0.92569999999999997</v>
      </c>
    </row>
    <row r="203" spans="1:2">
      <c r="A203" s="27">
        <v>0.111</v>
      </c>
      <c r="B203" s="34">
        <v>0.92510000000000003</v>
      </c>
    </row>
    <row r="204" spans="1:2">
      <c r="A204" s="27">
        <v>0.112</v>
      </c>
      <c r="B204" s="34">
        <v>0.92449999999999999</v>
      </c>
    </row>
    <row r="205" spans="1:2">
      <c r="A205" s="27">
        <v>0.113</v>
      </c>
      <c r="B205" s="34">
        <v>0.92390000000000005</v>
      </c>
    </row>
    <row r="206" spans="1:2">
      <c r="A206" s="27">
        <v>0.114</v>
      </c>
      <c r="B206" s="34">
        <v>0.9234</v>
      </c>
    </row>
    <row r="207" spans="1:2">
      <c r="A207" s="27">
        <v>0.115</v>
      </c>
      <c r="B207" s="34">
        <v>0.92279999999999995</v>
      </c>
    </row>
    <row r="208" spans="1:2">
      <c r="A208" s="27">
        <v>0.11600000000000001</v>
      </c>
      <c r="B208" s="34">
        <v>0.92230000000000001</v>
      </c>
    </row>
    <row r="209" spans="1:2">
      <c r="A209" s="27">
        <v>0.11700000000000001</v>
      </c>
      <c r="B209" s="34">
        <v>0.92179999999999995</v>
      </c>
    </row>
    <row r="210" spans="1:2">
      <c r="A210" s="27">
        <v>0.11799999999999999</v>
      </c>
      <c r="B210" s="34">
        <v>0.9214</v>
      </c>
    </row>
    <row r="211" spans="1:2">
      <c r="A211" s="27">
        <v>0.11899999999999999</v>
      </c>
      <c r="B211" s="34">
        <v>0.92090000000000005</v>
      </c>
    </row>
    <row r="212" spans="1:2">
      <c r="A212" s="27">
        <v>0.12</v>
      </c>
      <c r="B212" s="34">
        <v>0.9204</v>
      </c>
    </row>
    <row r="213" spans="1:2">
      <c r="A213" s="27">
        <v>0.121</v>
      </c>
      <c r="B213" s="34">
        <v>0.92</v>
      </c>
    </row>
    <row r="214" spans="1:2">
      <c r="A214" s="27">
        <v>0.122</v>
      </c>
      <c r="B214" s="34">
        <v>0.91959999999999997</v>
      </c>
    </row>
    <row r="215" spans="1:2">
      <c r="A215" s="27">
        <v>0.123</v>
      </c>
      <c r="B215" s="34">
        <v>0.91920000000000002</v>
      </c>
    </row>
    <row r="216" spans="1:2">
      <c r="A216" s="27">
        <v>0.124</v>
      </c>
      <c r="B216" s="34">
        <v>0.91890000000000005</v>
      </c>
    </row>
    <row r="217" spans="1:2">
      <c r="A217" s="27">
        <v>0.125</v>
      </c>
      <c r="B217" s="34">
        <v>0.91859999999999997</v>
      </c>
    </row>
    <row r="218" spans="1:2">
      <c r="A218" s="27">
        <v>0.126</v>
      </c>
      <c r="B218" s="34">
        <v>0.91820000000000002</v>
      </c>
    </row>
    <row r="219" spans="1:2">
      <c r="A219" s="27">
        <v>0.127</v>
      </c>
      <c r="B219" s="34">
        <v>0.91779999999999995</v>
      </c>
    </row>
    <row r="220" spans="1:2">
      <c r="A220" s="27">
        <v>0.128</v>
      </c>
      <c r="B220" s="34">
        <v>0.91749999999999998</v>
      </c>
    </row>
    <row r="221" spans="1:2">
      <c r="A221" s="27">
        <v>0.129</v>
      </c>
      <c r="B221" s="34">
        <v>0.91720000000000002</v>
      </c>
    </row>
    <row r="222" spans="1:2">
      <c r="A222" s="27">
        <v>0.13</v>
      </c>
      <c r="B222" s="34">
        <v>0.91690000000000005</v>
      </c>
    </row>
    <row r="223" spans="1:2">
      <c r="A223" s="27">
        <v>0.13100000000000001</v>
      </c>
      <c r="B223" s="34">
        <v>0.91659999999999997</v>
      </c>
    </row>
    <row r="224" spans="1:2">
      <c r="A224" s="27">
        <v>0.13200000000000001</v>
      </c>
      <c r="B224" s="34">
        <v>0.91639999999999999</v>
      </c>
    </row>
    <row r="225" spans="1:2">
      <c r="A225" s="27">
        <v>0.13300000000000001</v>
      </c>
      <c r="B225" s="34">
        <v>0.91610000000000003</v>
      </c>
    </row>
    <row r="226" spans="1:2">
      <c r="A226" s="27">
        <v>0.13400000000000001</v>
      </c>
      <c r="B226" s="34">
        <v>0.91579999999999995</v>
      </c>
    </row>
    <row r="227" spans="1:2">
      <c r="A227" s="27">
        <v>0.13500000000000001</v>
      </c>
      <c r="B227" s="34">
        <v>0.91559999999999997</v>
      </c>
    </row>
    <row r="228" spans="1:2">
      <c r="A228" s="27">
        <v>0.13600000000000001</v>
      </c>
      <c r="B228" s="34">
        <v>0.91539999999999999</v>
      </c>
    </row>
    <row r="229" spans="1:2">
      <c r="A229" s="27">
        <v>0.13700000000000001</v>
      </c>
      <c r="B229" s="34">
        <v>0.91520000000000001</v>
      </c>
    </row>
    <row r="230" spans="1:2">
      <c r="A230" s="27">
        <v>0.13800000000000001</v>
      </c>
      <c r="B230" s="34">
        <v>0.91500000000000004</v>
      </c>
    </row>
    <row r="231" spans="1:2">
      <c r="A231" s="27">
        <v>0.13900000000000001</v>
      </c>
      <c r="B231" s="34">
        <v>0.91479999999999995</v>
      </c>
    </row>
    <row r="232" spans="1:2">
      <c r="A232" s="27">
        <v>0.14000000000000001</v>
      </c>
      <c r="B232" s="34">
        <v>0.91459999999999997</v>
      </c>
    </row>
    <row r="233" spans="1:2">
      <c r="A233" s="27">
        <v>0.14099999999999999</v>
      </c>
      <c r="B233" s="34">
        <v>0.91439999999999999</v>
      </c>
    </row>
    <row r="234" spans="1:2">
      <c r="A234" s="27">
        <v>0.14199999999999999</v>
      </c>
      <c r="B234" s="34">
        <v>0.91420000000000001</v>
      </c>
    </row>
    <row r="235" spans="1:2">
      <c r="A235" s="27">
        <v>0.14299999999999999</v>
      </c>
      <c r="B235" s="34">
        <v>0.91410000000000002</v>
      </c>
    </row>
    <row r="236" spans="1:2">
      <c r="A236" s="27">
        <v>0.14399999999999999</v>
      </c>
      <c r="B236" s="34">
        <v>0.91400000000000003</v>
      </c>
    </row>
    <row r="237" spans="1:2">
      <c r="A237" s="27">
        <v>0.14499999999999999</v>
      </c>
      <c r="B237" s="34">
        <v>0.91390000000000005</v>
      </c>
    </row>
    <row r="238" spans="1:2">
      <c r="A238" s="27">
        <v>0.14599999999999999</v>
      </c>
      <c r="B238" s="34">
        <v>0.91369999999999996</v>
      </c>
    </row>
    <row r="239" spans="1:2">
      <c r="A239" s="27">
        <v>0.14699999999999999</v>
      </c>
      <c r="B239" s="34">
        <v>0.91359999999999997</v>
      </c>
    </row>
    <row r="240" spans="1:2">
      <c r="A240" s="27">
        <v>0.14799999999999999</v>
      </c>
      <c r="B240" s="34">
        <v>0.91349999999999998</v>
      </c>
    </row>
    <row r="241" spans="1:2">
      <c r="A241" s="27">
        <v>0.14899999999999999</v>
      </c>
      <c r="B241" s="34">
        <v>0.91339999999999999</v>
      </c>
    </row>
    <row r="242" spans="1:2">
      <c r="A242" s="27">
        <v>0.15</v>
      </c>
      <c r="B242" s="34">
        <v>0.9133</v>
      </c>
    </row>
    <row r="243" spans="1:2">
      <c r="A243" s="27">
        <v>0.151</v>
      </c>
      <c r="B243" s="34">
        <v>0.9133</v>
      </c>
    </row>
    <row r="244" spans="1:2">
      <c r="A244" s="27">
        <v>0.152</v>
      </c>
      <c r="B244" s="34">
        <v>0.91320000000000001</v>
      </c>
    </row>
    <row r="245" spans="1:2">
      <c r="A245" s="27">
        <v>0.153</v>
      </c>
      <c r="B245" s="34">
        <v>0.91320000000000001</v>
      </c>
    </row>
    <row r="246" spans="1:2">
      <c r="A246" s="27">
        <v>0.154</v>
      </c>
      <c r="B246" s="34">
        <v>0.91320000000000001</v>
      </c>
    </row>
    <row r="247" spans="1:2">
      <c r="A247" s="27">
        <v>0.155</v>
      </c>
      <c r="B247" s="34">
        <v>0.91310000000000002</v>
      </c>
    </row>
    <row r="248" spans="1:2">
      <c r="A248" s="27">
        <v>0.156</v>
      </c>
      <c r="B248" s="34">
        <v>0.91300000000000003</v>
      </c>
    </row>
    <row r="249" spans="1:2">
      <c r="A249" s="27">
        <v>0.157</v>
      </c>
      <c r="B249" s="34">
        <v>0.91290000000000004</v>
      </c>
    </row>
    <row r="250" spans="1:2">
      <c r="A250" s="27">
        <v>0.158</v>
      </c>
      <c r="B250" s="34">
        <v>0.91300000000000003</v>
      </c>
    </row>
    <row r="251" spans="1:2">
      <c r="A251" s="27">
        <v>0.159</v>
      </c>
      <c r="B251" s="34">
        <v>0.91300000000000003</v>
      </c>
    </row>
    <row r="252" spans="1:2">
      <c r="A252" s="27">
        <v>0.16</v>
      </c>
      <c r="B252" s="34">
        <v>0.91300000000000003</v>
      </c>
    </row>
    <row r="253" spans="1:2">
      <c r="A253" s="27">
        <v>0.161</v>
      </c>
      <c r="B253" s="34">
        <v>0.91300000000000003</v>
      </c>
    </row>
    <row r="254" spans="1:2">
      <c r="A254" s="27">
        <v>0.16200000000000001</v>
      </c>
      <c r="B254" s="34">
        <v>0.91300000000000003</v>
      </c>
    </row>
    <row r="255" spans="1:2">
      <c r="A255" s="27">
        <v>0.16300000000000001</v>
      </c>
      <c r="B255" s="34">
        <v>0.91300000000000003</v>
      </c>
    </row>
    <row r="256" spans="1:2">
      <c r="A256" s="27">
        <v>0.16400000000000001</v>
      </c>
      <c r="B256" s="34">
        <v>0.91300000000000003</v>
      </c>
    </row>
    <row r="257" spans="1:2">
      <c r="A257" s="27">
        <v>0.16500000000000001</v>
      </c>
      <c r="B257" s="34">
        <v>0.91310000000000002</v>
      </c>
    </row>
    <row r="258" spans="1:2">
      <c r="A258" s="27">
        <v>0.16600000000000001</v>
      </c>
      <c r="B258" s="34">
        <v>0.91320000000000001</v>
      </c>
    </row>
    <row r="259" spans="1:2">
      <c r="A259" s="27">
        <v>0.16700000000000001</v>
      </c>
      <c r="B259" s="34">
        <v>0.91320000000000001</v>
      </c>
    </row>
    <row r="260" spans="1:2">
      <c r="A260" s="27">
        <v>0.16800000000000001</v>
      </c>
      <c r="B260" s="34">
        <v>0.9133</v>
      </c>
    </row>
    <row r="261" spans="1:2">
      <c r="A261" s="27">
        <v>0.16900000000000001</v>
      </c>
      <c r="B261" s="34">
        <v>0.9133</v>
      </c>
    </row>
    <row r="262" spans="1:2">
      <c r="A262" s="27">
        <v>0.17</v>
      </c>
      <c r="B262" s="34">
        <v>0.91339999999999999</v>
      </c>
    </row>
    <row r="263" spans="1:2">
      <c r="A263" s="27">
        <v>0.17100000000000001</v>
      </c>
      <c r="B263" s="34">
        <v>0.91349999999999998</v>
      </c>
    </row>
    <row r="264" spans="1:2">
      <c r="A264" s="27">
        <v>0.17199999999999999</v>
      </c>
      <c r="B264" s="34">
        <v>0.91349999999999998</v>
      </c>
    </row>
    <row r="265" spans="1:2">
      <c r="A265" s="27">
        <v>0.17299999999999999</v>
      </c>
      <c r="B265" s="34">
        <v>0.91369999999999996</v>
      </c>
    </row>
    <row r="266" spans="1:2">
      <c r="A266" s="27">
        <v>0.17399999999999999</v>
      </c>
      <c r="B266" s="34">
        <v>0.91379999999999995</v>
      </c>
    </row>
    <row r="267" spans="1:2">
      <c r="A267" s="27">
        <v>0.17499999999999999</v>
      </c>
      <c r="B267" s="34">
        <v>0.91390000000000005</v>
      </c>
    </row>
    <row r="268" spans="1:2">
      <c r="A268" s="27">
        <v>0.17599999999999999</v>
      </c>
      <c r="B268" s="34">
        <v>0.91400000000000003</v>
      </c>
    </row>
    <row r="269" spans="1:2">
      <c r="A269" s="27">
        <v>0.17699999999999999</v>
      </c>
      <c r="B269" s="34">
        <v>0.91410000000000002</v>
      </c>
    </row>
    <row r="270" spans="1:2">
      <c r="A270" s="27">
        <v>0.17799999999999999</v>
      </c>
      <c r="B270" s="34">
        <v>0.91420000000000001</v>
      </c>
    </row>
    <row r="271" spans="1:2">
      <c r="A271" s="27">
        <v>0.17899999999999999</v>
      </c>
      <c r="B271" s="34">
        <v>0.91439999999999999</v>
      </c>
    </row>
    <row r="272" spans="1:2">
      <c r="A272" s="27">
        <v>0.18</v>
      </c>
      <c r="B272" s="34">
        <v>0.91449999999999998</v>
      </c>
    </row>
    <row r="273" spans="1:11">
      <c r="A273" s="27">
        <v>0.18099999999999999</v>
      </c>
      <c r="B273" s="34">
        <v>0.91459999999999997</v>
      </c>
    </row>
    <row r="274" spans="1:11">
      <c r="A274" s="27">
        <v>0.182</v>
      </c>
      <c r="B274" s="34">
        <v>0.91479999999999995</v>
      </c>
    </row>
    <row r="275" spans="1:11">
      <c r="A275" s="27">
        <v>0.183</v>
      </c>
      <c r="B275" s="34">
        <v>0.91490000000000005</v>
      </c>
    </row>
    <row r="276" spans="1:11">
      <c r="A276" s="27">
        <v>0.184</v>
      </c>
      <c r="B276" s="34">
        <v>0.91500000000000004</v>
      </c>
    </row>
    <row r="277" spans="1:11">
      <c r="A277" s="27">
        <v>0.185</v>
      </c>
      <c r="B277" s="34">
        <v>0.91520000000000001</v>
      </c>
    </row>
    <row r="278" spans="1:11">
      <c r="A278" s="27">
        <v>0.186</v>
      </c>
      <c r="B278" s="34">
        <v>0.91539999999999999</v>
      </c>
      <c r="F278" s="50"/>
      <c r="G278" s="50"/>
      <c r="H278" s="50"/>
      <c r="I278" s="50"/>
      <c r="J278" s="50"/>
      <c r="K278" s="50"/>
    </row>
    <row r="279" spans="1:11">
      <c r="A279" s="27">
        <v>0.187</v>
      </c>
      <c r="B279" s="34">
        <v>0.91549999999999998</v>
      </c>
      <c r="F279" s="50"/>
      <c r="G279" s="50"/>
      <c r="H279" s="50"/>
      <c r="I279" s="50"/>
      <c r="J279" s="50"/>
      <c r="K279" s="50"/>
    </row>
    <row r="280" spans="1:11">
      <c r="A280" s="27">
        <v>0.188</v>
      </c>
      <c r="B280" s="34">
        <v>0.91569999999999996</v>
      </c>
      <c r="F280" s="50"/>
      <c r="G280" s="50"/>
      <c r="H280" s="50"/>
      <c r="I280" s="50"/>
      <c r="J280" s="50"/>
      <c r="K280" s="50"/>
    </row>
    <row r="281" spans="1:11">
      <c r="A281" s="27">
        <v>0.189</v>
      </c>
      <c r="B281" s="34">
        <v>0.91590000000000005</v>
      </c>
      <c r="F281" s="50"/>
      <c r="G281" s="50"/>
      <c r="H281" s="50"/>
      <c r="I281" s="50"/>
      <c r="J281" s="50"/>
      <c r="K281" s="50"/>
    </row>
    <row r="282" spans="1:11">
      <c r="A282" s="27">
        <v>0.19</v>
      </c>
      <c r="B282" s="34">
        <v>0.91610000000000003</v>
      </c>
      <c r="F282" s="50"/>
      <c r="G282" s="50"/>
      <c r="H282" s="50"/>
      <c r="I282" s="50"/>
      <c r="J282" s="50"/>
      <c r="K282" s="50"/>
    </row>
    <row r="283" spans="1:11">
      <c r="A283" s="27">
        <v>0.191</v>
      </c>
      <c r="B283" s="34">
        <v>0.9163</v>
      </c>
      <c r="F283" s="50"/>
      <c r="G283" s="50"/>
      <c r="H283" s="50"/>
      <c r="I283" s="50"/>
      <c r="J283" s="50"/>
      <c r="K283" s="50"/>
    </row>
    <row r="284" spans="1:11">
      <c r="A284" s="27">
        <v>0.192</v>
      </c>
      <c r="B284" s="34">
        <v>0.91649999999999998</v>
      </c>
      <c r="F284" s="50"/>
      <c r="G284" s="50"/>
      <c r="H284" s="50"/>
      <c r="I284" s="50"/>
      <c r="J284" s="50"/>
      <c r="K284" s="50"/>
    </row>
    <row r="285" spans="1:11">
      <c r="A285" s="27">
        <v>0.193</v>
      </c>
      <c r="B285" s="34">
        <v>0.91669999999999996</v>
      </c>
      <c r="F285" s="50"/>
      <c r="G285" s="50"/>
      <c r="H285" s="50"/>
      <c r="I285" s="50"/>
      <c r="J285" s="50"/>
      <c r="K285" s="50"/>
    </row>
    <row r="286" spans="1:11">
      <c r="A286" s="27">
        <v>0.19400000000000001</v>
      </c>
      <c r="B286" s="34">
        <v>0.91690000000000005</v>
      </c>
      <c r="F286" s="50"/>
      <c r="G286" s="50"/>
      <c r="H286" s="50"/>
      <c r="I286" s="50"/>
      <c r="J286" s="50"/>
      <c r="K286" s="50"/>
    </row>
    <row r="287" spans="1:11">
      <c r="A287" s="27">
        <v>0.19500000000000001</v>
      </c>
      <c r="B287" s="34">
        <v>0.91700000000000004</v>
      </c>
      <c r="F287" s="50"/>
      <c r="G287" s="50"/>
      <c r="H287" s="50"/>
      <c r="I287" s="50"/>
      <c r="J287" s="50"/>
      <c r="K287" s="50"/>
    </row>
    <row r="288" spans="1:11">
      <c r="A288" s="27">
        <v>0.19600000000000001</v>
      </c>
      <c r="B288" s="34">
        <v>0.91720000000000002</v>
      </c>
      <c r="F288" s="50"/>
      <c r="G288" s="50"/>
      <c r="H288" s="50"/>
      <c r="I288" s="50"/>
      <c r="J288" s="50"/>
      <c r="K288" s="50"/>
    </row>
    <row r="289" spans="1:11">
      <c r="A289" s="27">
        <v>0.19700000000000001</v>
      </c>
      <c r="B289" s="34">
        <v>0.91739999999999999</v>
      </c>
      <c r="F289" s="50"/>
      <c r="G289" s="50"/>
      <c r="H289" s="50"/>
      <c r="I289" s="50"/>
      <c r="J289" s="50"/>
      <c r="K289" s="50"/>
    </row>
    <row r="290" spans="1:11">
      <c r="A290" s="27">
        <v>0.19800000000000001</v>
      </c>
      <c r="B290" s="34">
        <v>0.91759999999999997</v>
      </c>
      <c r="F290" s="50"/>
      <c r="G290" s="50"/>
      <c r="H290" s="50"/>
      <c r="I290" s="50"/>
      <c r="J290" s="50"/>
      <c r="K290" s="50"/>
    </row>
    <row r="291" spans="1:11">
      <c r="A291" s="27">
        <v>0.19900000000000001</v>
      </c>
      <c r="B291" s="34">
        <v>0.91790000000000005</v>
      </c>
      <c r="F291" s="50"/>
      <c r="G291" s="50"/>
      <c r="H291" s="50"/>
      <c r="I291" s="50"/>
      <c r="J291" s="50"/>
      <c r="K291" s="50"/>
    </row>
    <row r="292" spans="1:11">
      <c r="A292" s="27">
        <v>0.2</v>
      </c>
      <c r="B292" s="34">
        <v>0.91810000000000003</v>
      </c>
      <c r="F292" s="50"/>
      <c r="G292" s="50"/>
      <c r="H292" s="50"/>
      <c r="I292" s="50"/>
      <c r="J292" s="50"/>
      <c r="K292" s="50"/>
    </row>
    <row r="293" spans="1:11">
      <c r="A293" s="27">
        <v>0.20100000000000001</v>
      </c>
      <c r="B293" s="34">
        <v>0.91830000000000001</v>
      </c>
      <c r="F293" s="50"/>
      <c r="G293" s="50"/>
      <c r="H293" s="50"/>
      <c r="I293" s="50"/>
      <c r="J293" s="50"/>
      <c r="K293" s="50"/>
    </row>
    <row r="294" spans="1:11">
      <c r="A294" s="27">
        <v>0.20200000000000001</v>
      </c>
      <c r="B294" s="34">
        <v>0.91859999999999997</v>
      </c>
      <c r="F294" s="50"/>
      <c r="G294" s="50"/>
      <c r="H294" s="50"/>
      <c r="I294" s="50"/>
      <c r="J294" s="50"/>
      <c r="K294" s="50"/>
    </row>
    <row r="295" spans="1:11">
      <c r="A295" s="27">
        <v>0.20300000000000001</v>
      </c>
      <c r="B295" s="34">
        <v>0.91879999999999995</v>
      </c>
      <c r="F295" s="50"/>
      <c r="G295" s="50"/>
      <c r="H295" s="50"/>
      <c r="I295" s="50"/>
      <c r="J295" s="50"/>
      <c r="K295" s="50"/>
    </row>
    <row r="296" spans="1:11">
      <c r="A296" s="27">
        <v>0.20399999999999999</v>
      </c>
      <c r="B296" s="34">
        <v>0.91900000000000004</v>
      </c>
      <c r="F296" s="50"/>
      <c r="G296" s="50"/>
      <c r="H296" s="50"/>
      <c r="I296" s="50"/>
      <c r="J296" s="50"/>
      <c r="K296" s="50"/>
    </row>
    <row r="297" spans="1:11">
      <c r="A297" s="27">
        <v>0.20499999999999999</v>
      </c>
      <c r="B297" s="34">
        <v>0.91930000000000001</v>
      </c>
      <c r="F297" s="50"/>
      <c r="G297" s="50"/>
      <c r="H297" s="50"/>
      <c r="I297" s="50"/>
      <c r="J297" s="50"/>
      <c r="K297" s="50"/>
    </row>
    <row r="298" spans="1:11">
      <c r="A298" s="27">
        <v>0.20599999999999999</v>
      </c>
      <c r="B298" s="34">
        <v>0.91949999999999998</v>
      </c>
      <c r="F298" s="50"/>
      <c r="G298" s="50"/>
      <c r="H298" s="50"/>
      <c r="I298" s="50"/>
      <c r="J298" s="50"/>
      <c r="K298" s="50"/>
    </row>
    <row r="299" spans="1:11">
      <c r="A299" s="27">
        <v>0.20699999999999999</v>
      </c>
      <c r="B299" s="34">
        <v>0.91969999999999996</v>
      </c>
      <c r="F299" s="50"/>
      <c r="G299" s="50"/>
      <c r="H299" s="50"/>
      <c r="I299" s="50"/>
      <c r="J299" s="50"/>
      <c r="K299" s="50"/>
    </row>
    <row r="300" spans="1:11">
      <c r="A300" s="27">
        <v>0.20799999999999999</v>
      </c>
      <c r="B300" s="34">
        <v>0.92</v>
      </c>
      <c r="F300" s="50"/>
      <c r="G300" s="50"/>
      <c r="H300" s="50"/>
      <c r="I300" s="50"/>
      <c r="J300" s="50"/>
      <c r="K300" s="50"/>
    </row>
    <row r="301" spans="1:11">
      <c r="A301" s="27">
        <v>0.20899999999999999</v>
      </c>
      <c r="B301" s="34">
        <v>0.90200000000000002</v>
      </c>
      <c r="F301" s="50"/>
      <c r="G301" s="50"/>
      <c r="H301" s="50"/>
      <c r="I301" s="50"/>
      <c r="J301" s="50"/>
      <c r="K301" s="50"/>
    </row>
    <row r="302" spans="1:11">
      <c r="A302" s="27">
        <v>0.21</v>
      </c>
      <c r="B302" s="34">
        <v>0.92049999999999998</v>
      </c>
      <c r="F302" s="50"/>
      <c r="G302" s="50"/>
      <c r="H302" s="50"/>
      <c r="I302" s="50"/>
      <c r="J302" s="50"/>
      <c r="K302" s="50"/>
    </row>
    <row r="303" spans="1:11">
      <c r="A303" s="27">
        <v>0.21099999999999999</v>
      </c>
      <c r="B303" s="34">
        <v>0.92069999999999996</v>
      </c>
      <c r="F303" s="50"/>
      <c r="G303" s="50"/>
      <c r="H303" s="50"/>
      <c r="I303" s="50"/>
      <c r="J303" s="50"/>
      <c r="K303" s="50"/>
    </row>
    <row r="304" spans="1:11">
      <c r="A304" s="27">
        <v>0.21199999999999999</v>
      </c>
      <c r="B304" s="34">
        <v>0.92100000000000004</v>
      </c>
      <c r="F304" s="50"/>
      <c r="G304" s="50"/>
      <c r="H304" s="50"/>
      <c r="I304" s="50"/>
      <c r="J304" s="50"/>
      <c r="K304" s="50"/>
    </row>
    <row r="305" spans="1:11">
      <c r="A305" s="27">
        <v>0.21299999999999999</v>
      </c>
      <c r="B305" s="34">
        <v>0.92130000000000001</v>
      </c>
      <c r="F305" s="50"/>
      <c r="G305" s="50"/>
      <c r="H305" s="50"/>
      <c r="I305" s="50"/>
      <c r="J305" s="50"/>
      <c r="K305" s="50"/>
    </row>
    <row r="306" spans="1:11">
      <c r="A306" s="27">
        <v>0.214</v>
      </c>
      <c r="B306" s="34">
        <v>0.92149999999999999</v>
      </c>
      <c r="F306" s="50"/>
      <c r="G306" s="50"/>
      <c r="H306" s="50"/>
      <c r="I306" s="50"/>
      <c r="J306" s="50"/>
      <c r="K306" s="50"/>
    </row>
    <row r="307" spans="1:11">
      <c r="A307" s="27">
        <v>0.215</v>
      </c>
      <c r="B307" s="34">
        <v>0.92179999999999995</v>
      </c>
      <c r="F307" s="50"/>
      <c r="G307" s="50"/>
      <c r="H307" s="50"/>
      <c r="I307" s="50"/>
      <c r="J307" s="50"/>
      <c r="K307" s="50"/>
    </row>
    <row r="308" spans="1:11">
      <c r="A308" s="27">
        <v>0.216</v>
      </c>
      <c r="B308" s="34">
        <v>0.92210000000000003</v>
      </c>
      <c r="F308" s="50"/>
      <c r="G308" s="50"/>
      <c r="H308" s="50"/>
      <c r="I308" s="50"/>
      <c r="J308" s="50"/>
      <c r="K308" s="50"/>
    </row>
    <row r="309" spans="1:11">
      <c r="A309" s="27">
        <v>0.217</v>
      </c>
      <c r="B309" s="34">
        <v>0.92230000000000001</v>
      </c>
      <c r="F309" s="50"/>
      <c r="G309" s="50"/>
      <c r="H309" s="50"/>
      <c r="I309" s="50"/>
      <c r="J309" s="50"/>
      <c r="K309" s="50"/>
    </row>
    <row r="310" spans="1:11">
      <c r="A310" s="27">
        <v>0.218</v>
      </c>
      <c r="B310" s="34">
        <v>0.92259999999999998</v>
      </c>
      <c r="F310" s="50"/>
      <c r="G310" s="50"/>
      <c r="H310" s="50"/>
      <c r="I310" s="50"/>
      <c r="J310" s="50"/>
      <c r="K310" s="50"/>
    </row>
    <row r="311" spans="1:11">
      <c r="A311" s="27">
        <v>0.219</v>
      </c>
      <c r="B311" s="34">
        <v>0.92279999999999995</v>
      </c>
      <c r="F311" s="50"/>
      <c r="G311" s="50"/>
      <c r="H311" s="50"/>
      <c r="I311" s="50"/>
      <c r="J311" s="50"/>
      <c r="K311" s="50"/>
    </row>
    <row r="312" spans="1:11">
      <c r="A312" s="27">
        <v>0.22</v>
      </c>
      <c r="B312" s="34">
        <v>0.92310000000000003</v>
      </c>
      <c r="F312" s="50"/>
      <c r="G312" s="50"/>
      <c r="H312" s="50"/>
      <c r="I312" s="50"/>
      <c r="J312" s="50"/>
      <c r="K312" s="50"/>
    </row>
    <row r="313" spans="1:11">
      <c r="A313" s="27">
        <v>0.221</v>
      </c>
      <c r="B313" s="34">
        <v>0.9234</v>
      </c>
      <c r="F313" s="50"/>
      <c r="G313" s="50"/>
      <c r="H313" s="50"/>
      <c r="I313" s="50"/>
      <c r="J313" s="50"/>
      <c r="K313" s="50"/>
    </row>
    <row r="314" spans="1:11">
      <c r="A314" s="27">
        <v>0.222</v>
      </c>
      <c r="B314" s="34">
        <v>0.92359999999999998</v>
      </c>
      <c r="F314" s="50"/>
      <c r="G314" s="50"/>
      <c r="H314" s="50"/>
      <c r="I314" s="50"/>
      <c r="J314" s="50"/>
      <c r="K314" s="50"/>
    </row>
    <row r="315" spans="1:11">
      <c r="A315" s="27">
        <v>0.223</v>
      </c>
      <c r="B315" s="34">
        <v>0.92390000000000005</v>
      </c>
      <c r="F315" s="50"/>
      <c r="G315" s="50"/>
      <c r="H315" s="50"/>
      <c r="I315" s="50"/>
      <c r="J315" s="50"/>
      <c r="K315" s="50"/>
    </row>
    <row r="316" spans="1:11">
      <c r="A316" s="27">
        <v>0.224</v>
      </c>
      <c r="B316" s="34">
        <v>0.92420000000000002</v>
      </c>
      <c r="F316" s="50"/>
      <c r="G316" s="50"/>
      <c r="H316" s="50"/>
      <c r="I316" s="50"/>
      <c r="J316" s="50"/>
      <c r="K316" s="50"/>
    </row>
    <row r="317" spans="1:11">
      <c r="A317" s="27">
        <v>0.22500000000000001</v>
      </c>
      <c r="B317" s="34">
        <v>0.92449999999999999</v>
      </c>
      <c r="F317" s="50"/>
      <c r="G317" s="50"/>
      <c r="H317" s="50"/>
      <c r="I317" s="50"/>
      <c r="J317" s="50"/>
      <c r="K317" s="50"/>
    </row>
    <row r="318" spans="1:11">
      <c r="A318" s="27">
        <v>0.22600000000000001</v>
      </c>
      <c r="B318" s="34">
        <v>0.92479999999999996</v>
      </c>
      <c r="F318" s="50"/>
      <c r="G318" s="50"/>
      <c r="H318" s="50"/>
      <c r="I318" s="50"/>
      <c r="J318" s="50"/>
      <c r="K318" s="50"/>
    </row>
    <row r="319" spans="1:11">
      <c r="A319" s="27">
        <v>0.22700000000000001</v>
      </c>
      <c r="B319" s="34">
        <v>0.92510000000000003</v>
      </c>
      <c r="F319" s="50"/>
      <c r="G319" s="50"/>
      <c r="H319" s="50"/>
      <c r="I319" s="50"/>
      <c r="J319" s="50"/>
      <c r="K319" s="50"/>
    </row>
    <row r="320" spans="1:11">
      <c r="A320" s="27">
        <v>0.22800000000000001</v>
      </c>
      <c r="B320" s="34">
        <v>0.9254</v>
      </c>
      <c r="F320" s="50"/>
      <c r="G320" s="50"/>
      <c r="H320" s="50"/>
      <c r="I320" s="50"/>
      <c r="J320" s="50"/>
      <c r="K320" s="50"/>
    </row>
    <row r="321" spans="1:11">
      <c r="A321" s="27">
        <v>0.22900000000000001</v>
      </c>
      <c r="B321" s="34">
        <v>0.92579999999999996</v>
      </c>
      <c r="F321" s="50"/>
      <c r="G321" s="50"/>
      <c r="H321" s="50"/>
      <c r="I321" s="50"/>
      <c r="J321" s="50"/>
      <c r="K321" s="50"/>
    </row>
    <row r="322" spans="1:11">
      <c r="A322" s="27">
        <v>0.23</v>
      </c>
      <c r="B322" s="34">
        <v>0.92610000000000003</v>
      </c>
      <c r="F322" s="50"/>
      <c r="G322" s="50"/>
      <c r="H322" s="50"/>
      <c r="I322" s="50"/>
      <c r="J322" s="50"/>
      <c r="K322" s="50"/>
    </row>
    <row r="323" spans="1:11">
      <c r="A323" s="27">
        <v>0.23100000000000001</v>
      </c>
      <c r="B323" s="34">
        <v>0.9264</v>
      </c>
      <c r="F323" s="50"/>
      <c r="G323" s="50"/>
      <c r="H323" s="50"/>
      <c r="I323" s="50"/>
      <c r="J323" s="50"/>
      <c r="K323" s="50"/>
    </row>
    <row r="324" spans="1:11">
      <c r="A324" s="27">
        <v>0.23200000000000001</v>
      </c>
      <c r="B324" s="34">
        <v>0.92669999999999997</v>
      </c>
      <c r="F324" s="50"/>
      <c r="G324" s="50"/>
      <c r="H324" s="50"/>
      <c r="I324" s="50"/>
      <c r="J324" s="50"/>
      <c r="K324" s="50"/>
    </row>
    <row r="325" spans="1:11">
      <c r="A325" s="27">
        <v>0.23300000000000001</v>
      </c>
      <c r="B325" s="34">
        <v>0.92700000000000005</v>
      </c>
      <c r="F325" s="50"/>
      <c r="G325" s="50"/>
      <c r="H325" s="50"/>
      <c r="I325" s="50"/>
      <c r="J325" s="50"/>
      <c r="K325" s="50"/>
    </row>
    <row r="326" spans="1:11">
      <c r="A326" s="27">
        <v>0.23400000000000001</v>
      </c>
      <c r="B326" s="34">
        <v>0.92730000000000001</v>
      </c>
      <c r="F326" s="50"/>
      <c r="G326" s="50"/>
      <c r="H326" s="50"/>
      <c r="I326" s="50"/>
      <c r="J326" s="50"/>
      <c r="K326" s="50"/>
    </row>
    <row r="327" spans="1:11">
      <c r="A327" s="27">
        <v>0.23499999999999999</v>
      </c>
      <c r="B327" s="34">
        <v>0.92759999999999998</v>
      </c>
      <c r="F327" s="50"/>
      <c r="G327" s="50"/>
      <c r="H327" s="50"/>
      <c r="I327" s="50"/>
      <c r="J327" s="50"/>
      <c r="K327" s="50"/>
    </row>
    <row r="328" spans="1:11">
      <c r="A328" s="27">
        <v>0.23599999999999999</v>
      </c>
      <c r="B328" s="34">
        <v>0.92789999999999995</v>
      </c>
      <c r="F328" s="50"/>
      <c r="G328" s="1572"/>
      <c r="H328" s="1572"/>
      <c r="I328" s="1572"/>
      <c r="J328" s="1572"/>
      <c r="K328" s="50"/>
    </row>
    <row r="329" spans="1:11">
      <c r="A329" s="27">
        <v>0.23699999999999999</v>
      </c>
      <c r="B329" s="34">
        <v>0.92820000000000003</v>
      </c>
      <c r="F329" s="50"/>
      <c r="G329" s="51"/>
      <c r="H329" s="51"/>
      <c r="I329" s="51"/>
      <c r="J329" s="52"/>
      <c r="K329" s="50"/>
    </row>
    <row r="330" spans="1:11">
      <c r="A330" s="27">
        <v>0.23799999999999999</v>
      </c>
      <c r="B330" s="34">
        <v>0.92849999999999999</v>
      </c>
      <c r="F330" s="50"/>
      <c r="G330" s="51"/>
      <c r="H330" s="53"/>
      <c r="I330" s="51"/>
      <c r="J330" s="52"/>
      <c r="K330" s="50"/>
    </row>
    <row r="331" spans="1:11">
      <c r="A331" s="27">
        <v>0.23899999999999999</v>
      </c>
      <c r="B331" s="34">
        <v>0.92879999999999996</v>
      </c>
      <c r="F331" s="50"/>
      <c r="G331" s="51"/>
      <c r="H331" s="51"/>
      <c r="I331" s="51"/>
      <c r="J331" s="52"/>
      <c r="K331" s="50"/>
    </row>
    <row r="332" spans="1:11">
      <c r="A332" s="27">
        <v>0.24</v>
      </c>
      <c r="B332" s="34">
        <v>0.92910000000000004</v>
      </c>
      <c r="F332" s="50"/>
      <c r="G332" s="1576"/>
      <c r="H332" s="1576"/>
      <c r="I332" s="1576"/>
      <c r="J332" s="52"/>
      <c r="K332" s="50"/>
    </row>
    <row r="333" spans="1:11">
      <c r="A333" s="27">
        <v>0.24099999999999999</v>
      </c>
      <c r="B333" s="34">
        <v>0.9294</v>
      </c>
      <c r="F333" s="50"/>
      <c r="G333" s="1566"/>
      <c r="H333" s="1566"/>
      <c r="I333" s="1566"/>
      <c r="J333" s="52"/>
      <c r="K333" s="50"/>
    </row>
    <row r="334" spans="1:11">
      <c r="A334" s="27">
        <v>0.24199999999999999</v>
      </c>
      <c r="B334" s="34">
        <v>0.92979999999999996</v>
      </c>
      <c r="F334" s="50"/>
      <c r="G334" s="1566"/>
      <c r="H334" s="1566"/>
      <c r="I334" s="1566"/>
      <c r="J334" s="52"/>
      <c r="K334" s="50"/>
    </row>
    <row r="335" spans="1:11">
      <c r="A335" s="27">
        <v>0.24299999999999999</v>
      </c>
      <c r="B335" s="34">
        <v>0.93010000000000004</v>
      </c>
      <c r="F335" s="50"/>
      <c r="G335" s="1566"/>
      <c r="H335" s="1566"/>
      <c r="I335" s="1566"/>
      <c r="J335" s="52"/>
      <c r="K335" s="50"/>
    </row>
    <row r="336" spans="1:11">
      <c r="A336" s="27">
        <v>0.24399999999999999</v>
      </c>
      <c r="B336" s="34">
        <v>0.9304</v>
      </c>
      <c r="F336" s="50"/>
      <c r="G336" s="1566"/>
      <c r="H336" s="1566"/>
      <c r="I336" s="1566"/>
      <c r="J336" s="54"/>
      <c r="K336" s="50"/>
    </row>
    <row r="337" spans="1:11">
      <c r="A337" s="27">
        <v>0.245</v>
      </c>
      <c r="B337" s="34">
        <v>0.93069999999999997</v>
      </c>
      <c r="F337" s="50"/>
      <c r="G337" s="1566"/>
      <c r="H337" s="1566"/>
      <c r="I337" s="1566"/>
      <c r="J337" s="55"/>
      <c r="K337" s="50"/>
    </row>
    <row r="338" spans="1:11">
      <c r="A338" s="27">
        <v>0.246</v>
      </c>
      <c r="B338" s="34">
        <v>0.93100000000000005</v>
      </c>
      <c r="F338" s="50"/>
      <c r="G338" s="1566"/>
      <c r="H338" s="1566"/>
      <c r="I338" s="1566"/>
      <c r="J338" s="56"/>
      <c r="K338" s="50"/>
    </row>
    <row r="339" spans="1:11">
      <c r="A339" s="27">
        <v>0.247</v>
      </c>
      <c r="B339" s="34">
        <v>0.93140000000000001</v>
      </c>
      <c r="F339" s="50"/>
      <c r="G339" s="1566"/>
      <c r="H339" s="1566"/>
      <c r="I339" s="1566"/>
      <c r="J339" s="56"/>
      <c r="K339" s="50"/>
    </row>
    <row r="340" spans="1:11">
      <c r="A340" s="27">
        <v>0.248</v>
      </c>
      <c r="B340" s="34">
        <v>0.93169999999999997</v>
      </c>
      <c r="F340" s="50"/>
      <c r="G340" s="1566"/>
      <c r="H340" s="1566"/>
      <c r="I340" s="1566"/>
      <c r="J340" s="52"/>
      <c r="K340" s="50"/>
    </row>
    <row r="341" spans="1:11">
      <c r="A341" s="27">
        <v>0.249</v>
      </c>
      <c r="B341" s="34">
        <v>0.93200000000000005</v>
      </c>
      <c r="F341" s="50"/>
      <c r="G341" s="1566"/>
      <c r="H341" s="1566"/>
      <c r="I341" s="1566"/>
      <c r="J341" s="52"/>
      <c r="K341" s="50"/>
    </row>
    <row r="342" spans="1:11">
      <c r="A342" s="27">
        <v>0.25</v>
      </c>
      <c r="B342" s="34">
        <v>0.93230000000000002</v>
      </c>
      <c r="F342" s="50"/>
      <c r="G342" s="1566"/>
      <c r="H342" s="1566"/>
      <c r="I342" s="1566"/>
      <c r="J342" s="52"/>
      <c r="K342" s="50"/>
    </row>
    <row r="343" spans="1:11">
      <c r="A343" s="27">
        <v>0.251</v>
      </c>
      <c r="B343" s="34">
        <v>0.93269999999999997</v>
      </c>
      <c r="F343" s="50"/>
      <c r="G343" s="1566"/>
      <c r="H343" s="1566"/>
      <c r="I343" s="1566"/>
      <c r="J343" s="52"/>
      <c r="K343" s="50"/>
    </row>
    <row r="344" spans="1:11">
      <c r="A344" s="27">
        <v>0.252</v>
      </c>
      <c r="B344" s="34">
        <v>0.93300000000000005</v>
      </c>
      <c r="F344" s="50"/>
      <c r="G344" s="1566"/>
      <c r="H344" s="1566"/>
      <c r="I344" s="1566"/>
      <c r="J344" s="52"/>
      <c r="K344" s="50"/>
    </row>
    <row r="345" spans="1:11">
      <c r="A345" s="27">
        <v>0.253</v>
      </c>
      <c r="B345" s="34">
        <v>0.93330000000000002</v>
      </c>
      <c r="F345" s="50"/>
      <c r="G345" s="1566"/>
      <c r="H345" s="1566"/>
      <c r="I345" s="1566"/>
      <c r="J345" s="52"/>
      <c r="K345" s="50"/>
    </row>
    <row r="346" spans="1:11">
      <c r="A346" s="27">
        <v>0.254</v>
      </c>
      <c r="B346" s="34">
        <v>0.93359999999999999</v>
      </c>
      <c r="F346" s="50"/>
      <c r="G346" s="1566"/>
      <c r="H346" s="1566"/>
      <c r="I346" s="1566"/>
      <c r="J346" s="56"/>
      <c r="K346" s="50"/>
    </row>
    <row r="347" spans="1:11">
      <c r="A347" s="27">
        <v>0.255</v>
      </c>
      <c r="B347" s="34">
        <v>0.93400000000000005</v>
      </c>
      <c r="F347" s="50"/>
      <c r="G347" s="1566"/>
      <c r="H347" s="1566"/>
      <c r="I347" s="1566"/>
      <c r="J347" s="52"/>
      <c r="K347" s="50"/>
    </row>
    <row r="348" spans="1:11">
      <c r="A348" s="27">
        <v>0.25600000000000001</v>
      </c>
      <c r="B348" s="34">
        <v>0.93430000000000002</v>
      </c>
      <c r="F348" s="50"/>
      <c r="G348" s="1566"/>
      <c r="H348" s="1566"/>
      <c r="I348" s="1566"/>
      <c r="J348" s="56"/>
      <c r="K348" s="50"/>
    </row>
    <row r="349" spans="1:11">
      <c r="A349" s="27">
        <v>0.25700000000000001</v>
      </c>
      <c r="B349" s="34">
        <v>0.93459999999999999</v>
      </c>
      <c r="F349" s="50"/>
      <c r="G349" s="1566"/>
      <c r="H349" s="1566"/>
      <c r="I349" s="1566"/>
      <c r="J349" s="52"/>
      <c r="K349" s="50"/>
    </row>
    <row r="350" spans="1:11">
      <c r="A350" s="27">
        <v>0.25800000000000001</v>
      </c>
      <c r="B350" s="34">
        <v>0.93489999999999995</v>
      </c>
      <c r="F350" s="50"/>
      <c r="G350" s="1566"/>
      <c r="H350" s="1566"/>
      <c r="I350" s="1566"/>
      <c r="J350" s="52"/>
      <c r="K350" s="50"/>
    </row>
    <row r="351" spans="1:11">
      <c r="A351" s="27">
        <v>0.25900000000000001</v>
      </c>
      <c r="B351" s="34">
        <v>0.93530000000000002</v>
      </c>
      <c r="F351" s="50"/>
      <c r="G351" s="1566"/>
      <c r="H351" s="1566"/>
      <c r="I351" s="1566"/>
      <c r="J351" s="54"/>
      <c r="K351" s="50"/>
    </row>
    <row r="352" spans="1:11">
      <c r="A352" s="27">
        <v>0.26</v>
      </c>
      <c r="B352" s="34">
        <v>0.93559999999999999</v>
      </c>
      <c r="F352" s="50"/>
      <c r="G352" s="1566"/>
      <c r="H352" s="1566"/>
      <c r="I352" s="1566"/>
      <c r="J352" s="56"/>
      <c r="K352" s="50"/>
    </row>
    <row r="353" spans="1:11">
      <c r="A353" s="27">
        <v>0.26100000000000001</v>
      </c>
      <c r="B353" s="34">
        <v>0.93600000000000005</v>
      </c>
      <c r="F353" s="50"/>
      <c r="G353" s="1566"/>
      <c r="H353" s="1566"/>
      <c r="I353" s="1566"/>
      <c r="J353" s="52"/>
      <c r="K353" s="50"/>
    </row>
    <row r="354" spans="1:11">
      <c r="A354" s="27">
        <v>0.26200000000000001</v>
      </c>
      <c r="B354" s="34">
        <v>0.39629999999999999</v>
      </c>
      <c r="F354" s="50"/>
      <c r="G354" s="1566"/>
      <c r="H354" s="1566"/>
      <c r="I354" s="1566"/>
      <c r="J354" s="57"/>
      <c r="K354" s="50"/>
    </row>
    <row r="355" spans="1:11">
      <c r="A355" s="27">
        <v>0.26300000000000001</v>
      </c>
      <c r="B355" s="34">
        <v>0.93669999999999998</v>
      </c>
      <c r="F355" s="50"/>
      <c r="G355" s="1566"/>
      <c r="H355" s="1566"/>
      <c r="I355" s="1566"/>
      <c r="J355" s="56"/>
      <c r="K355" s="50"/>
    </row>
    <row r="356" spans="1:11">
      <c r="A356" s="27">
        <v>0.26400000000000001</v>
      </c>
      <c r="B356" s="34">
        <v>0.93700000000000006</v>
      </c>
      <c r="F356" s="50"/>
      <c r="G356" s="1566"/>
      <c r="H356" s="1566"/>
      <c r="I356" s="1566"/>
      <c r="J356" s="52"/>
      <c r="K356" s="50"/>
    </row>
    <row r="357" spans="1:11">
      <c r="A357" s="27">
        <v>0.26500000000000001</v>
      </c>
      <c r="B357" s="34">
        <v>0.93730000000000002</v>
      </c>
      <c r="F357" s="50"/>
      <c r="G357" s="1566"/>
      <c r="H357" s="1566"/>
      <c r="I357" s="1566"/>
      <c r="J357" s="52"/>
      <c r="K357" s="50"/>
    </row>
    <row r="358" spans="1:11">
      <c r="A358" s="27">
        <v>0.26600000000000001</v>
      </c>
      <c r="B358" s="34">
        <v>0.93769999999999998</v>
      </c>
      <c r="F358" s="50"/>
      <c r="G358" s="1566"/>
      <c r="H358" s="1566"/>
      <c r="I358" s="1566"/>
      <c r="J358" s="56"/>
      <c r="K358" s="50"/>
    </row>
    <row r="359" spans="1:11">
      <c r="A359" s="27">
        <v>0.26700000000000002</v>
      </c>
      <c r="B359" s="34">
        <v>0.93799999999999994</v>
      </c>
      <c r="F359" s="50"/>
      <c r="G359" s="1566"/>
      <c r="H359" s="1566"/>
      <c r="I359" s="1566"/>
      <c r="J359" s="52"/>
      <c r="K359" s="50"/>
    </row>
    <row r="360" spans="1:11">
      <c r="A360" s="27">
        <v>0.26800000000000002</v>
      </c>
      <c r="B360" s="34">
        <v>0.93830000000000002</v>
      </c>
      <c r="F360" s="50"/>
      <c r="G360" s="1566"/>
      <c r="H360" s="1566"/>
      <c r="I360" s="1566"/>
      <c r="J360" s="52"/>
      <c r="K360" s="50"/>
    </row>
    <row r="361" spans="1:11">
      <c r="A361" s="27">
        <v>0.26900000000000002</v>
      </c>
      <c r="B361" s="34">
        <v>0.93859999999999999</v>
      </c>
      <c r="F361" s="50"/>
      <c r="G361" s="1566"/>
      <c r="H361" s="1566"/>
      <c r="I361" s="1566"/>
      <c r="J361" s="54"/>
      <c r="K361" s="50"/>
    </row>
    <row r="362" spans="1:11">
      <c r="A362" s="27">
        <v>0.27</v>
      </c>
      <c r="B362" s="34">
        <v>0.93899999999999995</v>
      </c>
      <c r="F362" s="50"/>
      <c r="G362" s="1566"/>
      <c r="H362" s="1566"/>
      <c r="I362" s="1566"/>
      <c r="J362" s="56"/>
      <c r="K362" s="50"/>
    </row>
    <row r="363" spans="1:11">
      <c r="A363" s="27">
        <v>0.27100000000000002</v>
      </c>
      <c r="B363" s="34">
        <v>0.93930000000000002</v>
      </c>
      <c r="F363" s="50"/>
      <c r="G363" s="1566"/>
      <c r="H363" s="1566"/>
      <c r="I363" s="1566"/>
      <c r="J363" s="52"/>
      <c r="K363" s="50"/>
    </row>
    <row r="364" spans="1:11">
      <c r="A364" s="27">
        <v>0.27200000000000002</v>
      </c>
      <c r="B364" s="34">
        <v>0.93959999999999999</v>
      </c>
      <c r="F364" s="50"/>
      <c r="G364" s="1566"/>
      <c r="H364" s="1566"/>
      <c r="I364" s="1566"/>
      <c r="J364" s="52"/>
      <c r="K364" s="50"/>
    </row>
    <row r="365" spans="1:11">
      <c r="A365" s="27">
        <v>0.27300000000000002</v>
      </c>
      <c r="B365" s="34">
        <v>0.94</v>
      </c>
      <c r="F365" s="50"/>
      <c r="G365" s="1566"/>
      <c r="H365" s="1566"/>
      <c r="I365" s="1566"/>
      <c r="J365" s="52"/>
      <c r="K365" s="50"/>
    </row>
    <row r="366" spans="1:11">
      <c r="A366" s="27">
        <v>0.27400000000000002</v>
      </c>
      <c r="B366" s="34">
        <v>0.94030000000000002</v>
      </c>
      <c r="F366" s="50"/>
      <c r="G366" s="1566"/>
      <c r="H366" s="1566"/>
      <c r="I366" s="1566"/>
      <c r="J366" s="52"/>
      <c r="K366" s="50"/>
    </row>
    <row r="367" spans="1:11">
      <c r="A367" s="27">
        <v>0.27500000000000002</v>
      </c>
      <c r="B367" s="34">
        <v>0.94059999999999999</v>
      </c>
      <c r="F367" s="50"/>
      <c r="G367" s="1566"/>
      <c r="H367" s="1566"/>
      <c r="I367" s="1566"/>
      <c r="J367" s="56"/>
      <c r="K367" s="50"/>
    </row>
    <row r="368" spans="1:11">
      <c r="A368" s="27">
        <v>0.27600000000000002</v>
      </c>
      <c r="B368" s="34">
        <v>0.94099999999999995</v>
      </c>
      <c r="F368" s="50"/>
      <c r="G368" s="1566"/>
      <c r="H368" s="1566"/>
      <c r="I368" s="1566"/>
      <c r="J368" s="52"/>
      <c r="K368" s="50"/>
    </row>
    <row r="369" spans="1:11">
      <c r="A369" s="27">
        <v>0.27700000000000002</v>
      </c>
      <c r="B369" s="34">
        <v>0.94130000000000003</v>
      </c>
      <c r="F369" s="50"/>
      <c r="G369" s="1566"/>
      <c r="H369" s="1566"/>
      <c r="I369" s="1566"/>
      <c r="J369" s="52"/>
      <c r="K369" s="50"/>
    </row>
    <row r="370" spans="1:11">
      <c r="A370" s="27">
        <v>0.27800000000000002</v>
      </c>
      <c r="B370" s="34">
        <v>0.94159999999999999</v>
      </c>
      <c r="F370" s="50"/>
      <c r="G370" s="1566"/>
      <c r="H370" s="1566"/>
      <c r="I370" s="1566"/>
      <c r="J370" s="52"/>
      <c r="K370" s="50"/>
    </row>
    <row r="371" spans="1:11">
      <c r="A371" s="27">
        <v>0.27900000000000003</v>
      </c>
      <c r="B371" s="34">
        <v>0.94199999999999995</v>
      </c>
      <c r="F371" s="50"/>
      <c r="G371" s="1566"/>
      <c r="H371" s="1566"/>
      <c r="I371" s="1566"/>
      <c r="J371" s="56"/>
      <c r="K371" s="50"/>
    </row>
    <row r="372" spans="1:11">
      <c r="A372" s="27">
        <v>0.28000000000000003</v>
      </c>
      <c r="B372" s="34">
        <v>0.94230000000000003</v>
      </c>
      <c r="F372" s="50"/>
      <c r="G372" s="1566"/>
      <c r="H372" s="1566"/>
      <c r="I372" s="1566"/>
      <c r="J372" s="52"/>
      <c r="K372" s="50"/>
    </row>
    <row r="373" spans="1:11">
      <c r="A373" s="27">
        <v>0.28100000000000003</v>
      </c>
      <c r="B373" s="34">
        <v>0.94259999999999999</v>
      </c>
      <c r="F373" s="50"/>
      <c r="G373" s="1566"/>
      <c r="H373" s="1566"/>
      <c r="I373" s="1566"/>
      <c r="J373" s="52"/>
      <c r="K373" s="50"/>
    </row>
    <row r="374" spans="1:11">
      <c r="A374" s="27">
        <v>0.28199999999999997</v>
      </c>
      <c r="B374" s="34">
        <v>0.94299999999999995</v>
      </c>
      <c r="F374" s="50"/>
      <c r="G374" s="1566"/>
      <c r="H374" s="1566"/>
      <c r="I374" s="1566"/>
      <c r="J374" s="52"/>
      <c r="K374" s="50"/>
    </row>
    <row r="375" spans="1:11">
      <c r="A375" s="27">
        <v>0.28299999999999997</v>
      </c>
      <c r="B375" s="34">
        <v>0.94330000000000003</v>
      </c>
      <c r="F375" s="50"/>
      <c r="G375" s="1566"/>
      <c r="H375" s="1566"/>
      <c r="I375" s="1566"/>
      <c r="J375" s="52"/>
      <c r="K375" s="50"/>
    </row>
    <row r="376" spans="1:11">
      <c r="A376" s="27">
        <v>0.28399999999999997</v>
      </c>
      <c r="B376" s="34">
        <v>0.94359999999999999</v>
      </c>
      <c r="F376" s="50"/>
      <c r="G376" s="1566"/>
      <c r="H376" s="1566"/>
      <c r="I376" s="1566"/>
      <c r="J376" s="52"/>
      <c r="K376" s="50"/>
    </row>
    <row r="377" spans="1:11">
      <c r="A377" s="27">
        <v>0.28499999999999998</v>
      </c>
      <c r="B377" s="34">
        <v>0.94399999999999995</v>
      </c>
      <c r="F377" s="50"/>
      <c r="G377" s="1566"/>
      <c r="H377" s="1566"/>
      <c r="I377" s="1566"/>
      <c r="J377" s="56"/>
      <c r="K377" s="50"/>
    </row>
    <row r="378" spans="1:11">
      <c r="A378" s="27">
        <v>0.28599999999999998</v>
      </c>
      <c r="B378" s="34">
        <v>0.94430000000000003</v>
      </c>
      <c r="F378" s="50"/>
      <c r="G378" s="1566"/>
      <c r="H378" s="1566"/>
      <c r="I378" s="1566"/>
      <c r="J378" s="52"/>
      <c r="K378" s="50"/>
    </row>
    <row r="379" spans="1:11">
      <c r="A379" s="27">
        <v>0.28699999999999998</v>
      </c>
      <c r="B379" s="34">
        <v>0.9446</v>
      </c>
      <c r="F379" s="50"/>
      <c r="G379" s="1566"/>
      <c r="H379" s="1566"/>
      <c r="I379" s="1566"/>
      <c r="J379" s="52"/>
      <c r="K379" s="50"/>
    </row>
    <row r="380" spans="1:11">
      <c r="A380" s="27">
        <v>0.28799999999999998</v>
      </c>
      <c r="B380" s="34">
        <v>0.94489999999999996</v>
      </c>
      <c r="F380" s="50"/>
      <c r="G380" s="1566"/>
      <c r="H380" s="1566"/>
      <c r="I380" s="1566"/>
      <c r="J380" s="52"/>
      <c r="K380" s="50"/>
    </row>
    <row r="381" spans="1:11">
      <c r="A381" s="27">
        <v>0.28899999999999998</v>
      </c>
      <c r="B381" s="34">
        <v>0.94520000000000004</v>
      </c>
      <c r="F381" s="50"/>
      <c r="G381" s="1566"/>
      <c r="H381" s="1566"/>
      <c r="I381" s="1566"/>
      <c r="J381" s="56"/>
      <c r="K381" s="50"/>
    </row>
    <row r="382" spans="1:11">
      <c r="A382" s="27">
        <v>0.28999999999999998</v>
      </c>
      <c r="B382" s="34">
        <v>0.9456</v>
      </c>
      <c r="F382" s="50"/>
      <c r="G382" s="1566"/>
      <c r="H382" s="1566"/>
      <c r="I382" s="1566"/>
      <c r="J382" s="52"/>
      <c r="K382" s="50"/>
    </row>
    <row r="383" spans="1:11">
      <c r="A383" s="27">
        <v>0.29099999999999998</v>
      </c>
      <c r="B383" s="34">
        <v>0.94589999999999996</v>
      </c>
      <c r="F383" s="50"/>
      <c r="G383" s="1566"/>
      <c r="H383" s="1566"/>
      <c r="I383" s="1566"/>
      <c r="J383" s="52"/>
      <c r="K383" s="50"/>
    </row>
    <row r="384" spans="1:11">
      <c r="A384" s="27">
        <v>0.29199999999999998</v>
      </c>
      <c r="B384" s="34">
        <v>0.94630000000000003</v>
      </c>
      <c r="F384" s="50"/>
      <c r="G384" s="1566"/>
      <c r="H384" s="1566"/>
      <c r="I384" s="1566"/>
      <c r="J384" s="56"/>
      <c r="K384" s="50"/>
    </row>
    <row r="385" spans="1:11">
      <c r="A385" s="27">
        <v>0.29299999999999998</v>
      </c>
      <c r="B385" s="34">
        <v>0.9466</v>
      </c>
      <c r="F385" s="50"/>
      <c r="G385" s="1566"/>
      <c r="H385" s="1566"/>
      <c r="I385" s="1566"/>
      <c r="J385" s="52"/>
      <c r="K385" s="50"/>
    </row>
    <row r="386" spans="1:11">
      <c r="A386" s="27">
        <v>0.29399999999999998</v>
      </c>
      <c r="B386" s="34">
        <v>0.94689999999999996</v>
      </c>
      <c r="F386" s="50"/>
      <c r="G386" s="1566"/>
      <c r="H386" s="1566"/>
      <c r="I386" s="1566"/>
      <c r="J386" s="54"/>
      <c r="K386" s="50"/>
    </row>
    <row r="387" spans="1:11">
      <c r="A387" s="27">
        <v>0.29499999999999998</v>
      </c>
      <c r="B387" s="34">
        <v>0.94730000000000003</v>
      </c>
      <c r="F387" s="50"/>
      <c r="G387" s="1566"/>
      <c r="H387" s="1566"/>
      <c r="I387" s="1566"/>
      <c r="J387" s="56"/>
      <c r="K387" s="50"/>
    </row>
    <row r="388" spans="1:11">
      <c r="A388" s="27">
        <v>0.29599999999999999</v>
      </c>
      <c r="B388" s="34">
        <v>0.9476</v>
      </c>
      <c r="F388" s="50"/>
      <c r="G388" s="1566"/>
      <c r="H388" s="1566"/>
      <c r="I388" s="1566"/>
      <c r="J388" s="52"/>
      <c r="K388" s="50"/>
    </row>
    <row r="389" spans="1:11">
      <c r="A389" s="27">
        <v>0.29699999999999999</v>
      </c>
      <c r="B389" s="34">
        <v>0.94799999999999995</v>
      </c>
      <c r="F389" s="50"/>
      <c r="G389" s="1566"/>
      <c r="H389" s="1566"/>
      <c r="I389" s="1566"/>
      <c r="J389" s="52"/>
      <c r="K389" s="50"/>
    </row>
    <row r="390" spans="1:11">
      <c r="A390" s="27">
        <v>0.29799999999999999</v>
      </c>
      <c r="B390" s="34">
        <v>0.94830000000000003</v>
      </c>
      <c r="F390" s="50"/>
      <c r="G390" s="1566"/>
      <c r="H390" s="1566"/>
      <c r="I390" s="1566"/>
      <c r="J390" s="56"/>
      <c r="K390" s="50"/>
    </row>
    <row r="391" spans="1:11">
      <c r="A391" s="27">
        <v>0.29899999999999999</v>
      </c>
      <c r="B391" s="34">
        <v>0.9486</v>
      </c>
      <c r="F391" s="50"/>
      <c r="G391" s="1566"/>
      <c r="H391" s="1566"/>
      <c r="I391" s="1566"/>
      <c r="J391" s="52"/>
      <c r="K391" s="50"/>
    </row>
    <row r="392" spans="1:11">
      <c r="A392" s="27">
        <v>0.3</v>
      </c>
      <c r="B392" s="34">
        <v>0.94899999999999995</v>
      </c>
      <c r="F392" s="50"/>
      <c r="G392" s="1566"/>
      <c r="H392" s="1566"/>
      <c r="I392" s="1566"/>
      <c r="J392" s="52"/>
      <c r="K392" s="50"/>
    </row>
    <row r="393" spans="1:11">
      <c r="A393" s="27">
        <v>0.30099999999999999</v>
      </c>
      <c r="B393" s="34">
        <v>0.94930000000000003</v>
      </c>
      <c r="F393" s="50"/>
      <c r="G393" s="1566"/>
      <c r="H393" s="1566"/>
      <c r="I393" s="1566"/>
      <c r="J393" s="52"/>
      <c r="K393" s="50"/>
    </row>
    <row r="394" spans="1:11">
      <c r="A394" s="27">
        <v>0.30199999999999999</v>
      </c>
      <c r="B394" s="34">
        <v>0.9496</v>
      </c>
      <c r="F394" s="50"/>
      <c r="G394" s="1566"/>
      <c r="H394" s="1566"/>
      <c r="I394" s="1566"/>
      <c r="J394" s="54"/>
      <c r="K394" s="50"/>
    </row>
    <row r="395" spans="1:11">
      <c r="A395" s="27">
        <v>0.30299999999999999</v>
      </c>
      <c r="B395" s="34">
        <v>0.94989999999999997</v>
      </c>
      <c r="F395" s="50"/>
      <c r="G395" s="1566"/>
      <c r="H395" s="1566"/>
      <c r="I395" s="1566"/>
      <c r="J395" s="56"/>
      <c r="K395" s="50"/>
    </row>
    <row r="396" spans="1:11">
      <c r="A396" s="27">
        <v>0.30399999999999999</v>
      </c>
      <c r="B396" s="34">
        <v>0.95020000000000004</v>
      </c>
      <c r="F396" s="50"/>
      <c r="G396" s="1566"/>
      <c r="H396" s="1566"/>
      <c r="I396" s="1566"/>
      <c r="J396" s="52"/>
      <c r="K396" s="50"/>
    </row>
    <row r="397" spans="1:11">
      <c r="A397" s="27">
        <v>0.30499999999999999</v>
      </c>
      <c r="B397" s="34">
        <v>0.95050000000000001</v>
      </c>
      <c r="F397" s="50"/>
      <c r="G397" s="1566"/>
      <c r="H397" s="1566"/>
      <c r="I397" s="1566"/>
      <c r="J397" s="52"/>
      <c r="K397" s="50"/>
    </row>
    <row r="398" spans="1:11">
      <c r="A398" s="27">
        <v>0.30599999999999999</v>
      </c>
      <c r="B398" s="34">
        <v>0.95089999999999997</v>
      </c>
      <c r="F398" s="50"/>
      <c r="G398" s="1566"/>
      <c r="H398" s="1566"/>
      <c r="I398" s="1566"/>
      <c r="J398" s="54"/>
      <c r="K398" s="50"/>
    </row>
    <row r="399" spans="1:11">
      <c r="A399" s="27">
        <v>0.307</v>
      </c>
      <c r="B399" s="34">
        <v>0.95120000000000005</v>
      </c>
      <c r="F399" s="50"/>
      <c r="G399" s="1566"/>
      <c r="H399" s="1566"/>
      <c r="I399" s="1566"/>
      <c r="J399" s="56"/>
      <c r="K399" s="50"/>
    </row>
    <row r="400" spans="1:11">
      <c r="A400" s="27">
        <v>0.308</v>
      </c>
      <c r="B400" s="34">
        <v>0.95150000000000001</v>
      </c>
      <c r="F400" s="50"/>
      <c r="G400" s="1566"/>
      <c r="H400" s="1566"/>
      <c r="I400" s="1566"/>
      <c r="J400" s="52"/>
      <c r="K400" s="50"/>
    </row>
    <row r="401" spans="1:11">
      <c r="A401" s="27">
        <v>0.309</v>
      </c>
      <c r="B401" s="34">
        <v>0.95179999999999998</v>
      </c>
      <c r="F401" s="50"/>
      <c r="G401" s="1566"/>
      <c r="H401" s="1566"/>
      <c r="I401" s="1566"/>
      <c r="J401" s="52"/>
      <c r="K401" s="50"/>
    </row>
    <row r="402" spans="1:11">
      <c r="A402" s="27">
        <v>0.31</v>
      </c>
      <c r="B402" s="34">
        <v>0.95220000000000005</v>
      </c>
      <c r="F402" s="50"/>
      <c r="G402" s="1566"/>
      <c r="H402" s="1566"/>
      <c r="I402" s="1566"/>
      <c r="J402" s="52"/>
      <c r="K402" s="50"/>
    </row>
    <row r="403" spans="1:11">
      <c r="A403" s="27">
        <v>0.311</v>
      </c>
      <c r="B403" s="34">
        <v>0.95250000000000001</v>
      </c>
      <c r="F403" s="50"/>
      <c r="G403" s="1566"/>
      <c r="H403" s="1566"/>
      <c r="I403" s="1566"/>
      <c r="J403" s="52"/>
      <c r="K403" s="50"/>
    </row>
    <row r="404" spans="1:11">
      <c r="A404" s="27">
        <v>0.312</v>
      </c>
      <c r="B404" s="34">
        <v>0.95279999999999998</v>
      </c>
      <c r="F404" s="50"/>
      <c r="G404" s="1566"/>
      <c r="H404" s="1566"/>
      <c r="I404" s="1566"/>
      <c r="J404" s="52"/>
      <c r="K404" s="50"/>
    </row>
    <row r="405" spans="1:11">
      <c r="A405" s="27">
        <v>0.313</v>
      </c>
      <c r="B405" s="34">
        <v>0.95309999999999995</v>
      </c>
      <c r="F405" s="50"/>
      <c r="G405" s="1566"/>
      <c r="H405" s="1566"/>
      <c r="I405" s="1566"/>
      <c r="J405" s="56"/>
      <c r="K405" s="50"/>
    </row>
    <row r="406" spans="1:11">
      <c r="A406" s="27">
        <v>0.314</v>
      </c>
      <c r="B406" s="34">
        <v>0.95350000000000001</v>
      </c>
      <c r="F406" s="50"/>
      <c r="G406" s="1566"/>
      <c r="H406" s="1566"/>
      <c r="I406" s="1566"/>
      <c r="J406" s="52"/>
      <c r="K406" s="50"/>
    </row>
    <row r="407" spans="1:11">
      <c r="A407" s="27">
        <v>0.315</v>
      </c>
      <c r="B407" s="34">
        <v>0.95379999999999998</v>
      </c>
      <c r="F407" s="50"/>
      <c r="G407" s="1566"/>
      <c r="H407" s="1566"/>
      <c r="I407" s="1566"/>
      <c r="J407" s="52"/>
      <c r="K407" s="50"/>
    </row>
    <row r="408" spans="1:11">
      <c r="A408" s="27">
        <v>0.316</v>
      </c>
      <c r="B408" s="34">
        <v>0.95409999999999995</v>
      </c>
      <c r="F408" s="50"/>
      <c r="G408" s="1566"/>
      <c r="H408" s="1566"/>
      <c r="I408" s="1566"/>
      <c r="J408" s="56"/>
      <c r="K408" s="50"/>
    </row>
    <row r="409" spans="1:11">
      <c r="A409" s="27">
        <v>0.317</v>
      </c>
      <c r="B409" s="34">
        <v>0.95440000000000003</v>
      </c>
      <c r="F409" s="50"/>
      <c r="G409" s="1566"/>
      <c r="H409" s="1566"/>
      <c r="I409" s="1566"/>
      <c r="J409" s="56"/>
      <c r="K409" s="50"/>
    </row>
    <row r="410" spans="1:11">
      <c r="A410" s="27">
        <v>0.318</v>
      </c>
      <c r="B410" s="34">
        <v>0.95469999999999999</v>
      </c>
      <c r="F410" s="50"/>
      <c r="G410" s="1566"/>
      <c r="H410" s="1566"/>
      <c r="I410" s="1566"/>
      <c r="J410" s="54"/>
      <c r="K410" s="50"/>
    </row>
    <row r="411" spans="1:11">
      <c r="A411" s="27">
        <v>0.31900000000000001</v>
      </c>
      <c r="B411" s="34">
        <v>0.95499999999999996</v>
      </c>
      <c r="F411" s="50"/>
      <c r="G411" s="1566"/>
      <c r="H411" s="1566"/>
      <c r="I411" s="1566"/>
      <c r="J411" s="54"/>
      <c r="K411" s="50"/>
    </row>
    <row r="412" spans="1:11">
      <c r="A412" s="27">
        <v>0.32</v>
      </c>
      <c r="B412" s="34">
        <v>0.95530000000000004</v>
      </c>
      <c r="F412" s="50"/>
      <c r="G412" s="1566"/>
      <c r="H412" s="1566"/>
      <c r="I412" s="1566"/>
      <c r="J412" s="55"/>
      <c r="K412" s="50"/>
    </row>
    <row r="413" spans="1:11">
      <c r="A413" s="27">
        <v>0.32100000000000001</v>
      </c>
      <c r="B413" s="34">
        <v>0.9556</v>
      </c>
      <c r="F413" s="50"/>
      <c r="G413" s="1566"/>
      <c r="H413" s="1566"/>
      <c r="I413" s="1566"/>
      <c r="J413" s="52"/>
      <c r="K413" s="50"/>
    </row>
    <row r="414" spans="1:11">
      <c r="A414" s="27">
        <v>0.32200000000000001</v>
      </c>
      <c r="B414" s="34">
        <v>0.95589999999999997</v>
      </c>
      <c r="F414" s="50"/>
      <c r="G414" s="1566"/>
      <c r="H414" s="1566"/>
      <c r="I414" s="1566"/>
      <c r="J414" s="56"/>
      <c r="K414" s="50"/>
    </row>
    <row r="415" spans="1:11">
      <c r="A415" s="27">
        <v>0.32300000000000001</v>
      </c>
      <c r="B415" s="34">
        <v>0.95620000000000005</v>
      </c>
      <c r="F415" s="50"/>
      <c r="G415" s="1566"/>
      <c r="H415" s="1566"/>
      <c r="I415" s="1566"/>
      <c r="J415" s="52"/>
      <c r="K415" s="50"/>
    </row>
    <row r="416" spans="1:11">
      <c r="A416" s="27">
        <v>0.32400000000000001</v>
      </c>
      <c r="B416" s="34">
        <v>0.95650000000000002</v>
      </c>
      <c r="F416" s="50"/>
      <c r="G416" s="1566"/>
      <c r="H416" s="1566"/>
      <c r="I416" s="1566"/>
      <c r="J416" s="52"/>
      <c r="K416" s="50"/>
    </row>
    <row r="417" spans="1:11">
      <c r="A417" s="27">
        <v>0.32500000000000001</v>
      </c>
      <c r="B417" s="34">
        <v>0.95679999999999998</v>
      </c>
      <c r="F417" s="50"/>
      <c r="G417" s="1566"/>
      <c r="H417" s="1566"/>
      <c r="I417" s="1566"/>
      <c r="J417" s="52"/>
      <c r="K417" s="50"/>
    </row>
    <row r="418" spans="1:11">
      <c r="A418" s="27">
        <v>0.32600000000000001</v>
      </c>
      <c r="B418" s="34">
        <v>0.95709999999999995</v>
      </c>
      <c r="F418" s="50"/>
      <c r="G418" s="1566"/>
      <c r="H418" s="1566"/>
      <c r="I418" s="1566"/>
      <c r="J418" s="56"/>
      <c r="K418" s="50"/>
    </row>
    <row r="419" spans="1:11">
      <c r="A419" s="27">
        <v>0.32700000000000001</v>
      </c>
      <c r="B419" s="34">
        <v>0.95740000000000003</v>
      </c>
      <c r="F419" s="50"/>
      <c r="G419" s="1566"/>
      <c r="H419" s="1566"/>
      <c r="I419" s="1566"/>
      <c r="J419" s="52"/>
      <c r="K419" s="50"/>
    </row>
    <row r="420" spans="1:11">
      <c r="A420" s="27">
        <v>0.32800000000000001</v>
      </c>
      <c r="B420" s="34">
        <v>0.9577</v>
      </c>
      <c r="F420" s="50"/>
      <c r="G420" s="1566"/>
      <c r="H420" s="1566"/>
      <c r="I420" s="1566"/>
      <c r="J420" s="52"/>
      <c r="K420" s="50"/>
    </row>
    <row r="421" spans="1:11">
      <c r="A421" s="27">
        <v>0.32900000000000001</v>
      </c>
      <c r="B421" s="34">
        <v>0.95799999999999996</v>
      </c>
      <c r="F421" s="50"/>
      <c r="G421" s="1566"/>
      <c r="H421" s="1566"/>
      <c r="I421" s="1566"/>
      <c r="J421" s="52"/>
      <c r="K421" s="50"/>
    </row>
    <row r="422" spans="1:11">
      <c r="A422" s="27">
        <v>0.33</v>
      </c>
      <c r="B422" s="34">
        <v>0.95830000000000004</v>
      </c>
      <c r="F422" s="50"/>
      <c r="G422" s="1566"/>
      <c r="H422" s="1566"/>
      <c r="I422" s="1566"/>
      <c r="J422" s="56"/>
      <c r="K422" s="50"/>
    </row>
    <row r="423" spans="1:11">
      <c r="A423" s="27">
        <v>0.33100000000000002</v>
      </c>
      <c r="B423" s="34">
        <v>0.95860000000000001</v>
      </c>
      <c r="F423" s="50"/>
      <c r="G423" s="1566"/>
      <c r="H423" s="1566"/>
      <c r="I423" s="1566"/>
      <c r="J423" s="52"/>
      <c r="K423" s="50"/>
    </row>
    <row r="424" spans="1:11">
      <c r="A424" s="27">
        <v>0.33200000000000002</v>
      </c>
      <c r="B424" s="34">
        <v>0.95889999999999997</v>
      </c>
      <c r="F424" s="50"/>
      <c r="G424" s="1566"/>
      <c r="H424" s="1566"/>
      <c r="I424" s="1566"/>
      <c r="J424" s="52"/>
      <c r="K424" s="50"/>
    </row>
    <row r="425" spans="1:11">
      <c r="A425" s="27">
        <v>0.33300000000000002</v>
      </c>
      <c r="B425" s="34">
        <v>0.95920000000000005</v>
      </c>
      <c r="F425" s="50"/>
      <c r="G425" s="1566"/>
      <c r="H425" s="1566"/>
      <c r="I425" s="1566"/>
      <c r="J425" s="52"/>
      <c r="K425" s="50"/>
    </row>
    <row r="426" spans="1:11">
      <c r="A426" s="27">
        <v>0.33400000000000002</v>
      </c>
      <c r="B426" s="34">
        <v>0.95950000000000002</v>
      </c>
      <c r="F426" s="50"/>
      <c r="G426" s="1566"/>
      <c r="H426" s="1566"/>
      <c r="I426" s="1566"/>
      <c r="J426" s="56"/>
      <c r="K426" s="50"/>
    </row>
    <row r="427" spans="1:11">
      <c r="A427" s="27">
        <v>0.33500000000000002</v>
      </c>
      <c r="B427" s="34">
        <v>0.95979999999999999</v>
      </c>
      <c r="F427" s="50"/>
      <c r="G427" s="1566"/>
      <c r="H427" s="1566"/>
      <c r="I427" s="1566"/>
      <c r="J427" s="52"/>
      <c r="K427" s="50"/>
    </row>
    <row r="428" spans="1:11">
      <c r="A428" s="27">
        <v>0.33600000000000002</v>
      </c>
      <c r="B428" s="34">
        <v>0.96009999999999995</v>
      </c>
      <c r="F428" s="50"/>
      <c r="G428" s="1566"/>
      <c r="H428" s="1566"/>
      <c r="I428" s="1566"/>
      <c r="J428" s="52"/>
      <c r="K428" s="50"/>
    </row>
    <row r="429" spans="1:11">
      <c r="A429" s="27">
        <v>0.33700000000000002</v>
      </c>
      <c r="B429" s="34">
        <v>0.96040000000000003</v>
      </c>
      <c r="F429" s="50"/>
      <c r="G429" s="1566"/>
      <c r="H429" s="1566"/>
      <c r="I429" s="1566"/>
      <c r="J429" s="52"/>
      <c r="K429" s="50"/>
    </row>
    <row r="430" spans="1:11">
      <c r="A430" s="27">
        <v>0.33800000000000002</v>
      </c>
      <c r="B430" s="34">
        <v>0.9607</v>
      </c>
      <c r="F430" s="50"/>
      <c r="G430" s="1566"/>
      <c r="H430" s="1566"/>
      <c r="I430" s="1566"/>
      <c r="J430" s="54"/>
      <c r="K430" s="50"/>
    </row>
    <row r="431" spans="1:11">
      <c r="A431" s="27">
        <v>0.33900000000000002</v>
      </c>
      <c r="B431" s="34">
        <v>0.96099999999999997</v>
      </c>
      <c r="F431" s="50"/>
      <c r="G431" s="1566"/>
      <c r="H431" s="1566"/>
      <c r="I431" s="1566"/>
      <c r="J431" s="56"/>
      <c r="K431" s="50"/>
    </row>
    <row r="432" spans="1:11">
      <c r="A432" s="27">
        <v>0.34</v>
      </c>
      <c r="B432" s="34">
        <v>0.96130000000000004</v>
      </c>
      <c r="F432" s="50"/>
      <c r="G432" s="50"/>
      <c r="H432" s="50"/>
      <c r="I432" s="50"/>
      <c r="J432" s="54"/>
      <c r="K432" s="50"/>
    </row>
    <row r="433" spans="1:11">
      <c r="A433" s="27">
        <v>0.34100000000000003</v>
      </c>
      <c r="B433" s="34">
        <v>0.96150000000000002</v>
      </c>
      <c r="F433" s="50"/>
      <c r="G433" s="50"/>
      <c r="H433" s="50"/>
      <c r="I433" s="50"/>
      <c r="J433" s="56"/>
      <c r="K433" s="50"/>
    </row>
    <row r="434" spans="1:11">
      <c r="A434" s="27">
        <v>0.34200000000000003</v>
      </c>
      <c r="B434" s="34">
        <v>0.96179999999999999</v>
      </c>
      <c r="F434" s="50"/>
      <c r="G434" s="50"/>
      <c r="H434" s="50"/>
      <c r="I434" s="50"/>
      <c r="J434" s="52"/>
      <c r="K434" s="50"/>
    </row>
    <row r="435" spans="1:11">
      <c r="A435" s="27">
        <v>0.34300000000000003</v>
      </c>
      <c r="B435" s="34">
        <v>0.96209999999999996</v>
      </c>
      <c r="F435" s="50"/>
      <c r="G435" s="50"/>
      <c r="H435" s="50"/>
      <c r="I435" s="50"/>
      <c r="J435" s="52"/>
      <c r="K435" s="50"/>
    </row>
    <row r="436" spans="1:11">
      <c r="A436" s="27">
        <v>0.34399999999999997</v>
      </c>
      <c r="B436" s="34">
        <v>0.96230000000000004</v>
      </c>
      <c r="F436" s="50"/>
      <c r="G436" s="50"/>
      <c r="H436" s="50"/>
      <c r="I436" s="50"/>
      <c r="J436" s="56"/>
      <c r="K436" s="50"/>
    </row>
    <row r="437" spans="1:11">
      <c r="A437" s="27">
        <v>0.34499999999999997</v>
      </c>
      <c r="B437" s="34">
        <v>0.96260000000000001</v>
      </c>
      <c r="F437" s="50"/>
      <c r="G437" s="50"/>
      <c r="H437" s="50"/>
      <c r="I437" s="50"/>
      <c r="J437" s="52"/>
      <c r="K437" s="50"/>
    </row>
    <row r="438" spans="1:11">
      <c r="A438" s="27">
        <v>0.34599999999999997</v>
      </c>
      <c r="B438" s="34">
        <v>0.96289999999999998</v>
      </c>
      <c r="F438" s="50"/>
      <c r="G438" s="50"/>
      <c r="H438" s="50"/>
      <c r="I438" s="50"/>
      <c r="J438" s="56"/>
      <c r="K438" s="50"/>
    </row>
    <row r="439" spans="1:11">
      <c r="A439" s="27">
        <v>0.34699999999999998</v>
      </c>
      <c r="B439" s="34">
        <v>0.96319999999999995</v>
      </c>
      <c r="F439" s="50"/>
      <c r="G439" s="50"/>
      <c r="H439" s="50"/>
      <c r="I439" s="50"/>
      <c r="J439" s="52"/>
      <c r="K439" s="50"/>
    </row>
    <row r="440" spans="1:11">
      <c r="A440" s="27">
        <v>0.34799999999999998</v>
      </c>
      <c r="B440" s="34">
        <v>0.96350000000000002</v>
      </c>
      <c r="F440" s="50"/>
      <c r="G440" s="50"/>
      <c r="H440" s="50"/>
      <c r="I440" s="50"/>
      <c r="J440" s="52"/>
      <c r="K440" s="50"/>
    </row>
    <row r="441" spans="1:11">
      <c r="A441" s="27">
        <v>0.34899999999999998</v>
      </c>
      <c r="B441" s="34">
        <v>0.96379999999999999</v>
      </c>
      <c r="F441" s="50"/>
      <c r="G441" s="50"/>
      <c r="H441" s="50"/>
      <c r="I441" s="50"/>
      <c r="J441" s="56"/>
      <c r="K441" s="50"/>
    </row>
    <row r="442" spans="1:11">
      <c r="A442" s="27">
        <v>0.35</v>
      </c>
      <c r="B442" s="34">
        <v>0.96399999999999997</v>
      </c>
      <c r="F442" s="50"/>
      <c r="G442" s="50"/>
      <c r="H442" s="50"/>
      <c r="I442" s="50"/>
      <c r="J442" s="52"/>
      <c r="K442" s="50"/>
    </row>
    <row r="443" spans="1:11">
      <c r="A443" s="27">
        <v>0.35099999999999998</v>
      </c>
      <c r="B443" s="34">
        <v>0.96430000000000005</v>
      </c>
      <c r="F443" s="50"/>
      <c r="G443" s="50"/>
      <c r="H443" s="50"/>
      <c r="I443" s="50"/>
      <c r="J443" s="56"/>
      <c r="K443" s="50"/>
    </row>
    <row r="444" spans="1:11">
      <c r="A444" s="27">
        <v>0.35199999999999998</v>
      </c>
      <c r="B444" s="34">
        <v>0.96460000000000001</v>
      </c>
      <c r="F444" s="50"/>
      <c r="G444" s="50"/>
      <c r="H444" s="50"/>
      <c r="I444" s="50"/>
      <c r="J444" s="56"/>
      <c r="K444" s="50"/>
    </row>
    <row r="445" spans="1:11">
      <c r="A445" s="27">
        <v>0.35299999999999998</v>
      </c>
      <c r="B445" s="34">
        <v>0.96479999999999999</v>
      </c>
      <c r="F445" s="50"/>
      <c r="G445" s="50"/>
      <c r="H445" s="50"/>
      <c r="I445" s="50"/>
      <c r="J445" s="52"/>
      <c r="K445" s="50"/>
    </row>
    <row r="446" spans="1:11">
      <c r="A446" s="27">
        <v>0.35399999999999998</v>
      </c>
      <c r="B446" s="34">
        <v>0.96509999999999996</v>
      </c>
      <c r="F446" s="50"/>
      <c r="G446" s="50"/>
      <c r="H446" s="50"/>
      <c r="I446" s="50"/>
      <c r="J446" s="56"/>
      <c r="K446" s="50"/>
    </row>
    <row r="447" spans="1:11">
      <c r="A447" s="27">
        <v>0.35499999999999998</v>
      </c>
      <c r="B447" s="34">
        <v>0.96540000000000004</v>
      </c>
      <c r="F447" s="50"/>
      <c r="G447" s="50"/>
      <c r="H447" s="50"/>
      <c r="I447" s="50"/>
      <c r="J447" s="56"/>
      <c r="K447" s="50"/>
    </row>
    <row r="448" spans="1:11">
      <c r="A448" s="27">
        <v>0.35599999999999998</v>
      </c>
      <c r="B448" s="34">
        <v>0.9657</v>
      </c>
      <c r="F448" s="50"/>
      <c r="G448" s="50"/>
      <c r="H448" s="50"/>
      <c r="I448" s="50"/>
      <c r="J448" s="54"/>
      <c r="K448" s="50"/>
    </row>
    <row r="449" spans="1:11">
      <c r="A449" s="27">
        <v>0.35699999999999998</v>
      </c>
      <c r="B449" s="34">
        <v>0.96589999999999998</v>
      </c>
      <c r="F449" s="50"/>
      <c r="G449" s="50"/>
      <c r="H449" s="50"/>
      <c r="I449" s="50"/>
      <c r="J449" s="52"/>
      <c r="K449" s="50"/>
    </row>
    <row r="450" spans="1:11">
      <c r="A450" s="27">
        <v>0.35799999999999998</v>
      </c>
      <c r="B450" s="34">
        <v>0.96619999999999995</v>
      </c>
      <c r="F450" s="50"/>
      <c r="G450" s="50"/>
      <c r="H450" s="50"/>
      <c r="I450" s="50"/>
      <c r="J450" s="55"/>
      <c r="K450" s="50"/>
    </row>
    <row r="451" spans="1:11">
      <c r="A451" s="27">
        <v>0.35899999999999999</v>
      </c>
      <c r="B451" s="34">
        <v>0.96650000000000003</v>
      </c>
      <c r="F451" s="50"/>
      <c r="G451" s="50"/>
      <c r="H451" s="50"/>
      <c r="I451" s="50"/>
      <c r="J451" s="52"/>
      <c r="K451" s="50"/>
    </row>
    <row r="452" spans="1:11">
      <c r="A452" s="27">
        <v>0.36</v>
      </c>
      <c r="B452" s="34">
        <v>0.9667</v>
      </c>
      <c r="F452" s="50"/>
      <c r="G452" s="50"/>
      <c r="H452" s="50"/>
      <c r="I452" s="50"/>
      <c r="J452" s="56"/>
      <c r="K452" s="50"/>
    </row>
    <row r="453" spans="1:11">
      <c r="A453" s="27">
        <v>0.36099999999999999</v>
      </c>
      <c r="B453" s="34">
        <v>0.96699999999999997</v>
      </c>
      <c r="F453" s="50"/>
      <c r="G453" s="50"/>
      <c r="H453" s="50"/>
      <c r="I453" s="50"/>
      <c r="J453" s="56"/>
      <c r="K453" s="50"/>
    </row>
    <row r="454" spans="1:11">
      <c r="A454" s="27">
        <v>0.36199999999999999</v>
      </c>
      <c r="B454" s="34">
        <v>0.96730000000000005</v>
      </c>
      <c r="F454" s="50"/>
      <c r="G454" s="50"/>
      <c r="H454" s="50"/>
      <c r="I454" s="50"/>
      <c r="J454" s="52"/>
      <c r="K454" s="50"/>
    </row>
    <row r="455" spans="1:11">
      <c r="A455" s="27">
        <v>0.36299999999999999</v>
      </c>
      <c r="B455" s="34">
        <v>0.96750000000000003</v>
      </c>
      <c r="F455" s="50"/>
      <c r="G455" s="50"/>
      <c r="H455" s="50"/>
      <c r="I455" s="50"/>
      <c r="J455" s="56"/>
      <c r="K455" s="50"/>
    </row>
    <row r="456" spans="1:11">
      <c r="A456" s="27">
        <v>0.36399999999999999</v>
      </c>
      <c r="B456" s="34">
        <v>0.9677</v>
      </c>
      <c r="F456" s="50"/>
      <c r="G456" s="50"/>
      <c r="H456" s="50"/>
      <c r="I456" s="50"/>
      <c r="J456" s="56"/>
      <c r="K456" s="50"/>
    </row>
    <row r="457" spans="1:11">
      <c r="A457" s="27">
        <v>0.36499999999999999</v>
      </c>
      <c r="B457" s="34">
        <v>0.96799999999999997</v>
      </c>
      <c r="F457" s="50"/>
      <c r="G457" s="50"/>
      <c r="H457" s="50"/>
      <c r="I457" s="50"/>
      <c r="J457" s="56"/>
      <c r="K457" s="50"/>
    </row>
    <row r="458" spans="1:11">
      <c r="A458" s="27">
        <v>0.36599999999999999</v>
      </c>
      <c r="B458" s="34">
        <v>0.96830000000000005</v>
      </c>
      <c r="F458" s="50"/>
      <c r="G458" s="50"/>
      <c r="H458" s="50"/>
      <c r="I458" s="50"/>
      <c r="J458" s="52"/>
      <c r="K458" s="50"/>
    </row>
    <row r="459" spans="1:11">
      <c r="A459" s="27">
        <v>0.36699999999999999</v>
      </c>
      <c r="B459" s="34">
        <v>0.96860000000000002</v>
      </c>
      <c r="F459" s="50"/>
      <c r="G459" s="50"/>
      <c r="H459" s="50"/>
      <c r="I459" s="50"/>
      <c r="J459" s="56"/>
      <c r="K459" s="50"/>
    </row>
    <row r="460" spans="1:11">
      <c r="A460" s="27">
        <v>0.36799999999999999</v>
      </c>
      <c r="B460" s="34">
        <v>0.96879999999999999</v>
      </c>
      <c r="F460" s="50"/>
      <c r="G460" s="50"/>
      <c r="H460" s="50"/>
      <c r="I460" s="50"/>
      <c r="J460" s="56"/>
      <c r="K460" s="50"/>
    </row>
    <row r="461" spans="1:11">
      <c r="A461" s="27">
        <v>0.36899999999999999</v>
      </c>
      <c r="B461" s="34">
        <v>0.96899999999999997</v>
      </c>
      <c r="F461" s="50"/>
      <c r="G461" s="50"/>
      <c r="H461" s="50"/>
      <c r="I461" s="50"/>
      <c r="J461" s="52"/>
      <c r="K461" s="50"/>
    </row>
    <row r="462" spans="1:11">
      <c r="A462" s="27">
        <v>0.37</v>
      </c>
      <c r="B462" s="34">
        <v>0.96930000000000005</v>
      </c>
      <c r="F462" s="50"/>
      <c r="G462" s="50"/>
      <c r="H462" s="50"/>
      <c r="I462" s="50"/>
      <c r="J462" s="56"/>
      <c r="K462" s="50"/>
    </row>
    <row r="463" spans="1:11">
      <c r="A463" s="27">
        <v>0.371</v>
      </c>
      <c r="B463" s="34">
        <v>0.96960000000000002</v>
      </c>
      <c r="F463" s="50"/>
      <c r="G463" s="50"/>
      <c r="H463" s="50"/>
      <c r="I463" s="50"/>
      <c r="J463" s="52"/>
      <c r="K463" s="50"/>
    </row>
    <row r="464" spans="1:11">
      <c r="A464" s="27">
        <v>0.372</v>
      </c>
      <c r="B464" s="34">
        <v>0.9698</v>
      </c>
      <c r="F464" s="50"/>
      <c r="G464" s="50"/>
      <c r="H464" s="50"/>
      <c r="I464" s="50"/>
      <c r="J464" s="56"/>
      <c r="K464" s="50"/>
    </row>
    <row r="465" spans="1:11">
      <c r="A465" s="27">
        <v>0.373</v>
      </c>
      <c r="B465" s="34">
        <v>0.97</v>
      </c>
      <c r="F465" s="50"/>
      <c r="G465" s="50"/>
      <c r="H465" s="50"/>
      <c r="I465" s="50"/>
      <c r="J465" s="56"/>
      <c r="K465" s="50"/>
    </row>
    <row r="466" spans="1:11">
      <c r="A466" s="27">
        <v>0.374</v>
      </c>
      <c r="B466" s="34">
        <v>0.97019999999999995</v>
      </c>
      <c r="F466" s="50"/>
      <c r="G466" s="50"/>
      <c r="H466" s="50"/>
      <c r="I466" s="50"/>
      <c r="J466" s="52"/>
      <c r="K466" s="50"/>
    </row>
    <row r="467" spans="1:11">
      <c r="A467" s="27">
        <v>0.375</v>
      </c>
      <c r="B467" s="34">
        <v>0.97050000000000003</v>
      </c>
      <c r="F467" s="50"/>
      <c r="G467" s="50"/>
      <c r="H467" s="50"/>
      <c r="I467" s="50"/>
      <c r="J467" s="56"/>
      <c r="K467" s="50"/>
    </row>
    <row r="468" spans="1:11">
      <c r="A468" s="27">
        <v>0.376</v>
      </c>
      <c r="B468" s="34">
        <v>0.97070000000000001</v>
      </c>
      <c r="F468" s="50"/>
      <c r="G468" s="50"/>
      <c r="H468" s="50"/>
      <c r="I468" s="50"/>
      <c r="J468" s="52"/>
      <c r="K468" s="50"/>
    </row>
    <row r="469" spans="1:11">
      <c r="A469" s="27">
        <v>0.377</v>
      </c>
      <c r="B469" s="34">
        <v>0.97089999999999999</v>
      </c>
      <c r="F469" s="50"/>
      <c r="G469" s="50"/>
      <c r="H469" s="50"/>
      <c r="I469" s="50"/>
      <c r="J469" s="56"/>
      <c r="K469" s="50"/>
    </row>
    <row r="470" spans="1:11">
      <c r="A470" s="27">
        <v>0.378</v>
      </c>
      <c r="B470" s="34">
        <v>0.97119999999999995</v>
      </c>
      <c r="F470" s="50"/>
      <c r="G470" s="50"/>
      <c r="H470" s="50"/>
      <c r="I470" s="50"/>
      <c r="J470" s="52"/>
      <c r="K470" s="50"/>
    </row>
    <row r="471" spans="1:11">
      <c r="A471" s="27">
        <v>0.379</v>
      </c>
      <c r="B471" s="34">
        <v>0.97140000000000004</v>
      </c>
      <c r="F471" s="50"/>
      <c r="G471" s="50"/>
      <c r="H471" s="50"/>
      <c r="I471" s="50"/>
      <c r="J471" s="56"/>
      <c r="K471" s="50"/>
    </row>
    <row r="472" spans="1:11">
      <c r="A472" s="27">
        <v>0.38</v>
      </c>
      <c r="B472" s="34">
        <v>0.97170000000000001</v>
      </c>
      <c r="F472" s="50"/>
      <c r="G472" s="50"/>
      <c r="H472" s="50"/>
      <c r="I472" s="50"/>
      <c r="J472" s="56"/>
      <c r="K472" s="50"/>
    </row>
    <row r="473" spans="1:11">
      <c r="A473" s="27">
        <v>0.38100000000000001</v>
      </c>
      <c r="B473" s="34">
        <v>0.97189999999999999</v>
      </c>
      <c r="F473" s="50"/>
      <c r="G473" s="50"/>
      <c r="H473" s="50"/>
      <c r="I473" s="50"/>
      <c r="J473" s="52"/>
      <c r="K473" s="50"/>
    </row>
    <row r="474" spans="1:11">
      <c r="A474" s="27">
        <v>0.38200000000000001</v>
      </c>
      <c r="B474" s="34">
        <v>0.97209999999999996</v>
      </c>
      <c r="F474" s="50"/>
      <c r="G474" s="50"/>
      <c r="H474" s="50"/>
      <c r="I474" s="50"/>
      <c r="J474" s="56"/>
      <c r="K474" s="50"/>
    </row>
    <row r="475" spans="1:11">
      <c r="A475" s="27">
        <v>0.38300000000000001</v>
      </c>
      <c r="B475" s="34">
        <v>0.97240000000000004</v>
      </c>
      <c r="F475" s="50"/>
      <c r="G475" s="50"/>
      <c r="H475" s="50"/>
      <c r="I475" s="50"/>
      <c r="J475" s="52"/>
      <c r="K475" s="50"/>
    </row>
    <row r="476" spans="1:11">
      <c r="A476" s="27">
        <v>0.38400000000000001</v>
      </c>
      <c r="B476" s="34">
        <v>0.97260000000000002</v>
      </c>
      <c r="F476" s="50"/>
      <c r="G476" s="50"/>
      <c r="H476" s="50"/>
      <c r="I476" s="50"/>
      <c r="J476" s="56"/>
      <c r="K476" s="50"/>
    </row>
    <row r="477" spans="1:11">
      <c r="A477" s="27">
        <v>0.38500000000000001</v>
      </c>
      <c r="B477" s="34">
        <v>0.9728</v>
      </c>
      <c r="F477" s="50"/>
      <c r="G477" s="50"/>
      <c r="H477" s="50"/>
      <c r="I477" s="50"/>
      <c r="J477" s="52"/>
      <c r="K477" s="50"/>
    </row>
    <row r="478" spans="1:11">
      <c r="A478" s="27">
        <v>0.38600000000000001</v>
      </c>
      <c r="B478" s="34">
        <v>0.97299999999999998</v>
      </c>
      <c r="F478" s="50"/>
      <c r="G478" s="50"/>
      <c r="H478" s="50"/>
      <c r="I478" s="50"/>
      <c r="J478" s="56"/>
      <c r="K478" s="50"/>
    </row>
    <row r="479" spans="1:11">
      <c r="A479" s="27">
        <v>0.38700000000000001</v>
      </c>
      <c r="B479" s="34">
        <v>0.97319999999999995</v>
      </c>
      <c r="F479" s="50"/>
      <c r="G479" s="50"/>
      <c r="H479" s="50"/>
      <c r="I479" s="50"/>
      <c r="J479" s="52"/>
      <c r="K479" s="50"/>
    </row>
    <row r="480" spans="1:11">
      <c r="A480" s="27">
        <v>0.38800000000000001</v>
      </c>
      <c r="B480" s="34">
        <v>0.97350000000000003</v>
      </c>
      <c r="F480" s="50"/>
      <c r="G480" s="50"/>
      <c r="H480" s="50"/>
      <c r="I480" s="50"/>
      <c r="J480" s="52"/>
      <c r="K480" s="50"/>
    </row>
    <row r="481" spans="1:11">
      <c r="A481" s="27">
        <v>0.38900000000000001</v>
      </c>
      <c r="B481" s="34">
        <v>0.97370000000000001</v>
      </c>
      <c r="F481" s="50"/>
      <c r="G481" s="50"/>
      <c r="H481" s="50"/>
      <c r="I481" s="50"/>
      <c r="J481" s="56"/>
      <c r="K481" s="50"/>
    </row>
    <row r="482" spans="1:11">
      <c r="A482" s="27">
        <v>0.39</v>
      </c>
      <c r="B482" s="34">
        <v>0.97389999999999999</v>
      </c>
      <c r="F482" s="50"/>
      <c r="G482" s="50"/>
      <c r="H482" s="50"/>
      <c r="I482" s="50"/>
      <c r="J482" s="56"/>
      <c r="K482" s="50"/>
    </row>
    <row r="483" spans="1:11">
      <c r="A483" s="27">
        <v>0.39100000000000001</v>
      </c>
      <c r="B483" s="34">
        <v>0.97409999999999997</v>
      </c>
      <c r="F483" s="50"/>
      <c r="G483" s="50"/>
      <c r="H483" s="50"/>
      <c r="I483" s="50"/>
      <c r="J483" s="52"/>
      <c r="K483" s="50"/>
    </row>
    <row r="484" spans="1:11">
      <c r="A484" s="27">
        <v>0.39200000000000002</v>
      </c>
      <c r="B484" s="34">
        <v>0.97430000000000005</v>
      </c>
      <c r="F484" s="50"/>
      <c r="G484" s="50"/>
      <c r="H484" s="50"/>
      <c r="I484" s="50"/>
      <c r="J484" s="52"/>
      <c r="K484" s="50"/>
    </row>
    <row r="485" spans="1:11">
      <c r="A485" s="27">
        <v>0.39300000000000002</v>
      </c>
      <c r="B485" s="34">
        <v>0.97450000000000003</v>
      </c>
      <c r="F485" s="50"/>
      <c r="G485" s="50"/>
      <c r="H485" s="50"/>
      <c r="I485" s="50"/>
      <c r="J485" s="56"/>
      <c r="K485" s="50"/>
    </row>
    <row r="486" spans="1:11">
      <c r="A486" s="27">
        <v>0.39400000000000002</v>
      </c>
      <c r="B486" s="34">
        <v>0.9748</v>
      </c>
      <c r="F486" s="50"/>
      <c r="G486" s="50"/>
      <c r="H486" s="50"/>
      <c r="I486" s="50"/>
      <c r="J486" s="56"/>
      <c r="K486" s="50"/>
    </row>
    <row r="487" spans="1:11">
      <c r="A487" s="27">
        <v>0.39500000000000002</v>
      </c>
      <c r="B487" s="34">
        <v>0.97499999999999998</v>
      </c>
      <c r="F487" s="50"/>
      <c r="G487" s="50"/>
      <c r="H487" s="50"/>
      <c r="I487" s="50"/>
      <c r="J487" s="52"/>
      <c r="K487" s="50"/>
    </row>
    <row r="488" spans="1:11">
      <c r="A488" s="27">
        <v>0.39600000000000002</v>
      </c>
      <c r="B488" s="34">
        <v>0.97519999999999996</v>
      </c>
      <c r="F488" s="50"/>
      <c r="G488" s="50"/>
      <c r="H488" s="50"/>
      <c r="I488" s="50"/>
      <c r="J488" s="56"/>
      <c r="K488" s="50"/>
    </row>
    <row r="489" spans="1:11">
      <c r="A489" s="27">
        <v>0.39700000000000002</v>
      </c>
      <c r="B489" s="34">
        <v>0.97540000000000004</v>
      </c>
      <c r="F489" s="50"/>
      <c r="G489" s="50"/>
      <c r="H489" s="50"/>
      <c r="I489" s="50"/>
      <c r="J489" s="56"/>
      <c r="K489" s="50"/>
    </row>
    <row r="490" spans="1:11">
      <c r="A490" s="27">
        <v>0.39800000000000002</v>
      </c>
      <c r="B490" s="34">
        <v>0.97560000000000002</v>
      </c>
      <c r="F490" s="50"/>
      <c r="G490" s="50"/>
      <c r="H490" s="50"/>
      <c r="I490" s="50"/>
      <c r="J490" s="52"/>
      <c r="K490" s="50"/>
    </row>
    <row r="491" spans="1:11">
      <c r="A491" s="27">
        <v>0.39900000000000002</v>
      </c>
      <c r="B491" s="34">
        <v>0.9758</v>
      </c>
      <c r="F491" s="50"/>
      <c r="G491" s="50"/>
      <c r="H491" s="50"/>
      <c r="I491" s="50"/>
      <c r="J491" s="56"/>
      <c r="K491" s="50"/>
    </row>
    <row r="492" spans="1:11">
      <c r="A492" s="27">
        <v>0.4</v>
      </c>
      <c r="B492" s="34">
        <v>0.97609999999999997</v>
      </c>
      <c r="F492" s="50"/>
      <c r="G492" s="50"/>
      <c r="H492" s="50"/>
      <c r="I492" s="50"/>
      <c r="J492" s="52"/>
      <c r="K492" s="50"/>
    </row>
    <row r="493" spans="1:11">
      <c r="A493" s="27">
        <v>0.40100000000000002</v>
      </c>
      <c r="B493" s="34">
        <v>0.97629999999999995</v>
      </c>
      <c r="F493" s="50"/>
      <c r="G493" s="50"/>
      <c r="H493" s="50"/>
      <c r="I493" s="50"/>
      <c r="J493" s="56"/>
      <c r="K493" s="50"/>
    </row>
    <row r="494" spans="1:11">
      <c r="A494" s="27">
        <v>0.40200000000000002</v>
      </c>
      <c r="B494" s="34">
        <v>0.97650000000000003</v>
      </c>
      <c r="F494" s="50"/>
      <c r="G494" s="50"/>
      <c r="H494" s="50"/>
      <c r="I494" s="50"/>
      <c r="J494" s="56"/>
      <c r="K494" s="50"/>
    </row>
    <row r="495" spans="1:11">
      <c r="A495" s="27">
        <v>0.40300000000000002</v>
      </c>
      <c r="B495" s="34">
        <v>0.97660000000000002</v>
      </c>
      <c r="F495" s="50"/>
      <c r="G495" s="50"/>
      <c r="H495" s="50"/>
      <c r="I495" s="50"/>
      <c r="J495" s="52"/>
      <c r="K495" s="50"/>
    </row>
    <row r="496" spans="1:11">
      <c r="A496" s="27">
        <v>0.40400000000000003</v>
      </c>
      <c r="B496" s="34">
        <v>0.9768</v>
      </c>
      <c r="F496" s="50"/>
      <c r="G496" s="50"/>
      <c r="H496" s="50"/>
      <c r="I496" s="50"/>
      <c r="J496" s="52"/>
      <c r="K496" s="50"/>
    </row>
    <row r="497" spans="1:11">
      <c r="A497" s="27">
        <v>0.40500000000000003</v>
      </c>
      <c r="B497" s="34">
        <v>0.97699999999999998</v>
      </c>
      <c r="F497" s="50"/>
      <c r="G497" s="50"/>
      <c r="H497" s="50"/>
      <c r="I497" s="50"/>
      <c r="J497" s="52"/>
      <c r="K497" s="50"/>
    </row>
    <row r="498" spans="1:11">
      <c r="A498" s="27">
        <v>0.40600000000000003</v>
      </c>
      <c r="B498" s="34">
        <v>0.97719999999999996</v>
      </c>
      <c r="F498" s="50"/>
      <c r="G498" s="50"/>
      <c r="H498" s="50"/>
      <c r="I498" s="50"/>
      <c r="J498" s="52"/>
      <c r="K498" s="50"/>
    </row>
    <row r="499" spans="1:11">
      <c r="A499" s="27">
        <v>0.40699999999999997</v>
      </c>
      <c r="B499" s="34">
        <v>0.97740000000000005</v>
      </c>
      <c r="F499" s="50"/>
      <c r="G499" s="50"/>
      <c r="H499" s="50"/>
      <c r="I499" s="50"/>
      <c r="J499" s="52"/>
      <c r="K499" s="50"/>
    </row>
    <row r="500" spans="1:11">
      <c r="A500" s="27">
        <v>0.40799999999999997</v>
      </c>
      <c r="B500" s="34">
        <v>0.97760000000000002</v>
      </c>
      <c r="F500" s="50"/>
      <c r="G500" s="50"/>
      <c r="H500" s="50"/>
      <c r="I500" s="50"/>
      <c r="J500" s="50"/>
      <c r="K500" s="50"/>
    </row>
    <row r="501" spans="1:11">
      <c r="A501" s="27">
        <v>0.40899999999999997</v>
      </c>
      <c r="B501" s="34">
        <v>0.9778</v>
      </c>
      <c r="F501" s="50"/>
      <c r="G501" s="50"/>
      <c r="H501" s="50"/>
      <c r="I501" s="50"/>
      <c r="J501" s="50"/>
      <c r="K501" s="50"/>
    </row>
    <row r="502" spans="1:11">
      <c r="A502" s="27">
        <v>0.41</v>
      </c>
      <c r="B502" s="34">
        <v>0.97799999999999998</v>
      </c>
      <c r="F502" s="50"/>
      <c r="G502" s="50"/>
      <c r="H502" s="50"/>
      <c r="I502" s="50"/>
      <c r="J502" s="50"/>
      <c r="K502" s="50"/>
    </row>
    <row r="503" spans="1:11">
      <c r="A503" s="27">
        <v>0.41099999999999998</v>
      </c>
      <c r="B503" s="34">
        <v>0.97819999999999996</v>
      </c>
      <c r="F503" s="50"/>
      <c r="G503" s="50"/>
      <c r="H503" s="50"/>
      <c r="I503" s="50"/>
      <c r="J503" s="50"/>
      <c r="K503" s="50"/>
    </row>
    <row r="504" spans="1:11">
      <c r="A504" s="27">
        <v>0.41199999999999998</v>
      </c>
      <c r="B504" s="34">
        <v>0.97840000000000005</v>
      </c>
      <c r="F504" s="50"/>
      <c r="G504" s="50"/>
      <c r="H504" s="50"/>
      <c r="I504" s="50"/>
      <c r="J504" s="50"/>
      <c r="K504" s="50"/>
    </row>
    <row r="505" spans="1:11">
      <c r="A505" s="27">
        <v>0.41299999999999998</v>
      </c>
      <c r="B505" s="34">
        <v>0.97860000000000003</v>
      </c>
      <c r="F505" s="50"/>
      <c r="G505" s="50"/>
      <c r="H505" s="50"/>
      <c r="I505" s="50"/>
      <c r="J505" s="50"/>
      <c r="K505" s="50"/>
    </row>
    <row r="506" spans="1:11">
      <c r="A506" s="27">
        <v>0.41399999999999998</v>
      </c>
      <c r="B506" s="34">
        <v>0.9788</v>
      </c>
      <c r="F506" s="50"/>
      <c r="G506" s="50"/>
      <c r="H506" s="50"/>
      <c r="I506" s="50"/>
      <c r="J506" s="50"/>
      <c r="K506" s="50"/>
    </row>
    <row r="507" spans="1:11">
      <c r="A507" s="27">
        <v>0.41499999999999998</v>
      </c>
      <c r="B507" s="34">
        <v>0.97899999999999998</v>
      </c>
      <c r="F507" s="50"/>
      <c r="G507" s="50"/>
      <c r="H507" s="50"/>
      <c r="I507" s="50"/>
      <c r="J507" s="50"/>
      <c r="K507" s="50"/>
    </row>
    <row r="508" spans="1:11">
      <c r="A508" s="27">
        <v>0.41599999999999998</v>
      </c>
      <c r="B508" s="34">
        <v>0.97919999999999996</v>
      </c>
      <c r="F508" s="50"/>
      <c r="G508" s="50"/>
      <c r="H508" s="50"/>
      <c r="I508" s="50"/>
      <c r="J508" s="50"/>
      <c r="K508" s="50"/>
    </row>
    <row r="509" spans="1:11">
      <c r="A509" s="27">
        <v>0.41699999999999998</v>
      </c>
      <c r="B509" s="34">
        <v>0.97940000000000005</v>
      </c>
      <c r="F509" s="50"/>
      <c r="G509" s="50"/>
      <c r="H509" s="50"/>
      <c r="I509" s="50"/>
      <c r="J509" s="50"/>
      <c r="K509" s="50"/>
    </row>
    <row r="510" spans="1:11">
      <c r="A510" s="27">
        <v>0.41799999999999998</v>
      </c>
      <c r="B510" s="34">
        <v>0.97950000000000004</v>
      </c>
      <c r="F510" s="50"/>
      <c r="G510" s="50"/>
      <c r="H510" s="50"/>
      <c r="I510" s="50"/>
      <c r="J510" s="50"/>
      <c r="K510" s="50"/>
    </row>
    <row r="511" spans="1:11">
      <c r="A511" s="27">
        <v>0.41899999999999998</v>
      </c>
      <c r="B511" s="34">
        <v>0.97970000000000002</v>
      </c>
      <c r="F511" s="50"/>
      <c r="G511" s="50"/>
      <c r="H511" s="50"/>
      <c r="I511" s="50"/>
      <c r="J511" s="50"/>
      <c r="K511" s="50"/>
    </row>
    <row r="512" spans="1:11">
      <c r="A512" s="27">
        <v>0.42</v>
      </c>
      <c r="B512" s="34">
        <v>0.9798</v>
      </c>
      <c r="F512" s="50"/>
      <c r="G512" s="50"/>
      <c r="H512" s="50"/>
      <c r="I512" s="50"/>
      <c r="J512" s="50"/>
      <c r="K512" s="50"/>
    </row>
    <row r="513" spans="1:11">
      <c r="A513" s="27">
        <v>0.42099999999999999</v>
      </c>
      <c r="B513" s="34">
        <v>0.98</v>
      </c>
      <c r="F513" s="50"/>
      <c r="G513" s="50"/>
      <c r="H513" s="50"/>
      <c r="I513" s="50"/>
      <c r="J513" s="50"/>
      <c r="K513" s="50"/>
    </row>
    <row r="514" spans="1:11">
      <c r="A514" s="27">
        <v>0.42199999999999999</v>
      </c>
      <c r="B514" s="34">
        <v>0.98019999999999996</v>
      </c>
      <c r="F514" s="50"/>
      <c r="G514" s="50"/>
      <c r="H514" s="50"/>
      <c r="I514" s="50"/>
      <c r="J514" s="50"/>
      <c r="K514" s="50"/>
    </row>
    <row r="515" spans="1:11">
      <c r="A515" s="27">
        <v>0.42299999999999999</v>
      </c>
      <c r="B515" s="34">
        <v>0.98040000000000005</v>
      </c>
      <c r="F515" s="50"/>
      <c r="G515" s="50"/>
      <c r="H515" s="50"/>
      <c r="I515" s="50"/>
      <c r="J515" s="50"/>
      <c r="K515" s="50"/>
    </row>
    <row r="516" spans="1:11">
      <c r="A516" s="27">
        <v>0.42399999999999999</v>
      </c>
      <c r="B516" s="34">
        <v>0.98060000000000003</v>
      </c>
      <c r="F516" s="50"/>
      <c r="G516" s="50"/>
      <c r="H516" s="50"/>
      <c r="I516" s="50"/>
      <c r="J516" s="50"/>
      <c r="K516" s="50"/>
    </row>
    <row r="517" spans="1:11">
      <c r="A517" s="27">
        <v>0.42499999999999999</v>
      </c>
      <c r="B517" s="34">
        <v>0.98080000000000001</v>
      </c>
      <c r="F517" s="50"/>
      <c r="G517" s="50"/>
      <c r="H517" s="50"/>
      <c r="I517" s="50"/>
      <c r="J517" s="50"/>
      <c r="K517" s="50"/>
    </row>
    <row r="518" spans="1:11">
      <c r="A518" s="27">
        <v>0.42599999999999999</v>
      </c>
      <c r="B518" s="34">
        <v>0.98099999999999998</v>
      </c>
      <c r="F518" s="50"/>
      <c r="G518" s="50"/>
      <c r="H518" s="50"/>
      <c r="I518" s="50"/>
      <c r="J518" s="50"/>
      <c r="K518" s="50"/>
    </row>
    <row r="519" spans="1:11">
      <c r="A519" s="27">
        <v>0.42699999999999999</v>
      </c>
      <c r="B519" s="34">
        <v>0.98109999999999997</v>
      </c>
      <c r="F519" s="50"/>
      <c r="G519" s="50"/>
      <c r="H519" s="50"/>
      <c r="I519" s="50"/>
      <c r="J519" s="50"/>
      <c r="K519" s="50"/>
    </row>
    <row r="520" spans="1:11">
      <c r="A520" s="27">
        <v>0.42799999999999999</v>
      </c>
      <c r="B520" s="34">
        <v>0.98119999999999996</v>
      </c>
      <c r="F520" s="50"/>
      <c r="G520" s="50"/>
      <c r="H520" s="50"/>
      <c r="I520" s="50"/>
      <c r="J520" s="50"/>
      <c r="K520" s="50"/>
    </row>
    <row r="521" spans="1:11">
      <c r="A521" s="27">
        <v>0.42899999999999999</v>
      </c>
      <c r="B521" s="34">
        <v>0.98140000000000005</v>
      </c>
      <c r="F521" s="50"/>
      <c r="G521" s="50"/>
      <c r="H521" s="50"/>
      <c r="I521" s="50"/>
      <c r="J521" s="50"/>
      <c r="K521" s="50"/>
    </row>
    <row r="522" spans="1:11">
      <c r="A522" s="27">
        <v>0.43</v>
      </c>
      <c r="B522" s="34">
        <v>0.98160000000000003</v>
      </c>
      <c r="F522" s="50"/>
      <c r="G522" s="50"/>
      <c r="H522" s="50"/>
      <c r="I522" s="50"/>
      <c r="J522" s="50"/>
      <c r="K522" s="50"/>
    </row>
    <row r="523" spans="1:11">
      <c r="A523" s="27">
        <v>0.43099999999999999</v>
      </c>
      <c r="B523" s="34">
        <v>0.98180000000000001</v>
      </c>
      <c r="F523" s="50"/>
      <c r="G523" s="50"/>
      <c r="H523" s="50"/>
      <c r="I523" s="50"/>
      <c r="J523" s="50"/>
      <c r="K523" s="50"/>
    </row>
    <row r="524" spans="1:11">
      <c r="A524" s="27">
        <v>0.432</v>
      </c>
      <c r="B524" s="34">
        <v>0.9819</v>
      </c>
      <c r="F524" s="50"/>
      <c r="G524" s="50"/>
      <c r="H524" s="50"/>
      <c r="I524" s="50"/>
      <c r="J524" s="50"/>
      <c r="K524" s="50"/>
    </row>
    <row r="525" spans="1:11">
      <c r="A525" s="27">
        <v>0.433</v>
      </c>
      <c r="B525" s="34">
        <v>0.98209999999999997</v>
      </c>
      <c r="F525" s="50"/>
      <c r="G525" s="50"/>
      <c r="H525" s="50"/>
      <c r="I525" s="50"/>
      <c r="J525" s="50"/>
      <c r="K525" s="50"/>
    </row>
    <row r="526" spans="1:11">
      <c r="A526" s="27">
        <v>0.434</v>
      </c>
      <c r="B526" s="34">
        <v>0.98229999999999995</v>
      </c>
      <c r="F526" s="50"/>
      <c r="G526" s="50"/>
      <c r="H526" s="50"/>
      <c r="I526" s="50"/>
      <c r="J526" s="50"/>
      <c r="K526" s="50"/>
    </row>
    <row r="527" spans="1:11">
      <c r="A527" s="27">
        <v>0.435</v>
      </c>
      <c r="B527" s="34">
        <v>0.98240000000000005</v>
      </c>
      <c r="F527" s="50"/>
      <c r="G527" s="50"/>
      <c r="H527" s="50"/>
      <c r="I527" s="50"/>
      <c r="J527" s="50"/>
      <c r="K527" s="50"/>
    </row>
    <row r="528" spans="1:11">
      <c r="A528" s="27">
        <v>0.436</v>
      </c>
      <c r="B528" s="34">
        <v>0.98260000000000003</v>
      </c>
      <c r="F528" s="50"/>
      <c r="G528" s="50"/>
      <c r="H528" s="50"/>
      <c r="I528" s="50"/>
      <c r="J528" s="50"/>
      <c r="K528" s="50"/>
    </row>
    <row r="529" spans="1:11">
      <c r="A529" s="27">
        <v>0.437</v>
      </c>
      <c r="B529" s="34">
        <v>0.98280000000000001</v>
      </c>
      <c r="F529" s="50"/>
      <c r="G529" s="50"/>
      <c r="H529" s="50"/>
      <c r="I529" s="50"/>
      <c r="J529" s="50"/>
      <c r="K529" s="50"/>
    </row>
    <row r="530" spans="1:11">
      <c r="A530" s="27">
        <v>0.438</v>
      </c>
      <c r="B530" s="34">
        <v>0.9829</v>
      </c>
      <c r="F530" s="50"/>
      <c r="G530" s="50"/>
      <c r="H530" s="50"/>
      <c r="I530" s="50"/>
      <c r="J530" s="50"/>
      <c r="K530" s="50"/>
    </row>
    <row r="531" spans="1:11">
      <c r="A531" s="27">
        <v>0.439</v>
      </c>
      <c r="B531" s="34">
        <v>0.98299999999999998</v>
      </c>
      <c r="F531" s="50"/>
      <c r="G531" s="50"/>
      <c r="H531" s="50"/>
      <c r="I531" s="50"/>
      <c r="J531" s="50"/>
      <c r="K531" s="50"/>
    </row>
    <row r="532" spans="1:11">
      <c r="A532" s="27">
        <v>0.44</v>
      </c>
      <c r="B532" s="34">
        <v>0.98319999999999996</v>
      </c>
      <c r="F532" s="50"/>
      <c r="G532" s="50"/>
      <c r="H532" s="50"/>
      <c r="I532" s="50"/>
      <c r="J532" s="50"/>
      <c r="K532" s="50"/>
    </row>
    <row r="533" spans="1:11">
      <c r="A533" s="27">
        <v>0.441</v>
      </c>
      <c r="B533" s="34">
        <v>0.98329999999999995</v>
      </c>
      <c r="F533" s="50"/>
      <c r="G533" s="50"/>
      <c r="H533" s="50"/>
      <c r="I533" s="50"/>
      <c r="J533" s="50"/>
      <c r="K533" s="50"/>
    </row>
    <row r="534" spans="1:11">
      <c r="A534" s="27">
        <v>0.442</v>
      </c>
      <c r="B534" s="34">
        <v>0.98350000000000004</v>
      </c>
      <c r="F534" s="50"/>
      <c r="G534" s="50"/>
      <c r="H534" s="50"/>
      <c r="I534" s="50"/>
      <c r="J534" s="50"/>
      <c r="K534" s="50"/>
    </row>
    <row r="535" spans="1:11">
      <c r="A535" s="27">
        <v>0.443</v>
      </c>
      <c r="B535" s="34">
        <v>0.98360000000000003</v>
      </c>
    </row>
    <row r="536" spans="1:11">
      <c r="A536" s="27">
        <v>0.44400000000000001</v>
      </c>
      <c r="B536" s="34">
        <v>0.98380000000000001</v>
      </c>
    </row>
    <row r="537" spans="1:11">
      <c r="A537" s="27">
        <v>0.44500000000000001</v>
      </c>
      <c r="B537" s="34">
        <v>0.9839</v>
      </c>
    </row>
    <row r="538" spans="1:11">
      <c r="A538" s="27">
        <v>0.44600000000000001</v>
      </c>
      <c r="B538" s="34">
        <v>0.98409999999999997</v>
      </c>
    </row>
    <row r="539" spans="1:11">
      <c r="A539" s="27">
        <v>0.44700000000000001</v>
      </c>
      <c r="B539" s="34">
        <v>0.98429999999999995</v>
      </c>
    </row>
    <row r="540" spans="1:11">
      <c r="A540" s="27">
        <v>0.44800000000000001</v>
      </c>
      <c r="B540" s="34">
        <v>0.98440000000000005</v>
      </c>
    </row>
    <row r="541" spans="1:11">
      <c r="A541" s="27">
        <v>0.44900000000000001</v>
      </c>
      <c r="B541" s="34">
        <v>0.98460000000000003</v>
      </c>
    </row>
    <row r="542" spans="1:11">
      <c r="A542" s="27">
        <v>0.45</v>
      </c>
      <c r="B542" s="34">
        <v>0.98470000000000002</v>
      </c>
    </row>
    <row r="543" spans="1:11">
      <c r="A543" s="27">
        <v>0.45100000000000001</v>
      </c>
      <c r="B543" s="34">
        <v>0.98480000000000001</v>
      </c>
    </row>
    <row r="544" spans="1:11">
      <c r="A544" s="27">
        <v>0.45200000000000001</v>
      </c>
      <c r="B544" s="34">
        <v>0.9849</v>
      </c>
    </row>
    <row r="545" spans="1:2">
      <c r="A545" s="27">
        <v>0.45300000000000001</v>
      </c>
      <c r="B545" s="34">
        <v>0.98509999999999998</v>
      </c>
    </row>
    <row r="546" spans="1:2">
      <c r="A546" s="27">
        <v>0.45400000000000001</v>
      </c>
      <c r="B546" s="34">
        <v>0.98519999999999996</v>
      </c>
    </row>
    <row r="547" spans="1:2">
      <c r="A547" s="27">
        <v>0.45500000000000002</v>
      </c>
      <c r="B547" s="34">
        <v>0.98529999999999995</v>
      </c>
    </row>
    <row r="548" spans="1:2">
      <c r="A548" s="27">
        <v>0.45600000000000002</v>
      </c>
      <c r="B548" s="34">
        <v>0.98550000000000004</v>
      </c>
    </row>
    <row r="549" spans="1:2">
      <c r="A549" s="27">
        <v>0.45700000000000002</v>
      </c>
      <c r="B549" s="34">
        <v>0.98570000000000002</v>
      </c>
    </row>
    <row r="550" spans="1:2">
      <c r="A550" s="27">
        <v>0.45800000000000002</v>
      </c>
      <c r="B550" s="34">
        <v>0.98580000000000001</v>
      </c>
    </row>
    <row r="551" spans="1:2">
      <c r="A551" s="27">
        <v>0.45900000000000002</v>
      </c>
      <c r="B551" s="34">
        <v>0.9859</v>
      </c>
    </row>
    <row r="552" spans="1:2">
      <c r="A552" s="27">
        <v>0.46</v>
      </c>
      <c r="B552" s="34">
        <v>0.98599999999999999</v>
      </c>
    </row>
    <row r="553" spans="1:2">
      <c r="A553" s="27">
        <v>0.46100000000000002</v>
      </c>
      <c r="B553" s="34">
        <v>0.98619999999999997</v>
      </c>
    </row>
    <row r="554" spans="1:2">
      <c r="A554" s="27">
        <v>0.46200000000000002</v>
      </c>
      <c r="B554" s="34">
        <v>0.98629999999999995</v>
      </c>
    </row>
    <row r="555" spans="1:2">
      <c r="A555" s="27">
        <v>0.46300000000000002</v>
      </c>
      <c r="B555" s="34">
        <v>0.98640000000000005</v>
      </c>
    </row>
    <row r="556" spans="1:2">
      <c r="A556" s="27">
        <v>0.46400000000000002</v>
      </c>
      <c r="B556" s="34">
        <v>0.98650000000000004</v>
      </c>
    </row>
    <row r="557" spans="1:2">
      <c r="A557" s="27">
        <v>0.46500000000000002</v>
      </c>
      <c r="B557" s="34">
        <v>0.98670000000000002</v>
      </c>
    </row>
    <row r="558" spans="1:2">
      <c r="A558" s="27">
        <v>0.46600000000000003</v>
      </c>
      <c r="B558" s="34">
        <v>0.98680000000000001</v>
      </c>
    </row>
    <row r="559" spans="1:2">
      <c r="A559" s="27">
        <v>0.46700000000000003</v>
      </c>
      <c r="B559" s="34">
        <v>0.9869</v>
      </c>
    </row>
    <row r="560" spans="1:2">
      <c r="A560" s="27">
        <v>0.46800000000000003</v>
      </c>
      <c r="B560" s="34">
        <v>0.98709999999999998</v>
      </c>
    </row>
    <row r="561" spans="1:2">
      <c r="A561" s="27">
        <v>0.46899999999999997</v>
      </c>
      <c r="B561" s="34">
        <v>0.98719999999999997</v>
      </c>
    </row>
    <row r="562" spans="1:2">
      <c r="A562" s="27">
        <v>0.47</v>
      </c>
      <c r="B562" s="34">
        <v>0.98729999999999996</v>
      </c>
    </row>
    <row r="563" spans="1:2">
      <c r="A563" s="27">
        <v>0.47099999999999997</v>
      </c>
      <c r="B563" s="34">
        <v>0.98740000000000006</v>
      </c>
    </row>
    <row r="564" spans="1:2">
      <c r="A564" s="27">
        <v>0.47199999999999998</v>
      </c>
      <c r="B564" s="34">
        <v>0.98750000000000004</v>
      </c>
    </row>
    <row r="565" spans="1:2">
      <c r="A565" s="27">
        <v>0.47299999999999998</v>
      </c>
      <c r="B565" s="34">
        <v>0.98760000000000003</v>
      </c>
    </row>
    <row r="566" spans="1:2">
      <c r="A566" s="27">
        <v>0.47399999999999998</v>
      </c>
      <c r="B566" s="34">
        <v>0.98770000000000002</v>
      </c>
    </row>
    <row r="567" spans="1:2">
      <c r="A567" s="27">
        <v>0.47499999999999998</v>
      </c>
      <c r="B567" s="34">
        <v>0.98780000000000001</v>
      </c>
    </row>
    <row r="568" spans="1:2">
      <c r="A568" s="27">
        <v>0.47599999999999998</v>
      </c>
      <c r="B568" s="34">
        <v>0.98799999999999999</v>
      </c>
    </row>
    <row r="569" spans="1:2">
      <c r="A569" s="27">
        <v>0.47699999999999998</v>
      </c>
      <c r="B569" s="34">
        <v>0.98809999999999998</v>
      </c>
    </row>
    <row r="570" spans="1:2">
      <c r="A570" s="27">
        <v>0.47799999999999998</v>
      </c>
      <c r="B570" s="34">
        <v>0.98819999999999997</v>
      </c>
    </row>
    <row r="571" spans="1:2">
      <c r="A571" s="27">
        <v>0.47899999999999998</v>
      </c>
      <c r="B571" s="34">
        <v>0.98829999999999996</v>
      </c>
    </row>
    <row r="572" spans="1:2">
      <c r="A572" s="27">
        <v>0.48</v>
      </c>
      <c r="B572" s="34">
        <v>0.98850000000000005</v>
      </c>
    </row>
    <row r="573" spans="1:2">
      <c r="A573" s="27">
        <v>0.48099999999999998</v>
      </c>
      <c r="B573" s="34">
        <v>0.98860000000000003</v>
      </c>
    </row>
    <row r="574" spans="1:2">
      <c r="A574" s="27">
        <v>0.48199999999999998</v>
      </c>
      <c r="B574" s="34">
        <v>0.98870000000000002</v>
      </c>
    </row>
    <row r="575" spans="1:2">
      <c r="A575" s="27">
        <v>0.48299999999999998</v>
      </c>
      <c r="B575" s="34">
        <v>0.98880000000000001</v>
      </c>
    </row>
    <row r="576" spans="1:2">
      <c r="A576" s="27">
        <v>0.48399999999999999</v>
      </c>
      <c r="B576" s="34">
        <v>0.9889</v>
      </c>
    </row>
    <row r="577" spans="1:2">
      <c r="A577" s="27">
        <v>0.48499999999999999</v>
      </c>
      <c r="B577" s="34">
        <v>0.98899999999999999</v>
      </c>
    </row>
    <row r="578" spans="1:2">
      <c r="A578" s="27">
        <v>0.48599999999999999</v>
      </c>
      <c r="B578" s="34">
        <v>0.98909999999999998</v>
      </c>
    </row>
    <row r="579" spans="1:2">
      <c r="A579" s="27">
        <v>0.48699999999999999</v>
      </c>
      <c r="B579" s="34">
        <v>0.98919999999999997</v>
      </c>
    </row>
    <row r="580" spans="1:2">
      <c r="A580" s="27">
        <v>0.48799999999999999</v>
      </c>
      <c r="B580" s="34">
        <v>0.98929999999999996</v>
      </c>
    </row>
    <row r="581" spans="1:2">
      <c r="A581" s="27">
        <v>0.48899999999999999</v>
      </c>
      <c r="B581" s="34">
        <v>0.98950000000000005</v>
      </c>
    </row>
    <row r="582" spans="1:2">
      <c r="A582" s="27">
        <v>0.49</v>
      </c>
      <c r="B582" s="34">
        <v>0.98960000000000004</v>
      </c>
    </row>
    <row r="583" spans="1:2">
      <c r="A583" s="27">
        <v>0.49099999999999999</v>
      </c>
      <c r="B583" s="34">
        <v>0.98970000000000002</v>
      </c>
    </row>
    <row r="584" spans="1:2">
      <c r="A584" s="27">
        <v>0.49199999999999999</v>
      </c>
      <c r="B584" s="34">
        <v>0.98980000000000001</v>
      </c>
    </row>
    <row r="585" spans="1:2">
      <c r="A585" s="27">
        <v>0.49299999999999999</v>
      </c>
      <c r="B585" s="34">
        <v>0.9899</v>
      </c>
    </row>
    <row r="586" spans="1:2">
      <c r="A586" s="27">
        <v>0.49399999999999999</v>
      </c>
      <c r="B586" s="34">
        <v>0.9899</v>
      </c>
    </row>
    <row r="587" spans="1:2">
      <c r="A587" s="27">
        <v>0.495</v>
      </c>
      <c r="B587" s="34">
        <v>0.99</v>
      </c>
    </row>
    <row r="588" spans="1:2">
      <c r="A588" s="27">
        <v>0.496</v>
      </c>
      <c r="B588" s="34">
        <v>0.99009999999999998</v>
      </c>
    </row>
    <row r="589" spans="1:2">
      <c r="A589" s="27">
        <v>0.497</v>
      </c>
      <c r="B589" s="34">
        <v>0.99019999999999997</v>
      </c>
    </row>
    <row r="590" spans="1:2">
      <c r="A590" s="27">
        <v>0.498</v>
      </c>
      <c r="B590" s="34">
        <v>0.99029999999999996</v>
      </c>
    </row>
    <row r="591" spans="1:2">
      <c r="A591" s="27">
        <v>0.499</v>
      </c>
      <c r="B591" s="34">
        <v>0.99039999999999995</v>
      </c>
    </row>
    <row r="592" spans="1:2">
      <c r="A592" s="27">
        <v>0.5</v>
      </c>
      <c r="B592" s="34">
        <v>0.99050000000000005</v>
      </c>
    </row>
    <row r="593" spans="1:2">
      <c r="A593" s="27">
        <v>0.501</v>
      </c>
      <c r="B593" s="34">
        <v>0.99060000000000004</v>
      </c>
    </row>
    <row r="594" spans="1:2">
      <c r="A594" s="27">
        <v>0.502</v>
      </c>
      <c r="B594" s="34">
        <v>0.99070000000000003</v>
      </c>
    </row>
    <row r="595" spans="1:2">
      <c r="A595" s="27">
        <v>0.503</v>
      </c>
      <c r="B595" s="34">
        <v>0.99080000000000001</v>
      </c>
    </row>
    <row r="596" spans="1:2">
      <c r="A596" s="27">
        <v>0.504</v>
      </c>
      <c r="B596" s="34">
        <v>0.9909</v>
      </c>
    </row>
    <row r="597" spans="1:2">
      <c r="A597" s="27">
        <v>0.505</v>
      </c>
      <c r="B597" s="34">
        <v>0.9909</v>
      </c>
    </row>
    <row r="598" spans="1:2">
      <c r="A598" s="27">
        <v>0.50600000000000001</v>
      </c>
      <c r="B598" s="34">
        <v>0.99099999999999999</v>
      </c>
    </row>
    <row r="599" spans="1:2">
      <c r="A599" s="27">
        <v>0.50700000000000001</v>
      </c>
      <c r="B599" s="34">
        <v>0.99109999999999998</v>
      </c>
    </row>
    <row r="600" spans="1:2">
      <c r="A600" s="27">
        <v>0.50800000000000001</v>
      </c>
      <c r="B600" s="34">
        <v>0.99119999999999997</v>
      </c>
    </row>
    <row r="601" spans="1:2">
      <c r="A601" s="27">
        <v>0.50900000000000001</v>
      </c>
      <c r="B601" s="34">
        <v>0.99129999999999996</v>
      </c>
    </row>
    <row r="602" spans="1:2">
      <c r="A602" s="27">
        <v>0.51</v>
      </c>
      <c r="B602" s="34">
        <v>0.99139999999999995</v>
      </c>
    </row>
    <row r="603" spans="1:2">
      <c r="A603" s="27">
        <v>0.51100000000000001</v>
      </c>
      <c r="B603" s="34">
        <v>0.99150000000000005</v>
      </c>
    </row>
    <row r="604" spans="1:2">
      <c r="A604" s="27">
        <v>0.51200000000000001</v>
      </c>
      <c r="B604" s="34">
        <v>0.99150000000000005</v>
      </c>
    </row>
    <row r="605" spans="1:2">
      <c r="A605" s="27">
        <v>0.51300000000000001</v>
      </c>
      <c r="B605" s="34">
        <v>0.99160000000000004</v>
      </c>
    </row>
    <row r="606" spans="1:2">
      <c r="A606" s="27">
        <v>0.51400000000000001</v>
      </c>
      <c r="B606" s="34">
        <v>0.99170000000000003</v>
      </c>
    </row>
    <row r="607" spans="1:2">
      <c r="A607" s="27">
        <v>0.51500000000000001</v>
      </c>
      <c r="B607" s="34">
        <v>0.99180000000000001</v>
      </c>
    </row>
    <row r="608" spans="1:2">
      <c r="A608" s="27">
        <v>0.51600000000000001</v>
      </c>
      <c r="B608" s="34">
        <v>0.9919</v>
      </c>
    </row>
    <row r="609" spans="1:2">
      <c r="A609" s="27">
        <v>0.51700000000000002</v>
      </c>
      <c r="B609" s="34">
        <v>0.9919</v>
      </c>
    </row>
    <row r="610" spans="1:2">
      <c r="A610" s="27">
        <v>0.51800000000000002</v>
      </c>
      <c r="B610" s="34">
        <v>0.99199999999999999</v>
      </c>
    </row>
    <row r="611" spans="1:2">
      <c r="A611" s="27">
        <v>0.51900000000000002</v>
      </c>
      <c r="B611" s="34">
        <v>0.99209999999999998</v>
      </c>
    </row>
    <row r="612" spans="1:2">
      <c r="A612" s="27">
        <v>0.52</v>
      </c>
      <c r="B612" s="34">
        <v>0.99219999999999997</v>
      </c>
    </row>
    <row r="613" spans="1:2">
      <c r="A613" s="27">
        <v>0.52100000000000002</v>
      </c>
      <c r="B613" s="34">
        <v>0.99229999999999996</v>
      </c>
    </row>
    <row r="614" spans="1:2">
      <c r="A614" s="27">
        <v>0.52200000000000002</v>
      </c>
      <c r="B614" s="34">
        <v>0.99239999999999995</v>
      </c>
    </row>
    <row r="615" spans="1:2">
      <c r="A615" s="27">
        <v>0.52300000000000002</v>
      </c>
      <c r="B615" s="34">
        <v>0.99239999999999995</v>
      </c>
    </row>
    <row r="616" spans="1:2">
      <c r="A616" s="27">
        <v>0.52400000000000002</v>
      </c>
      <c r="B616" s="34">
        <v>0.99250000000000005</v>
      </c>
    </row>
    <row r="617" spans="1:2">
      <c r="A617" s="27">
        <v>0.52500000000000002</v>
      </c>
      <c r="B617" s="34">
        <v>0.99260000000000004</v>
      </c>
    </row>
    <row r="618" spans="1:2">
      <c r="A618" s="27">
        <v>0.52600000000000002</v>
      </c>
      <c r="B618" s="34">
        <v>0.99270000000000003</v>
      </c>
    </row>
    <row r="619" spans="1:2">
      <c r="A619" s="27">
        <v>0.52700000000000002</v>
      </c>
      <c r="B619" s="34">
        <v>0.99270000000000003</v>
      </c>
    </row>
    <row r="620" spans="1:2">
      <c r="A620" s="27">
        <v>0.52800000000000002</v>
      </c>
      <c r="B620" s="34">
        <v>0.99280000000000002</v>
      </c>
    </row>
    <row r="621" spans="1:2">
      <c r="A621" s="27">
        <v>0.52900000000000003</v>
      </c>
      <c r="B621" s="34">
        <v>0.9929</v>
      </c>
    </row>
    <row r="622" spans="1:2">
      <c r="A622" s="27">
        <v>0.53</v>
      </c>
      <c r="B622" s="34">
        <v>0.99299999999999999</v>
      </c>
    </row>
    <row r="623" spans="1:2">
      <c r="A623" s="27">
        <v>0.53100000000000003</v>
      </c>
      <c r="B623" s="34">
        <v>0.99319999999999997</v>
      </c>
    </row>
    <row r="624" spans="1:2">
      <c r="A624" s="27">
        <v>0.53200000000000003</v>
      </c>
      <c r="B624" s="34">
        <v>0.99319999999999997</v>
      </c>
    </row>
    <row r="625" spans="1:2">
      <c r="A625" s="27">
        <v>0.53300000000000003</v>
      </c>
      <c r="B625" s="34">
        <v>0.99319999999999997</v>
      </c>
    </row>
    <row r="626" spans="1:2">
      <c r="A626" s="27">
        <v>0.53400000000000003</v>
      </c>
      <c r="B626" s="34">
        <v>0.99329999999999996</v>
      </c>
    </row>
    <row r="627" spans="1:2">
      <c r="A627" s="27">
        <v>0.53500000000000003</v>
      </c>
      <c r="B627" s="34">
        <v>0.99329999999999996</v>
      </c>
    </row>
    <row r="628" spans="1:2">
      <c r="A628" s="27">
        <v>0.53600000000000003</v>
      </c>
      <c r="B628" s="34">
        <v>0.99339999999999995</v>
      </c>
    </row>
    <row r="629" spans="1:2">
      <c r="A629" s="27">
        <v>0.53700000000000003</v>
      </c>
      <c r="B629" s="34">
        <v>0.99350000000000005</v>
      </c>
    </row>
    <row r="630" spans="1:2">
      <c r="A630" s="27">
        <v>0.53800000000000003</v>
      </c>
      <c r="B630" s="34">
        <v>0.99350000000000005</v>
      </c>
    </row>
    <row r="631" spans="1:2">
      <c r="A631" s="27">
        <v>0.53900000000000003</v>
      </c>
      <c r="B631" s="34">
        <v>0.99360000000000004</v>
      </c>
    </row>
    <row r="632" spans="1:2">
      <c r="A632" s="27">
        <v>0.54</v>
      </c>
      <c r="B632" s="34">
        <v>0.99360000000000004</v>
      </c>
    </row>
    <row r="633" spans="1:2">
      <c r="A633" s="27">
        <v>0.54100000000000004</v>
      </c>
      <c r="B633" s="34">
        <v>0.99370000000000003</v>
      </c>
    </row>
    <row r="634" spans="1:2">
      <c r="A634" s="27">
        <v>0.54200000000000004</v>
      </c>
      <c r="B634" s="34">
        <v>0.99380000000000002</v>
      </c>
    </row>
    <row r="635" spans="1:2">
      <c r="A635" s="27">
        <v>0.54300000000000004</v>
      </c>
      <c r="B635" s="34">
        <v>0.99380000000000002</v>
      </c>
    </row>
    <row r="636" spans="1:2">
      <c r="A636" s="27">
        <v>0.54400000000000004</v>
      </c>
      <c r="B636" s="34">
        <v>0.99390000000000001</v>
      </c>
    </row>
    <row r="637" spans="1:2">
      <c r="A637" s="27">
        <v>0.54500000000000004</v>
      </c>
      <c r="B637" s="34">
        <v>0.99399999999999999</v>
      </c>
    </row>
    <row r="638" spans="1:2">
      <c r="A638" s="27">
        <v>0.54600000000000004</v>
      </c>
      <c r="B638" s="34">
        <v>0.99409999999999998</v>
      </c>
    </row>
    <row r="639" spans="1:2">
      <c r="A639" s="27">
        <v>0.54700000000000004</v>
      </c>
      <c r="B639" s="34">
        <v>0.99412999999999996</v>
      </c>
    </row>
    <row r="640" spans="1:2">
      <c r="A640" s="27">
        <v>0.54800000000000004</v>
      </c>
      <c r="B640" s="34">
        <v>0.99419999999999997</v>
      </c>
    </row>
    <row r="641" spans="1:2">
      <c r="A641" s="27">
        <v>0.54900000000000004</v>
      </c>
      <c r="B641" s="34">
        <v>0.99419999999999997</v>
      </c>
    </row>
    <row r="642" spans="1:2">
      <c r="A642" s="27">
        <v>0.55000000000000004</v>
      </c>
      <c r="B642" s="34">
        <v>0.99419999999999997</v>
      </c>
    </row>
    <row r="643" spans="1:2">
      <c r="A643" s="27">
        <v>0.55100000000000005</v>
      </c>
      <c r="B643" s="34">
        <v>0.99419999999999997</v>
      </c>
    </row>
    <row r="644" spans="1:2">
      <c r="A644" s="27">
        <v>0.55200000000000005</v>
      </c>
      <c r="B644" s="34">
        <v>0.99429999999999996</v>
      </c>
    </row>
    <row r="645" spans="1:2">
      <c r="A645" s="27">
        <v>0.55300000000000005</v>
      </c>
      <c r="B645" s="34">
        <v>0.99439999999999995</v>
      </c>
    </row>
    <row r="646" spans="1:2">
      <c r="A646" s="27">
        <v>0.55400000000000005</v>
      </c>
      <c r="B646" s="34">
        <v>0.99439999999999995</v>
      </c>
    </row>
    <row r="647" spans="1:2">
      <c r="A647" s="27">
        <v>0.55500000000000005</v>
      </c>
      <c r="B647" s="34">
        <v>0.99450000000000005</v>
      </c>
    </row>
    <row r="648" spans="1:2">
      <c r="A648" s="27">
        <v>0.55600000000000005</v>
      </c>
      <c r="B648" s="34">
        <v>0.99450000000000005</v>
      </c>
    </row>
    <row r="649" spans="1:2">
      <c r="A649" s="27">
        <v>0.55700000000000005</v>
      </c>
      <c r="B649" s="34">
        <v>0.99460000000000004</v>
      </c>
    </row>
    <row r="650" spans="1:2">
      <c r="A650" s="27">
        <v>0.55800000000000005</v>
      </c>
      <c r="B650" s="34">
        <v>0.99470000000000003</v>
      </c>
    </row>
    <row r="651" spans="1:2">
      <c r="A651" s="27">
        <v>0.55900000000000005</v>
      </c>
      <c r="B651" s="34">
        <v>0.99473</v>
      </c>
    </row>
    <row r="652" spans="1:2">
      <c r="A652" s="27">
        <v>0.56000000000000005</v>
      </c>
      <c r="B652" s="34">
        <v>0.99470000000000003</v>
      </c>
    </row>
    <row r="653" spans="1:2">
      <c r="A653" s="27">
        <v>0.56100000000000005</v>
      </c>
      <c r="B653" s="34">
        <v>0.99480000000000002</v>
      </c>
    </row>
    <row r="654" spans="1:2">
      <c r="A654" s="27">
        <v>0.56200000000000006</v>
      </c>
      <c r="B654" s="34">
        <v>0.99490000000000001</v>
      </c>
    </row>
    <row r="655" spans="1:2">
      <c r="A655" s="27">
        <v>0.56299999999999994</v>
      </c>
      <c r="B655" s="34">
        <v>0.99490000000000001</v>
      </c>
    </row>
    <row r="656" spans="1:2">
      <c r="A656" s="27">
        <v>0.56399999999999995</v>
      </c>
      <c r="B656" s="34">
        <v>0.995</v>
      </c>
    </row>
    <row r="657" spans="1:2">
      <c r="A657" s="27">
        <v>0.56499999999999995</v>
      </c>
      <c r="B657" s="34">
        <v>0.995</v>
      </c>
    </row>
    <row r="658" spans="1:2">
      <c r="A658" s="27">
        <v>0.56599999999999995</v>
      </c>
      <c r="B658" s="34">
        <v>0.99509999999999998</v>
      </c>
    </row>
    <row r="659" spans="1:2">
      <c r="A659" s="27">
        <v>0.56699999999999995</v>
      </c>
      <c r="B659" s="34">
        <v>0.99509999999999998</v>
      </c>
    </row>
    <row r="660" spans="1:2">
      <c r="A660" s="27">
        <v>0.56799999999999995</v>
      </c>
      <c r="B660" s="34">
        <v>0.99519999999999997</v>
      </c>
    </row>
    <row r="661" spans="1:2">
      <c r="A661" s="27">
        <v>0.56899999999999995</v>
      </c>
      <c r="B661" s="34">
        <v>0.99519999999999997</v>
      </c>
    </row>
    <row r="662" spans="1:2">
      <c r="A662" s="27">
        <v>0.56999999999999995</v>
      </c>
      <c r="B662" s="34">
        <v>0.99529999999999996</v>
      </c>
    </row>
    <row r="663" spans="1:2">
      <c r="A663" s="27">
        <v>0.57099999999999995</v>
      </c>
      <c r="B663" s="34">
        <v>0.99529999999999996</v>
      </c>
    </row>
    <row r="664" spans="1:2">
      <c r="A664" s="27">
        <v>0.57199999999999995</v>
      </c>
      <c r="B664" s="34">
        <v>0.99539999999999995</v>
      </c>
    </row>
    <row r="665" spans="1:2">
      <c r="A665" s="27">
        <v>0.57299999999999995</v>
      </c>
      <c r="B665" s="34">
        <v>0.99539999999999995</v>
      </c>
    </row>
    <row r="666" spans="1:2">
      <c r="A666" s="27">
        <v>0.57399999999999995</v>
      </c>
      <c r="B666" s="34">
        <v>0.99550000000000005</v>
      </c>
    </row>
    <row r="667" spans="1:2">
      <c r="A667" s="27">
        <v>0.57499999999999996</v>
      </c>
      <c r="B667" s="34">
        <v>0.99550000000000005</v>
      </c>
    </row>
    <row r="668" spans="1:2">
      <c r="A668" s="27">
        <v>0.57599999999999996</v>
      </c>
      <c r="B668" s="34">
        <v>0.99560000000000004</v>
      </c>
    </row>
    <row r="669" spans="1:2">
      <c r="A669" s="27">
        <v>0.57699999999999996</v>
      </c>
      <c r="B669" s="34">
        <v>0.99560000000000004</v>
      </c>
    </row>
    <row r="670" spans="1:2">
      <c r="A670" s="27">
        <v>0.57799999999999996</v>
      </c>
      <c r="B670" s="34">
        <v>0.99570000000000003</v>
      </c>
    </row>
    <row r="671" spans="1:2">
      <c r="A671" s="27">
        <v>0.57899999999999996</v>
      </c>
      <c r="B671" s="34">
        <v>0.99570000000000003</v>
      </c>
    </row>
    <row r="672" spans="1:2">
      <c r="A672" s="27">
        <v>0.57999999999999996</v>
      </c>
      <c r="B672" s="34">
        <v>0.99570000000000003</v>
      </c>
    </row>
    <row r="673" spans="1:2">
      <c r="A673" s="27">
        <v>0.58099999999999996</v>
      </c>
      <c r="B673" s="34">
        <v>0.99580000000000002</v>
      </c>
    </row>
    <row r="674" spans="1:2">
      <c r="A674" s="27">
        <v>0.58199999999999996</v>
      </c>
      <c r="B674" s="34">
        <v>0.99580000000000002</v>
      </c>
    </row>
    <row r="675" spans="1:2">
      <c r="A675" s="27">
        <v>0.58299999999999996</v>
      </c>
      <c r="B675" s="34">
        <v>0.99590000000000001</v>
      </c>
    </row>
    <row r="676" spans="1:2">
      <c r="A676" s="27">
        <v>0.58399999999999996</v>
      </c>
      <c r="B676" s="34">
        <v>0.99590000000000001</v>
      </c>
    </row>
    <row r="677" spans="1:2">
      <c r="A677" s="27">
        <v>0.58499999999999996</v>
      </c>
      <c r="B677" s="34">
        <v>0.996</v>
      </c>
    </row>
    <row r="678" spans="1:2">
      <c r="A678" s="27">
        <v>0.58599999999999997</v>
      </c>
      <c r="B678" s="34">
        <v>0.996</v>
      </c>
    </row>
    <row r="679" spans="1:2">
      <c r="A679" s="27">
        <v>0.58699999999999997</v>
      </c>
      <c r="B679" s="34">
        <v>0.996</v>
      </c>
    </row>
    <row r="680" spans="1:2">
      <c r="A680" s="27">
        <v>0.58799999999999997</v>
      </c>
      <c r="B680" s="34">
        <v>0.99609999999999999</v>
      </c>
    </row>
    <row r="681" spans="1:2">
      <c r="A681" s="27">
        <v>0.58899999999999997</v>
      </c>
      <c r="B681" s="34">
        <v>0.99609999999999999</v>
      </c>
    </row>
    <row r="682" spans="1:2">
      <c r="A682" s="27">
        <v>0.59</v>
      </c>
      <c r="B682" s="34">
        <v>0.99619999999999997</v>
      </c>
    </row>
    <row r="683" spans="1:2">
      <c r="A683" s="27">
        <v>0.59099999999999997</v>
      </c>
      <c r="B683" s="34">
        <v>0.99619999999999997</v>
      </c>
    </row>
    <row r="684" spans="1:2">
      <c r="A684" s="27">
        <v>0.59199999999999997</v>
      </c>
      <c r="B684" s="34">
        <v>0.99629999999999996</v>
      </c>
    </row>
    <row r="685" spans="1:2">
      <c r="A685" s="27">
        <v>0.59299999999999997</v>
      </c>
      <c r="B685" s="34">
        <v>0.99629999999999996</v>
      </c>
    </row>
    <row r="686" spans="1:2">
      <c r="A686" s="27">
        <v>0.59399999999999997</v>
      </c>
      <c r="B686" s="34">
        <v>0.99629999999999996</v>
      </c>
    </row>
    <row r="687" spans="1:2">
      <c r="A687" s="27">
        <v>0.59499999999999997</v>
      </c>
      <c r="B687" s="34">
        <v>0.99639999999999995</v>
      </c>
    </row>
    <row r="688" spans="1:2">
      <c r="A688" s="27">
        <v>0.59599999999999997</v>
      </c>
      <c r="B688" s="34">
        <v>0.99639999999999995</v>
      </c>
    </row>
    <row r="689" spans="1:2">
      <c r="A689" s="27">
        <v>0.59699999999999998</v>
      </c>
      <c r="B689" s="34">
        <v>0.99639999999999995</v>
      </c>
    </row>
    <row r="690" spans="1:2">
      <c r="A690" s="27">
        <v>0.59799999999999998</v>
      </c>
      <c r="B690" s="34">
        <v>0.99650000000000005</v>
      </c>
    </row>
    <row r="691" spans="1:2">
      <c r="A691" s="27">
        <v>0.59899999999999998</v>
      </c>
      <c r="B691" s="34">
        <v>0.99650000000000005</v>
      </c>
    </row>
    <row r="692" spans="1:2">
      <c r="A692" s="27">
        <v>0.6</v>
      </c>
      <c r="B692" s="34">
        <v>0.99650000000000005</v>
      </c>
    </row>
    <row r="693" spans="1:2">
      <c r="A693" s="27">
        <v>0.61</v>
      </c>
      <c r="B693" s="34">
        <v>0.99690000000000001</v>
      </c>
    </row>
    <row r="694" spans="1:2">
      <c r="A694" s="27">
        <v>0.62</v>
      </c>
      <c r="B694" s="34">
        <v>0.99719999999999998</v>
      </c>
    </row>
    <row r="695" spans="1:2">
      <c r="A695" s="27">
        <v>0.63</v>
      </c>
      <c r="B695" s="34">
        <v>0.99750000000000005</v>
      </c>
    </row>
    <row r="696" spans="1:2">
      <c r="A696" s="27">
        <v>0.64</v>
      </c>
      <c r="B696" s="34">
        <v>0.99770000000000003</v>
      </c>
    </row>
    <row r="697" spans="1:2">
      <c r="A697" s="27">
        <v>0.65</v>
      </c>
      <c r="B697" s="34">
        <v>0.998</v>
      </c>
    </row>
    <row r="698" spans="1:2">
      <c r="A698" s="27">
        <v>0.66</v>
      </c>
      <c r="B698" s="34">
        <v>0.99819999999999998</v>
      </c>
    </row>
    <row r="699" spans="1:2">
      <c r="A699" s="27">
        <v>0.67</v>
      </c>
      <c r="B699" s="34">
        <v>0.99829999999999997</v>
      </c>
    </row>
    <row r="700" spans="1:2">
      <c r="A700" s="27">
        <v>0.68</v>
      </c>
      <c r="B700" s="34">
        <v>0.99850000000000005</v>
      </c>
    </row>
    <row r="701" spans="1:2">
      <c r="A701" s="27">
        <v>0.69</v>
      </c>
      <c r="B701" s="34">
        <v>0.99870000000000003</v>
      </c>
    </row>
    <row r="702" spans="1:2">
      <c r="A702" s="27">
        <v>0.7</v>
      </c>
      <c r="B702" s="34">
        <v>0.99880000000000002</v>
      </c>
    </row>
    <row r="703" spans="1:2">
      <c r="A703" s="27">
        <v>0.71</v>
      </c>
      <c r="B703" s="34">
        <v>0.99890000000000001</v>
      </c>
    </row>
    <row r="704" spans="1:2">
      <c r="A704" s="27">
        <v>0.72</v>
      </c>
      <c r="B704" s="34">
        <v>0.999</v>
      </c>
    </row>
    <row r="705" spans="1:2">
      <c r="A705" s="27">
        <v>0.73</v>
      </c>
      <c r="B705" s="34">
        <v>0.99909999999999999</v>
      </c>
    </row>
    <row r="706" spans="1:2">
      <c r="A706" s="27">
        <v>0.74</v>
      </c>
      <c r="B706" s="34">
        <v>0.99919999999999998</v>
      </c>
    </row>
    <row r="707" spans="1:2">
      <c r="A707" s="27">
        <v>0.75</v>
      </c>
      <c r="B707" s="34">
        <v>0.99929999999999997</v>
      </c>
    </row>
    <row r="708" spans="1:2">
      <c r="A708" s="27">
        <v>0.76</v>
      </c>
      <c r="B708" s="34">
        <v>0.99939999999999996</v>
      </c>
    </row>
    <row r="709" spans="1:2">
      <c r="A709" s="27">
        <v>0.77</v>
      </c>
      <c r="B709" s="34">
        <v>0.99950000000000006</v>
      </c>
    </row>
    <row r="710" spans="1:2">
      <c r="A710" s="27">
        <v>0.78</v>
      </c>
      <c r="B710" s="34">
        <v>0.99960000000000004</v>
      </c>
    </row>
    <row r="711" spans="1:2">
      <c r="A711" s="27">
        <v>0.79</v>
      </c>
      <c r="B711" s="34">
        <v>0.99960000000000004</v>
      </c>
    </row>
    <row r="712" spans="1:2">
      <c r="A712" s="27">
        <v>0.8</v>
      </c>
      <c r="B712" s="34">
        <v>0.99960000000000004</v>
      </c>
    </row>
    <row r="713" spans="1:2">
      <c r="A713" s="27">
        <v>0.81</v>
      </c>
      <c r="B713" s="34">
        <v>0.99960000000000004</v>
      </c>
    </row>
    <row r="714" spans="1:2">
      <c r="A714" s="27">
        <v>0.82</v>
      </c>
      <c r="B714" s="34">
        <v>0.99970000000000003</v>
      </c>
    </row>
    <row r="715" spans="1:2">
      <c r="A715" s="27">
        <v>0.83</v>
      </c>
      <c r="B715" s="34">
        <v>0.99970000000000003</v>
      </c>
    </row>
    <row r="716" spans="1:2">
      <c r="A716" s="27">
        <v>0.84</v>
      </c>
      <c r="B716" s="34">
        <v>0.99970000000000003</v>
      </c>
    </row>
    <row r="717" spans="1:2">
      <c r="A717" s="27">
        <v>0.85</v>
      </c>
      <c r="B717" s="34">
        <v>0.99980000000000002</v>
      </c>
    </row>
    <row r="718" spans="1:2">
      <c r="A718" s="27">
        <v>0.86</v>
      </c>
      <c r="B718" s="34">
        <v>0.99980000000000002</v>
      </c>
    </row>
    <row r="719" spans="1:2">
      <c r="A719" s="27">
        <v>0.87</v>
      </c>
      <c r="B719" s="34">
        <v>0.99980000000000002</v>
      </c>
    </row>
    <row r="720" spans="1:2">
      <c r="A720" s="27">
        <v>0.88</v>
      </c>
      <c r="B720" s="34">
        <v>0.99980000000000002</v>
      </c>
    </row>
    <row r="721" spans="1:2">
      <c r="A721" s="27">
        <v>0.89</v>
      </c>
      <c r="B721" s="34">
        <v>0.99980000000000002</v>
      </c>
    </row>
    <row r="722" spans="1:2">
      <c r="A722" s="27">
        <v>0.9</v>
      </c>
      <c r="B722" s="34">
        <v>0.99990000000000001</v>
      </c>
    </row>
    <row r="723" spans="1:2">
      <c r="A723" s="27">
        <v>0.91</v>
      </c>
      <c r="B723" s="34">
        <v>0.99990000000000001</v>
      </c>
    </row>
    <row r="724" spans="1:2">
      <c r="A724" s="27">
        <v>0.92</v>
      </c>
      <c r="B724" s="34">
        <v>0.99990000000000001</v>
      </c>
    </row>
    <row r="725" spans="1:2">
      <c r="A725" s="27">
        <v>0.93</v>
      </c>
      <c r="B725" s="34">
        <v>0.99990000000000001</v>
      </c>
    </row>
    <row r="726" spans="1:2">
      <c r="A726" s="27">
        <v>0.94</v>
      </c>
      <c r="B726" s="34">
        <v>0.99990000000000001</v>
      </c>
    </row>
    <row r="727" spans="1:2">
      <c r="A727" s="27">
        <v>0.95</v>
      </c>
      <c r="B727" s="34">
        <v>0.99990000000000001</v>
      </c>
    </row>
    <row r="728" spans="1:2">
      <c r="A728" s="27">
        <v>0.96</v>
      </c>
      <c r="B728" s="34">
        <v>0.99990000000000001</v>
      </c>
    </row>
    <row r="729" spans="1:2">
      <c r="A729" s="27">
        <v>0.97</v>
      </c>
      <c r="B729" s="34">
        <v>0.99990000000000001</v>
      </c>
    </row>
    <row r="730" spans="1:2">
      <c r="A730" s="27">
        <v>0.98</v>
      </c>
      <c r="B730" s="34">
        <v>0.99990000000000001</v>
      </c>
    </row>
    <row r="731" spans="1:2">
      <c r="A731" s="27">
        <v>0.99</v>
      </c>
      <c r="B731" s="34">
        <v>1</v>
      </c>
    </row>
    <row r="732" spans="1:2">
      <c r="A732" s="27">
        <v>1</v>
      </c>
      <c r="B732" s="34">
        <v>1</v>
      </c>
    </row>
  </sheetData>
  <mergeCells count="111">
    <mergeCell ref="G431:I431"/>
    <mergeCell ref="G425:I425"/>
    <mergeCell ref="G426:I426"/>
    <mergeCell ref="G427:I427"/>
    <mergeCell ref="G428:I428"/>
    <mergeCell ref="G429:I429"/>
    <mergeCell ref="G416:I416"/>
    <mergeCell ref="G417:I417"/>
    <mergeCell ref="G423:I423"/>
    <mergeCell ref="G424:I424"/>
    <mergeCell ref="G421:I421"/>
    <mergeCell ref="G422:I422"/>
    <mergeCell ref="G399:I399"/>
    <mergeCell ref="G400:I400"/>
    <mergeCell ref="G430:I430"/>
    <mergeCell ref="G401:I401"/>
    <mergeCell ref="G402:I402"/>
    <mergeCell ref="G419:I419"/>
    <mergeCell ref="G420:I420"/>
    <mergeCell ref="G413:I413"/>
    <mergeCell ref="G414:I414"/>
    <mergeCell ref="G415:I415"/>
    <mergeCell ref="G392:I392"/>
    <mergeCell ref="G395:I395"/>
    <mergeCell ref="G396:I396"/>
    <mergeCell ref="G397:I397"/>
    <mergeCell ref="G398:I398"/>
    <mergeCell ref="G418:I418"/>
    <mergeCell ref="G405:I405"/>
    <mergeCell ref="G406:I406"/>
    <mergeCell ref="G411:I411"/>
    <mergeCell ref="G412:I412"/>
    <mergeCell ref="G390:I390"/>
    <mergeCell ref="G409:I409"/>
    <mergeCell ref="G410:I410"/>
    <mergeCell ref="G403:I403"/>
    <mergeCell ref="G404:I404"/>
    <mergeCell ref="G407:I407"/>
    <mergeCell ref="G408:I408"/>
    <mergeCell ref="G393:I393"/>
    <mergeCell ref="G394:I394"/>
    <mergeCell ref="G391:I391"/>
    <mergeCell ref="G380:I380"/>
    <mergeCell ref="G377:I377"/>
    <mergeCell ref="G378:I378"/>
    <mergeCell ref="G385:I385"/>
    <mergeCell ref="G386:I386"/>
    <mergeCell ref="G389:I389"/>
    <mergeCell ref="G387:I387"/>
    <mergeCell ref="G388:I388"/>
    <mergeCell ref="G379:I379"/>
    <mergeCell ref="G376:I376"/>
    <mergeCell ref="G365:I365"/>
    <mergeCell ref="G366:I366"/>
    <mergeCell ref="G367:I367"/>
    <mergeCell ref="G368:I368"/>
    <mergeCell ref="G373:I373"/>
    <mergeCell ref="G374:I374"/>
    <mergeCell ref="G364:I364"/>
    <mergeCell ref="G383:I383"/>
    <mergeCell ref="G384:I384"/>
    <mergeCell ref="G369:I369"/>
    <mergeCell ref="G370:I370"/>
    <mergeCell ref="G371:I371"/>
    <mergeCell ref="G372:I372"/>
    <mergeCell ref="G381:I381"/>
    <mergeCell ref="G382:I382"/>
    <mergeCell ref="G375:I375"/>
    <mergeCell ref="G351:I351"/>
    <mergeCell ref="G361:I361"/>
    <mergeCell ref="G362:I362"/>
    <mergeCell ref="G363:I363"/>
    <mergeCell ref="G359:I359"/>
    <mergeCell ref="G360:I360"/>
    <mergeCell ref="G339:I339"/>
    <mergeCell ref="G340:I340"/>
    <mergeCell ref="G334:I334"/>
    <mergeCell ref="G358:I358"/>
    <mergeCell ref="G349:I349"/>
    <mergeCell ref="G350:I350"/>
    <mergeCell ref="G353:I353"/>
    <mergeCell ref="G354:I354"/>
    <mergeCell ref="G355:I355"/>
    <mergeCell ref="G356:I356"/>
    <mergeCell ref="G341:I341"/>
    <mergeCell ref="G342:I342"/>
    <mergeCell ref="G357:I357"/>
    <mergeCell ref="G343:I343"/>
    <mergeCell ref="G344:I344"/>
    <mergeCell ref="G345:I345"/>
    <mergeCell ref="G346:I346"/>
    <mergeCell ref="G352:I352"/>
    <mergeCell ref="G347:I347"/>
    <mergeCell ref="G348:I348"/>
    <mergeCell ref="AH3:AH4"/>
    <mergeCell ref="AI3:AN3"/>
    <mergeCell ref="AA3:AF3"/>
    <mergeCell ref="G333:I333"/>
    <mergeCell ref="R2:R3"/>
    <mergeCell ref="S2:S3"/>
    <mergeCell ref="G328:J328"/>
    <mergeCell ref="T2:X2"/>
    <mergeCell ref="G332:I332"/>
    <mergeCell ref="Z3:Z4"/>
    <mergeCell ref="G336:I336"/>
    <mergeCell ref="G337:I337"/>
    <mergeCell ref="G338:I338"/>
    <mergeCell ref="D20:G20"/>
    <mergeCell ref="E21:G21"/>
    <mergeCell ref="D21:D22"/>
    <mergeCell ref="G335:I335"/>
  </mergeCells>
  <phoneticPr fontId="39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M732"/>
  <sheetViews>
    <sheetView workbookViewId="0">
      <selection activeCell="I32" sqref="I26:AO34"/>
    </sheetView>
  </sheetViews>
  <sheetFormatPr defaultRowHeight="14.25"/>
  <cols>
    <col min="1" max="1" width="8.88671875" style="59"/>
    <col min="2" max="2" width="10.33203125" style="59" bestFit="1" customWidth="1"/>
    <col min="3" max="24" width="8.88671875" style="59"/>
    <col min="25" max="39" width="8" style="61" customWidth="1"/>
    <col min="40" max="16384" width="8.88671875" style="59"/>
  </cols>
  <sheetData>
    <row r="1" spans="1:39" ht="16.5">
      <c r="A1" s="58" t="s">
        <v>143</v>
      </c>
      <c r="B1" s="58" t="s">
        <v>144</v>
      </c>
      <c r="D1" s="1577" t="s">
        <v>160</v>
      </c>
      <c r="E1" s="1577" t="s">
        <v>161</v>
      </c>
      <c r="F1" s="1577"/>
      <c r="G1" s="1577"/>
      <c r="H1" s="1577"/>
      <c r="J1" s="60" t="s">
        <v>162</v>
      </c>
      <c r="K1" s="61"/>
      <c r="L1" s="61"/>
      <c r="M1" s="61"/>
      <c r="N1" s="61"/>
      <c r="P1" s="62" t="s">
        <v>163</v>
      </c>
      <c r="Y1" s="60" t="s">
        <v>147</v>
      </c>
      <c r="AG1" s="60" t="s">
        <v>148</v>
      </c>
    </row>
    <row r="2" spans="1:39">
      <c r="A2" s="63"/>
      <c r="B2" s="64"/>
      <c r="D2" s="1577"/>
      <c r="E2" s="65">
        <v>0.7</v>
      </c>
      <c r="F2" s="65">
        <v>0.5</v>
      </c>
      <c r="G2" s="65">
        <v>0.3</v>
      </c>
      <c r="H2" s="65">
        <v>0</v>
      </c>
      <c r="J2" s="61"/>
      <c r="K2" s="61"/>
      <c r="L2" s="61"/>
      <c r="M2" s="61"/>
      <c r="N2" s="61"/>
      <c r="P2" s="66" t="s">
        <v>164</v>
      </c>
      <c r="Q2" s="67">
        <v>10</v>
      </c>
      <c r="R2" s="68">
        <v>11</v>
      </c>
      <c r="S2" s="68">
        <v>12</v>
      </c>
      <c r="T2" s="68">
        <v>13</v>
      </c>
      <c r="U2" s="68">
        <v>14</v>
      </c>
      <c r="V2" s="69">
        <v>15</v>
      </c>
      <c r="W2" s="69">
        <v>16</v>
      </c>
      <c r="X2" s="69">
        <v>18</v>
      </c>
    </row>
    <row r="3" spans="1:39">
      <c r="A3" s="63">
        <v>1E-4</v>
      </c>
      <c r="B3" s="70">
        <v>4.4669999999999996</v>
      </c>
      <c r="D3" s="65">
        <v>-2.4</v>
      </c>
      <c r="E3" s="65">
        <v>0.99980000000000002</v>
      </c>
      <c r="F3" s="65"/>
      <c r="G3" s="65"/>
      <c r="H3" s="65"/>
      <c r="J3" s="1577" t="s">
        <v>165</v>
      </c>
      <c r="K3" s="1577" t="s">
        <v>166</v>
      </c>
      <c r="L3" s="1577"/>
      <c r="M3" s="1577"/>
      <c r="N3" s="1577"/>
      <c r="P3" s="71" t="s">
        <v>167</v>
      </c>
      <c r="Q3" s="72" t="s">
        <v>168</v>
      </c>
      <c r="R3" s="73" t="s">
        <v>168</v>
      </c>
      <c r="S3" s="73" t="s">
        <v>168</v>
      </c>
      <c r="T3" s="73" t="s">
        <v>168</v>
      </c>
      <c r="U3" s="73" t="s">
        <v>168</v>
      </c>
      <c r="V3" s="74" t="s">
        <v>168</v>
      </c>
      <c r="W3" s="74" t="s">
        <v>168</v>
      </c>
      <c r="X3" s="74" t="s">
        <v>168</v>
      </c>
      <c r="Y3" s="1577" t="s">
        <v>155</v>
      </c>
      <c r="Z3" s="1577" t="s">
        <v>156</v>
      </c>
      <c r="AA3" s="1577"/>
      <c r="AB3" s="1577"/>
      <c r="AC3" s="1577"/>
      <c r="AD3" s="1577"/>
      <c r="AE3" s="1577"/>
      <c r="AG3" s="1577" t="s">
        <v>155</v>
      </c>
      <c r="AH3" s="1577" t="s">
        <v>156</v>
      </c>
      <c r="AI3" s="1577"/>
      <c r="AJ3" s="1577"/>
      <c r="AK3" s="1577"/>
      <c r="AL3" s="1577"/>
      <c r="AM3" s="1577"/>
    </row>
    <row r="4" spans="1:39">
      <c r="A4" s="63">
        <v>2.0000000000000001E-4</v>
      </c>
      <c r="B4" s="70">
        <v>3.7570000000000001</v>
      </c>
      <c r="D4" s="65">
        <v>-2.2999999999999998</v>
      </c>
      <c r="E4" s="65">
        <v>0.9899</v>
      </c>
      <c r="F4" s="65"/>
      <c r="G4" s="65"/>
      <c r="H4" s="65"/>
      <c r="J4" s="1577"/>
      <c r="K4" s="75">
        <v>10</v>
      </c>
      <c r="L4" s="75">
        <v>20</v>
      </c>
      <c r="M4" s="75">
        <v>30</v>
      </c>
      <c r="N4" s="75">
        <v>100</v>
      </c>
      <c r="P4" s="76">
        <v>8</v>
      </c>
      <c r="Q4" s="77">
        <v>83.82</v>
      </c>
      <c r="R4" s="78">
        <v>93.11</v>
      </c>
      <c r="S4" s="78">
        <v>102.33</v>
      </c>
      <c r="T4" s="78">
        <v>111.5</v>
      </c>
      <c r="U4" s="78">
        <v>120.62</v>
      </c>
      <c r="V4" s="79">
        <v>129.71</v>
      </c>
      <c r="W4" s="79">
        <v>138.77000000000001</v>
      </c>
      <c r="X4" s="79">
        <v>156.82</v>
      </c>
      <c r="Y4" s="1577"/>
      <c r="Z4" s="65">
        <v>2E-3</v>
      </c>
      <c r="AA4" s="65">
        <v>5.0000000000000001E-3</v>
      </c>
      <c r="AB4" s="65">
        <v>0.01</v>
      </c>
      <c r="AC4" s="65">
        <v>0.02</v>
      </c>
      <c r="AD4" s="65">
        <v>0.04</v>
      </c>
      <c r="AE4" s="65">
        <v>0.08</v>
      </c>
      <c r="AG4" s="1577"/>
      <c r="AH4" s="65">
        <v>2E-3</v>
      </c>
      <c r="AI4" s="65">
        <v>5.0000000000000001E-3</v>
      </c>
      <c r="AJ4" s="65">
        <v>0.01</v>
      </c>
      <c r="AK4" s="65">
        <v>0.02</v>
      </c>
      <c r="AL4" s="65">
        <v>0.04</v>
      </c>
      <c r="AM4" s="65">
        <v>0.08</v>
      </c>
    </row>
    <row r="5" spans="1:39">
      <c r="A5" s="63">
        <v>2.9999999999999997E-4</v>
      </c>
      <c r="B5" s="70">
        <v>3.395</v>
      </c>
      <c r="D5" s="65">
        <v>-2.2999999999999998</v>
      </c>
      <c r="E5" s="65">
        <v>0.99</v>
      </c>
      <c r="F5" s="65"/>
      <c r="G5" s="65"/>
      <c r="H5" s="65"/>
      <c r="J5" s="65">
        <v>2E-3</v>
      </c>
      <c r="K5" s="65">
        <v>2.855</v>
      </c>
      <c r="L5" s="65">
        <v>3.3</v>
      </c>
      <c r="M5" s="65">
        <v>3.4940000000000002</v>
      </c>
      <c r="N5" s="65">
        <v>3.7309999999999999</v>
      </c>
      <c r="P5" s="80">
        <v>9</v>
      </c>
      <c r="Q5" s="81">
        <v>88.27</v>
      </c>
      <c r="R5" s="82">
        <v>98.18</v>
      </c>
      <c r="S5" s="82">
        <v>108.01</v>
      </c>
      <c r="T5" s="82">
        <v>117.78</v>
      </c>
      <c r="U5" s="82">
        <v>127.49</v>
      </c>
      <c r="V5" s="83">
        <v>137.15</v>
      </c>
      <c r="W5" s="83">
        <v>146.79</v>
      </c>
      <c r="X5" s="83">
        <v>165.98</v>
      </c>
      <c r="Y5" s="84">
        <v>0</v>
      </c>
      <c r="Z5" s="85">
        <v>0.69</v>
      </c>
      <c r="AA5" s="85">
        <v>0.46</v>
      </c>
      <c r="AB5" s="85">
        <v>0.34</v>
      </c>
      <c r="AC5" s="85">
        <v>0.25</v>
      </c>
      <c r="AD5" s="85">
        <v>0.2</v>
      </c>
      <c r="AE5" s="85">
        <v>0.16</v>
      </c>
      <c r="AG5" s="84">
        <v>0</v>
      </c>
      <c r="AH5" s="86">
        <v>1.452</v>
      </c>
      <c r="AI5" s="86">
        <v>1.448</v>
      </c>
      <c r="AJ5" s="86">
        <v>1.4410000000000001</v>
      </c>
      <c r="AK5" s="86">
        <v>1.427</v>
      </c>
      <c r="AL5" s="86">
        <v>1.4079999999999999</v>
      </c>
      <c r="AM5" s="86">
        <v>1.383</v>
      </c>
    </row>
    <row r="6" spans="1:39">
      <c r="A6" s="63">
        <v>4.0000000000000002E-4</v>
      </c>
      <c r="B6" s="70">
        <v>3.16</v>
      </c>
      <c r="D6" s="65">
        <v>-2.2000000000000002</v>
      </c>
      <c r="E6" s="65">
        <v>0.98019999999999996</v>
      </c>
      <c r="F6" s="65"/>
      <c r="G6" s="65"/>
      <c r="H6" s="65"/>
      <c r="J6" s="65">
        <v>2.5000000000000001E-3</v>
      </c>
      <c r="K6" s="65">
        <v>2.6760000000000002</v>
      </c>
      <c r="L6" s="65">
        <v>3.109</v>
      </c>
      <c r="M6" s="65">
        <v>3.298</v>
      </c>
      <c r="N6" s="65">
        <v>3.5030000000000001</v>
      </c>
      <c r="P6" s="80">
        <v>10</v>
      </c>
      <c r="Q6" s="81">
        <v>92.37</v>
      </c>
      <c r="R6" s="82">
        <v>102.89</v>
      </c>
      <c r="S6" s="82">
        <v>113.3</v>
      </c>
      <c r="T6" s="82">
        <v>123.63</v>
      </c>
      <c r="U6" s="82">
        <v>133.91</v>
      </c>
      <c r="V6" s="83">
        <v>144.13</v>
      </c>
      <c r="W6" s="83">
        <v>154.31</v>
      </c>
      <c r="X6" s="83">
        <v>174.58</v>
      </c>
      <c r="Y6" s="84">
        <v>0.1</v>
      </c>
      <c r="Z6" s="85">
        <v>0.72</v>
      </c>
      <c r="AA6" s="85">
        <v>0.51</v>
      </c>
      <c r="AB6" s="85">
        <v>0.39</v>
      </c>
      <c r="AC6" s="85">
        <v>0.31</v>
      </c>
      <c r="AD6" s="85">
        <v>0.26</v>
      </c>
      <c r="AE6" s="85">
        <v>0.21</v>
      </c>
      <c r="AG6" s="84">
        <v>0.1</v>
      </c>
      <c r="AH6" s="86">
        <v>1.4390000000000001</v>
      </c>
      <c r="AI6" s="86">
        <v>1.4259999999999999</v>
      </c>
      <c r="AJ6" s="86">
        <v>1.41</v>
      </c>
      <c r="AK6" s="86">
        <v>1.383</v>
      </c>
      <c r="AL6" s="86">
        <v>1.353</v>
      </c>
      <c r="AM6" s="86">
        <v>1.323</v>
      </c>
    </row>
    <row r="7" spans="1:39">
      <c r="A7" s="63">
        <v>5.0000000000000001E-4</v>
      </c>
      <c r="B7" s="70">
        <v>2.9889999999999999</v>
      </c>
      <c r="D7" s="65">
        <v>-2.1</v>
      </c>
      <c r="E7" s="65">
        <v>0.96870000000000001</v>
      </c>
      <c r="F7" s="65"/>
      <c r="G7" s="65"/>
      <c r="H7" s="65"/>
      <c r="J7" s="65">
        <v>3.0000000000000001E-3</v>
      </c>
      <c r="K7" s="65">
        <v>2.536</v>
      </c>
      <c r="L7" s="65">
        <v>2.9359999999999999</v>
      </c>
      <c r="M7" s="65">
        <v>3.1230000000000002</v>
      </c>
      <c r="N7" s="65">
        <v>3.3180000000000001</v>
      </c>
      <c r="P7" s="80">
        <v>12</v>
      </c>
      <c r="Q7" s="81">
        <v>99.73</v>
      </c>
      <c r="R7" s="82">
        <v>111.38</v>
      </c>
      <c r="S7" s="82">
        <v>122.89</v>
      </c>
      <c r="T7" s="82">
        <v>134.31</v>
      </c>
      <c r="U7" s="82">
        <v>145.63999999999999</v>
      </c>
      <c r="V7" s="83">
        <v>156.91</v>
      </c>
      <c r="W7" s="83">
        <v>168.13</v>
      </c>
      <c r="X7" s="83">
        <v>190.44</v>
      </c>
      <c r="Y7" s="84">
        <v>0.2</v>
      </c>
      <c r="Z7" s="85">
        <v>0.77</v>
      </c>
      <c r="AA7" s="85">
        <v>0.56000000000000005</v>
      </c>
      <c r="AB7" s="85">
        <v>0.45</v>
      </c>
      <c r="AC7" s="85">
        <v>0.37</v>
      </c>
      <c r="AD7" s="85">
        <v>0.32</v>
      </c>
      <c r="AE7" s="85">
        <v>0.27</v>
      </c>
      <c r="AG7" s="84">
        <v>0.2</v>
      </c>
      <c r="AH7" s="86">
        <v>1.4219999999999999</v>
      </c>
      <c r="AI7" s="86">
        <v>1.3979999999999999</v>
      </c>
      <c r="AJ7" s="86">
        <v>1.373</v>
      </c>
      <c r="AK7" s="86">
        <v>1.3440000000000001</v>
      </c>
      <c r="AL7" s="86">
        <v>1.3129999999999999</v>
      </c>
      <c r="AM7" s="86">
        <v>1.2869999999999999</v>
      </c>
    </row>
    <row r="8" spans="1:39">
      <c r="A8" s="63">
        <v>5.9999999999999995E-4</v>
      </c>
      <c r="B8" s="70">
        <v>2.8559999999999999</v>
      </c>
      <c r="D8" s="65">
        <v>-2</v>
      </c>
      <c r="E8" s="65">
        <v>0.95530000000000004</v>
      </c>
      <c r="F8" s="65"/>
      <c r="G8" s="65"/>
      <c r="H8" s="65"/>
      <c r="J8" s="65">
        <v>3.5000000000000001E-3</v>
      </c>
      <c r="K8" s="65">
        <v>2.4319999999999999</v>
      </c>
      <c r="L8" s="65">
        <v>2.81</v>
      </c>
      <c r="M8" s="65">
        <v>2.9870000000000001</v>
      </c>
      <c r="N8" s="65">
        <v>3.1829999999999998</v>
      </c>
      <c r="P8" s="80">
        <v>14</v>
      </c>
      <c r="Q8" s="81">
        <v>106.14</v>
      </c>
      <c r="R8" s="82">
        <v>118.86</v>
      </c>
      <c r="S8" s="82">
        <v>131.41999999999999</v>
      </c>
      <c r="T8" s="82">
        <v>143.85</v>
      </c>
      <c r="U8" s="82">
        <v>156.18</v>
      </c>
      <c r="V8" s="83">
        <v>168.43</v>
      </c>
      <c r="W8" s="83">
        <v>180.61</v>
      </c>
      <c r="X8" s="83">
        <v>204.82</v>
      </c>
      <c r="Y8" s="84">
        <v>0.3</v>
      </c>
      <c r="Z8" s="85">
        <v>0.81</v>
      </c>
      <c r="AA8" s="85">
        <v>0.62</v>
      </c>
      <c r="AB8" s="85">
        <v>0.51</v>
      </c>
      <c r="AC8" s="85">
        <v>0.43</v>
      </c>
      <c r="AD8" s="85">
        <v>0.38</v>
      </c>
      <c r="AE8" s="85">
        <v>0.33</v>
      </c>
      <c r="AG8" s="84">
        <v>0.3</v>
      </c>
      <c r="AH8" s="86">
        <v>1.4039999999999999</v>
      </c>
      <c r="AI8" s="86">
        <v>1.3720000000000001</v>
      </c>
      <c r="AJ8" s="86">
        <v>1.343</v>
      </c>
      <c r="AK8" s="86">
        <v>1.3160000000000001</v>
      </c>
      <c r="AL8" s="86">
        <v>1.2889999999999999</v>
      </c>
      <c r="AM8" s="86">
        <v>1.2669999999999999</v>
      </c>
    </row>
    <row r="9" spans="1:39">
      <c r="A9" s="63">
        <v>6.9999999999999999E-4</v>
      </c>
      <c r="B9" s="70">
        <v>2.7490000000000001</v>
      </c>
      <c r="D9" s="65">
        <v>-1.9</v>
      </c>
      <c r="E9" s="65">
        <v>0.9395</v>
      </c>
      <c r="F9" s="65"/>
      <c r="G9" s="65"/>
      <c r="H9" s="65"/>
      <c r="J9" s="65">
        <v>4.0000000000000001E-3</v>
      </c>
      <c r="K9" s="65">
        <v>2.3410000000000002</v>
      </c>
      <c r="L9" s="65">
        <v>2.7010000000000001</v>
      </c>
      <c r="M9" s="65">
        <v>2.8650000000000002</v>
      </c>
      <c r="N9" s="65">
        <v>3.056</v>
      </c>
      <c r="P9" s="80">
        <v>16</v>
      </c>
      <c r="Q9" s="81">
        <v>111.78</v>
      </c>
      <c r="R9" s="82">
        <v>125.54</v>
      </c>
      <c r="S9" s="82">
        <v>139.09</v>
      </c>
      <c r="T9" s="82">
        <v>152.47999999999999</v>
      </c>
      <c r="U9" s="82">
        <v>165.76</v>
      </c>
      <c r="V9" s="83">
        <v>178.93</v>
      </c>
      <c r="W9" s="83">
        <v>192.02</v>
      </c>
      <c r="X9" s="83">
        <v>218.02</v>
      </c>
      <c r="Y9" s="84">
        <v>0.4</v>
      </c>
      <c r="Z9" s="85">
        <v>0.86</v>
      </c>
      <c r="AA9" s="85">
        <v>0.67</v>
      </c>
      <c r="AB9" s="85">
        <v>0.56999999999999995</v>
      </c>
      <c r="AC9" s="85">
        <v>0.49</v>
      </c>
      <c r="AD9" s="85">
        <v>0.44</v>
      </c>
      <c r="AE9" s="85">
        <v>0.39</v>
      </c>
      <c r="AG9" s="84">
        <v>0.4</v>
      </c>
      <c r="AH9" s="86">
        <v>1.385</v>
      </c>
      <c r="AI9" s="86">
        <v>1.349</v>
      </c>
      <c r="AJ9" s="86">
        <v>1.321</v>
      </c>
      <c r="AK9" s="86">
        <v>1.296</v>
      </c>
      <c r="AL9" s="86">
        <v>1.274</v>
      </c>
      <c r="AM9" s="86">
        <v>1.2569999999999999</v>
      </c>
    </row>
    <row r="10" spans="1:39">
      <c r="A10" s="63">
        <v>8.0000000000000004E-4</v>
      </c>
      <c r="B10" s="70">
        <v>2.6589999999999998</v>
      </c>
      <c r="D10" s="65">
        <v>-1.8</v>
      </c>
      <c r="E10" s="65">
        <v>0.92330000000000001</v>
      </c>
      <c r="F10" s="65"/>
      <c r="G10" s="65"/>
      <c r="H10" s="65"/>
      <c r="J10" s="65">
        <v>4.4999999999999997E-3</v>
      </c>
      <c r="K10" s="65">
        <v>2.274</v>
      </c>
      <c r="L10" s="65">
        <v>2.617</v>
      </c>
      <c r="M10" s="65">
        <v>2.7749999999999999</v>
      </c>
      <c r="N10" s="65">
        <v>2.956</v>
      </c>
      <c r="P10" s="80">
        <v>18</v>
      </c>
      <c r="Q10" s="81">
        <v>116.79</v>
      </c>
      <c r="R10" s="82">
        <v>131.53</v>
      </c>
      <c r="S10" s="82">
        <v>146.03</v>
      </c>
      <c r="T10" s="82">
        <v>160.35</v>
      </c>
      <c r="U10" s="82">
        <v>174.53</v>
      </c>
      <c r="V10" s="83">
        <v>188.59</v>
      </c>
      <c r="W10" s="83">
        <v>202.55</v>
      </c>
      <c r="X10" s="83">
        <v>230.25</v>
      </c>
      <c r="Y10" s="84">
        <v>0.5</v>
      </c>
      <c r="Z10" s="85">
        <v>0.92</v>
      </c>
      <c r="AA10" s="85">
        <v>0.73</v>
      </c>
      <c r="AB10" s="85">
        <v>0.64</v>
      </c>
      <c r="AC10" s="85">
        <v>0.56000000000000005</v>
      </c>
      <c r="AD10" s="85">
        <v>0.51</v>
      </c>
      <c r="AE10" s="85">
        <v>0.45</v>
      </c>
      <c r="AG10" s="84">
        <v>0.5</v>
      </c>
      <c r="AH10" s="86">
        <v>1.3680000000000001</v>
      </c>
      <c r="AI10" s="86">
        <v>1.3320000000000001</v>
      </c>
      <c r="AJ10" s="86">
        <v>1.306</v>
      </c>
      <c r="AK10" s="86">
        <v>1.2829999999999999</v>
      </c>
      <c r="AL10" s="86">
        <v>1.2649999999999999</v>
      </c>
      <c r="AM10" s="86">
        <v>1.25</v>
      </c>
    </row>
    <row r="11" spans="1:39">
      <c r="A11" s="63">
        <v>8.9999999999999998E-4</v>
      </c>
      <c r="B11" s="70">
        <v>2.5819999999999999</v>
      </c>
      <c r="D11" s="65">
        <v>-1.7</v>
      </c>
      <c r="E11" s="65">
        <v>0.90480000000000005</v>
      </c>
      <c r="F11" s="65"/>
      <c r="G11" s="65"/>
      <c r="H11" s="65"/>
      <c r="J11" s="65">
        <v>5.0000000000000001E-3</v>
      </c>
      <c r="K11" s="65">
        <v>2.2069999999999999</v>
      </c>
      <c r="L11" s="65">
        <v>2.5329999999999999</v>
      </c>
      <c r="M11" s="65">
        <v>2.6859999999999999</v>
      </c>
      <c r="N11" s="65">
        <v>2.8690000000000002</v>
      </c>
      <c r="P11" s="80">
        <v>20</v>
      </c>
      <c r="Q11" s="81">
        <v>121.24</v>
      </c>
      <c r="R11" s="82">
        <v>136.93</v>
      </c>
      <c r="S11" s="82">
        <v>152.36000000000001</v>
      </c>
      <c r="T11" s="82">
        <v>167.57</v>
      </c>
      <c r="U11" s="82">
        <v>182.62</v>
      </c>
      <c r="V11" s="83">
        <v>197.53</v>
      </c>
      <c r="W11" s="83">
        <v>212.33</v>
      </c>
      <c r="X11" s="83">
        <v>241.66</v>
      </c>
      <c r="Y11" s="84">
        <v>0.6</v>
      </c>
      <c r="Z11" s="85">
        <v>0.98</v>
      </c>
      <c r="AA11" s="85">
        <v>0.8</v>
      </c>
      <c r="AB11" s="85">
        <v>0.7</v>
      </c>
      <c r="AC11" s="85">
        <v>0.63</v>
      </c>
      <c r="AD11" s="85">
        <v>0.57999999999999996</v>
      </c>
      <c r="AE11" s="85">
        <v>0.52</v>
      </c>
      <c r="AG11" s="84">
        <v>0.6</v>
      </c>
      <c r="AH11" s="86">
        <v>1.351</v>
      </c>
      <c r="AI11" s="86">
        <v>1.3160000000000001</v>
      </c>
      <c r="AJ11" s="86">
        <v>1.2929999999999999</v>
      </c>
      <c r="AK11" s="86">
        <v>1.2749999999999999</v>
      </c>
      <c r="AL11" s="86">
        <v>1.2589999999999999</v>
      </c>
      <c r="AM11" s="86">
        <v>1.246</v>
      </c>
    </row>
    <row r="12" spans="1:39">
      <c r="A12" s="63">
        <v>1E-3</v>
      </c>
      <c r="B12" s="70">
        <v>2.5150000000000001</v>
      </c>
      <c r="D12" s="65">
        <v>-1.6</v>
      </c>
      <c r="E12" s="65">
        <v>0.88349999999999995</v>
      </c>
      <c r="F12" s="65"/>
      <c r="G12" s="65"/>
      <c r="H12" s="65"/>
      <c r="J12" s="65">
        <v>6.0000000000000001E-3</v>
      </c>
      <c r="K12" s="65">
        <v>2.1030000000000002</v>
      </c>
      <c r="L12" s="65">
        <v>2.411</v>
      </c>
      <c r="M12" s="65">
        <v>2.56</v>
      </c>
      <c r="N12" s="65">
        <v>2.738</v>
      </c>
      <c r="P12" s="80">
        <v>22</v>
      </c>
      <c r="Q12" s="81">
        <v>125.21</v>
      </c>
      <c r="R12" s="82">
        <v>141.83000000000001</v>
      </c>
      <c r="S12" s="82">
        <v>158.15</v>
      </c>
      <c r="T12" s="82">
        <v>174.23</v>
      </c>
      <c r="U12" s="82">
        <v>190.12</v>
      </c>
      <c r="V12" s="83">
        <v>205.85</v>
      </c>
      <c r="W12" s="83">
        <v>221.45</v>
      </c>
      <c r="X12" s="83">
        <v>252.35</v>
      </c>
      <c r="Y12" s="84">
        <v>0.7</v>
      </c>
      <c r="Z12" s="85">
        <v>1.04</v>
      </c>
      <c r="AA12" s="85">
        <v>0.86</v>
      </c>
      <c r="AB12" s="85">
        <v>0.77</v>
      </c>
      <c r="AC12" s="85">
        <v>0.7</v>
      </c>
      <c r="AD12" s="85">
        <v>0.65</v>
      </c>
      <c r="AE12" s="85">
        <v>0.57999999999999996</v>
      </c>
      <c r="AG12" s="84">
        <v>0.7</v>
      </c>
      <c r="AH12" s="86">
        <v>1.3380000000000001</v>
      </c>
      <c r="AI12" s="86">
        <v>1.3049999999999999</v>
      </c>
      <c r="AJ12" s="86">
        <v>1.284</v>
      </c>
      <c r="AK12" s="86">
        <v>1.268</v>
      </c>
      <c r="AL12" s="86">
        <v>1.2549999999999999</v>
      </c>
      <c r="AM12" s="86">
        <v>1.2430000000000001</v>
      </c>
    </row>
    <row r="13" spans="1:39">
      <c r="A13" s="63">
        <v>1.1000000000000001E-3</v>
      </c>
      <c r="B13" s="70">
        <v>2.456</v>
      </c>
      <c r="D13" s="65">
        <v>-1.5</v>
      </c>
      <c r="E13" s="65">
        <v>0.86119999999999997</v>
      </c>
      <c r="F13" s="65"/>
      <c r="G13" s="65"/>
      <c r="H13" s="65"/>
      <c r="J13" s="65">
        <v>7.0000000000000001E-3</v>
      </c>
      <c r="K13" s="65">
        <v>2.0139999999999998</v>
      </c>
      <c r="L13" s="65">
        <v>2.3109999999999999</v>
      </c>
      <c r="M13" s="65">
        <v>2.4590000000000001</v>
      </c>
      <c r="N13" s="65">
        <v>2.6389999999999998</v>
      </c>
      <c r="P13" s="87">
        <v>24</v>
      </c>
      <c r="Q13" s="88">
        <v>128.75</v>
      </c>
      <c r="R13" s="89">
        <v>146.27000000000001</v>
      </c>
      <c r="S13" s="89">
        <v>163.47</v>
      </c>
      <c r="T13" s="89">
        <v>180.39</v>
      </c>
      <c r="U13" s="89">
        <v>197.1</v>
      </c>
      <c r="V13" s="90">
        <v>213.62</v>
      </c>
      <c r="W13" s="90">
        <v>230</v>
      </c>
      <c r="X13" s="90">
        <v>262.42</v>
      </c>
      <c r="Y13" s="84">
        <v>0.8</v>
      </c>
      <c r="Z13" s="85">
        <v>1.1000000000000001</v>
      </c>
      <c r="AA13" s="85">
        <v>0.93</v>
      </c>
      <c r="AB13" s="85">
        <v>0.84</v>
      </c>
      <c r="AC13" s="85">
        <v>0.77</v>
      </c>
      <c r="AD13" s="85">
        <v>0.72</v>
      </c>
      <c r="AE13" s="85">
        <v>0.64</v>
      </c>
      <c r="AG13" s="84">
        <v>0.8</v>
      </c>
      <c r="AH13" s="86">
        <v>1.3260000000000001</v>
      </c>
      <c r="AI13" s="86">
        <v>1.2969999999999999</v>
      </c>
      <c r="AJ13" s="86">
        <v>1.278</v>
      </c>
      <c r="AK13" s="86">
        <v>1.2649999999999999</v>
      </c>
      <c r="AL13" s="86">
        <v>1.2529999999999999</v>
      </c>
      <c r="AM13" s="86">
        <v>1.242</v>
      </c>
    </row>
    <row r="14" spans="1:39">
      <c r="A14" s="63">
        <v>1.1999999999999999E-3</v>
      </c>
      <c r="B14" s="70">
        <v>2.4039999999999999</v>
      </c>
      <c r="D14" s="65">
        <v>-1.4</v>
      </c>
      <c r="E14" s="65">
        <v>0.83660000000000001</v>
      </c>
      <c r="F14" s="65"/>
      <c r="G14" s="65"/>
      <c r="H14" s="65"/>
      <c r="J14" s="65">
        <v>8.0000000000000002E-3</v>
      </c>
      <c r="K14" s="65">
        <v>1.9330000000000001</v>
      </c>
      <c r="L14" s="65">
        <v>2.2280000000000002</v>
      </c>
      <c r="M14" s="65">
        <v>2.379</v>
      </c>
      <c r="N14" s="65">
        <v>2.5670000000000002</v>
      </c>
      <c r="P14" s="91">
        <v>26</v>
      </c>
      <c r="Q14" s="59">
        <v>131.93</v>
      </c>
      <c r="R14" s="59">
        <v>150.32</v>
      </c>
      <c r="S14" s="59">
        <v>168.36</v>
      </c>
      <c r="T14" s="59">
        <v>186.11</v>
      </c>
      <c r="U14" s="59">
        <v>203.61</v>
      </c>
      <c r="V14" s="59">
        <v>220.91</v>
      </c>
      <c r="W14" s="59">
        <v>238.05</v>
      </c>
      <c r="X14" s="59">
        <v>271.94</v>
      </c>
      <c r="Y14" s="84">
        <v>0.9</v>
      </c>
      <c r="Z14" s="85">
        <v>1.17</v>
      </c>
      <c r="AA14" s="85">
        <v>1</v>
      </c>
      <c r="AB14" s="85">
        <v>0.92</v>
      </c>
      <c r="AC14" s="85">
        <v>0.84</v>
      </c>
      <c r="AD14" s="85">
        <v>0.79</v>
      </c>
      <c r="AE14" s="85">
        <v>0.7</v>
      </c>
      <c r="AG14" s="84">
        <v>0.9</v>
      </c>
      <c r="AH14" s="86">
        <v>1.3160000000000001</v>
      </c>
      <c r="AI14" s="86">
        <v>1.288</v>
      </c>
      <c r="AJ14" s="86">
        <v>1.2729999999999999</v>
      </c>
      <c r="AK14" s="86">
        <v>1.2609999999999999</v>
      </c>
      <c r="AL14" s="86">
        <v>1.252</v>
      </c>
      <c r="AM14" s="86">
        <v>1.2430000000000001</v>
      </c>
    </row>
    <row r="15" spans="1:39">
      <c r="A15" s="63">
        <v>1.2999999999999999E-3</v>
      </c>
      <c r="B15" s="70">
        <v>2.3570000000000002</v>
      </c>
      <c r="D15" s="65">
        <v>-1.3</v>
      </c>
      <c r="E15" s="65">
        <v>0.80710000000000004</v>
      </c>
      <c r="F15" s="65"/>
      <c r="G15" s="65"/>
      <c r="H15" s="65"/>
      <c r="J15" s="65">
        <v>8.9999999999999993E-3</v>
      </c>
      <c r="K15" s="65">
        <v>1.861</v>
      </c>
      <c r="L15" s="65">
        <v>2.1589999999999998</v>
      </c>
      <c r="M15" s="65">
        <v>2.3119999999999998</v>
      </c>
      <c r="N15" s="65">
        <v>2.4990000000000001</v>
      </c>
      <c r="P15" s="92"/>
      <c r="Y15" s="84">
        <v>1</v>
      </c>
      <c r="Z15" s="85">
        <v>1.23</v>
      </c>
      <c r="AA15" s="85">
        <v>1.07</v>
      </c>
      <c r="AB15" s="85">
        <v>0.99</v>
      </c>
      <c r="AC15" s="85">
        <v>0.91</v>
      </c>
      <c r="AD15" s="85">
        <v>0.85</v>
      </c>
      <c r="AE15" s="85">
        <v>0.75</v>
      </c>
      <c r="AG15" s="84">
        <v>1</v>
      </c>
      <c r="AH15" s="86">
        <v>1.3080000000000001</v>
      </c>
      <c r="AI15" s="86">
        <v>1.2829999999999999</v>
      </c>
      <c r="AJ15" s="86">
        <v>1.2689999999999999</v>
      </c>
      <c r="AK15" s="86">
        <v>1.26</v>
      </c>
      <c r="AL15" s="86">
        <v>1.2529999999999999</v>
      </c>
      <c r="AM15" s="86">
        <v>1.244</v>
      </c>
    </row>
    <row r="16" spans="1:39">
      <c r="A16" s="63">
        <v>1.4E-3</v>
      </c>
      <c r="B16" s="70">
        <v>2.3140000000000001</v>
      </c>
      <c r="D16" s="65">
        <v>-1.2</v>
      </c>
      <c r="E16" s="65">
        <v>0.7792</v>
      </c>
      <c r="F16" s="65"/>
      <c r="G16" s="65"/>
      <c r="H16" s="65"/>
      <c r="J16" s="65">
        <v>0.01</v>
      </c>
      <c r="K16" s="65">
        <v>1.8089999999999999</v>
      </c>
      <c r="L16" s="65">
        <v>2.1080000000000001</v>
      </c>
      <c r="M16" s="65">
        <v>2.262</v>
      </c>
      <c r="N16" s="65">
        <v>2.4449999999999998</v>
      </c>
      <c r="P16" s="92"/>
      <c r="Y16" s="84">
        <v>1.1000000000000001</v>
      </c>
      <c r="Z16" s="85">
        <v>1.3</v>
      </c>
      <c r="AA16" s="85">
        <v>1.1399999999999999</v>
      </c>
      <c r="AB16" s="85">
        <v>1.06</v>
      </c>
      <c r="AC16" s="85">
        <v>0.98</v>
      </c>
      <c r="AD16" s="85">
        <v>0.92</v>
      </c>
      <c r="AE16" s="85">
        <v>0.81</v>
      </c>
      <c r="AG16" s="84">
        <v>1.1000000000000001</v>
      </c>
      <c r="AH16" s="86">
        <v>1.3009999999999999</v>
      </c>
      <c r="AI16" s="86">
        <v>1.278</v>
      </c>
      <c r="AJ16" s="86">
        <v>1.266</v>
      </c>
      <c r="AK16" s="86">
        <v>1.2589999999999999</v>
      </c>
      <c r="AL16" s="86">
        <v>1.2549999999999999</v>
      </c>
      <c r="AM16" s="86">
        <v>1.248</v>
      </c>
    </row>
    <row r="17" spans="1:39">
      <c r="A17" s="63">
        <v>1.5E-3</v>
      </c>
      <c r="B17" s="70">
        <v>2.2749999999999999</v>
      </c>
      <c r="D17" s="65">
        <v>-1.1000000000000001</v>
      </c>
      <c r="E17" s="65">
        <v>0.74850000000000005</v>
      </c>
      <c r="F17" s="65">
        <v>0.78959999999999997</v>
      </c>
      <c r="G17" s="65"/>
      <c r="H17" s="65"/>
      <c r="J17" s="65">
        <v>1.2E-2</v>
      </c>
      <c r="K17" s="65">
        <v>1.722</v>
      </c>
      <c r="L17" s="65">
        <v>2.0190000000000001</v>
      </c>
      <c r="M17" s="65">
        <v>2.173</v>
      </c>
      <c r="N17" s="65">
        <v>2.3620000000000001</v>
      </c>
      <c r="Y17" s="84">
        <v>1.2</v>
      </c>
      <c r="Z17" s="85">
        <v>1.37</v>
      </c>
      <c r="AA17" s="85">
        <v>1.22</v>
      </c>
      <c r="AB17" s="85">
        <v>1.1399999999999999</v>
      </c>
      <c r="AC17" s="85">
        <v>1.05</v>
      </c>
      <c r="AD17" s="85">
        <v>0.98</v>
      </c>
      <c r="AE17" s="85">
        <v>0.86</v>
      </c>
      <c r="AG17" s="84">
        <v>1.2</v>
      </c>
      <c r="AH17" s="86">
        <v>1.2949999999999999</v>
      </c>
      <c r="AI17" s="86">
        <v>1.274</v>
      </c>
      <c r="AJ17" s="86">
        <v>1.2649999999999999</v>
      </c>
      <c r="AK17" s="86">
        <v>1.2609999999999999</v>
      </c>
      <c r="AL17" s="86">
        <v>1.2589999999999999</v>
      </c>
      <c r="AM17" s="86">
        <v>1.252</v>
      </c>
    </row>
    <row r="18" spans="1:39">
      <c r="A18" s="63">
        <v>1.6000000000000001E-3</v>
      </c>
      <c r="B18" s="70">
        <v>2.2389999999999999</v>
      </c>
      <c r="D18" s="65">
        <v>-1</v>
      </c>
      <c r="E18" s="65">
        <v>0.71589999999999998</v>
      </c>
      <c r="F18" s="65">
        <v>0.75319999999999998</v>
      </c>
      <c r="G18" s="65"/>
      <c r="H18" s="65"/>
      <c r="J18" s="65">
        <v>1.4E-2</v>
      </c>
      <c r="K18" s="65">
        <v>1.663</v>
      </c>
      <c r="L18" s="65">
        <v>1.9590000000000001</v>
      </c>
      <c r="M18" s="65">
        <v>2.117</v>
      </c>
      <c r="N18" s="65">
        <v>2.3090000000000002</v>
      </c>
      <c r="Y18" s="84">
        <v>1.3</v>
      </c>
      <c r="Z18" s="85">
        <v>1.43</v>
      </c>
      <c r="AA18" s="85">
        <v>1.29</v>
      </c>
      <c r="AB18" s="85">
        <v>1.21</v>
      </c>
      <c r="AC18" s="85">
        <v>1.1299999999999999</v>
      </c>
      <c r="AD18" s="85">
        <v>1.04</v>
      </c>
      <c r="AE18" s="85">
        <v>0.91</v>
      </c>
      <c r="AG18" s="84">
        <v>1.3</v>
      </c>
      <c r="AH18" s="86">
        <v>1.29</v>
      </c>
      <c r="AI18" s="86">
        <v>1.272</v>
      </c>
      <c r="AJ18" s="86">
        <v>1.264</v>
      </c>
      <c r="AK18" s="86">
        <v>1.262</v>
      </c>
      <c r="AL18" s="86">
        <v>1.2649999999999999</v>
      </c>
      <c r="AM18" s="86">
        <v>1.2569999999999999</v>
      </c>
    </row>
    <row r="19" spans="1:39">
      <c r="A19" s="63">
        <v>1.6999999999999999E-3</v>
      </c>
      <c r="B19" s="70">
        <v>2.2050000000000001</v>
      </c>
      <c r="D19" s="65">
        <v>-0.9</v>
      </c>
      <c r="E19" s="65">
        <v>0.68179999999999996</v>
      </c>
      <c r="F19" s="65">
        <v>0.71740000000000004</v>
      </c>
      <c r="G19" s="65"/>
      <c r="H19" s="65"/>
      <c r="J19" s="65">
        <v>1.6E-2</v>
      </c>
      <c r="K19" s="65">
        <v>1.6140000000000001</v>
      </c>
      <c r="L19" s="65">
        <v>1.9119999999999999</v>
      </c>
      <c r="M19" s="65">
        <v>2.0720000000000001</v>
      </c>
      <c r="N19" s="65">
        <v>2.27</v>
      </c>
      <c r="Y19" s="84">
        <v>1.4</v>
      </c>
      <c r="Z19" s="85">
        <v>1.5</v>
      </c>
      <c r="AA19" s="85">
        <v>1.37</v>
      </c>
      <c r="AB19" s="85">
        <v>1.29</v>
      </c>
      <c r="AC19" s="85">
        <v>1.2</v>
      </c>
      <c r="AD19" s="85">
        <v>1.1000000000000001</v>
      </c>
      <c r="AE19" s="85">
        <v>0.95</v>
      </c>
      <c r="AG19" s="84">
        <v>1.4</v>
      </c>
      <c r="AH19" s="86">
        <v>1.2849999999999999</v>
      </c>
      <c r="AI19" s="86">
        <v>1.27</v>
      </c>
      <c r="AJ19" s="86">
        <v>1.264</v>
      </c>
      <c r="AK19" s="86">
        <v>1.2669999999999999</v>
      </c>
      <c r="AL19" s="86">
        <v>1.272</v>
      </c>
      <c r="AM19" s="86">
        <v>1.2649999999999999</v>
      </c>
    </row>
    <row r="20" spans="1:39">
      <c r="A20" s="63">
        <v>1.8E-3</v>
      </c>
      <c r="B20" s="70">
        <v>2.1739999999999999</v>
      </c>
      <c r="D20" s="65">
        <v>-0.8</v>
      </c>
      <c r="E20" s="65">
        <v>0.64810000000000001</v>
      </c>
      <c r="F20" s="65">
        <v>0.68189999999999995</v>
      </c>
      <c r="G20" s="65"/>
      <c r="H20" s="65"/>
      <c r="J20" s="65">
        <v>1.7999999999999999E-2</v>
      </c>
      <c r="K20" s="65">
        <v>1.5760000000000001</v>
      </c>
      <c r="L20" s="65">
        <v>1.879</v>
      </c>
      <c r="M20" s="65">
        <v>2.0369999999999999</v>
      </c>
      <c r="N20" s="65">
        <v>2.2400000000000002</v>
      </c>
      <c r="Y20" s="84">
        <v>1.5</v>
      </c>
      <c r="Z20" s="85">
        <v>1.58</v>
      </c>
      <c r="AA20" s="85">
        <v>1.44</v>
      </c>
      <c r="AB20" s="85">
        <v>1.36</v>
      </c>
      <c r="AC20" s="85">
        <v>1.27</v>
      </c>
      <c r="AD20" s="85">
        <v>1.1599999999999999</v>
      </c>
      <c r="AE20" s="85">
        <v>1</v>
      </c>
      <c r="AG20" s="84">
        <v>1.5</v>
      </c>
      <c r="AH20" s="86">
        <v>1.282</v>
      </c>
      <c r="AI20" s="86">
        <v>1.2689999999999999</v>
      </c>
      <c r="AJ20" s="86">
        <v>1.2649999999999999</v>
      </c>
      <c r="AK20" s="86">
        <v>1.2729999999999999</v>
      </c>
      <c r="AL20" s="86">
        <v>1.2829999999999999</v>
      </c>
      <c r="AM20" s="86">
        <v>1.2729999999999999</v>
      </c>
    </row>
    <row r="21" spans="1:39">
      <c r="A21" s="63">
        <v>1.9E-3</v>
      </c>
      <c r="B21" s="70">
        <v>2.145</v>
      </c>
      <c r="D21" s="65">
        <v>-0.7</v>
      </c>
      <c r="E21" s="65">
        <v>0.61429999999999996</v>
      </c>
      <c r="F21" s="65">
        <v>0.65</v>
      </c>
      <c r="G21" s="65"/>
      <c r="H21" s="65"/>
      <c r="J21" s="65">
        <v>0.02</v>
      </c>
      <c r="K21" s="65">
        <v>1.544</v>
      </c>
      <c r="L21" s="65">
        <v>1.849</v>
      </c>
      <c r="M21" s="65">
        <v>2.004</v>
      </c>
      <c r="N21" s="65">
        <v>2.2160000000000002</v>
      </c>
      <c r="Y21" s="93">
        <v>1.6</v>
      </c>
      <c r="Z21" s="94">
        <v>1.65</v>
      </c>
      <c r="AA21" s="94">
        <v>1.52</v>
      </c>
      <c r="AB21" s="94">
        <v>1.44</v>
      </c>
      <c r="AC21" s="94">
        <v>1.34</v>
      </c>
      <c r="AD21" s="94">
        <v>1.22</v>
      </c>
      <c r="AE21" s="94">
        <v>1.05</v>
      </c>
      <c r="AG21" s="93">
        <v>1.6</v>
      </c>
      <c r="AH21" s="95">
        <v>1.2789999999999999</v>
      </c>
      <c r="AI21" s="95">
        <v>1.268</v>
      </c>
      <c r="AJ21" s="95">
        <v>1.2669999999999999</v>
      </c>
      <c r="AK21" s="95">
        <v>1.28</v>
      </c>
      <c r="AL21" s="95">
        <v>1.2949999999999999</v>
      </c>
      <c r="AM21" s="95">
        <v>1.282</v>
      </c>
    </row>
    <row r="22" spans="1:39">
      <c r="A22" s="63">
        <v>2E-3</v>
      </c>
      <c r="B22" s="70">
        <v>2.1190000000000002</v>
      </c>
      <c r="D22" s="65">
        <v>-0.6</v>
      </c>
      <c r="E22" s="65">
        <v>0.57869999999999999</v>
      </c>
      <c r="F22" s="65">
        <v>0.61799999999999999</v>
      </c>
      <c r="G22" s="65">
        <v>0.66849999999999998</v>
      </c>
      <c r="H22" s="65"/>
      <c r="J22" s="65">
        <v>2.5000000000000001E-2</v>
      </c>
      <c r="K22" s="65">
        <v>1.4930000000000001</v>
      </c>
      <c r="L22" s="65">
        <v>1.8080000000000001</v>
      </c>
      <c r="M22" s="65">
        <v>1.9650000000000001</v>
      </c>
      <c r="N22" s="65">
        <v>2.1880000000000002</v>
      </c>
      <c r="Y22" s="84">
        <v>1.7</v>
      </c>
      <c r="Z22" s="85">
        <v>1.72</v>
      </c>
      <c r="AA22" s="85">
        <v>1.59</v>
      </c>
      <c r="AB22" s="85">
        <v>1.51</v>
      </c>
      <c r="AC22" s="85">
        <v>1.4</v>
      </c>
      <c r="AD22" s="85">
        <v>1.28</v>
      </c>
      <c r="AE22" s="85">
        <v>1.0900000000000001</v>
      </c>
      <c r="AG22" s="84">
        <v>1.7</v>
      </c>
      <c r="AH22" s="86">
        <v>1.2769999999999999</v>
      </c>
      <c r="AI22" s="86">
        <v>1.268</v>
      </c>
      <c r="AJ22" s="86">
        <v>1.2709999999999999</v>
      </c>
      <c r="AK22" s="86">
        <v>1.2889999999999999</v>
      </c>
      <c r="AL22" s="86">
        <v>1.3069999999999999</v>
      </c>
      <c r="AM22" s="86">
        <v>1.29</v>
      </c>
    </row>
    <row r="23" spans="1:39">
      <c r="A23" s="63">
        <v>2.0999999999999999E-3</v>
      </c>
      <c r="B23" s="70">
        <v>2.0939999999999999</v>
      </c>
      <c r="D23" s="65">
        <v>-0.5</v>
      </c>
      <c r="E23" s="65">
        <v>0.54279999999999995</v>
      </c>
      <c r="F23" s="65">
        <v>0.5847</v>
      </c>
      <c r="G23" s="65">
        <v>0.62919999999999998</v>
      </c>
      <c r="H23" s="65"/>
      <c r="J23" s="65">
        <v>0.03</v>
      </c>
      <c r="K23" s="65">
        <v>1.46</v>
      </c>
      <c r="L23" s="65">
        <v>1.788</v>
      </c>
      <c r="M23" s="65">
        <v>1.954</v>
      </c>
      <c r="N23" s="65">
        <v>2.1869999999999998</v>
      </c>
      <c r="Y23" s="84">
        <v>1.8</v>
      </c>
      <c r="Z23" s="85">
        <v>1.8</v>
      </c>
      <c r="AA23" s="85">
        <v>1.67</v>
      </c>
      <c r="AB23" s="85">
        <v>1.59</v>
      </c>
      <c r="AC23" s="85">
        <v>1.47</v>
      </c>
      <c r="AD23" s="85">
        <v>1.33</v>
      </c>
      <c r="AE23" s="85">
        <v>1.1299999999999999</v>
      </c>
      <c r="AG23" s="84">
        <v>1.8</v>
      </c>
      <c r="AH23" s="86">
        <v>1.274</v>
      </c>
      <c r="AI23" s="86">
        <v>1.268</v>
      </c>
      <c r="AJ23" s="86">
        <v>1.2769999999999999</v>
      </c>
      <c r="AK23" s="86">
        <v>1.3</v>
      </c>
      <c r="AL23" s="86">
        <v>1.32</v>
      </c>
      <c r="AM23" s="86">
        <v>1.298</v>
      </c>
    </row>
    <row r="24" spans="1:39">
      <c r="A24" s="63">
        <v>2.2000000000000001E-3</v>
      </c>
      <c r="B24" s="70">
        <v>2.0699999999999998</v>
      </c>
      <c r="D24" s="65">
        <v>-0.4</v>
      </c>
      <c r="E24" s="65">
        <v>0.50919999999999999</v>
      </c>
      <c r="F24" s="65">
        <v>0.55089999999999995</v>
      </c>
      <c r="G24" s="65">
        <v>0.59530000000000005</v>
      </c>
      <c r="H24" s="65"/>
      <c r="J24" s="65">
        <v>3.5000000000000003E-2</v>
      </c>
      <c r="K24" s="65">
        <v>1.4419999999999999</v>
      </c>
      <c r="L24" s="65">
        <v>1.784</v>
      </c>
      <c r="M24" s="65">
        <v>1.9630000000000001</v>
      </c>
      <c r="N24" s="65">
        <v>2.2010000000000001</v>
      </c>
      <c r="Y24" s="84">
        <v>1.9</v>
      </c>
      <c r="Z24" s="85">
        <v>1.87</v>
      </c>
      <c r="AA24" s="85">
        <v>1.74</v>
      </c>
      <c r="AB24" s="85">
        <v>1.66</v>
      </c>
      <c r="AC24" s="85">
        <v>1.53</v>
      </c>
      <c r="AD24" s="85">
        <v>1.38</v>
      </c>
      <c r="AE24" s="85">
        <v>1.17</v>
      </c>
      <c r="AG24" s="84">
        <v>1.9</v>
      </c>
      <c r="AH24" s="86">
        <v>1.272</v>
      </c>
      <c r="AI24" s="86">
        <v>1.27</v>
      </c>
      <c r="AJ24" s="86">
        <v>1.284</v>
      </c>
      <c r="AK24" s="86">
        <v>1.3129999999999999</v>
      </c>
      <c r="AL24" s="86">
        <v>1.3340000000000001</v>
      </c>
      <c r="AM24" s="86">
        <v>1.306</v>
      </c>
    </row>
    <row r="25" spans="1:39">
      <c r="A25" s="63">
        <v>2.3E-3</v>
      </c>
      <c r="B25" s="70">
        <v>2.0470000000000002</v>
      </c>
      <c r="D25" s="65">
        <v>-0.3</v>
      </c>
      <c r="E25" s="65">
        <v>0.4768</v>
      </c>
      <c r="F25" s="65">
        <v>0.5171</v>
      </c>
      <c r="G25" s="65">
        <v>0.56130000000000002</v>
      </c>
      <c r="H25" s="65"/>
      <c r="J25" s="65">
        <v>0.4</v>
      </c>
      <c r="K25" s="65">
        <v>1.4419999999999999</v>
      </c>
      <c r="L25" s="65">
        <v>1.7969999999999999</v>
      </c>
      <c r="M25" s="65">
        <v>1.988</v>
      </c>
      <c r="N25" s="65">
        <v>2.2309999999999999</v>
      </c>
      <c r="Y25" s="84">
        <v>2</v>
      </c>
      <c r="Z25" s="85">
        <v>1.95</v>
      </c>
      <c r="AA25" s="85">
        <v>1.82</v>
      </c>
      <c r="AB25" s="85">
        <v>1.73</v>
      </c>
      <c r="AC25" s="85">
        <v>1.59</v>
      </c>
      <c r="AD25" s="85">
        <v>1.42</v>
      </c>
      <c r="AE25" s="85">
        <v>1.21</v>
      </c>
      <c r="AG25" s="84">
        <v>2</v>
      </c>
      <c r="AH25" s="86">
        <v>1.2709999999999999</v>
      </c>
      <c r="AI25" s="86">
        <v>1.272</v>
      </c>
      <c r="AJ25" s="86">
        <v>1.2909999999999999</v>
      </c>
      <c r="AK25" s="86">
        <v>1.3260000000000001</v>
      </c>
      <c r="AL25" s="86">
        <v>1.3460000000000001</v>
      </c>
      <c r="AM25" s="86">
        <v>1.3140000000000001</v>
      </c>
    </row>
    <row r="26" spans="1:39">
      <c r="A26" s="63">
        <v>2.3999999999999998E-3</v>
      </c>
      <c r="B26" s="70">
        <v>2.0249999999999999</v>
      </c>
      <c r="D26" s="65">
        <v>-0.2</v>
      </c>
      <c r="E26" s="65">
        <v>0.44400000000000001</v>
      </c>
      <c r="F26" s="65">
        <v>0.48349999999999999</v>
      </c>
      <c r="G26" s="65">
        <v>0.52590000000000003</v>
      </c>
      <c r="H26" s="65"/>
      <c r="J26" s="65">
        <v>4.4999999999999998E-2</v>
      </c>
      <c r="K26" s="65">
        <v>1.4510000000000001</v>
      </c>
      <c r="L26" s="65">
        <v>1.821</v>
      </c>
      <c r="M26" s="65">
        <v>2.0270000000000001</v>
      </c>
      <c r="N26" s="65">
        <v>2.2759999999999998</v>
      </c>
      <c r="Y26" s="84">
        <v>2.1</v>
      </c>
      <c r="Z26" s="85">
        <v>2.02</v>
      </c>
      <c r="AA26" s="85">
        <v>1.89</v>
      </c>
      <c r="AB26" s="85">
        <v>1.8</v>
      </c>
      <c r="AC26" s="85">
        <v>1.64</v>
      </c>
      <c r="AD26" s="85">
        <v>1.46</v>
      </c>
      <c r="AE26" s="85">
        <v>1.24</v>
      </c>
      <c r="AG26" s="84">
        <v>2.1</v>
      </c>
      <c r="AH26" s="86">
        <v>1.2709999999999999</v>
      </c>
      <c r="AI26" s="86">
        <v>1.2749999999999999</v>
      </c>
      <c r="AJ26" s="86">
        <v>1.3009999999999999</v>
      </c>
      <c r="AK26" s="86">
        <v>1.34</v>
      </c>
      <c r="AL26" s="86">
        <v>1.357</v>
      </c>
      <c r="AM26" s="86">
        <v>1.321</v>
      </c>
    </row>
    <row r="27" spans="1:39">
      <c r="A27" s="63">
        <v>2.5000000000000001E-3</v>
      </c>
      <c r="B27" s="70">
        <v>2.0049999999999999</v>
      </c>
      <c r="D27" s="65">
        <v>-0.1</v>
      </c>
      <c r="E27" s="65">
        <v>0.41110000000000002</v>
      </c>
      <c r="F27" s="65">
        <v>0.44990000000000002</v>
      </c>
      <c r="G27" s="65">
        <v>0.49009999999999998</v>
      </c>
      <c r="H27" s="65"/>
      <c r="J27" s="65">
        <v>0.05</v>
      </c>
      <c r="K27" s="65">
        <v>1.4690000000000001</v>
      </c>
      <c r="L27" s="65">
        <v>1.8580000000000001</v>
      </c>
      <c r="M27" s="65">
        <v>2.085</v>
      </c>
      <c r="N27" s="65">
        <v>2.3479999999999999</v>
      </c>
      <c r="Y27" s="84">
        <v>2.2000000000000002</v>
      </c>
      <c r="Z27" s="85">
        <v>2.1</v>
      </c>
      <c r="AA27" s="85">
        <v>1.97</v>
      </c>
      <c r="AB27" s="85">
        <v>1.86</v>
      </c>
      <c r="AC27" s="85">
        <v>1.69</v>
      </c>
      <c r="AD27" s="85">
        <v>1.5</v>
      </c>
      <c r="AE27" s="85">
        <v>1.27</v>
      </c>
      <c r="AG27" s="84">
        <v>2.2000000000000002</v>
      </c>
      <c r="AH27" s="86">
        <v>1.27</v>
      </c>
      <c r="AI27" s="86">
        <v>1.2789999999999999</v>
      </c>
      <c r="AJ27" s="86">
        <v>1.3109999999999999</v>
      </c>
      <c r="AK27" s="86">
        <v>1.3520000000000001</v>
      </c>
      <c r="AL27" s="86">
        <v>1.3680000000000001</v>
      </c>
      <c r="AM27" s="86">
        <v>1.329</v>
      </c>
    </row>
    <row r="28" spans="1:39">
      <c r="A28" s="63">
        <v>2.5999999999999999E-3</v>
      </c>
      <c r="B28" s="70">
        <v>1.986</v>
      </c>
      <c r="C28" s="96"/>
      <c r="D28" s="65">
        <v>0</v>
      </c>
      <c r="E28" s="65">
        <v>0.37819999999999998</v>
      </c>
      <c r="F28" s="65">
        <v>0.41639999999999999</v>
      </c>
      <c r="G28" s="65">
        <v>0.45429999999999998</v>
      </c>
      <c r="H28" s="65">
        <v>0.57930000000000004</v>
      </c>
      <c r="J28" s="65">
        <v>0.06</v>
      </c>
      <c r="K28" s="65">
        <v>1.532</v>
      </c>
      <c r="L28" s="65">
        <v>1.9790000000000001</v>
      </c>
      <c r="M28" s="65">
        <v>2.262</v>
      </c>
      <c r="N28" s="65">
        <v>2.5259999999999998</v>
      </c>
      <c r="Y28" s="84">
        <v>2.2999999999999998</v>
      </c>
      <c r="Z28" s="85">
        <v>2.1800000000000002</v>
      </c>
      <c r="AA28" s="85">
        <v>2.0499999999999998</v>
      </c>
      <c r="AB28" s="85">
        <v>1.92</v>
      </c>
      <c r="AC28" s="85">
        <v>1.73</v>
      </c>
      <c r="AD28" s="85">
        <v>1.53</v>
      </c>
      <c r="AE28" s="85">
        <v>1.3</v>
      </c>
      <c r="AG28" s="84">
        <v>2.2999999999999998</v>
      </c>
      <c r="AH28" s="86">
        <v>1.27</v>
      </c>
      <c r="AI28" s="86">
        <v>1.284</v>
      </c>
      <c r="AJ28" s="86">
        <v>1.323</v>
      </c>
      <c r="AK28" s="86">
        <v>1.3620000000000001</v>
      </c>
      <c r="AL28" s="86">
        <v>1.377</v>
      </c>
      <c r="AM28" s="86">
        <v>1.335</v>
      </c>
    </row>
    <row r="29" spans="1:39">
      <c r="A29" s="63">
        <v>2.7000000000000001E-3</v>
      </c>
      <c r="B29" s="70">
        <v>1.9670000000000001</v>
      </c>
      <c r="D29" s="65">
        <v>0.1</v>
      </c>
      <c r="E29" s="65">
        <v>0.34520000000000001</v>
      </c>
      <c r="F29" s="65">
        <v>0.38390000000000002</v>
      </c>
      <c r="G29" s="65">
        <v>0.4219</v>
      </c>
      <c r="H29" s="65">
        <v>0.53900000000000003</v>
      </c>
      <c r="J29" s="65">
        <v>7.0000000000000007E-2</v>
      </c>
      <c r="K29" s="65">
        <v>1.657</v>
      </c>
      <c r="L29" s="65">
        <v>2.1560000000000001</v>
      </c>
      <c r="M29" s="65">
        <v>2.4670000000000001</v>
      </c>
      <c r="N29" s="65">
        <v>2.7530000000000001</v>
      </c>
      <c r="Y29" s="84">
        <v>2.4</v>
      </c>
      <c r="Z29" s="85">
        <v>2.25</v>
      </c>
      <c r="AA29" s="85">
        <v>2.12</v>
      </c>
      <c r="AB29" s="85">
        <v>1.97</v>
      </c>
      <c r="AC29" s="85">
        <v>1.76</v>
      </c>
      <c r="AD29" s="85">
        <v>1.56</v>
      </c>
      <c r="AE29" s="85">
        <v>1.33</v>
      </c>
      <c r="AG29" s="84">
        <v>2.4</v>
      </c>
      <c r="AH29" s="86">
        <v>1.2709999999999999</v>
      </c>
      <c r="AI29" s="86">
        <v>1.292</v>
      </c>
      <c r="AJ29" s="86">
        <v>1.3340000000000001</v>
      </c>
      <c r="AK29" s="86">
        <v>1.369</v>
      </c>
      <c r="AL29" s="86">
        <v>1.383</v>
      </c>
      <c r="AM29" s="86">
        <v>1.3420000000000001</v>
      </c>
    </row>
    <row r="30" spans="1:39">
      <c r="A30" s="63">
        <v>2.8E-3</v>
      </c>
      <c r="B30" s="70">
        <v>1.95</v>
      </c>
      <c r="D30" s="65">
        <v>0.2</v>
      </c>
      <c r="E30" s="65">
        <v>0.3125</v>
      </c>
      <c r="F30" s="65">
        <v>0.3518</v>
      </c>
      <c r="G30" s="65">
        <v>0.39090000000000003</v>
      </c>
      <c r="H30" s="65">
        <v>0.50170000000000003</v>
      </c>
      <c r="Y30" s="84">
        <v>2.5</v>
      </c>
      <c r="Z30" s="85">
        <v>2.33</v>
      </c>
      <c r="AA30" s="85">
        <v>2.19</v>
      </c>
      <c r="AB30" s="85">
        <v>2.02</v>
      </c>
      <c r="AC30" s="85">
        <v>1.79</v>
      </c>
      <c r="AD30" s="85">
        <v>1.59</v>
      </c>
      <c r="AE30" s="85">
        <v>1.36</v>
      </c>
      <c r="AG30" s="84">
        <v>2.5</v>
      </c>
      <c r="AH30" s="86">
        <v>1.272</v>
      </c>
      <c r="AI30" s="86">
        <v>1.2989999999999999</v>
      </c>
      <c r="AJ30" s="86">
        <v>1.345</v>
      </c>
      <c r="AK30" s="86">
        <v>1.3759999999999999</v>
      </c>
      <c r="AL30" s="86">
        <v>1.3879999999999999</v>
      </c>
      <c r="AM30" s="86">
        <v>1.3480000000000001</v>
      </c>
    </row>
    <row r="31" spans="1:39">
      <c r="A31" s="63">
        <v>2.8999999999999998E-3</v>
      </c>
      <c r="B31" s="70">
        <v>1.9330000000000001</v>
      </c>
      <c r="C31" s="96"/>
      <c r="D31" s="65">
        <v>0.3</v>
      </c>
      <c r="E31" s="65">
        <v>0.2802</v>
      </c>
      <c r="F31" s="65">
        <v>0.31869999999999998</v>
      </c>
      <c r="G31" s="65">
        <v>0.3604</v>
      </c>
      <c r="H31" s="65">
        <v>0.46429999999999999</v>
      </c>
      <c r="Y31" s="84">
        <v>2.6</v>
      </c>
      <c r="Z31" s="85">
        <v>2.4</v>
      </c>
      <c r="AA31" s="85">
        <v>2.2599999999999998</v>
      </c>
      <c r="AB31" s="85">
        <v>2.06</v>
      </c>
      <c r="AC31" s="85">
        <v>1.81</v>
      </c>
      <c r="AD31" s="85">
        <v>1.6</v>
      </c>
      <c r="AE31" s="85">
        <v>1.38</v>
      </c>
      <c r="AG31" s="84">
        <v>2.6</v>
      </c>
      <c r="AH31" s="86">
        <v>1.2729999999999999</v>
      </c>
      <c r="AI31" s="86">
        <v>1.3080000000000001</v>
      </c>
      <c r="AJ31" s="86">
        <v>1.3540000000000001</v>
      </c>
      <c r="AK31" s="86">
        <v>1.38</v>
      </c>
      <c r="AL31" s="86">
        <v>1.3919999999999999</v>
      </c>
      <c r="AM31" s="86">
        <v>1.3540000000000001</v>
      </c>
    </row>
    <row r="32" spans="1:39">
      <c r="A32" s="63">
        <v>3.0000000000000001E-3</v>
      </c>
      <c r="B32" s="70">
        <v>1.917</v>
      </c>
      <c r="C32" s="96"/>
      <c r="D32" s="65">
        <v>0.4</v>
      </c>
      <c r="E32" s="65">
        <v>0.24909999999999999</v>
      </c>
      <c r="F32" s="65">
        <v>0.28499999999999998</v>
      </c>
      <c r="G32" s="65">
        <v>0.33029999999999998</v>
      </c>
      <c r="H32" s="65">
        <v>0.43049999999999999</v>
      </c>
      <c r="Y32" s="84">
        <v>2.7</v>
      </c>
      <c r="Z32" s="85">
        <v>2.4700000000000002</v>
      </c>
      <c r="AA32" s="85">
        <v>2.33</v>
      </c>
      <c r="AB32" s="85">
        <v>2.08</v>
      </c>
      <c r="AC32" s="85">
        <v>1.82</v>
      </c>
      <c r="AD32" s="85">
        <v>1.62</v>
      </c>
      <c r="AE32" s="85">
        <v>1.41</v>
      </c>
      <c r="AG32" s="84">
        <v>2.7</v>
      </c>
      <c r="AH32" s="86">
        <v>1.276</v>
      </c>
      <c r="AI32" s="86">
        <v>1.3169999999999999</v>
      </c>
      <c r="AJ32" s="86">
        <v>1.3620000000000001</v>
      </c>
      <c r="AK32" s="86">
        <v>1.383</v>
      </c>
      <c r="AL32" s="86">
        <v>1.395</v>
      </c>
      <c r="AM32" s="86">
        <v>1.359</v>
      </c>
    </row>
    <row r="33" spans="1:39">
      <c r="A33" s="63">
        <v>3.0999999999999999E-3</v>
      </c>
      <c r="B33" s="70">
        <v>1.9019999999999999</v>
      </c>
      <c r="C33" s="96"/>
      <c r="D33" s="65">
        <v>0.5</v>
      </c>
      <c r="E33" s="65">
        <v>0.22</v>
      </c>
      <c r="F33" s="65">
        <v>0.25330000000000003</v>
      </c>
      <c r="G33" s="65">
        <v>0.30030000000000001</v>
      </c>
      <c r="H33" s="65">
        <v>0.3972</v>
      </c>
      <c r="Y33" s="84">
        <v>2.8</v>
      </c>
      <c r="Z33" s="85">
        <v>2.54</v>
      </c>
      <c r="AA33" s="85">
        <v>2.39</v>
      </c>
      <c r="AB33" s="85">
        <v>2.11</v>
      </c>
      <c r="AC33" s="85">
        <v>1.82</v>
      </c>
      <c r="AD33" s="85">
        <v>1.63</v>
      </c>
      <c r="AE33" s="85">
        <v>1.43</v>
      </c>
      <c r="AG33" s="84">
        <v>2.8</v>
      </c>
      <c r="AH33" s="86">
        <v>1.278</v>
      </c>
      <c r="AI33" s="86">
        <v>1.3260000000000001</v>
      </c>
      <c r="AJ33" s="86">
        <v>1.3680000000000001</v>
      </c>
      <c r="AK33" s="86">
        <v>1.385</v>
      </c>
      <c r="AL33" s="86">
        <v>1.397</v>
      </c>
      <c r="AM33" s="86">
        <v>1.363</v>
      </c>
    </row>
    <row r="34" spans="1:39">
      <c r="A34" s="63">
        <v>3.2000000000000002E-3</v>
      </c>
      <c r="B34" s="70">
        <v>1.887</v>
      </c>
      <c r="C34" s="96"/>
      <c r="D34" s="65">
        <v>0.6</v>
      </c>
      <c r="E34" s="65">
        <v>0.19439999999999999</v>
      </c>
      <c r="F34" s="65">
        <v>0.22550000000000001</v>
      </c>
      <c r="G34" s="65">
        <v>0.27029999999999998</v>
      </c>
      <c r="H34" s="65">
        <v>0.3639</v>
      </c>
      <c r="Y34" s="84">
        <v>2.9</v>
      </c>
      <c r="Z34" s="85">
        <v>2.62</v>
      </c>
      <c r="AA34" s="85">
        <v>2.4500000000000002</v>
      </c>
      <c r="AB34" s="85">
        <v>2.12</v>
      </c>
      <c r="AC34" s="85">
        <v>1.83</v>
      </c>
      <c r="AD34" s="85">
        <v>1.64</v>
      </c>
      <c r="AE34" s="85">
        <v>1.45</v>
      </c>
      <c r="AG34" s="84">
        <v>2.9</v>
      </c>
      <c r="AH34" s="86">
        <v>1.2829999999999999</v>
      </c>
      <c r="AI34" s="86">
        <v>1.3360000000000001</v>
      </c>
      <c r="AJ34" s="86">
        <v>1.3720000000000001</v>
      </c>
      <c r="AK34" s="86">
        <v>1.387</v>
      </c>
      <c r="AL34" s="86">
        <v>1.3979999999999999</v>
      </c>
      <c r="AM34" s="86">
        <v>1.367</v>
      </c>
    </row>
    <row r="35" spans="1:39">
      <c r="A35" s="63">
        <v>3.3E-3</v>
      </c>
      <c r="B35" s="70">
        <v>1.873</v>
      </c>
      <c r="C35" s="96"/>
      <c r="D35" s="65">
        <v>0.7</v>
      </c>
      <c r="E35" s="65">
        <v>0.16919999999999999</v>
      </c>
      <c r="F35" s="65">
        <v>0.19819999999999999</v>
      </c>
      <c r="G35" s="65">
        <v>0.2414</v>
      </c>
      <c r="H35" s="65">
        <v>0.3332</v>
      </c>
      <c r="Y35" s="84">
        <v>3</v>
      </c>
      <c r="Z35" s="85">
        <v>2.69</v>
      </c>
      <c r="AA35" s="85">
        <v>2.5</v>
      </c>
      <c r="AB35" s="85">
        <v>2.13</v>
      </c>
      <c r="AC35" s="85">
        <v>1.83</v>
      </c>
      <c r="AD35" s="85">
        <v>1.66</v>
      </c>
      <c r="AE35" s="85">
        <v>1.47</v>
      </c>
      <c r="AG35" s="84">
        <v>3</v>
      </c>
      <c r="AH35" s="86">
        <v>1.2869999999999999</v>
      </c>
      <c r="AI35" s="86">
        <v>1.343</v>
      </c>
      <c r="AJ35" s="86">
        <v>1.3759999999999999</v>
      </c>
      <c r="AK35" s="86">
        <v>1.389</v>
      </c>
      <c r="AL35" s="86">
        <v>1.399</v>
      </c>
      <c r="AM35" s="86">
        <v>1.37</v>
      </c>
    </row>
    <row r="36" spans="1:39">
      <c r="A36" s="63">
        <v>3.3999999999999998E-3</v>
      </c>
      <c r="B36" s="70">
        <v>1.86</v>
      </c>
      <c r="D36" s="65">
        <v>0.8</v>
      </c>
      <c r="E36" s="65">
        <v>0.14649999999999999</v>
      </c>
      <c r="F36" s="65">
        <v>0.17169999999999999</v>
      </c>
      <c r="G36" s="65">
        <v>0.2137</v>
      </c>
      <c r="H36" s="65">
        <v>0.30370000000000003</v>
      </c>
      <c r="Y36" s="84">
        <v>3.1</v>
      </c>
      <c r="Z36" s="85">
        <v>2.77</v>
      </c>
      <c r="AA36" s="85">
        <v>2.5299999999999998</v>
      </c>
      <c r="AB36" s="85">
        <v>2.13</v>
      </c>
      <c r="AC36" s="85">
        <v>1.82</v>
      </c>
      <c r="AD36" s="85">
        <v>1.66</v>
      </c>
      <c r="AE36" s="85">
        <v>1.49</v>
      </c>
      <c r="AG36" s="84">
        <v>3.1</v>
      </c>
      <c r="AH36" s="86">
        <v>1.2909999999999999</v>
      </c>
      <c r="AI36" s="86">
        <v>1.35</v>
      </c>
      <c r="AJ36" s="86">
        <v>1.379</v>
      </c>
      <c r="AK36" s="86">
        <v>1.3919999999999999</v>
      </c>
      <c r="AL36" s="86">
        <v>1.4</v>
      </c>
      <c r="AM36" s="86">
        <v>1.373</v>
      </c>
    </row>
    <row r="37" spans="1:39">
      <c r="A37" s="63">
        <v>3.5000000000000001E-3</v>
      </c>
      <c r="B37" s="70">
        <v>1.847</v>
      </c>
      <c r="D37" s="65">
        <v>0.9</v>
      </c>
      <c r="E37" s="65">
        <v>0.1241</v>
      </c>
      <c r="F37" s="65">
        <v>0.14710000000000001</v>
      </c>
      <c r="G37" s="65">
        <v>0.19</v>
      </c>
      <c r="H37" s="65">
        <v>0.27629999999999999</v>
      </c>
      <c r="Y37" s="84">
        <v>3.2</v>
      </c>
      <c r="Z37" s="85">
        <v>2.85</v>
      </c>
      <c r="AA37" s="85">
        <v>2.5499999999999998</v>
      </c>
      <c r="AB37" s="85">
        <v>2.13</v>
      </c>
      <c r="AC37" s="85">
        <v>1.82</v>
      </c>
      <c r="AD37" s="85">
        <v>1.66</v>
      </c>
      <c r="AE37" s="85">
        <v>1.5</v>
      </c>
      <c r="AG37" s="84">
        <v>3.2</v>
      </c>
      <c r="AH37" s="86">
        <v>1.2969999999999999</v>
      </c>
      <c r="AI37" s="86">
        <v>1.355</v>
      </c>
      <c r="AJ37" s="86">
        <v>1.3819999999999999</v>
      </c>
      <c r="AK37" s="86">
        <v>1.393</v>
      </c>
      <c r="AL37" s="86">
        <v>1.4</v>
      </c>
      <c r="AM37" s="86">
        <v>1.3759999999999999</v>
      </c>
    </row>
    <row r="38" spans="1:39">
      <c r="A38" s="63">
        <v>3.5999999999999999E-3</v>
      </c>
      <c r="B38" s="70">
        <v>1.8340000000000001</v>
      </c>
      <c r="D38" s="65">
        <v>1</v>
      </c>
      <c r="E38" s="65">
        <v>0.1057</v>
      </c>
      <c r="F38" s="65">
        <v>0.1265</v>
      </c>
      <c r="G38" s="65">
        <v>0.16750000000000001</v>
      </c>
      <c r="H38" s="65">
        <v>0.25040000000000001</v>
      </c>
      <c r="Y38" s="84">
        <v>3.3</v>
      </c>
      <c r="Z38" s="85">
        <v>2.92</v>
      </c>
      <c r="AA38" s="85">
        <v>2.56</v>
      </c>
      <c r="AB38" s="85">
        <v>2.12</v>
      </c>
      <c r="AC38" s="85">
        <v>1.81</v>
      </c>
      <c r="AD38" s="85">
        <v>1.67</v>
      </c>
      <c r="AE38" s="85">
        <v>1.52</v>
      </c>
      <c r="AG38" s="84">
        <v>3.3</v>
      </c>
      <c r="AH38" s="86">
        <v>1.3029999999999999</v>
      </c>
      <c r="AI38" s="86">
        <v>1.36</v>
      </c>
      <c r="AJ38" s="86">
        <v>1.3839999999999999</v>
      </c>
      <c r="AK38" s="86">
        <v>1.3939999999999999</v>
      </c>
      <c r="AL38" s="86">
        <v>1.401</v>
      </c>
      <c r="AM38" s="86">
        <v>1.379</v>
      </c>
    </row>
    <row r="39" spans="1:39">
      <c r="A39" s="63">
        <v>3.7000000000000002E-3</v>
      </c>
      <c r="B39" s="70">
        <v>1.8220000000000001</v>
      </c>
      <c r="D39" s="65">
        <v>1.1000000000000001</v>
      </c>
      <c r="E39" s="65">
        <v>8.7300000000000003E-2</v>
      </c>
      <c r="F39" s="65">
        <v>0.1086</v>
      </c>
      <c r="G39" s="65">
        <v>0.14649999999999999</v>
      </c>
      <c r="H39" s="65">
        <v>0.2261</v>
      </c>
      <c r="Y39" s="84">
        <v>3.4</v>
      </c>
      <c r="Z39" s="85">
        <v>2.98</v>
      </c>
      <c r="AA39" s="85">
        <v>2.56</v>
      </c>
      <c r="AB39" s="85">
        <v>2.12</v>
      </c>
      <c r="AC39" s="85">
        <v>1.8</v>
      </c>
      <c r="AD39" s="85">
        <v>1.67</v>
      </c>
      <c r="AE39" s="85">
        <v>1.54</v>
      </c>
      <c r="AG39" s="84">
        <v>3.4</v>
      </c>
      <c r="AH39" s="86">
        <v>1.3089999999999999</v>
      </c>
      <c r="AI39" s="86">
        <v>1.363</v>
      </c>
      <c r="AJ39" s="86">
        <v>1.3859999999999999</v>
      </c>
      <c r="AK39" s="86">
        <v>1.395</v>
      </c>
      <c r="AL39" s="86">
        <v>1.401</v>
      </c>
      <c r="AM39" s="86">
        <v>1.381</v>
      </c>
    </row>
    <row r="40" spans="1:39">
      <c r="A40" s="63">
        <v>3.8E-3</v>
      </c>
      <c r="B40" s="70">
        <v>1.81</v>
      </c>
      <c r="D40" s="65">
        <v>1.2</v>
      </c>
      <c r="E40" s="65">
        <v>7.2999999999999995E-2</v>
      </c>
      <c r="F40" s="65">
        <v>9.4100000000000003E-2</v>
      </c>
      <c r="G40" s="65">
        <v>0.12889999999999999</v>
      </c>
      <c r="H40" s="65">
        <v>0.2041</v>
      </c>
      <c r="Y40" s="84">
        <v>3.5</v>
      </c>
      <c r="Z40" s="85">
        <v>3.05</v>
      </c>
      <c r="AA40" s="85">
        <v>2.5499999999999998</v>
      </c>
      <c r="AB40" s="85">
        <v>2.1</v>
      </c>
      <c r="AC40" s="85">
        <v>1.79</v>
      </c>
      <c r="AD40" s="85">
        <v>1.67</v>
      </c>
      <c r="AE40" s="85">
        <v>1.55</v>
      </c>
      <c r="AG40" s="84">
        <v>3.5</v>
      </c>
      <c r="AH40" s="86">
        <v>1.3160000000000001</v>
      </c>
      <c r="AI40" s="86">
        <v>1.367</v>
      </c>
      <c r="AJ40" s="86">
        <v>1.3879999999999999</v>
      </c>
      <c r="AK40" s="86">
        <v>1.397</v>
      </c>
      <c r="AL40" s="86">
        <v>1.401</v>
      </c>
      <c r="AM40" s="86">
        <v>1.383</v>
      </c>
    </row>
    <row r="41" spans="1:39">
      <c r="A41" s="63">
        <v>3.8999999999999998E-3</v>
      </c>
      <c r="B41" s="70">
        <v>1.7989999999999999</v>
      </c>
      <c r="D41" s="65">
        <v>1.3</v>
      </c>
      <c r="E41" s="65">
        <v>6.0199999999999997E-2</v>
      </c>
      <c r="F41" s="65">
        <v>8.2799999999999999E-2</v>
      </c>
      <c r="G41" s="65">
        <v>0.1113</v>
      </c>
      <c r="H41" s="65">
        <v>0.1842</v>
      </c>
      <c r="Y41" s="84">
        <v>3.6</v>
      </c>
      <c r="Z41" s="85">
        <v>3.11</v>
      </c>
      <c r="AA41" s="85">
        <v>2.54</v>
      </c>
      <c r="AB41" s="85">
        <v>2.09</v>
      </c>
      <c r="AC41" s="85">
        <v>1.78</v>
      </c>
      <c r="AD41" s="85">
        <v>1.67</v>
      </c>
      <c r="AE41" s="85">
        <v>1.57</v>
      </c>
      <c r="AG41" s="84">
        <v>3.6</v>
      </c>
      <c r="AH41" s="86">
        <v>1.323</v>
      </c>
      <c r="AI41" s="86">
        <v>1.369</v>
      </c>
      <c r="AJ41" s="86">
        <v>1.389</v>
      </c>
      <c r="AK41" s="86">
        <v>1.397</v>
      </c>
      <c r="AL41" s="86">
        <v>1.401</v>
      </c>
      <c r="AM41" s="86">
        <v>1.385</v>
      </c>
    </row>
    <row r="42" spans="1:39">
      <c r="A42" s="63">
        <v>4.0000000000000001E-3</v>
      </c>
      <c r="B42" s="70">
        <v>1.788</v>
      </c>
      <c r="D42" s="65">
        <v>1.4</v>
      </c>
      <c r="E42" s="65">
        <v>5.1499999999999997E-2</v>
      </c>
      <c r="F42" s="65">
        <v>7.1400000000000005E-2</v>
      </c>
      <c r="G42" s="65">
        <v>0.10100000000000001</v>
      </c>
      <c r="H42" s="65">
        <v>0.16220000000000001</v>
      </c>
      <c r="Y42" s="84">
        <v>3.7</v>
      </c>
      <c r="Z42" s="85">
        <v>3.17</v>
      </c>
      <c r="AA42" s="85">
        <v>2.52</v>
      </c>
      <c r="AB42" s="85">
        <v>2.0699999999999998</v>
      </c>
      <c r="AC42" s="85">
        <v>1.77</v>
      </c>
      <c r="AD42" s="85">
        <v>1.66</v>
      </c>
      <c r="AE42" s="85">
        <v>1.58</v>
      </c>
      <c r="AG42" s="84">
        <v>3.7</v>
      </c>
      <c r="AH42" s="86">
        <v>1.33</v>
      </c>
      <c r="AI42" s="86">
        <v>1.371</v>
      </c>
      <c r="AJ42" s="86">
        <v>1.391</v>
      </c>
      <c r="AK42" s="86">
        <v>1.3979999999999999</v>
      </c>
      <c r="AL42" s="86">
        <v>1.4019999999999999</v>
      </c>
      <c r="AM42" s="86">
        <v>1.3859999999999999</v>
      </c>
    </row>
    <row r="43" spans="1:39">
      <c r="A43" s="63">
        <v>4.1000000000000003E-3</v>
      </c>
      <c r="B43" s="70">
        <v>1.7769999999999999</v>
      </c>
      <c r="D43" s="65">
        <v>1.5</v>
      </c>
      <c r="E43" s="65">
        <v>4.36E-2</v>
      </c>
      <c r="F43" s="65">
        <v>6.4199999999999993E-2</v>
      </c>
      <c r="G43" s="65">
        <v>9.0899999999999995E-2</v>
      </c>
      <c r="H43" s="65">
        <v>0.14549999999999999</v>
      </c>
      <c r="Y43" s="84">
        <v>3.8</v>
      </c>
      <c r="Z43" s="85">
        <v>3.22</v>
      </c>
      <c r="AA43" s="85">
        <v>2.4900000000000002</v>
      </c>
      <c r="AB43" s="85">
        <v>2.0499999999999998</v>
      </c>
      <c r="AC43" s="85">
        <v>1.75</v>
      </c>
      <c r="AD43" s="85">
        <v>1.66</v>
      </c>
      <c r="AE43" s="85">
        <v>1.59</v>
      </c>
      <c r="AG43" s="84">
        <v>3.8</v>
      </c>
      <c r="AH43" s="86">
        <v>1.335</v>
      </c>
      <c r="AI43" s="86">
        <v>1.3740000000000001</v>
      </c>
      <c r="AJ43" s="86">
        <v>1.391</v>
      </c>
      <c r="AK43" s="86">
        <v>1.3979999999999999</v>
      </c>
      <c r="AL43" s="86">
        <v>1.4019999999999999</v>
      </c>
      <c r="AM43" s="86">
        <v>1.387</v>
      </c>
    </row>
    <row r="44" spans="1:39">
      <c r="A44" s="63">
        <v>4.1999999999999997E-3</v>
      </c>
      <c r="B44" s="70">
        <v>1.7669999999999999</v>
      </c>
      <c r="D44" s="65">
        <v>1.6</v>
      </c>
      <c r="E44" s="65">
        <v>3.8300000000000001E-2</v>
      </c>
      <c r="F44" s="65">
        <v>5.7299999999999997E-2</v>
      </c>
      <c r="G44" s="65">
        <v>8.43E-2</v>
      </c>
      <c r="H44" s="65">
        <v>0.13159999999999999</v>
      </c>
      <c r="Y44" s="84">
        <v>3.9</v>
      </c>
      <c r="Z44" s="85">
        <v>3.27</v>
      </c>
      <c r="AA44" s="85">
        <v>2.4500000000000002</v>
      </c>
      <c r="AB44" s="85">
        <v>2.02</v>
      </c>
      <c r="AC44" s="85">
        <v>1.74</v>
      </c>
      <c r="AD44" s="85">
        <v>1.66</v>
      </c>
      <c r="AE44" s="85">
        <v>1.6</v>
      </c>
      <c r="AG44" s="84">
        <v>3.9</v>
      </c>
      <c r="AH44" s="86">
        <v>1.34</v>
      </c>
      <c r="AI44" s="86">
        <v>1.3759999999999999</v>
      </c>
      <c r="AJ44" s="86">
        <v>1.391</v>
      </c>
      <c r="AK44" s="86">
        <v>1.3979999999999999</v>
      </c>
      <c r="AL44" s="86">
        <v>1.4019999999999999</v>
      </c>
      <c r="AM44" s="86">
        <v>1.3879999999999999</v>
      </c>
    </row>
    <row r="45" spans="1:39">
      <c r="A45" s="63">
        <v>4.3E-3</v>
      </c>
      <c r="B45" s="70">
        <v>1.756</v>
      </c>
      <c r="D45" s="65">
        <v>1.7</v>
      </c>
      <c r="E45" s="65">
        <v>3.5000000000000003E-2</v>
      </c>
      <c r="F45" s="65">
        <v>5.6800000000000003E-2</v>
      </c>
      <c r="G45" s="65">
        <v>8.1000000000000003E-2</v>
      </c>
      <c r="H45" s="65">
        <v>0.1221</v>
      </c>
      <c r="Y45" s="84">
        <v>4</v>
      </c>
      <c r="Z45" s="85">
        <v>3.32</v>
      </c>
      <c r="AA45" s="85">
        <v>2.41</v>
      </c>
      <c r="AB45" s="85">
        <v>1.98</v>
      </c>
      <c r="AC45" s="85">
        <v>1.72</v>
      </c>
      <c r="AD45" s="85">
        <v>1.66</v>
      </c>
      <c r="AE45" s="85">
        <v>1.61</v>
      </c>
      <c r="AG45" s="84">
        <v>4</v>
      </c>
      <c r="AH45" s="86">
        <v>1.345</v>
      </c>
      <c r="AI45" s="86">
        <v>1.3779999999999999</v>
      </c>
      <c r="AJ45" s="86">
        <v>1.391</v>
      </c>
      <c r="AK45" s="86">
        <v>1.3979999999999999</v>
      </c>
      <c r="AL45" s="86">
        <v>1.4019999999999999</v>
      </c>
      <c r="AM45" s="86">
        <v>1.389</v>
      </c>
    </row>
    <row r="46" spans="1:39">
      <c r="A46" s="63">
        <v>4.4000000000000003E-3</v>
      </c>
      <c r="B46" s="70">
        <v>1.746</v>
      </c>
      <c r="D46" s="65">
        <v>1.8</v>
      </c>
      <c r="E46" s="65">
        <v>3.5000000000000003E-2</v>
      </c>
      <c r="F46" s="65">
        <v>5.6399999999999999E-2</v>
      </c>
      <c r="G46" s="65">
        <v>7.85E-2</v>
      </c>
      <c r="H46" s="65">
        <v>0.1143</v>
      </c>
    </row>
    <row r="47" spans="1:39">
      <c r="A47" s="63">
        <v>4.4999999999999997E-3</v>
      </c>
      <c r="B47" s="70">
        <v>1.7370000000000001</v>
      </c>
      <c r="D47" s="65">
        <v>1.9</v>
      </c>
      <c r="E47" s="65">
        <v>3.5000000000000003E-2</v>
      </c>
      <c r="F47" s="65">
        <v>5.6000000000000001E-2</v>
      </c>
      <c r="G47" s="65">
        <v>8.0299999999999996E-2</v>
      </c>
      <c r="H47" s="65">
        <v>0.11260000000000001</v>
      </c>
    </row>
    <row r="48" spans="1:39">
      <c r="A48" s="63">
        <v>4.5999999999999999E-3</v>
      </c>
      <c r="B48" s="70">
        <v>1.7270000000000001</v>
      </c>
      <c r="D48" s="65">
        <v>2</v>
      </c>
      <c r="E48" s="65">
        <v>3.5000000000000003E-2</v>
      </c>
      <c r="F48" s="65">
        <v>6.1100000000000002E-2</v>
      </c>
      <c r="G48" s="65">
        <v>8.2100000000000006E-2</v>
      </c>
      <c r="H48" s="65">
        <v>0.1113</v>
      </c>
    </row>
    <row r="49" spans="1:7">
      <c r="A49" s="63">
        <v>4.7000000000000002E-3</v>
      </c>
      <c r="B49" s="70">
        <v>1.718</v>
      </c>
    </row>
    <row r="50" spans="1:7">
      <c r="A50" s="63">
        <v>4.7999999999999996E-3</v>
      </c>
      <c r="B50" s="70">
        <v>1.7090000000000001</v>
      </c>
    </row>
    <row r="51" spans="1:7">
      <c r="A51" s="63">
        <v>4.8999999999999998E-3</v>
      </c>
      <c r="B51" s="70">
        <v>1.7010000000000001</v>
      </c>
    </row>
    <row r="52" spans="1:7">
      <c r="A52" s="63">
        <v>5.0000000000000001E-3</v>
      </c>
      <c r="B52" s="70">
        <v>1.6919999999999999</v>
      </c>
    </row>
    <row r="53" spans="1:7">
      <c r="A53" s="63">
        <v>5.1000000000000004E-3</v>
      </c>
      <c r="B53" s="70">
        <v>1.6839999999999999</v>
      </c>
      <c r="G53" s="97"/>
    </row>
    <row r="54" spans="1:7">
      <c r="A54" s="63">
        <v>5.1999999999999998E-3</v>
      </c>
      <c r="B54" s="70">
        <v>1.6759999999999999</v>
      </c>
    </row>
    <row r="55" spans="1:7">
      <c r="A55" s="63">
        <v>5.3E-3</v>
      </c>
      <c r="B55" s="70">
        <v>1.669</v>
      </c>
    </row>
    <row r="56" spans="1:7">
      <c r="A56" s="63">
        <v>5.4000000000000003E-3</v>
      </c>
      <c r="B56" s="70">
        <v>1.6619999999999999</v>
      </c>
    </row>
    <row r="57" spans="1:7">
      <c r="A57" s="63">
        <v>5.4999999999999997E-3</v>
      </c>
      <c r="B57" s="70">
        <v>1.6539999999999999</v>
      </c>
    </row>
    <row r="58" spans="1:7">
      <c r="A58" s="63">
        <v>5.5999999999999999E-3</v>
      </c>
      <c r="B58" s="70">
        <v>1.647</v>
      </c>
    </row>
    <row r="59" spans="1:7">
      <c r="A59" s="63">
        <v>5.7000000000000002E-3</v>
      </c>
      <c r="B59" s="70">
        <v>1.64</v>
      </c>
    </row>
    <row r="60" spans="1:7">
      <c r="A60" s="63">
        <v>5.7999999999999996E-3</v>
      </c>
      <c r="B60" s="70">
        <v>1.633</v>
      </c>
    </row>
    <row r="61" spans="1:7">
      <c r="A61" s="63">
        <v>5.8999999999999999E-3</v>
      </c>
      <c r="B61" s="70">
        <v>1.6259999999999999</v>
      </c>
    </row>
    <row r="62" spans="1:7">
      <c r="A62" s="63">
        <v>6.0000000000000001E-3</v>
      </c>
      <c r="B62" s="70">
        <v>1.62</v>
      </c>
    </row>
    <row r="63" spans="1:7">
      <c r="A63" s="63">
        <v>6.1000000000000004E-3</v>
      </c>
      <c r="B63" s="70">
        <v>1.6140000000000001</v>
      </c>
    </row>
    <row r="64" spans="1:7">
      <c r="A64" s="63">
        <v>6.1999999999999998E-3</v>
      </c>
      <c r="B64" s="70">
        <v>1.607</v>
      </c>
    </row>
    <row r="65" spans="1:2">
      <c r="A65" s="63">
        <v>6.3E-3</v>
      </c>
      <c r="B65" s="70">
        <v>1.601</v>
      </c>
    </row>
    <row r="66" spans="1:2">
      <c r="A66" s="63">
        <v>6.4000000000000003E-3</v>
      </c>
      <c r="B66" s="70">
        <v>1.595</v>
      </c>
    </row>
    <row r="67" spans="1:2">
      <c r="A67" s="63">
        <v>6.4999999999999997E-3</v>
      </c>
      <c r="B67" s="70">
        <v>1.589</v>
      </c>
    </row>
    <row r="68" spans="1:2">
      <c r="A68" s="63">
        <v>6.6E-3</v>
      </c>
      <c r="B68" s="70">
        <v>1.583</v>
      </c>
    </row>
    <row r="69" spans="1:2">
      <c r="A69" s="63">
        <v>6.7000000000000002E-3</v>
      </c>
      <c r="B69" s="70">
        <v>1.5780000000000001</v>
      </c>
    </row>
    <row r="70" spans="1:2">
      <c r="A70" s="63">
        <v>6.7999999999999996E-3</v>
      </c>
      <c r="B70" s="70">
        <v>1.5720000000000001</v>
      </c>
    </row>
    <row r="71" spans="1:2">
      <c r="A71" s="63">
        <v>6.8999999999999999E-3</v>
      </c>
      <c r="B71" s="70">
        <v>1.5669999999999999</v>
      </c>
    </row>
    <row r="72" spans="1:2">
      <c r="A72" s="63">
        <v>7.0000000000000001E-3</v>
      </c>
      <c r="B72" s="70">
        <v>1.5609999999999999</v>
      </c>
    </row>
    <row r="73" spans="1:2">
      <c r="A73" s="63">
        <v>7.1000000000000004E-3</v>
      </c>
      <c r="B73" s="70">
        <v>1.556</v>
      </c>
    </row>
    <row r="74" spans="1:2">
      <c r="A74" s="63">
        <v>7.1999999999999998E-3</v>
      </c>
      <c r="B74" s="70">
        <v>1.5509999999999999</v>
      </c>
    </row>
    <row r="75" spans="1:2">
      <c r="A75" s="63">
        <v>7.3000000000000001E-3</v>
      </c>
      <c r="B75" s="70">
        <v>1.546</v>
      </c>
    </row>
    <row r="76" spans="1:2">
      <c r="A76" s="63">
        <v>7.4000000000000003E-3</v>
      </c>
      <c r="B76" s="70">
        <v>1.5409999999999999</v>
      </c>
    </row>
    <row r="77" spans="1:2">
      <c r="A77" s="63">
        <v>7.4999999999999997E-3</v>
      </c>
      <c r="B77" s="70">
        <v>1.536</v>
      </c>
    </row>
    <row r="78" spans="1:2">
      <c r="A78" s="63">
        <v>7.6E-3</v>
      </c>
      <c r="B78" s="70">
        <v>1.5309999999999999</v>
      </c>
    </row>
    <row r="79" spans="1:2">
      <c r="A79" s="63">
        <v>7.7000000000000002E-3</v>
      </c>
      <c r="B79" s="70">
        <v>1.526</v>
      </c>
    </row>
    <row r="80" spans="1:2">
      <c r="A80" s="63">
        <v>7.7999999999999996E-3</v>
      </c>
      <c r="B80" s="70">
        <v>1.5209999999999999</v>
      </c>
    </row>
    <row r="81" spans="1:2">
      <c r="A81" s="63">
        <v>7.9000000000000008E-3</v>
      </c>
      <c r="B81" s="70">
        <v>1.5169999999999999</v>
      </c>
    </row>
    <row r="82" spans="1:2">
      <c r="A82" s="63">
        <v>8.0000000000000002E-3</v>
      </c>
      <c r="B82" s="70">
        <v>1.512</v>
      </c>
    </row>
    <row r="83" spans="1:2">
      <c r="A83" s="63">
        <v>8.0999999999999996E-3</v>
      </c>
      <c r="B83" s="70">
        <v>1.508</v>
      </c>
    </row>
    <row r="84" spans="1:2">
      <c r="A84" s="63">
        <v>8.2000000000000007E-3</v>
      </c>
      <c r="B84" s="70">
        <v>1.5029999999999999</v>
      </c>
    </row>
    <row r="85" spans="1:2">
      <c r="A85" s="63">
        <v>8.3000000000000001E-3</v>
      </c>
      <c r="B85" s="70">
        <v>1.4990000000000001</v>
      </c>
    </row>
    <row r="86" spans="1:2">
      <c r="A86" s="63">
        <v>8.3999999999999995E-3</v>
      </c>
      <c r="B86" s="70">
        <v>1.4950000000000001</v>
      </c>
    </row>
    <row r="87" spans="1:2">
      <c r="A87" s="63">
        <v>8.5000000000000006E-3</v>
      </c>
      <c r="B87" s="70">
        <v>1.4910000000000001</v>
      </c>
    </row>
    <row r="88" spans="1:2">
      <c r="A88" s="63">
        <v>8.6E-3</v>
      </c>
      <c r="B88" s="70">
        <v>1.4870000000000001</v>
      </c>
    </row>
    <row r="89" spans="1:2">
      <c r="A89" s="63">
        <v>8.6999999999999994E-3</v>
      </c>
      <c r="B89" s="70">
        <v>1.482</v>
      </c>
    </row>
    <row r="90" spans="1:2">
      <c r="A90" s="63">
        <v>8.8000000000000005E-3</v>
      </c>
      <c r="B90" s="70">
        <v>1.478</v>
      </c>
    </row>
    <row r="91" spans="1:2">
      <c r="A91" s="63">
        <v>8.8999999999999999E-3</v>
      </c>
      <c r="B91" s="70">
        <v>1.474</v>
      </c>
    </row>
    <row r="92" spans="1:2">
      <c r="A92" s="63">
        <v>8.9999999999999993E-3</v>
      </c>
      <c r="B92" s="70">
        <v>1.4710000000000001</v>
      </c>
    </row>
    <row r="93" spans="1:2">
      <c r="A93" s="63">
        <v>9.1000000000000004E-3</v>
      </c>
      <c r="B93" s="70">
        <v>1.4670000000000001</v>
      </c>
    </row>
    <row r="94" spans="1:2">
      <c r="A94" s="63">
        <v>9.1999999999999998E-3</v>
      </c>
      <c r="B94" s="70">
        <v>1.4630000000000001</v>
      </c>
    </row>
    <row r="95" spans="1:2">
      <c r="A95" s="63">
        <v>9.2999999999999992E-3</v>
      </c>
      <c r="B95" s="70">
        <v>1.4590000000000001</v>
      </c>
    </row>
    <row r="96" spans="1:2">
      <c r="A96" s="63">
        <v>9.4000000000000004E-3</v>
      </c>
      <c r="B96" s="70">
        <v>1.456</v>
      </c>
    </row>
    <row r="97" spans="1:2">
      <c r="A97" s="63">
        <v>9.4999999999999998E-3</v>
      </c>
      <c r="B97" s="70">
        <v>1.452</v>
      </c>
    </row>
    <row r="98" spans="1:2">
      <c r="A98" s="63">
        <v>9.5999999999999992E-3</v>
      </c>
      <c r="B98" s="70">
        <v>1.448</v>
      </c>
    </row>
    <row r="99" spans="1:2">
      <c r="A99" s="63">
        <v>9.7000000000000003E-3</v>
      </c>
      <c r="B99" s="70">
        <v>1.4450000000000001</v>
      </c>
    </row>
    <row r="100" spans="1:2">
      <c r="A100" s="63">
        <v>9.7999999999999997E-3</v>
      </c>
      <c r="B100" s="70">
        <v>1.4419999999999999</v>
      </c>
    </row>
    <row r="101" spans="1:2">
      <c r="A101" s="63">
        <v>9.9000000000000008E-3</v>
      </c>
      <c r="B101" s="70">
        <v>1.4379999999999999</v>
      </c>
    </row>
    <row r="102" spans="1:2">
      <c r="A102" s="63">
        <v>0.01</v>
      </c>
      <c r="B102" s="70">
        <v>1.4350000000000001</v>
      </c>
    </row>
    <row r="103" spans="1:2">
      <c r="A103" s="63">
        <v>1.0999999999999999E-2</v>
      </c>
      <c r="B103" s="70">
        <v>1.403</v>
      </c>
    </row>
    <row r="104" spans="1:2">
      <c r="A104" s="63">
        <v>1.2E-2</v>
      </c>
      <c r="B104" s="70">
        <v>1.375</v>
      </c>
    </row>
    <row r="105" spans="1:2">
      <c r="A105" s="63">
        <v>1.2999999999999999E-2</v>
      </c>
      <c r="B105" s="70">
        <v>1.35</v>
      </c>
    </row>
    <row r="106" spans="1:2">
      <c r="A106" s="63">
        <v>1.4E-2</v>
      </c>
      <c r="B106" s="70">
        <v>1.327</v>
      </c>
    </row>
    <row r="107" spans="1:2">
      <c r="A107" s="63">
        <v>1.4999999999999999E-2</v>
      </c>
      <c r="B107" s="70">
        <v>1.3069999999999999</v>
      </c>
    </row>
    <row r="108" spans="1:2">
      <c r="A108" s="63">
        <v>1.6E-2</v>
      </c>
      <c r="B108" s="70">
        <v>1.288</v>
      </c>
    </row>
    <row r="109" spans="1:2">
      <c r="A109" s="63">
        <v>1.7000000000000001E-2</v>
      </c>
      <c r="B109" s="70">
        <v>1.2709999999999999</v>
      </c>
    </row>
    <row r="110" spans="1:2">
      <c r="A110" s="63">
        <v>1.7999999999999999E-2</v>
      </c>
      <c r="B110" s="70">
        <v>1.2549999999999999</v>
      </c>
    </row>
    <row r="111" spans="1:2">
      <c r="A111" s="63">
        <v>1.9E-2</v>
      </c>
      <c r="B111" s="70">
        <v>1.24</v>
      </c>
    </row>
    <row r="112" spans="1:2">
      <c r="A112" s="63">
        <v>0.02</v>
      </c>
      <c r="B112" s="70">
        <v>1.226</v>
      </c>
    </row>
    <row r="113" spans="1:2">
      <c r="A113" s="63">
        <v>2.1000000000000001E-2</v>
      </c>
      <c r="B113" s="70">
        <v>1.2130000000000001</v>
      </c>
    </row>
    <row r="114" spans="1:2">
      <c r="A114" s="63">
        <v>2.1999999999999999E-2</v>
      </c>
      <c r="B114" s="70">
        <v>1.2010000000000001</v>
      </c>
    </row>
    <row r="115" spans="1:2">
      <c r="A115" s="63">
        <v>2.3E-2</v>
      </c>
      <c r="B115" s="70">
        <v>1.1890000000000001</v>
      </c>
    </row>
    <row r="116" spans="1:2">
      <c r="A116" s="63">
        <v>2.4E-2</v>
      </c>
      <c r="B116" s="70">
        <v>1.1779999999999999</v>
      </c>
    </row>
    <row r="117" spans="1:2">
      <c r="A117" s="63">
        <v>2.5000000000000001E-2</v>
      </c>
      <c r="B117" s="70">
        <v>1.1679999999999999</v>
      </c>
    </row>
    <row r="118" spans="1:2">
      <c r="A118" s="63">
        <v>2.5999999999999999E-2</v>
      </c>
      <c r="B118" s="70">
        <v>1.159</v>
      </c>
    </row>
    <row r="119" spans="1:2">
      <c r="A119" s="63">
        <v>2.7E-2</v>
      </c>
      <c r="B119" s="70">
        <v>1.1499999999999999</v>
      </c>
    </row>
    <row r="120" spans="1:2">
      <c r="A120" s="63">
        <v>2.8000000000000001E-2</v>
      </c>
      <c r="B120" s="70">
        <v>1.141</v>
      </c>
    </row>
    <row r="121" spans="1:2">
      <c r="A121" s="63">
        <v>2.9000000000000001E-2</v>
      </c>
      <c r="B121" s="70">
        <v>1.133</v>
      </c>
    </row>
    <row r="122" spans="1:2">
      <c r="A122" s="63">
        <v>0.03</v>
      </c>
      <c r="B122" s="70">
        <v>1.125</v>
      </c>
    </row>
    <row r="123" spans="1:2">
      <c r="A123" s="63">
        <v>3.1E-2</v>
      </c>
      <c r="B123" s="70">
        <v>1.1180000000000001</v>
      </c>
    </row>
    <row r="124" spans="1:2">
      <c r="A124" s="63">
        <v>3.2000000000000001E-2</v>
      </c>
      <c r="B124" s="70">
        <v>1.111</v>
      </c>
    </row>
    <row r="125" spans="1:2">
      <c r="A125" s="63">
        <v>3.3000000000000002E-2</v>
      </c>
      <c r="B125" s="70">
        <v>1.1040000000000001</v>
      </c>
    </row>
    <row r="126" spans="1:2">
      <c r="A126" s="63">
        <v>3.4000000000000002E-2</v>
      </c>
      <c r="B126" s="70">
        <v>1.0980000000000001</v>
      </c>
    </row>
    <row r="127" spans="1:2">
      <c r="A127" s="63">
        <v>3.5000000000000003E-2</v>
      </c>
      <c r="B127" s="70">
        <v>1.0920000000000001</v>
      </c>
    </row>
    <row r="128" spans="1:2">
      <c r="A128" s="63">
        <v>3.5999999999999997E-2</v>
      </c>
      <c r="B128" s="70">
        <v>1.0860000000000001</v>
      </c>
    </row>
    <row r="129" spans="1:2">
      <c r="A129" s="63">
        <v>3.6999999999999998E-2</v>
      </c>
      <c r="B129" s="70">
        <v>1.08</v>
      </c>
    </row>
    <row r="130" spans="1:2">
      <c r="A130" s="63">
        <v>3.7999999999999999E-2</v>
      </c>
      <c r="B130" s="70">
        <v>1.075</v>
      </c>
    </row>
    <row r="131" spans="1:2">
      <c r="A131" s="63">
        <v>3.9E-2</v>
      </c>
      <c r="B131" s="70">
        <v>1.069</v>
      </c>
    </row>
    <row r="132" spans="1:2">
      <c r="A132" s="63">
        <v>0.04</v>
      </c>
      <c r="B132" s="70">
        <v>1.0640000000000001</v>
      </c>
    </row>
    <row r="133" spans="1:2">
      <c r="A133" s="63">
        <v>4.1000000000000002E-2</v>
      </c>
      <c r="B133" s="70">
        <v>1.0589999999999999</v>
      </c>
    </row>
    <row r="134" spans="1:2">
      <c r="A134" s="63">
        <v>4.2000000000000003E-2</v>
      </c>
      <c r="B134" s="70">
        <v>1.0549999999999999</v>
      </c>
    </row>
    <row r="135" spans="1:2">
      <c r="A135" s="63">
        <v>4.2999999999999997E-2</v>
      </c>
      <c r="B135" s="70">
        <v>1.05</v>
      </c>
    </row>
    <row r="136" spans="1:2">
      <c r="A136" s="63">
        <v>4.3999999999999997E-2</v>
      </c>
      <c r="B136" s="70">
        <v>1.046</v>
      </c>
    </row>
    <row r="137" spans="1:2">
      <c r="A137" s="63">
        <v>4.4999999999999998E-2</v>
      </c>
      <c r="B137" s="70">
        <v>1.042</v>
      </c>
    </row>
    <row r="138" spans="1:2">
      <c r="A138" s="63">
        <v>4.5999999999999999E-2</v>
      </c>
      <c r="B138" s="70">
        <v>1.038</v>
      </c>
    </row>
    <row r="139" spans="1:2">
      <c r="A139" s="63">
        <v>4.7E-2</v>
      </c>
      <c r="B139" s="70">
        <v>1.034</v>
      </c>
    </row>
    <row r="140" spans="1:2">
      <c r="A140" s="63">
        <v>4.8000000000000001E-2</v>
      </c>
      <c r="B140" s="70">
        <v>1.03</v>
      </c>
    </row>
    <row r="141" spans="1:2">
      <c r="A141" s="63">
        <v>4.9000000000000002E-2</v>
      </c>
      <c r="B141" s="70">
        <v>1.026</v>
      </c>
    </row>
    <row r="142" spans="1:2">
      <c r="A142" s="63">
        <v>0.05</v>
      </c>
      <c r="B142" s="70">
        <v>1.0229999999999999</v>
      </c>
    </row>
    <row r="143" spans="1:2">
      <c r="A143" s="63">
        <v>5.0999999999999997E-2</v>
      </c>
      <c r="B143" s="70">
        <v>1.0189999999999999</v>
      </c>
    </row>
    <row r="144" spans="1:2">
      <c r="A144" s="63">
        <v>5.1999999999999998E-2</v>
      </c>
      <c r="B144" s="70">
        <v>1.016</v>
      </c>
    </row>
    <row r="145" spans="1:2">
      <c r="A145" s="63">
        <v>5.2999999999999999E-2</v>
      </c>
      <c r="B145" s="70">
        <v>1.0129999999999999</v>
      </c>
    </row>
    <row r="146" spans="1:2">
      <c r="A146" s="63">
        <v>5.3999999999999999E-2</v>
      </c>
      <c r="B146" s="70">
        <v>1.01</v>
      </c>
    </row>
    <row r="147" spans="1:2">
      <c r="A147" s="63">
        <v>5.5E-2</v>
      </c>
      <c r="B147" s="70">
        <v>1.0069999999999999</v>
      </c>
    </row>
    <row r="148" spans="1:2">
      <c r="A148" s="63">
        <v>5.6000000000000001E-2</v>
      </c>
      <c r="B148" s="70">
        <v>1.004</v>
      </c>
    </row>
    <row r="149" spans="1:2">
      <c r="A149" s="63">
        <v>5.7000000000000002E-2</v>
      </c>
      <c r="B149" s="70">
        <v>1.0009999999999999</v>
      </c>
    </row>
    <row r="150" spans="1:2">
      <c r="A150" s="63">
        <v>5.8000000000000003E-2</v>
      </c>
      <c r="B150" s="70">
        <v>0.99850000000000005</v>
      </c>
    </row>
    <row r="151" spans="1:2">
      <c r="A151" s="63">
        <v>5.8999999999999997E-2</v>
      </c>
      <c r="B151" s="70">
        <v>0.99580000000000002</v>
      </c>
    </row>
    <row r="152" spans="1:2">
      <c r="A152" s="63">
        <v>0.06</v>
      </c>
      <c r="B152" s="70">
        <v>0.99319999999999997</v>
      </c>
    </row>
    <row r="153" spans="1:2">
      <c r="A153" s="63">
        <v>6.0999999999999999E-2</v>
      </c>
      <c r="B153" s="70">
        <v>0.99070000000000003</v>
      </c>
    </row>
    <row r="154" spans="1:2">
      <c r="A154" s="63">
        <v>6.2E-2</v>
      </c>
      <c r="B154" s="70">
        <v>0.98829999999999996</v>
      </c>
    </row>
    <row r="155" spans="1:2">
      <c r="A155" s="63">
        <v>6.3E-2</v>
      </c>
      <c r="B155" s="70">
        <v>0.98599999999999999</v>
      </c>
    </row>
    <row r="156" spans="1:2">
      <c r="A156" s="63">
        <v>6.4000000000000001E-2</v>
      </c>
      <c r="B156" s="70">
        <v>0.98370000000000002</v>
      </c>
    </row>
    <row r="157" spans="1:2">
      <c r="A157" s="63">
        <v>6.5000000000000002E-2</v>
      </c>
      <c r="B157" s="70">
        <v>0.98150000000000004</v>
      </c>
    </row>
    <row r="158" spans="1:2">
      <c r="A158" s="63">
        <v>6.6000000000000003E-2</v>
      </c>
      <c r="B158" s="70">
        <v>0.97929999999999995</v>
      </c>
    </row>
    <row r="159" spans="1:2">
      <c r="A159" s="63">
        <v>6.7000000000000004E-2</v>
      </c>
      <c r="B159" s="70">
        <v>0.97719999999999996</v>
      </c>
    </row>
    <row r="160" spans="1:2">
      <c r="A160" s="63">
        <v>6.8000000000000005E-2</v>
      </c>
      <c r="B160" s="70">
        <v>0.97519999999999996</v>
      </c>
    </row>
    <row r="161" spans="1:2">
      <c r="A161" s="63">
        <v>6.9000000000000006E-2</v>
      </c>
      <c r="B161" s="70">
        <v>0.97319999999999995</v>
      </c>
    </row>
    <row r="162" spans="1:2">
      <c r="A162" s="63">
        <v>7.0000000000000007E-2</v>
      </c>
      <c r="B162" s="70">
        <v>0.97130000000000005</v>
      </c>
    </row>
    <row r="163" spans="1:2">
      <c r="A163" s="63">
        <v>7.0999999999999994E-2</v>
      </c>
      <c r="B163" s="70">
        <v>0.96940000000000004</v>
      </c>
    </row>
    <row r="164" spans="1:2">
      <c r="A164" s="63">
        <v>7.1999999999999995E-2</v>
      </c>
      <c r="B164" s="70">
        <v>0.96760000000000002</v>
      </c>
    </row>
    <row r="165" spans="1:2">
      <c r="A165" s="63">
        <v>7.2999999999999995E-2</v>
      </c>
      <c r="B165" s="70">
        <v>0.96579999999999999</v>
      </c>
    </row>
    <row r="166" spans="1:2">
      <c r="A166" s="63">
        <v>7.3999999999999996E-2</v>
      </c>
      <c r="B166" s="70">
        <v>0.96409999999999996</v>
      </c>
    </row>
    <row r="167" spans="1:2">
      <c r="A167" s="63">
        <v>7.4999999999999997E-2</v>
      </c>
      <c r="B167" s="70">
        <v>0.96240000000000003</v>
      </c>
    </row>
    <row r="168" spans="1:2">
      <c r="A168" s="63">
        <v>7.5999999999999998E-2</v>
      </c>
      <c r="B168" s="70">
        <v>0.9607</v>
      </c>
    </row>
    <row r="169" spans="1:2">
      <c r="A169" s="63">
        <v>7.6999999999999999E-2</v>
      </c>
      <c r="B169" s="70">
        <v>0.95909999999999995</v>
      </c>
    </row>
    <row r="170" spans="1:2">
      <c r="A170" s="63">
        <v>7.8E-2</v>
      </c>
      <c r="B170" s="70">
        <v>0.95760000000000001</v>
      </c>
    </row>
    <row r="171" spans="1:2">
      <c r="A171" s="63">
        <v>7.9000000000000001E-2</v>
      </c>
      <c r="B171" s="70">
        <v>0.95620000000000005</v>
      </c>
    </row>
    <row r="172" spans="1:2">
      <c r="A172" s="63">
        <v>0.08</v>
      </c>
      <c r="B172" s="70">
        <v>0.95479999999999998</v>
      </c>
    </row>
    <row r="173" spans="1:2">
      <c r="A173" s="63">
        <v>8.1000000000000003E-2</v>
      </c>
      <c r="B173" s="70">
        <v>0.95340000000000003</v>
      </c>
    </row>
    <row r="174" spans="1:2">
      <c r="A174" s="63">
        <v>8.2000000000000003E-2</v>
      </c>
      <c r="B174" s="70">
        <v>0.95199999999999996</v>
      </c>
    </row>
    <row r="175" spans="1:2">
      <c r="A175" s="63">
        <v>8.3000000000000004E-2</v>
      </c>
      <c r="B175" s="70">
        <v>0.9506</v>
      </c>
    </row>
    <row r="176" spans="1:2">
      <c r="A176" s="63">
        <v>8.4000000000000005E-2</v>
      </c>
      <c r="B176" s="70">
        <v>0.94930000000000003</v>
      </c>
    </row>
    <row r="177" spans="1:2">
      <c r="A177" s="63">
        <v>8.5000000000000006E-2</v>
      </c>
      <c r="B177" s="70">
        <v>0.94810000000000005</v>
      </c>
    </row>
    <row r="178" spans="1:2">
      <c r="A178" s="63">
        <v>8.5999999999999993E-2</v>
      </c>
      <c r="B178" s="70">
        <v>0.94689999999999996</v>
      </c>
    </row>
    <row r="179" spans="1:2">
      <c r="A179" s="63">
        <v>8.6999999999999994E-2</v>
      </c>
      <c r="B179" s="70">
        <v>0.94569999999999999</v>
      </c>
    </row>
    <row r="180" spans="1:2">
      <c r="A180" s="63">
        <v>8.7999999999999995E-2</v>
      </c>
      <c r="B180" s="70">
        <v>0.94450000000000001</v>
      </c>
    </row>
    <row r="181" spans="1:2">
      <c r="A181" s="63">
        <v>8.8999999999999996E-2</v>
      </c>
      <c r="B181" s="70">
        <v>0.94330000000000003</v>
      </c>
    </row>
    <row r="182" spans="1:2">
      <c r="A182" s="63">
        <v>0.09</v>
      </c>
      <c r="B182" s="70">
        <v>0.94220000000000004</v>
      </c>
    </row>
    <row r="183" spans="1:2">
      <c r="A183" s="63">
        <v>9.0999999999999998E-2</v>
      </c>
      <c r="B183" s="70">
        <v>0.94110000000000005</v>
      </c>
    </row>
    <row r="184" spans="1:2">
      <c r="A184" s="63">
        <v>9.1999999999999998E-2</v>
      </c>
      <c r="B184" s="70">
        <v>0.94010000000000005</v>
      </c>
    </row>
    <row r="185" spans="1:2">
      <c r="A185" s="63">
        <v>9.2999999999999999E-2</v>
      </c>
      <c r="B185" s="70">
        <v>0.93910000000000005</v>
      </c>
    </row>
    <row r="186" spans="1:2">
      <c r="A186" s="63">
        <v>9.4E-2</v>
      </c>
      <c r="B186" s="70">
        <v>0.93810000000000004</v>
      </c>
    </row>
    <row r="187" spans="1:2">
      <c r="A187" s="63">
        <v>9.5000000000000001E-2</v>
      </c>
      <c r="B187" s="70">
        <v>0.93710000000000004</v>
      </c>
    </row>
    <row r="188" spans="1:2">
      <c r="A188" s="63">
        <v>9.6000000000000002E-2</v>
      </c>
      <c r="B188" s="70">
        <v>0.93620000000000003</v>
      </c>
    </row>
    <row r="189" spans="1:2">
      <c r="A189" s="63">
        <v>9.7000000000000003E-2</v>
      </c>
      <c r="B189" s="70">
        <v>0.93530000000000002</v>
      </c>
    </row>
    <row r="190" spans="1:2">
      <c r="A190" s="63">
        <v>9.8000000000000004E-2</v>
      </c>
      <c r="B190" s="70">
        <v>0.93440000000000001</v>
      </c>
    </row>
    <row r="191" spans="1:2">
      <c r="A191" s="63">
        <v>9.9000000000000005E-2</v>
      </c>
      <c r="B191" s="70">
        <v>0.9335</v>
      </c>
    </row>
    <row r="192" spans="1:2">
      <c r="A192" s="63">
        <v>0.1</v>
      </c>
      <c r="B192" s="70">
        <v>0.93269999999999997</v>
      </c>
    </row>
    <row r="193" spans="1:2">
      <c r="A193" s="63">
        <v>0.10100000000000001</v>
      </c>
      <c r="B193" s="70">
        <v>0.93189999999999995</v>
      </c>
    </row>
    <row r="194" spans="1:2">
      <c r="A194" s="63">
        <v>0.10199999999999999</v>
      </c>
      <c r="B194" s="70">
        <v>0.93110000000000004</v>
      </c>
    </row>
    <row r="195" spans="1:2">
      <c r="A195" s="63">
        <v>0.10299999999999999</v>
      </c>
      <c r="B195" s="70">
        <v>0.9304</v>
      </c>
    </row>
    <row r="196" spans="1:2">
      <c r="A196" s="63">
        <v>0.104</v>
      </c>
      <c r="B196" s="70">
        <v>0.92969999999999997</v>
      </c>
    </row>
    <row r="197" spans="1:2">
      <c r="A197" s="63">
        <v>0.105</v>
      </c>
      <c r="B197" s="70">
        <v>0.92900000000000005</v>
      </c>
    </row>
    <row r="198" spans="1:2">
      <c r="A198" s="63">
        <v>0.106</v>
      </c>
      <c r="B198" s="70">
        <v>0.92820000000000003</v>
      </c>
    </row>
    <row r="199" spans="1:2">
      <c r="A199" s="63">
        <v>0.107</v>
      </c>
      <c r="B199" s="70">
        <v>0.92759999999999998</v>
      </c>
    </row>
    <row r="200" spans="1:2">
      <c r="A200" s="63">
        <v>0.108</v>
      </c>
      <c r="B200" s="70">
        <v>0.92689999999999995</v>
      </c>
    </row>
    <row r="201" spans="1:2">
      <c r="A201" s="63">
        <v>0.109</v>
      </c>
      <c r="B201" s="70">
        <v>0.92630000000000001</v>
      </c>
    </row>
    <row r="202" spans="1:2">
      <c r="A202" s="63">
        <v>0.11</v>
      </c>
      <c r="B202" s="70">
        <v>0.92569999999999997</v>
      </c>
    </row>
    <row r="203" spans="1:2">
      <c r="A203" s="63">
        <v>0.111</v>
      </c>
      <c r="B203" s="70">
        <v>0.92510000000000003</v>
      </c>
    </row>
    <row r="204" spans="1:2">
      <c r="A204" s="63">
        <v>0.112</v>
      </c>
      <c r="B204" s="70">
        <v>0.92449999999999999</v>
      </c>
    </row>
    <row r="205" spans="1:2">
      <c r="A205" s="63">
        <v>0.113</v>
      </c>
      <c r="B205" s="70">
        <v>0.92390000000000005</v>
      </c>
    </row>
    <row r="206" spans="1:2">
      <c r="A206" s="63">
        <v>0.114</v>
      </c>
      <c r="B206" s="70">
        <v>0.9234</v>
      </c>
    </row>
    <row r="207" spans="1:2">
      <c r="A207" s="63">
        <v>0.115</v>
      </c>
      <c r="B207" s="70">
        <v>0.92279999999999995</v>
      </c>
    </row>
    <row r="208" spans="1:2">
      <c r="A208" s="63">
        <v>0.11600000000000001</v>
      </c>
      <c r="B208" s="70">
        <v>0.92230000000000001</v>
      </c>
    </row>
    <row r="209" spans="1:2">
      <c r="A209" s="63">
        <v>0.11700000000000001</v>
      </c>
      <c r="B209" s="70">
        <v>0.92179999999999995</v>
      </c>
    </row>
    <row r="210" spans="1:2">
      <c r="A210" s="63">
        <v>0.11799999999999999</v>
      </c>
      <c r="B210" s="70">
        <v>0.9214</v>
      </c>
    </row>
    <row r="211" spans="1:2">
      <c r="A211" s="63">
        <v>0.11899999999999999</v>
      </c>
      <c r="B211" s="70">
        <v>0.92090000000000005</v>
      </c>
    </row>
    <row r="212" spans="1:2">
      <c r="A212" s="63">
        <v>0.12</v>
      </c>
      <c r="B212" s="70">
        <v>0.9204</v>
      </c>
    </row>
    <row r="213" spans="1:2">
      <c r="A213" s="63">
        <v>0.121</v>
      </c>
      <c r="B213" s="70">
        <v>0.92</v>
      </c>
    </row>
    <row r="214" spans="1:2">
      <c r="A214" s="63">
        <v>0.122</v>
      </c>
      <c r="B214" s="70">
        <v>0.91959999999999997</v>
      </c>
    </row>
    <row r="215" spans="1:2">
      <c r="A215" s="63">
        <v>0.123</v>
      </c>
      <c r="B215" s="70">
        <v>0.91920000000000002</v>
      </c>
    </row>
    <row r="216" spans="1:2">
      <c r="A216" s="63">
        <v>0.124</v>
      </c>
      <c r="B216" s="70">
        <v>0.91890000000000005</v>
      </c>
    </row>
    <row r="217" spans="1:2">
      <c r="A217" s="63">
        <v>0.125</v>
      </c>
      <c r="B217" s="70">
        <v>0.91859999999999997</v>
      </c>
    </row>
    <row r="218" spans="1:2">
      <c r="A218" s="63">
        <v>0.126</v>
      </c>
      <c r="B218" s="70">
        <v>0.91820000000000002</v>
      </c>
    </row>
    <row r="219" spans="1:2">
      <c r="A219" s="63">
        <v>0.127</v>
      </c>
      <c r="B219" s="70">
        <v>0.91779999999999995</v>
      </c>
    </row>
    <row r="220" spans="1:2">
      <c r="A220" s="63">
        <v>0.128</v>
      </c>
      <c r="B220" s="70">
        <v>0.91749999999999998</v>
      </c>
    </row>
    <row r="221" spans="1:2">
      <c r="A221" s="63">
        <v>0.129</v>
      </c>
      <c r="B221" s="70">
        <v>0.91720000000000002</v>
      </c>
    </row>
    <row r="222" spans="1:2">
      <c r="A222" s="63">
        <v>0.13</v>
      </c>
      <c r="B222" s="70">
        <v>0.91690000000000005</v>
      </c>
    </row>
    <row r="223" spans="1:2">
      <c r="A223" s="63">
        <v>0.13100000000000001</v>
      </c>
      <c r="B223" s="70">
        <v>0.91659999999999997</v>
      </c>
    </row>
    <row r="224" spans="1:2">
      <c r="A224" s="63">
        <v>0.13200000000000001</v>
      </c>
      <c r="B224" s="70">
        <v>0.91639999999999999</v>
      </c>
    </row>
    <row r="225" spans="1:2">
      <c r="A225" s="63">
        <v>0.13300000000000001</v>
      </c>
      <c r="B225" s="70">
        <v>0.91610000000000003</v>
      </c>
    </row>
    <row r="226" spans="1:2">
      <c r="A226" s="63">
        <v>0.13400000000000001</v>
      </c>
      <c r="B226" s="70">
        <v>0.91579999999999995</v>
      </c>
    </row>
    <row r="227" spans="1:2">
      <c r="A227" s="63">
        <v>0.13500000000000001</v>
      </c>
      <c r="B227" s="70">
        <v>0.91559999999999997</v>
      </c>
    </row>
    <row r="228" spans="1:2">
      <c r="A228" s="63">
        <v>0.13600000000000001</v>
      </c>
      <c r="B228" s="70">
        <v>0.91539999999999999</v>
      </c>
    </row>
    <row r="229" spans="1:2">
      <c r="A229" s="63">
        <v>0.13700000000000001</v>
      </c>
      <c r="B229" s="70">
        <v>0.91520000000000001</v>
      </c>
    </row>
    <row r="230" spans="1:2">
      <c r="A230" s="63">
        <v>0.13800000000000001</v>
      </c>
      <c r="B230" s="70">
        <v>0.91500000000000004</v>
      </c>
    </row>
    <row r="231" spans="1:2">
      <c r="A231" s="63">
        <v>0.13900000000000001</v>
      </c>
      <c r="B231" s="70">
        <v>0.91479999999999995</v>
      </c>
    </row>
    <row r="232" spans="1:2">
      <c r="A232" s="63">
        <v>0.14000000000000001</v>
      </c>
      <c r="B232" s="70">
        <v>0.91459999999999997</v>
      </c>
    </row>
    <row r="233" spans="1:2">
      <c r="A233" s="63">
        <v>0.14099999999999999</v>
      </c>
      <c r="B233" s="70">
        <v>0.91439999999999999</v>
      </c>
    </row>
    <row r="234" spans="1:2">
      <c r="A234" s="63">
        <v>0.14199999999999999</v>
      </c>
      <c r="B234" s="70">
        <v>0.91420000000000001</v>
      </c>
    </row>
    <row r="235" spans="1:2">
      <c r="A235" s="63">
        <v>0.14299999999999999</v>
      </c>
      <c r="B235" s="70">
        <v>0.91410000000000002</v>
      </c>
    </row>
    <row r="236" spans="1:2">
      <c r="A236" s="63">
        <v>0.14399999999999999</v>
      </c>
      <c r="B236" s="70">
        <v>0.91400000000000003</v>
      </c>
    </row>
    <row r="237" spans="1:2">
      <c r="A237" s="63">
        <v>0.14499999999999999</v>
      </c>
      <c r="B237" s="70">
        <v>0.91390000000000005</v>
      </c>
    </row>
    <row r="238" spans="1:2">
      <c r="A238" s="63">
        <v>0.14599999999999999</v>
      </c>
      <c r="B238" s="70">
        <v>0.91369999999999996</v>
      </c>
    </row>
    <row r="239" spans="1:2">
      <c r="A239" s="63">
        <v>0.14699999999999999</v>
      </c>
      <c r="B239" s="70">
        <v>0.91359999999999997</v>
      </c>
    </row>
    <row r="240" spans="1:2">
      <c r="A240" s="63">
        <v>0.14799999999999999</v>
      </c>
      <c r="B240" s="70">
        <v>0.91349999999999998</v>
      </c>
    </row>
    <row r="241" spans="1:2">
      <c r="A241" s="63">
        <v>0.14899999999999999</v>
      </c>
      <c r="B241" s="70">
        <v>0.91339999999999999</v>
      </c>
    </row>
    <row r="242" spans="1:2">
      <c r="A242" s="63">
        <v>0.15</v>
      </c>
      <c r="B242" s="70">
        <v>0.9133</v>
      </c>
    </row>
    <row r="243" spans="1:2">
      <c r="A243" s="63">
        <v>0.151</v>
      </c>
      <c r="B243" s="70">
        <v>0.9133</v>
      </c>
    </row>
    <row r="244" spans="1:2">
      <c r="A244" s="63">
        <v>0.152</v>
      </c>
      <c r="B244" s="70">
        <v>0.91320000000000001</v>
      </c>
    </row>
    <row r="245" spans="1:2">
      <c r="A245" s="63">
        <v>0.153</v>
      </c>
      <c r="B245" s="70">
        <v>0.91320000000000001</v>
      </c>
    </row>
    <row r="246" spans="1:2">
      <c r="A246" s="63">
        <v>0.154</v>
      </c>
      <c r="B246" s="70">
        <v>0.91320000000000001</v>
      </c>
    </row>
    <row r="247" spans="1:2">
      <c r="A247" s="63">
        <v>0.155</v>
      </c>
      <c r="B247" s="70">
        <v>0.91310000000000002</v>
      </c>
    </row>
    <row r="248" spans="1:2">
      <c r="A248" s="63">
        <v>0.156</v>
      </c>
      <c r="B248" s="70">
        <v>0.91300000000000003</v>
      </c>
    </row>
    <row r="249" spans="1:2">
      <c r="A249" s="63">
        <v>0.157</v>
      </c>
      <c r="B249" s="70">
        <v>0.91290000000000004</v>
      </c>
    </row>
    <row r="250" spans="1:2">
      <c r="A250" s="63">
        <v>0.158</v>
      </c>
      <c r="B250" s="70">
        <v>0.91300000000000003</v>
      </c>
    </row>
    <row r="251" spans="1:2">
      <c r="A251" s="63">
        <v>0.159</v>
      </c>
      <c r="B251" s="70">
        <v>0.91300000000000003</v>
      </c>
    </row>
    <row r="252" spans="1:2">
      <c r="A252" s="63">
        <v>0.16</v>
      </c>
      <c r="B252" s="70">
        <v>0.91300000000000003</v>
      </c>
    </row>
    <row r="253" spans="1:2">
      <c r="A253" s="63">
        <v>0.161</v>
      </c>
      <c r="B253" s="70">
        <v>0.91300000000000003</v>
      </c>
    </row>
    <row r="254" spans="1:2">
      <c r="A254" s="63">
        <v>0.16200000000000001</v>
      </c>
      <c r="B254" s="70">
        <v>0.91300000000000003</v>
      </c>
    </row>
    <row r="255" spans="1:2">
      <c r="A255" s="63">
        <v>0.16300000000000001</v>
      </c>
      <c r="B255" s="70">
        <v>0.91300000000000003</v>
      </c>
    </row>
    <row r="256" spans="1:2">
      <c r="A256" s="63">
        <v>0.16400000000000001</v>
      </c>
      <c r="B256" s="70">
        <v>0.91300000000000003</v>
      </c>
    </row>
    <row r="257" spans="1:2">
      <c r="A257" s="63">
        <v>0.16500000000000001</v>
      </c>
      <c r="B257" s="70">
        <v>0.91310000000000002</v>
      </c>
    </row>
    <row r="258" spans="1:2">
      <c r="A258" s="63">
        <v>0.16600000000000001</v>
      </c>
      <c r="B258" s="70">
        <v>0.91320000000000001</v>
      </c>
    </row>
    <row r="259" spans="1:2">
      <c r="A259" s="63">
        <v>0.16700000000000001</v>
      </c>
      <c r="B259" s="70">
        <v>0.91320000000000001</v>
      </c>
    </row>
    <row r="260" spans="1:2">
      <c r="A260" s="63">
        <v>0.16800000000000001</v>
      </c>
      <c r="B260" s="70">
        <v>0.9133</v>
      </c>
    </row>
    <row r="261" spans="1:2">
      <c r="A261" s="63">
        <v>0.16900000000000001</v>
      </c>
      <c r="B261" s="70">
        <v>0.9133</v>
      </c>
    </row>
    <row r="262" spans="1:2">
      <c r="A262" s="63">
        <v>0.17</v>
      </c>
      <c r="B262" s="70">
        <v>0.91339999999999999</v>
      </c>
    </row>
    <row r="263" spans="1:2">
      <c r="A263" s="63">
        <v>0.17100000000000001</v>
      </c>
      <c r="B263" s="70">
        <v>0.91349999999999998</v>
      </c>
    </row>
    <row r="264" spans="1:2">
      <c r="A264" s="63">
        <v>0.17199999999999999</v>
      </c>
      <c r="B264" s="70">
        <v>0.91349999999999998</v>
      </c>
    </row>
    <row r="265" spans="1:2">
      <c r="A265" s="63">
        <v>0.17299999999999999</v>
      </c>
      <c r="B265" s="70">
        <v>0.91369999999999996</v>
      </c>
    </row>
    <row r="266" spans="1:2">
      <c r="A266" s="63">
        <v>0.17399999999999999</v>
      </c>
      <c r="B266" s="70">
        <v>0.91379999999999995</v>
      </c>
    </row>
    <row r="267" spans="1:2">
      <c r="A267" s="63">
        <v>0.17499999999999999</v>
      </c>
      <c r="B267" s="70">
        <v>0.91390000000000005</v>
      </c>
    </row>
    <row r="268" spans="1:2">
      <c r="A268" s="63">
        <v>0.17599999999999999</v>
      </c>
      <c r="B268" s="70">
        <v>0.91400000000000003</v>
      </c>
    </row>
    <row r="269" spans="1:2">
      <c r="A269" s="63">
        <v>0.17699999999999999</v>
      </c>
      <c r="B269" s="70">
        <v>0.91410000000000002</v>
      </c>
    </row>
    <row r="270" spans="1:2">
      <c r="A270" s="63">
        <v>0.17799999999999999</v>
      </c>
      <c r="B270" s="70">
        <v>0.91420000000000001</v>
      </c>
    </row>
    <row r="271" spans="1:2">
      <c r="A271" s="63">
        <v>0.17899999999999999</v>
      </c>
      <c r="B271" s="70">
        <v>0.91439999999999999</v>
      </c>
    </row>
    <row r="272" spans="1:2">
      <c r="A272" s="63">
        <v>0.18</v>
      </c>
      <c r="B272" s="70">
        <v>0.91449999999999998</v>
      </c>
    </row>
    <row r="273" spans="1:2">
      <c r="A273" s="63">
        <v>0.18099999999999999</v>
      </c>
      <c r="B273" s="70">
        <v>0.91459999999999997</v>
      </c>
    </row>
    <row r="274" spans="1:2">
      <c r="A274" s="63">
        <v>0.182</v>
      </c>
      <c r="B274" s="70">
        <v>0.91479999999999995</v>
      </c>
    </row>
    <row r="275" spans="1:2">
      <c r="A275" s="63">
        <v>0.183</v>
      </c>
      <c r="B275" s="70">
        <v>0.91490000000000005</v>
      </c>
    </row>
    <row r="276" spans="1:2">
      <c r="A276" s="63">
        <v>0.184</v>
      </c>
      <c r="B276" s="70">
        <v>0.91500000000000004</v>
      </c>
    </row>
    <row r="277" spans="1:2">
      <c r="A277" s="63">
        <v>0.185</v>
      </c>
      <c r="B277" s="70">
        <v>0.91520000000000001</v>
      </c>
    </row>
    <row r="278" spans="1:2">
      <c r="A278" s="63">
        <v>0.186</v>
      </c>
      <c r="B278" s="70">
        <v>0.91539999999999999</v>
      </c>
    </row>
    <row r="279" spans="1:2">
      <c r="A279" s="63">
        <v>0.187</v>
      </c>
      <c r="B279" s="70">
        <v>0.91549999999999998</v>
      </c>
    </row>
    <row r="280" spans="1:2">
      <c r="A280" s="63">
        <v>0.188</v>
      </c>
      <c r="B280" s="70">
        <v>0.91569999999999996</v>
      </c>
    </row>
    <row r="281" spans="1:2">
      <c r="A281" s="63">
        <v>0.189</v>
      </c>
      <c r="B281" s="70">
        <v>0.91590000000000005</v>
      </c>
    </row>
    <row r="282" spans="1:2">
      <c r="A282" s="63">
        <v>0.19</v>
      </c>
      <c r="B282" s="70">
        <v>0.91610000000000003</v>
      </c>
    </row>
    <row r="283" spans="1:2">
      <c r="A283" s="63">
        <v>0.191</v>
      </c>
      <c r="B283" s="70">
        <v>0.9163</v>
      </c>
    </row>
    <row r="284" spans="1:2">
      <c r="A284" s="63">
        <v>0.192</v>
      </c>
      <c r="B284" s="70">
        <v>0.91649999999999998</v>
      </c>
    </row>
    <row r="285" spans="1:2">
      <c r="A285" s="63">
        <v>0.193</v>
      </c>
      <c r="B285" s="70">
        <v>0.91669999999999996</v>
      </c>
    </row>
    <row r="286" spans="1:2">
      <c r="A286" s="63">
        <v>0.19400000000000001</v>
      </c>
      <c r="B286" s="70">
        <v>0.91690000000000005</v>
      </c>
    </row>
    <row r="287" spans="1:2">
      <c r="A287" s="63">
        <v>0.19500000000000001</v>
      </c>
      <c r="B287" s="70">
        <v>0.91700000000000004</v>
      </c>
    </row>
    <row r="288" spans="1:2">
      <c r="A288" s="63">
        <v>0.19600000000000001</v>
      </c>
      <c r="B288" s="70">
        <v>0.91720000000000002</v>
      </c>
    </row>
    <row r="289" spans="1:2">
      <c r="A289" s="63">
        <v>0.19700000000000001</v>
      </c>
      <c r="B289" s="70">
        <v>0.91739999999999999</v>
      </c>
    </row>
    <row r="290" spans="1:2">
      <c r="A290" s="63">
        <v>0.19800000000000001</v>
      </c>
      <c r="B290" s="70">
        <v>0.91759999999999997</v>
      </c>
    </row>
    <row r="291" spans="1:2">
      <c r="A291" s="63">
        <v>0.19900000000000001</v>
      </c>
      <c r="B291" s="70">
        <v>0.91790000000000005</v>
      </c>
    </row>
    <row r="292" spans="1:2">
      <c r="A292" s="63">
        <v>0.2</v>
      </c>
      <c r="B292" s="70">
        <v>0.91810000000000003</v>
      </c>
    </row>
    <row r="293" spans="1:2">
      <c r="A293" s="63">
        <v>0.20100000000000001</v>
      </c>
      <c r="B293" s="70">
        <v>0.91830000000000001</v>
      </c>
    </row>
    <row r="294" spans="1:2">
      <c r="A294" s="63">
        <v>0.20200000000000001</v>
      </c>
      <c r="B294" s="70">
        <v>0.91859999999999997</v>
      </c>
    </row>
    <row r="295" spans="1:2">
      <c r="A295" s="63">
        <v>0.20300000000000001</v>
      </c>
      <c r="B295" s="70">
        <v>0.91879999999999995</v>
      </c>
    </row>
    <row r="296" spans="1:2">
      <c r="A296" s="63">
        <v>0.20399999999999999</v>
      </c>
      <c r="B296" s="70">
        <v>0.91900000000000004</v>
      </c>
    </row>
    <row r="297" spans="1:2">
      <c r="A297" s="63">
        <v>0.20499999999999999</v>
      </c>
      <c r="B297" s="70">
        <v>0.91930000000000001</v>
      </c>
    </row>
    <row r="298" spans="1:2">
      <c r="A298" s="63">
        <v>0.20599999999999999</v>
      </c>
      <c r="B298" s="70">
        <v>0.91949999999999998</v>
      </c>
    </row>
    <row r="299" spans="1:2">
      <c r="A299" s="63">
        <v>0.20699999999999999</v>
      </c>
      <c r="B299" s="70">
        <v>0.91969999999999996</v>
      </c>
    </row>
    <row r="300" spans="1:2">
      <c r="A300" s="63">
        <v>0.20799999999999999</v>
      </c>
      <c r="B300" s="70">
        <v>0.92</v>
      </c>
    </row>
    <row r="301" spans="1:2">
      <c r="A301" s="63">
        <v>0.20899999999999999</v>
      </c>
      <c r="B301" s="70">
        <v>0.90200000000000002</v>
      </c>
    </row>
    <row r="302" spans="1:2">
      <c r="A302" s="63">
        <v>0.21</v>
      </c>
      <c r="B302" s="70">
        <v>0.92049999999999998</v>
      </c>
    </row>
    <row r="303" spans="1:2">
      <c r="A303" s="63">
        <v>0.21099999999999999</v>
      </c>
      <c r="B303" s="70">
        <v>0.92069999999999996</v>
      </c>
    </row>
    <row r="304" spans="1:2">
      <c r="A304" s="63">
        <v>0.21199999999999999</v>
      </c>
      <c r="B304" s="70">
        <v>0.92100000000000004</v>
      </c>
    </row>
    <row r="305" spans="1:2">
      <c r="A305" s="63">
        <v>0.21299999999999999</v>
      </c>
      <c r="B305" s="70">
        <v>0.92130000000000001</v>
      </c>
    </row>
    <row r="306" spans="1:2">
      <c r="A306" s="63">
        <v>0.214</v>
      </c>
      <c r="B306" s="70">
        <v>0.92149999999999999</v>
      </c>
    </row>
    <row r="307" spans="1:2">
      <c r="A307" s="63">
        <v>0.215</v>
      </c>
      <c r="B307" s="70">
        <v>0.92179999999999995</v>
      </c>
    </row>
    <row r="308" spans="1:2">
      <c r="A308" s="63">
        <v>0.216</v>
      </c>
      <c r="B308" s="70">
        <v>0.92210000000000003</v>
      </c>
    </row>
    <row r="309" spans="1:2">
      <c r="A309" s="63">
        <v>0.217</v>
      </c>
      <c r="B309" s="70">
        <v>0.92230000000000001</v>
      </c>
    </row>
    <row r="310" spans="1:2">
      <c r="A310" s="63">
        <v>0.218</v>
      </c>
      <c r="B310" s="70">
        <v>0.92259999999999998</v>
      </c>
    </row>
    <row r="311" spans="1:2">
      <c r="A311" s="63">
        <v>0.219</v>
      </c>
      <c r="B311" s="70">
        <v>0.92279999999999995</v>
      </c>
    </row>
    <row r="312" spans="1:2">
      <c r="A312" s="63">
        <v>0.22</v>
      </c>
      <c r="B312" s="70">
        <v>0.92310000000000003</v>
      </c>
    </row>
    <row r="313" spans="1:2">
      <c r="A313" s="63">
        <v>0.221</v>
      </c>
      <c r="B313" s="70">
        <v>0.9234</v>
      </c>
    </row>
    <row r="314" spans="1:2">
      <c r="A314" s="63">
        <v>0.222</v>
      </c>
      <c r="B314" s="70">
        <v>0.92359999999999998</v>
      </c>
    </row>
    <row r="315" spans="1:2">
      <c r="A315" s="63">
        <v>0.223</v>
      </c>
      <c r="B315" s="70">
        <v>0.92390000000000005</v>
      </c>
    </row>
    <row r="316" spans="1:2">
      <c r="A316" s="63">
        <v>0.224</v>
      </c>
      <c r="B316" s="70">
        <v>0.92420000000000002</v>
      </c>
    </row>
    <row r="317" spans="1:2">
      <c r="A317" s="63">
        <v>0.22500000000000001</v>
      </c>
      <c r="B317" s="70">
        <v>0.92449999999999999</v>
      </c>
    </row>
    <row r="318" spans="1:2">
      <c r="A318" s="63">
        <v>0.22600000000000001</v>
      </c>
      <c r="B318" s="70">
        <v>0.92479999999999996</v>
      </c>
    </row>
    <row r="319" spans="1:2">
      <c r="A319" s="63">
        <v>0.22700000000000001</v>
      </c>
      <c r="B319" s="70">
        <v>0.92510000000000003</v>
      </c>
    </row>
    <row r="320" spans="1:2">
      <c r="A320" s="63">
        <v>0.22800000000000001</v>
      </c>
      <c r="B320" s="70">
        <v>0.9254</v>
      </c>
    </row>
    <row r="321" spans="1:2">
      <c r="A321" s="63">
        <v>0.22900000000000001</v>
      </c>
      <c r="B321" s="70">
        <v>0.92579999999999996</v>
      </c>
    </row>
    <row r="322" spans="1:2">
      <c r="A322" s="63">
        <v>0.23</v>
      </c>
      <c r="B322" s="70">
        <v>0.92610000000000003</v>
      </c>
    </row>
    <row r="323" spans="1:2">
      <c r="A323" s="63">
        <v>0.23100000000000001</v>
      </c>
      <c r="B323" s="70">
        <v>0.9264</v>
      </c>
    </row>
    <row r="324" spans="1:2">
      <c r="A324" s="63">
        <v>0.23200000000000001</v>
      </c>
      <c r="B324" s="70">
        <v>0.92669999999999997</v>
      </c>
    </row>
    <row r="325" spans="1:2">
      <c r="A325" s="63">
        <v>0.23300000000000001</v>
      </c>
      <c r="B325" s="70">
        <v>0.92700000000000005</v>
      </c>
    </row>
    <row r="326" spans="1:2">
      <c r="A326" s="63">
        <v>0.23400000000000001</v>
      </c>
      <c r="B326" s="70">
        <v>0.92730000000000001</v>
      </c>
    </row>
    <row r="327" spans="1:2">
      <c r="A327" s="63">
        <v>0.23499999999999999</v>
      </c>
      <c r="B327" s="70">
        <v>0.92759999999999998</v>
      </c>
    </row>
    <row r="328" spans="1:2">
      <c r="A328" s="63">
        <v>0.23599999999999999</v>
      </c>
      <c r="B328" s="70">
        <v>0.92789999999999995</v>
      </c>
    </row>
    <row r="329" spans="1:2">
      <c r="A329" s="63">
        <v>0.23699999999999999</v>
      </c>
      <c r="B329" s="70">
        <v>0.92820000000000003</v>
      </c>
    </row>
    <row r="330" spans="1:2">
      <c r="A330" s="63">
        <v>0.23799999999999999</v>
      </c>
      <c r="B330" s="70">
        <v>0.92849999999999999</v>
      </c>
    </row>
    <row r="331" spans="1:2">
      <c r="A331" s="63">
        <v>0.23899999999999999</v>
      </c>
      <c r="B331" s="70">
        <v>0.92879999999999996</v>
      </c>
    </row>
    <row r="332" spans="1:2">
      <c r="A332" s="63">
        <v>0.24</v>
      </c>
      <c r="B332" s="70">
        <v>0.92910000000000004</v>
      </c>
    </row>
    <row r="333" spans="1:2">
      <c r="A333" s="63">
        <v>0.24099999999999999</v>
      </c>
      <c r="B333" s="70">
        <v>0.9294</v>
      </c>
    </row>
    <row r="334" spans="1:2">
      <c r="A334" s="63">
        <v>0.24199999999999999</v>
      </c>
      <c r="B334" s="70">
        <v>0.92979999999999996</v>
      </c>
    </row>
    <row r="335" spans="1:2">
      <c r="A335" s="63">
        <v>0.24299999999999999</v>
      </c>
      <c r="B335" s="70">
        <v>0.93010000000000004</v>
      </c>
    </row>
    <row r="336" spans="1:2">
      <c r="A336" s="63">
        <v>0.24399999999999999</v>
      </c>
      <c r="B336" s="70">
        <v>0.9304</v>
      </c>
    </row>
    <row r="337" spans="1:2">
      <c r="A337" s="63">
        <v>0.245</v>
      </c>
      <c r="B337" s="70">
        <v>0.93069999999999997</v>
      </c>
    </row>
    <row r="338" spans="1:2">
      <c r="A338" s="63">
        <v>0.246</v>
      </c>
      <c r="B338" s="70">
        <v>0.93100000000000005</v>
      </c>
    </row>
    <row r="339" spans="1:2">
      <c r="A339" s="63">
        <v>0.247</v>
      </c>
      <c r="B339" s="70">
        <v>0.93140000000000001</v>
      </c>
    </row>
    <row r="340" spans="1:2">
      <c r="A340" s="63">
        <v>0.248</v>
      </c>
      <c r="B340" s="70">
        <v>0.93169999999999997</v>
      </c>
    </row>
    <row r="341" spans="1:2">
      <c r="A341" s="63">
        <v>0.249</v>
      </c>
      <c r="B341" s="70">
        <v>0.93200000000000005</v>
      </c>
    </row>
    <row r="342" spans="1:2">
      <c r="A342" s="63">
        <v>0.25</v>
      </c>
      <c r="B342" s="70">
        <v>0.93230000000000002</v>
      </c>
    </row>
    <row r="343" spans="1:2">
      <c r="A343" s="63">
        <v>0.251</v>
      </c>
      <c r="B343" s="70">
        <v>0.93269999999999997</v>
      </c>
    </row>
    <row r="344" spans="1:2">
      <c r="A344" s="63">
        <v>0.252</v>
      </c>
      <c r="B344" s="70">
        <v>0.93300000000000005</v>
      </c>
    </row>
    <row r="345" spans="1:2">
      <c r="A345" s="63">
        <v>0.253</v>
      </c>
      <c r="B345" s="70">
        <v>0.93330000000000002</v>
      </c>
    </row>
    <row r="346" spans="1:2">
      <c r="A346" s="63">
        <v>0.254</v>
      </c>
      <c r="B346" s="70">
        <v>0.93359999999999999</v>
      </c>
    </row>
    <row r="347" spans="1:2">
      <c r="A347" s="63">
        <v>0.255</v>
      </c>
      <c r="B347" s="70">
        <v>0.93400000000000005</v>
      </c>
    </row>
    <row r="348" spans="1:2">
      <c r="A348" s="63">
        <v>0.25600000000000001</v>
      </c>
      <c r="B348" s="70">
        <v>0.93430000000000002</v>
      </c>
    </row>
    <row r="349" spans="1:2">
      <c r="A349" s="63">
        <v>0.25700000000000001</v>
      </c>
      <c r="B349" s="70">
        <v>0.93459999999999999</v>
      </c>
    </row>
    <row r="350" spans="1:2">
      <c r="A350" s="63">
        <v>0.25800000000000001</v>
      </c>
      <c r="B350" s="70">
        <v>0.93489999999999995</v>
      </c>
    </row>
    <row r="351" spans="1:2">
      <c r="A351" s="63">
        <v>0.25900000000000001</v>
      </c>
      <c r="B351" s="70">
        <v>0.93530000000000002</v>
      </c>
    </row>
    <row r="352" spans="1:2">
      <c r="A352" s="63">
        <v>0.26</v>
      </c>
      <c r="B352" s="70">
        <v>0.93559999999999999</v>
      </c>
    </row>
    <row r="353" spans="1:2">
      <c r="A353" s="63">
        <v>0.26100000000000001</v>
      </c>
      <c r="B353" s="70">
        <v>0.93600000000000005</v>
      </c>
    </row>
    <row r="354" spans="1:2">
      <c r="A354" s="63">
        <v>0.26200000000000001</v>
      </c>
      <c r="B354" s="70">
        <v>0.39629999999999999</v>
      </c>
    </row>
    <row r="355" spans="1:2">
      <c r="A355" s="63">
        <v>0.26300000000000001</v>
      </c>
      <c r="B355" s="70">
        <v>0.93669999999999998</v>
      </c>
    </row>
    <row r="356" spans="1:2">
      <c r="A356" s="63">
        <v>0.26400000000000001</v>
      </c>
      <c r="B356" s="70">
        <v>0.93700000000000006</v>
      </c>
    </row>
    <row r="357" spans="1:2">
      <c r="A357" s="63">
        <v>0.26500000000000001</v>
      </c>
      <c r="B357" s="70">
        <v>0.93730000000000002</v>
      </c>
    </row>
    <row r="358" spans="1:2">
      <c r="A358" s="63">
        <v>0.26600000000000001</v>
      </c>
      <c r="B358" s="70">
        <v>0.93769999999999998</v>
      </c>
    </row>
    <row r="359" spans="1:2">
      <c r="A359" s="63">
        <v>0.26700000000000002</v>
      </c>
      <c r="B359" s="70">
        <v>0.93799999999999994</v>
      </c>
    </row>
    <row r="360" spans="1:2">
      <c r="A360" s="63">
        <v>0.26800000000000002</v>
      </c>
      <c r="B360" s="70">
        <v>0.93830000000000002</v>
      </c>
    </row>
    <row r="361" spans="1:2">
      <c r="A361" s="63">
        <v>0.26900000000000002</v>
      </c>
      <c r="B361" s="70">
        <v>0.93859999999999999</v>
      </c>
    </row>
    <row r="362" spans="1:2">
      <c r="A362" s="63">
        <v>0.27</v>
      </c>
      <c r="B362" s="70">
        <v>0.93899999999999995</v>
      </c>
    </row>
    <row r="363" spans="1:2">
      <c r="A363" s="63">
        <v>0.27100000000000002</v>
      </c>
      <c r="B363" s="70">
        <v>0.93930000000000002</v>
      </c>
    </row>
    <row r="364" spans="1:2">
      <c r="A364" s="63">
        <v>0.27200000000000002</v>
      </c>
      <c r="B364" s="70">
        <v>0.93959999999999999</v>
      </c>
    </row>
    <row r="365" spans="1:2">
      <c r="A365" s="63">
        <v>0.27300000000000002</v>
      </c>
      <c r="B365" s="70">
        <v>0.94</v>
      </c>
    </row>
    <row r="366" spans="1:2">
      <c r="A366" s="63">
        <v>0.27400000000000002</v>
      </c>
      <c r="B366" s="70">
        <v>0.94030000000000002</v>
      </c>
    </row>
    <row r="367" spans="1:2">
      <c r="A367" s="63">
        <v>0.27500000000000002</v>
      </c>
      <c r="B367" s="70">
        <v>0.94059999999999999</v>
      </c>
    </row>
    <row r="368" spans="1:2">
      <c r="A368" s="63">
        <v>0.27600000000000002</v>
      </c>
      <c r="B368" s="70">
        <v>0.94099999999999995</v>
      </c>
    </row>
    <row r="369" spans="1:2">
      <c r="A369" s="63">
        <v>0.27700000000000002</v>
      </c>
      <c r="B369" s="70">
        <v>0.94130000000000003</v>
      </c>
    </row>
    <row r="370" spans="1:2">
      <c r="A370" s="63">
        <v>0.27800000000000002</v>
      </c>
      <c r="B370" s="70">
        <v>0.94159999999999999</v>
      </c>
    </row>
    <row r="371" spans="1:2">
      <c r="A371" s="63">
        <v>0.27900000000000003</v>
      </c>
      <c r="B371" s="70">
        <v>0.94199999999999995</v>
      </c>
    </row>
    <row r="372" spans="1:2">
      <c r="A372" s="63">
        <v>0.28000000000000003</v>
      </c>
      <c r="B372" s="70">
        <v>0.94230000000000003</v>
      </c>
    </row>
    <row r="373" spans="1:2">
      <c r="A373" s="63">
        <v>0.28100000000000003</v>
      </c>
      <c r="B373" s="70">
        <v>0.94259999999999999</v>
      </c>
    </row>
    <row r="374" spans="1:2">
      <c r="A374" s="63">
        <v>0.28199999999999997</v>
      </c>
      <c r="B374" s="70">
        <v>0.94299999999999995</v>
      </c>
    </row>
    <row r="375" spans="1:2">
      <c r="A375" s="63">
        <v>0.28299999999999997</v>
      </c>
      <c r="B375" s="70">
        <v>0.94330000000000003</v>
      </c>
    </row>
    <row r="376" spans="1:2">
      <c r="A376" s="63">
        <v>0.28399999999999997</v>
      </c>
      <c r="B376" s="70">
        <v>0.94359999999999999</v>
      </c>
    </row>
    <row r="377" spans="1:2">
      <c r="A377" s="63">
        <v>0.28499999999999998</v>
      </c>
      <c r="B377" s="70">
        <v>0.94399999999999995</v>
      </c>
    </row>
    <row r="378" spans="1:2">
      <c r="A378" s="63">
        <v>0.28599999999999998</v>
      </c>
      <c r="B378" s="70">
        <v>0.94430000000000003</v>
      </c>
    </row>
    <row r="379" spans="1:2">
      <c r="A379" s="63">
        <v>0.28699999999999998</v>
      </c>
      <c r="B379" s="70">
        <v>0.9446</v>
      </c>
    </row>
    <row r="380" spans="1:2">
      <c r="A380" s="63">
        <v>0.28799999999999998</v>
      </c>
      <c r="B380" s="70">
        <v>0.94489999999999996</v>
      </c>
    </row>
    <row r="381" spans="1:2">
      <c r="A381" s="63">
        <v>0.28899999999999998</v>
      </c>
      <c r="B381" s="70">
        <v>0.94520000000000004</v>
      </c>
    </row>
    <row r="382" spans="1:2">
      <c r="A382" s="63">
        <v>0.28999999999999998</v>
      </c>
      <c r="B382" s="70">
        <v>0.9456</v>
      </c>
    </row>
    <row r="383" spans="1:2">
      <c r="A383" s="63">
        <v>0.29099999999999998</v>
      </c>
      <c r="B383" s="70">
        <v>0.94589999999999996</v>
      </c>
    </row>
    <row r="384" spans="1:2">
      <c r="A384" s="63">
        <v>0.29199999999999998</v>
      </c>
      <c r="B384" s="70">
        <v>0.94630000000000003</v>
      </c>
    </row>
    <row r="385" spans="1:2">
      <c r="A385" s="63">
        <v>0.29299999999999998</v>
      </c>
      <c r="B385" s="70">
        <v>0.9466</v>
      </c>
    </row>
    <row r="386" spans="1:2">
      <c r="A386" s="63">
        <v>0.29399999999999998</v>
      </c>
      <c r="B386" s="70">
        <v>0.94689999999999996</v>
      </c>
    </row>
    <row r="387" spans="1:2">
      <c r="A387" s="63">
        <v>0.29499999999999998</v>
      </c>
      <c r="B387" s="70">
        <v>0.94730000000000003</v>
      </c>
    </row>
    <row r="388" spans="1:2">
      <c r="A388" s="63">
        <v>0.29599999999999999</v>
      </c>
      <c r="B388" s="70">
        <v>0.9476</v>
      </c>
    </row>
    <row r="389" spans="1:2">
      <c r="A389" s="63">
        <v>0.29699999999999999</v>
      </c>
      <c r="B389" s="70">
        <v>0.94799999999999995</v>
      </c>
    </row>
    <row r="390" spans="1:2">
      <c r="A390" s="63">
        <v>0.29799999999999999</v>
      </c>
      <c r="B390" s="70">
        <v>0.94830000000000003</v>
      </c>
    </row>
    <row r="391" spans="1:2">
      <c r="A391" s="63">
        <v>0.29899999999999999</v>
      </c>
      <c r="B391" s="70">
        <v>0.9486</v>
      </c>
    </row>
    <row r="392" spans="1:2">
      <c r="A392" s="63">
        <v>0.3</v>
      </c>
      <c r="B392" s="70">
        <v>0.94899999999999995</v>
      </c>
    </row>
    <row r="393" spans="1:2">
      <c r="A393" s="63">
        <v>0.30099999999999999</v>
      </c>
      <c r="B393" s="70">
        <v>0.94930000000000003</v>
      </c>
    </row>
    <row r="394" spans="1:2">
      <c r="A394" s="63">
        <v>0.30199999999999999</v>
      </c>
      <c r="B394" s="70">
        <v>0.9496</v>
      </c>
    </row>
    <row r="395" spans="1:2">
      <c r="A395" s="63">
        <v>0.30299999999999999</v>
      </c>
      <c r="B395" s="70">
        <v>0.94989999999999997</v>
      </c>
    </row>
    <row r="396" spans="1:2">
      <c r="A396" s="63">
        <v>0.30399999999999999</v>
      </c>
      <c r="B396" s="70">
        <v>0.95020000000000004</v>
      </c>
    </row>
    <row r="397" spans="1:2">
      <c r="A397" s="63">
        <v>0.30499999999999999</v>
      </c>
      <c r="B397" s="70">
        <v>0.95050000000000001</v>
      </c>
    </row>
    <row r="398" spans="1:2">
      <c r="A398" s="63">
        <v>0.30599999999999999</v>
      </c>
      <c r="B398" s="70">
        <v>0.95089999999999997</v>
      </c>
    </row>
    <row r="399" spans="1:2">
      <c r="A399" s="63">
        <v>0.307</v>
      </c>
      <c r="B399" s="70">
        <v>0.95120000000000005</v>
      </c>
    </row>
    <row r="400" spans="1:2">
      <c r="A400" s="63">
        <v>0.308</v>
      </c>
      <c r="B400" s="70">
        <v>0.95150000000000001</v>
      </c>
    </row>
    <row r="401" spans="1:2">
      <c r="A401" s="63">
        <v>0.309</v>
      </c>
      <c r="B401" s="70">
        <v>0.95179999999999998</v>
      </c>
    </row>
    <row r="402" spans="1:2">
      <c r="A402" s="63">
        <v>0.31</v>
      </c>
      <c r="B402" s="70">
        <v>0.95220000000000005</v>
      </c>
    </row>
    <row r="403" spans="1:2">
      <c r="A403" s="63">
        <v>0.311</v>
      </c>
      <c r="B403" s="70">
        <v>0.95250000000000001</v>
      </c>
    </row>
    <row r="404" spans="1:2">
      <c r="A404" s="63">
        <v>0.312</v>
      </c>
      <c r="B404" s="70">
        <v>0.95279999999999998</v>
      </c>
    </row>
    <row r="405" spans="1:2">
      <c r="A405" s="63">
        <v>0.313</v>
      </c>
      <c r="B405" s="70">
        <v>0.95309999999999995</v>
      </c>
    </row>
    <row r="406" spans="1:2">
      <c r="A406" s="63">
        <v>0.314</v>
      </c>
      <c r="B406" s="70">
        <v>0.95350000000000001</v>
      </c>
    </row>
    <row r="407" spans="1:2">
      <c r="A407" s="63">
        <v>0.315</v>
      </c>
      <c r="B407" s="70">
        <v>0.95379999999999998</v>
      </c>
    </row>
    <row r="408" spans="1:2">
      <c r="A408" s="63">
        <v>0.316</v>
      </c>
      <c r="B408" s="70">
        <v>0.95409999999999995</v>
      </c>
    </row>
    <row r="409" spans="1:2">
      <c r="A409" s="63">
        <v>0.317</v>
      </c>
      <c r="B409" s="70">
        <v>0.95440000000000003</v>
      </c>
    </row>
    <row r="410" spans="1:2">
      <c r="A410" s="63">
        <v>0.318</v>
      </c>
      <c r="B410" s="70">
        <v>0.95469999999999999</v>
      </c>
    </row>
    <row r="411" spans="1:2">
      <c r="A411" s="63">
        <v>0.31900000000000001</v>
      </c>
      <c r="B411" s="70">
        <v>0.95499999999999996</v>
      </c>
    </row>
    <row r="412" spans="1:2">
      <c r="A412" s="63">
        <v>0.32</v>
      </c>
      <c r="B412" s="70">
        <v>0.95530000000000004</v>
      </c>
    </row>
    <row r="413" spans="1:2">
      <c r="A413" s="63">
        <v>0.32100000000000001</v>
      </c>
      <c r="B413" s="70">
        <v>0.9556</v>
      </c>
    </row>
    <row r="414" spans="1:2">
      <c r="A414" s="63">
        <v>0.32200000000000001</v>
      </c>
      <c r="B414" s="70">
        <v>0.95589999999999997</v>
      </c>
    </row>
    <row r="415" spans="1:2">
      <c r="A415" s="63">
        <v>0.32300000000000001</v>
      </c>
      <c r="B415" s="70">
        <v>0.95620000000000005</v>
      </c>
    </row>
    <row r="416" spans="1:2">
      <c r="A416" s="63">
        <v>0.32400000000000001</v>
      </c>
      <c r="B416" s="70">
        <v>0.95650000000000002</v>
      </c>
    </row>
    <row r="417" spans="1:2">
      <c r="A417" s="63">
        <v>0.32500000000000001</v>
      </c>
      <c r="B417" s="70">
        <v>0.95679999999999998</v>
      </c>
    </row>
    <row r="418" spans="1:2">
      <c r="A418" s="63">
        <v>0.32600000000000001</v>
      </c>
      <c r="B418" s="70">
        <v>0.95709999999999995</v>
      </c>
    </row>
    <row r="419" spans="1:2">
      <c r="A419" s="63">
        <v>0.32700000000000001</v>
      </c>
      <c r="B419" s="70">
        <v>0.95740000000000003</v>
      </c>
    </row>
    <row r="420" spans="1:2">
      <c r="A420" s="63">
        <v>0.32800000000000001</v>
      </c>
      <c r="B420" s="70">
        <v>0.9577</v>
      </c>
    </row>
    <row r="421" spans="1:2">
      <c r="A421" s="63">
        <v>0.32900000000000001</v>
      </c>
      <c r="B421" s="70">
        <v>0.95799999999999996</v>
      </c>
    </row>
    <row r="422" spans="1:2">
      <c r="A422" s="63">
        <v>0.33</v>
      </c>
      <c r="B422" s="70">
        <v>0.95830000000000004</v>
      </c>
    </row>
    <row r="423" spans="1:2">
      <c r="A423" s="63">
        <v>0.33100000000000002</v>
      </c>
      <c r="B423" s="70">
        <v>0.95860000000000001</v>
      </c>
    </row>
    <row r="424" spans="1:2">
      <c r="A424" s="63">
        <v>0.33200000000000002</v>
      </c>
      <c r="B424" s="70">
        <v>0.95889999999999997</v>
      </c>
    </row>
    <row r="425" spans="1:2">
      <c r="A425" s="63">
        <v>0.33300000000000002</v>
      </c>
      <c r="B425" s="70">
        <v>0.95920000000000005</v>
      </c>
    </row>
    <row r="426" spans="1:2">
      <c r="A426" s="63">
        <v>0.33400000000000002</v>
      </c>
      <c r="B426" s="70">
        <v>0.95950000000000002</v>
      </c>
    </row>
    <row r="427" spans="1:2">
      <c r="A427" s="63">
        <v>0.33500000000000002</v>
      </c>
      <c r="B427" s="70">
        <v>0.95979999999999999</v>
      </c>
    </row>
    <row r="428" spans="1:2">
      <c r="A428" s="63">
        <v>0.33600000000000002</v>
      </c>
      <c r="B428" s="70">
        <v>0.96009999999999995</v>
      </c>
    </row>
    <row r="429" spans="1:2">
      <c r="A429" s="63">
        <v>0.33700000000000002</v>
      </c>
      <c r="B429" s="70">
        <v>0.96040000000000003</v>
      </c>
    </row>
    <row r="430" spans="1:2">
      <c r="A430" s="63">
        <v>0.33800000000000002</v>
      </c>
      <c r="B430" s="70">
        <v>0.9607</v>
      </c>
    </row>
    <row r="431" spans="1:2">
      <c r="A431" s="63">
        <v>0.33900000000000002</v>
      </c>
      <c r="B431" s="70">
        <v>0.96099999999999997</v>
      </c>
    </row>
    <row r="432" spans="1:2">
      <c r="A432" s="63">
        <v>0.34</v>
      </c>
      <c r="B432" s="70">
        <v>0.96130000000000004</v>
      </c>
    </row>
    <row r="433" spans="1:2">
      <c r="A433" s="63">
        <v>0.34100000000000003</v>
      </c>
      <c r="B433" s="70">
        <v>0.96150000000000002</v>
      </c>
    </row>
    <row r="434" spans="1:2">
      <c r="A434" s="63">
        <v>0.34200000000000003</v>
      </c>
      <c r="B434" s="70">
        <v>0.96179999999999999</v>
      </c>
    </row>
    <row r="435" spans="1:2">
      <c r="A435" s="63">
        <v>0.34300000000000003</v>
      </c>
      <c r="B435" s="70">
        <v>0.96209999999999996</v>
      </c>
    </row>
    <row r="436" spans="1:2">
      <c r="A436" s="63">
        <v>0.34399999999999997</v>
      </c>
      <c r="B436" s="70">
        <v>0.96230000000000004</v>
      </c>
    </row>
    <row r="437" spans="1:2">
      <c r="A437" s="63">
        <v>0.34499999999999997</v>
      </c>
      <c r="B437" s="70">
        <v>0.96260000000000001</v>
      </c>
    </row>
    <row r="438" spans="1:2">
      <c r="A438" s="63">
        <v>0.34599999999999997</v>
      </c>
      <c r="B438" s="70">
        <v>0.96289999999999998</v>
      </c>
    </row>
    <row r="439" spans="1:2">
      <c r="A439" s="63">
        <v>0.34699999999999998</v>
      </c>
      <c r="B439" s="70">
        <v>0.96319999999999995</v>
      </c>
    </row>
    <row r="440" spans="1:2">
      <c r="A440" s="63">
        <v>0.34799999999999998</v>
      </c>
      <c r="B440" s="70">
        <v>0.96350000000000002</v>
      </c>
    </row>
    <row r="441" spans="1:2">
      <c r="A441" s="63">
        <v>0.34899999999999998</v>
      </c>
      <c r="B441" s="70">
        <v>0.96379999999999999</v>
      </c>
    </row>
    <row r="442" spans="1:2">
      <c r="A442" s="63">
        <v>0.35</v>
      </c>
      <c r="B442" s="70">
        <v>0.96399999999999997</v>
      </c>
    </row>
    <row r="443" spans="1:2">
      <c r="A443" s="63">
        <v>0.35099999999999998</v>
      </c>
      <c r="B443" s="70">
        <v>0.96430000000000005</v>
      </c>
    </row>
    <row r="444" spans="1:2">
      <c r="A444" s="63">
        <v>0.35199999999999998</v>
      </c>
      <c r="B444" s="70">
        <v>0.96460000000000001</v>
      </c>
    </row>
    <row r="445" spans="1:2">
      <c r="A445" s="63">
        <v>0.35299999999999998</v>
      </c>
      <c r="B445" s="70">
        <v>0.96479999999999999</v>
      </c>
    </row>
    <row r="446" spans="1:2">
      <c r="A446" s="63">
        <v>0.35399999999999998</v>
      </c>
      <c r="B446" s="70">
        <v>0.96509999999999996</v>
      </c>
    </row>
    <row r="447" spans="1:2">
      <c r="A447" s="63">
        <v>0.35499999999999998</v>
      </c>
      <c r="B447" s="70">
        <v>0.96540000000000004</v>
      </c>
    </row>
    <row r="448" spans="1:2">
      <c r="A448" s="63">
        <v>0.35599999999999998</v>
      </c>
      <c r="B448" s="70">
        <v>0.9657</v>
      </c>
    </row>
    <row r="449" spans="1:2">
      <c r="A449" s="63">
        <v>0.35699999999999998</v>
      </c>
      <c r="B449" s="70">
        <v>0.96589999999999998</v>
      </c>
    </row>
    <row r="450" spans="1:2">
      <c r="A450" s="63">
        <v>0.35799999999999998</v>
      </c>
      <c r="B450" s="70">
        <v>0.96619999999999995</v>
      </c>
    </row>
    <row r="451" spans="1:2">
      <c r="A451" s="63">
        <v>0.35899999999999999</v>
      </c>
      <c r="B451" s="70">
        <v>0.96650000000000003</v>
      </c>
    </row>
    <row r="452" spans="1:2">
      <c r="A452" s="63">
        <v>0.36</v>
      </c>
      <c r="B452" s="70">
        <v>0.9667</v>
      </c>
    </row>
    <row r="453" spans="1:2">
      <c r="A453" s="63">
        <v>0.36099999999999999</v>
      </c>
      <c r="B453" s="70">
        <v>0.96699999999999997</v>
      </c>
    </row>
    <row r="454" spans="1:2">
      <c r="A454" s="63">
        <v>0.36199999999999999</v>
      </c>
      <c r="B454" s="70">
        <v>0.96730000000000005</v>
      </c>
    </row>
    <row r="455" spans="1:2">
      <c r="A455" s="63">
        <v>0.36299999999999999</v>
      </c>
      <c r="B455" s="70">
        <v>0.96750000000000003</v>
      </c>
    </row>
    <row r="456" spans="1:2">
      <c r="A456" s="63">
        <v>0.36399999999999999</v>
      </c>
      <c r="B456" s="70">
        <v>0.9677</v>
      </c>
    </row>
    <row r="457" spans="1:2">
      <c r="A457" s="63">
        <v>0.36499999999999999</v>
      </c>
      <c r="B457" s="70">
        <v>0.96799999999999997</v>
      </c>
    </row>
    <row r="458" spans="1:2">
      <c r="A458" s="63">
        <v>0.36599999999999999</v>
      </c>
      <c r="B458" s="70">
        <v>0.96830000000000005</v>
      </c>
    </row>
    <row r="459" spans="1:2">
      <c r="A459" s="63">
        <v>0.36699999999999999</v>
      </c>
      <c r="B459" s="70">
        <v>0.96860000000000002</v>
      </c>
    </row>
    <row r="460" spans="1:2">
      <c r="A460" s="63">
        <v>0.36799999999999999</v>
      </c>
      <c r="B460" s="70">
        <v>0.96879999999999999</v>
      </c>
    </row>
    <row r="461" spans="1:2">
      <c r="A461" s="63">
        <v>0.36899999999999999</v>
      </c>
      <c r="B461" s="70">
        <v>0.96899999999999997</v>
      </c>
    </row>
    <row r="462" spans="1:2">
      <c r="A462" s="63">
        <v>0.37</v>
      </c>
      <c r="B462" s="70">
        <v>0.96930000000000005</v>
      </c>
    </row>
    <row r="463" spans="1:2">
      <c r="A463" s="63">
        <v>0.371</v>
      </c>
      <c r="B463" s="70">
        <v>0.96960000000000002</v>
      </c>
    </row>
    <row r="464" spans="1:2">
      <c r="A464" s="63">
        <v>0.372</v>
      </c>
      <c r="B464" s="70">
        <v>0.9698</v>
      </c>
    </row>
    <row r="465" spans="1:2">
      <c r="A465" s="63">
        <v>0.373</v>
      </c>
      <c r="B465" s="70">
        <v>0.97</v>
      </c>
    </row>
    <row r="466" spans="1:2">
      <c r="A466" s="63">
        <v>0.374</v>
      </c>
      <c r="B466" s="70">
        <v>0.97019999999999995</v>
      </c>
    </row>
    <row r="467" spans="1:2">
      <c r="A467" s="63">
        <v>0.375</v>
      </c>
      <c r="B467" s="70">
        <v>0.97050000000000003</v>
      </c>
    </row>
    <row r="468" spans="1:2">
      <c r="A468" s="63">
        <v>0.376</v>
      </c>
      <c r="B468" s="70">
        <v>0.97070000000000001</v>
      </c>
    </row>
    <row r="469" spans="1:2">
      <c r="A469" s="63">
        <v>0.377</v>
      </c>
      <c r="B469" s="70">
        <v>0.97089999999999999</v>
      </c>
    </row>
    <row r="470" spans="1:2">
      <c r="A470" s="63">
        <v>0.378</v>
      </c>
      <c r="B470" s="70">
        <v>0.97119999999999995</v>
      </c>
    </row>
    <row r="471" spans="1:2">
      <c r="A471" s="63">
        <v>0.379</v>
      </c>
      <c r="B471" s="70">
        <v>0.97140000000000004</v>
      </c>
    </row>
    <row r="472" spans="1:2">
      <c r="A472" s="63">
        <v>0.38</v>
      </c>
      <c r="B472" s="70">
        <v>0.97170000000000001</v>
      </c>
    </row>
    <row r="473" spans="1:2">
      <c r="A473" s="63">
        <v>0.38100000000000001</v>
      </c>
      <c r="B473" s="70">
        <v>0.97189999999999999</v>
      </c>
    </row>
    <row r="474" spans="1:2">
      <c r="A474" s="63">
        <v>0.38200000000000001</v>
      </c>
      <c r="B474" s="70">
        <v>0.97209999999999996</v>
      </c>
    </row>
    <row r="475" spans="1:2">
      <c r="A475" s="63">
        <v>0.38300000000000001</v>
      </c>
      <c r="B475" s="70">
        <v>0.97240000000000004</v>
      </c>
    </row>
    <row r="476" spans="1:2">
      <c r="A476" s="63">
        <v>0.38400000000000001</v>
      </c>
      <c r="B476" s="70">
        <v>0.97260000000000002</v>
      </c>
    </row>
    <row r="477" spans="1:2">
      <c r="A477" s="63">
        <v>0.38500000000000001</v>
      </c>
      <c r="B477" s="70">
        <v>0.9728</v>
      </c>
    </row>
    <row r="478" spans="1:2">
      <c r="A478" s="63">
        <v>0.38600000000000001</v>
      </c>
      <c r="B478" s="70">
        <v>0.97299999999999998</v>
      </c>
    </row>
    <row r="479" spans="1:2">
      <c r="A479" s="63">
        <v>0.38700000000000001</v>
      </c>
      <c r="B479" s="70">
        <v>0.97319999999999995</v>
      </c>
    </row>
    <row r="480" spans="1:2">
      <c r="A480" s="63">
        <v>0.38800000000000001</v>
      </c>
      <c r="B480" s="70">
        <v>0.97350000000000003</v>
      </c>
    </row>
    <row r="481" spans="1:2">
      <c r="A481" s="63">
        <v>0.38900000000000001</v>
      </c>
      <c r="B481" s="70">
        <v>0.97370000000000001</v>
      </c>
    </row>
    <row r="482" spans="1:2">
      <c r="A482" s="63">
        <v>0.39</v>
      </c>
      <c r="B482" s="70">
        <v>0.97389999999999999</v>
      </c>
    </row>
    <row r="483" spans="1:2">
      <c r="A483" s="63">
        <v>0.39100000000000001</v>
      </c>
      <c r="B483" s="70">
        <v>0.97409999999999997</v>
      </c>
    </row>
    <row r="484" spans="1:2">
      <c r="A484" s="63">
        <v>0.39200000000000002</v>
      </c>
      <c r="B484" s="70">
        <v>0.97430000000000005</v>
      </c>
    </row>
    <row r="485" spans="1:2">
      <c r="A485" s="63">
        <v>0.39300000000000002</v>
      </c>
      <c r="B485" s="70">
        <v>0.97450000000000003</v>
      </c>
    </row>
    <row r="486" spans="1:2">
      <c r="A486" s="63">
        <v>0.39400000000000002</v>
      </c>
      <c r="B486" s="70">
        <v>0.9748</v>
      </c>
    </row>
    <row r="487" spans="1:2">
      <c r="A487" s="63">
        <v>0.39500000000000002</v>
      </c>
      <c r="B487" s="70">
        <v>0.97499999999999998</v>
      </c>
    </row>
    <row r="488" spans="1:2">
      <c r="A488" s="63">
        <v>0.39600000000000002</v>
      </c>
      <c r="B488" s="70">
        <v>0.97519999999999996</v>
      </c>
    </row>
    <row r="489" spans="1:2">
      <c r="A489" s="63">
        <v>0.39700000000000002</v>
      </c>
      <c r="B489" s="70">
        <v>0.97540000000000004</v>
      </c>
    </row>
    <row r="490" spans="1:2">
      <c r="A490" s="63">
        <v>0.39800000000000002</v>
      </c>
      <c r="B490" s="70">
        <v>0.97560000000000002</v>
      </c>
    </row>
    <row r="491" spans="1:2">
      <c r="A491" s="63">
        <v>0.39900000000000002</v>
      </c>
      <c r="B491" s="70">
        <v>0.9758</v>
      </c>
    </row>
    <row r="492" spans="1:2">
      <c r="A492" s="63">
        <v>0.4</v>
      </c>
      <c r="B492" s="70">
        <v>0.97609999999999997</v>
      </c>
    </row>
    <row r="493" spans="1:2">
      <c r="A493" s="63">
        <v>0.40100000000000002</v>
      </c>
      <c r="B493" s="70">
        <v>0.97629999999999995</v>
      </c>
    </row>
    <row r="494" spans="1:2">
      <c r="A494" s="63">
        <v>0.40200000000000002</v>
      </c>
      <c r="B494" s="70">
        <v>0.97650000000000003</v>
      </c>
    </row>
    <row r="495" spans="1:2">
      <c r="A495" s="63">
        <v>0.40300000000000002</v>
      </c>
      <c r="B495" s="70">
        <v>0.97660000000000002</v>
      </c>
    </row>
    <row r="496" spans="1:2">
      <c r="A496" s="63">
        <v>0.40400000000000003</v>
      </c>
      <c r="B496" s="70">
        <v>0.9768</v>
      </c>
    </row>
    <row r="497" spans="1:2">
      <c r="A497" s="63">
        <v>0.40500000000000003</v>
      </c>
      <c r="B497" s="70">
        <v>0.97699999999999998</v>
      </c>
    </row>
    <row r="498" spans="1:2">
      <c r="A498" s="63">
        <v>0.40600000000000003</v>
      </c>
      <c r="B498" s="70">
        <v>0.97719999999999996</v>
      </c>
    </row>
    <row r="499" spans="1:2">
      <c r="A499" s="63">
        <v>0.40699999999999997</v>
      </c>
      <c r="B499" s="70">
        <v>0.97740000000000005</v>
      </c>
    </row>
    <row r="500" spans="1:2">
      <c r="A500" s="63">
        <v>0.40799999999999997</v>
      </c>
      <c r="B500" s="70">
        <v>0.97760000000000002</v>
      </c>
    </row>
    <row r="501" spans="1:2">
      <c r="A501" s="63">
        <v>0.40899999999999997</v>
      </c>
      <c r="B501" s="70">
        <v>0.9778</v>
      </c>
    </row>
    <row r="502" spans="1:2">
      <c r="A502" s="63">
        <v>0.41</v>
      </c>
      <c r="B502" s="70">
        <v>0.97799999999999998</v>
      </c>
    </row>
    <row r="503" spans="1:2">
      <c r="A503" s="63">
        <v>0.41099999999999998</v>
      </c>
      <c r="B503" s="70">
        <v>0.97819999999999996</v>
      </c>
    </row>
    <row r="504" spans="1:2">
      <c r="A504" s="63">
        <v>0.41199999999999998</v>
      </c>
      <c r="B504" s="70">
        <v>0.97840000000000005</v>
      </c>
    </row>
    <row r="505" spans="1:2">
      <c r="A505" s="63">
        <v>0.41299999999999998</v>
      </c>
      <c r="B505" s="70">
        <v>0.97860000000000003</v>
      </c>
    </row>
    <row r="506" spans="1:2">
      <c r="A506" s="63">
        <v>0.41399999999999998</v>
      </c>
      <c r="B506" s="70">
        <v>0.9788</v>
      </c>
    </row>
    <row r="507" spans="1:2">
      <c r="A507" s="63">
        <v>0.41499999999999998</v>
      </c>
      <c r="B507" s="70">
        <v>0.97899999999999998</v>
      </c>
    </row>
    <row r="508" spans="1:2">
      <c r="A508" s="63">
        <v>0.41599999999999998</v>
      </c>
      <c r="B508" s="70">
        <v>0.97919999999999996</v>
      </c>
    </row>
    <row r="509" spans="1:2">
      <c r="A509" s="63">
        <v>0.41699999999999998</v>
      </c>
      <c r="B509" s="70">
        <v>0.97940000000000005</v>
      </c>
    </row>
    <row r="510" spans="1:2">
      <c r="A510" s="63">
        <v>0.41799999999999998</v>
      </c>
      <c r="B510" s="70">
        <v>0.97950000000000004</v>
      </c>
    </row>
    <row r="511" spans="1:2">
      <c r="A511" s="63">
        <v>0.41899999999999998</v>
      </c>
      <c r="B511" s="70">
        <v>0.97970000000000002</v>
      </c>
    </row>
    <row r="512" spans="1:2">
      <c r="A512" s="63">
        <v>0.42</v>
      </c>
      <c r="B512" s="70">
        <v>0.9798</v>
      </c>
    </row>
    <row r="513" spans="1:2">
      <c r="A513" s="63">
        <v>0.42099999999999999</v>
      </c>
      <c r="B513" s="70">
        <v>0.98</v>
      </c>
    </row>
    <row r="514" spans="1:2">
      <c r="A514" s="63">
        <v>0.42199999999999999</v>
      </c>
      <c r="B514" s="70">
        <v>0.98019999999999996</v>
      </c>
    </row>
    <row r="515" spans="1:2">
      <c r="A515" s="63">
        <v>0.42299999999999999</v>
      </c>
      <c r="B515" s="70">
        <v>0.98040000000000005</v>
      </c>
    </row>
    <row r="516" spans="1:2">
      <c r="A516" s="63">
        <v>0.42399999999999999</v>
      </c>
      <c r="B516" s="70">
        <v>0.98060000000000003</v>
      </c>
    </row>
    <row r="517" spans="1:2">
      <c r="A517" s="63">
        <v>0.42499999999999999</v>
      </c>
      <c r="B517" s="70">
        <v>0.98080000000000001</v>
      </c>
    </row>
    <row r="518" spans="1:2">
      <c r="A518" s="63">
        <v>0.42599999999999999</v>
      </c>
      <c r="B518" s="70">
        <v>0.98099999999999998</v>
      </c>
    </row>
    <row r="519" spans="1:2">
      <c r="A519" s="63">
        <v>0.42699999999999999</v>
      </c>
      <c r="B519" s="70">
        <v>0.98109999999999997</v>
      </c>
    </row>
    <row r="520" spans="1:2">
      <c r="A520" s="63">
        <v>0.42799999999999999</v>
      </c>
      <c r="B520" s="70">
        <v>0.98119999999999996</v>
      </c>
    </row>
    <row r="521" spans="1:2">
      <c r="A521" s="63">
        <v>0.42899999999999999</v>
      </c>
      <c r="B521" s="70">
        <v>0.98140000000000005</v>
      </c>
    </row>
    <row r="522" spans="1:2">
      <c r="A522" s="63">
        <v>0.43</v>
      </c>
      <c r="B522" s="70">
        <v>0.98160000000000003</v>
      </c>
    </row>
    <row r="523" spans="1:2">
      <c r="A523" s="63">
        <v>0.43099999999999999</v>
      </c>
      <c r="B523" s="70">
        <v>0.98180000000000001</v>
      </c>
    </row>
    <row r="524" spans="1:2">
      <c r="A524" s="63">
        <v>0.432</v>
      </c>
      <c r="B524" s="70">
        <v>0.9819</v>
      </c>
    </row>
    <row r="525" spans="1:2">
      <c r="A525" s="63">
        <v>0.433</v>
      </c>
      <c r="B525" s="70">
        <v>0.98209999999999997</v>
      </c>
    </row>
    <row r="526" spans="1:2">
      <c r="A526" s="63">
        <v>0.434</v>
      </c>
      <c r="B526" s="70">
        <v>0.98229999999999995</v>
      </c>
    </row>
    <row r="527" spans="1:2">
      <c r="A527" s="63">
        <v>0.435</v>
      </c>
      <c r="B527" s="70">
        <v>0.98240000000000005</v>
      </c>
    </row>
    <row r="528" spans="1:2">
      <c r="A528" s="63">
        <v>0.436</v>
      </c>
      <c r="B528" s="70">
        <v>0.98260000000000003</v>
      </c>
    </row>
    <row r="529" spans="1:2">
      <c r="A529" s="63">
        <v>0.437</v>
      </c>
      <c r="B529" s="70">
        <v>0.98280000000000001</v>
      </c>
    </row>
    <row r="530" spans="1:2">
      <c r="A530" s="63">
        <v>0.438</v>
      </c>
      <c r="B530" s="70">
        <v>0.9829</v>
      </c>
    </row>
    <row r="531" spans="1:2">
      <c r="A531" s="63">
        <v>0.439</v>
      </c>
      <c r="B531" s="70">
        <v>0.98299999999999998</v>
      </c>
    </row>
    <row r="532" spans="1:2">
      <c r="A532" s="63">
        <v>0.44</v>
      </c>
      <c r="B532" s="70">
        <v>0.98319999999999996</v>
      </c>
    </row>
    <row r="533" spans="1:2">
      <c r="A533" s="63">
        <v>0.441</v>
      </c>
      <c r="B533" s="70">
        <v>0.98329999999999995</v>
      </c>
    </row>
    <row r="534" spans="1:2">
      <c r="A534" s="63">
        <v>0.442</v>
      </c>
      <c r="B534" s="70">
        <v>0.98350000000000004</v>
      </c>
    </row>
    <row r="535" spans="1:2">
      <c r="A535" s="63">
        <v>0.443</v>
      </c>
      <c r="B535" s="70">
        <v>0.98360000000000003</v>
      </c>
    </row>
    <row r="536" spans="1:2">
      <c r="A536" s="63">
        <v>0.44400000000000001</v>
      </c>
      <c r="B536" s="70">
        <v>0.98380000000000001</v>
      </c>
    </row>
    <row r="537" spans="1:2">
      <c r="A537" s="63">
        <v>0.44500000000000001</v>
      </c>
      <c r="B537" s="70">
        <v>0.9839</v>
      </c>
    </row>
    <row r="538" spans="1:2">
      <c r="A538" s="63">
        <v>0.44600000000000001</v>
      </c>
      <c r="B538" s="70">
        <v>0.98409999999999997</v>
      </c>
    </row>
    <row r="539" spans="1:2">
      <c r="A539" s="63">
        <v>0.44700000000000001</v>
      </c>
      <c r="B539" s="70">
        <v>0.98429999999999995</v>
      </c>
    </row>
    <row r="540" spans="1:2">
      <c r="A540" s="63">
        <v>0.44800000000000001</v>
      </c>
      <c r="B540" s="70">
        <v>0.98440000000000005</v>
      </c>
    </row>
    <row r="541" spans="1:2">
      <c r="A541" s="63">
        <v>0.44900000000000001</v>
      </c>
      <c r="B541" s="70">
        <v>0.98460000000000003</v>
      </c>
    </row>
    <row r="542" spans="1:2">
      <c r="A542" s="63">
        <v>0.45</v>
      </c>
      <c r="B542" s="70">
        <v>0.98470000000000002</v>
      </c>
    </row>
    <row r="543" spans="1:2">
      <c r="A543" s="63">
        <v>0.45100000000000001</v>
      </c>
      <c r="B543" s="70">
        <v>0.98480000000000001</v>
      </c>
    </row>
    <row r="544" spans="1:2">
      <c r="A544" s="63">
        <v>0.45200000000000001</v>
      </c>
      <c r="B544" s="70">
        <v>0.9849</v>
      </c>
    </row>
    <row r="545" spans="1:2">
      <c r="A545" s="63">
        <v>0.45300000000000001</v>
      </c>
      <c r="B545" s="70">
        <v>0.98509999999999998</v>
      </c>
    </row>
    <row r="546" spans="1:2">
      <c r="A546" s="63">
        <v>0.45400000000000001</v>
      </c>
      <c r="B546" s="70">
        <v>0.98519999999999996</v>
      </c>
    </row>
    <row r="547" spans="1:2">
      <c r="A547" s="63">
        <v>0.45500000000000002</v>
      </c>
      <c r="B547" s="70">
        <v>0.98529999999999995</v>
      </c>
    </row>
    <row r="548" spans="1:2">
      <c r="A548" s="63">
        <v>0.45600000000000002</v>
      </c>
      <c r="B548" s="70">
        <v>0.98550000000000004</v>
      </c>
    </row>
    <row r="549" spans="1:2">
      <c r="A549" s="63">
        <v>0.45700000000000002</v>
      </c>
      <c r="B549" s="70">
        <v>0.98570000000000002</v>
      </c>
    </row>
    <row r="550" spans="1:2">
      <c r="A550" s="63">
        <v>0.45800000000000002</v>
      </c>
      <c r="B550" s="70">
        <v>0.98580000000000001</v>
      </c>
    </row>
    <row r="551" spans="1:2">
      <c r="A551" s="63">
        <v>0.45900000000000002</v>
      </c>
      <c r="B551" s="70">
        <v>0.9859</v>
      </c>
    </row>
    <row r="552" spans="1:2">
      <c r="A552" s="63">
        <v>0.46</v>
      </c>
      <c r="B552" s="70">
        <v>0.98599999999999999</v>
      </c>
    </row>
    <row r="553" spans="1:2">
      <c r="A553" s="63">
        <v>0.46100000000000002</v>
      </c>
      <c r="B553" s="70">
        <v>0.98619999999999997</v>
      </c>
    </row>
    <row r="554" spans="1:2">
      <c r="A554" s="63">
        <v>0.46200000000000002</v>
      </c>
      <c r="B554" s="70">
        <v>0.98629999999999995</v>
      </c>
    </row>
    <row r="555" spans="1:2">
      <c r="A555" s="63">
        <v>0.46300000000000002</v>
      </c>
      <c r="B555" s="70">
        <v>0.98640000000000005</v>
      </c>
    </row>
    <row r="556" spans="1:2">
      <c r="A556" s="63">
        <v>0.46400000000000002</v>
      </c>
      <c r="B556" s="70">
        <v>0.98650000000000004</v>
      </c>
    </row>
    <row r="557" spans="1:2">
      <c r="A557" s="63">
        <v>0.46500000000000002</v>
      </c>
      <c r="B557" s="70">
        <v>0.98670000000000002</v>
      </c>
    </row>
    <row r="558" spans="1:2">
      <c r="A558" s="63">
        <v>0.46600000000000003</v>
      </c>
      <c r="B558" s="70">
        <v>0.98680000000000001</v>
      </c>
    </row>
    <row r="559" spans="1:2">
      <c r="A559" s="63">
        <v>0.46700000000000003</v>
      </c>
      <c r="B559" s="70">
        <v>0.9869</v>
      </c>
    </row>
    <row r="560" spans="1:2">
      <c r="A560" s="63">
        <v>0.46800000000000003</v>
      </c>
      <c r="B560" s="70">
        <v>0.98709999999999998</v>
      </c>
    </row>
    <row r="561" spans="1:2">
      <c r="A561" s="63">
        <v>0.46899999999999997</v>
      </c>
      <c r="B561" s="70">
        <v>0.98719999999999997</v>
      </c>
    </row>
    <row r="562" spans="1:2">
      <c r="A562" s="63">
        <v>0.47</v>
      </c>
      <c r="B562" s="70">
        <v>0.98729999999999996</v>
      </c>
    </row>
    <row r="563" spans="1:2">
      <c r="A563" s="63">
        <v>0.47099999999999997</v>
      </c>
      <c r="B563" s="70">
        <v>0.98740000000000006</v>
      </c>
    </row>
    <row r="564" spans="1:2">
      <c r="A564" s="63">
        <v>0.47199999999999998</v>
      </c>
      <c r="B564" s="70">
        <v>0.98750000000000004</v>
      </c>
    </row>
    <row r="565" spans="1:2">
      <c r="A565" s="63">
        <v>0.47299999999999998</v>
      </c>
      <c r="B565" s="70">
        <v>0.98760000000000003</v>
      </c>
    </row>
    <row r="566" spans="1:2">
      <c r="A566" s="63">
        <v>0.47399999999999998</v>
      </c>
      <c r="B566" s="70">
        <v>0.98770000000000002</v>
      </c>
    </row>
    <row r="567" spans="1:2">
      <c r="A567" s="63">
        <v>0.47499999999999998</v>
      </c>
      <c r="B567" s="70">
        <v>0.98780000000000001</v>
      </c>
    </row>
    <row r="568" spans="1:2">
      <c r="A568" s="63">
        <v>0.47599999999999998</v>
      </c>
      <c r="B568" s="70">
        <v>0.98799999999999999</v>
      </c>
    </row>
    <row r="569" spans="1:2">
      <c r="A569" s="63">
        <v>0.47699999999999998</v>
      </c>
      <c r="B569" s="70">
        <v>0.98809999999999998</v>
      </c>
    </row>
    <row r="570" spans="1:2">
      <c r="A570" s="63">
        <v>0.47799999999999998</v>
      </c>
      <c r="B570" s="70">
        <v>0.98819999999999997</v>
      </c>
    </row>
    <row r="571" spans="1:2">
      <c r="A571" s="63">
        <v>0.47899999999999998</v>
      </c>
      <c r="B571" s="70">
        <v>0.98829999999999996</v>
      </c>
    </row>
    <row r="572" spans="1:2">
      <c r="A572" s="63">
        <v>0.48</v>
      </c>
      <c r="B572" s="70">
        <v>0.98850000000000005</v>
      </c>
    </row>
    <row r="573" spans="1:2">
      <c r="A573" s="63">
        <v>0.48099999999999998</v>
      </c>
      <c r="B573" s="70">
        <v>0.98860000000000003</v>
      </c>
    </row>
    <row r="574" spans="1:2">
      <c r="A574" s="63">
        <v>0.48199999999999998</v>
      </c>
      <c r="B574" s="70">
        <v>0.98870000000000002</v>
      </c>
    </row>
    <row r="575" spans="1:2">
      <c r="A575" s="63">
        <v>0.48299999999999998</v>
      </c>
      <c r="B575" s="70">
        <v>0.98880000000000001</v>
      </c>
    </row>
    <row r="576" spans="1:2">
      <c r="A576" s="63">
        <v>0.48399999999999999</v>
      </c>
      <c r="B576" s="70">
        <v>0.9889</v>
      </c>
    </row>
    <row r="577" spans="1:2">
      <c r="A577" s="63">
        <v>0.48499999999999999</v>
      </c>
      <c r="B577" s="70">
        <v>0.98899999999999999</v>
      </c>
    </row>
    <row r="578" spans="1:2">
      <c r="A578" s="63">
        <v>0.48599999999999999</v>
      </c>
      <c r="B578" s="70">
        <v>0.98909999999999998</v>
      </c>
    </row>
    <row r="579" spans="1:2">
      <c r="A579" s="63">
        <v>0.48699999999999999</v>
      </c>
      <c r="B579" s="70">
        <v>0.98919999999999997</v>
      </c>
    </row>
    <row r="580" spans="1:2">
      <c r="A580" s="63">
        <v>0.48799999999999999</v>
      </c>
      <c r="B580" s="70">
        <v>0.98929999999999996</v>
      </c>
    </row>
    <row r="581" spans="1:2">
      <c r="A581" s="63">
        <v>0.48899999999999999</v>
      </c>
      <c r="B581" s="70">
        <v>0.98950000000000005</v>
      </c>
    </row>
    <row r="582" spans="1:2">
      <c r="A582" s="63">
        <v>0.49</v>
      </c>
      <c r="B582" s="70">
        <v>0.98960000000000004</v>
      </c>
    </row>
    <row r="583" spans="1:2">
      <c r="A583" s="63">
        <v>0.49099999999999999</v>
      </c>
      <c r="B583" s="70">
        <v>0.98970000000000002</v>
      </c>
    </row>
    <row r="584" spans="1:2">
      <c r="A584" s="63">
        <v>0.49199999999999999</v>
      </c>
      <c r="B584" s="70">
        <v>0.98980000000000001</v>
      </c>
    </row>
    <row r="585" spans="1:2">
      <c r="A585" s="63">
        <v>0.49299999999999999</v>
      </c>
      <c r="B585" s="70">
        <v>0.9899</v>
      </c>
    </row>
    <row r="586" spans="1:2">
      <c r="A586" s="63">
        <v>0.49399999999999999</v>
      </c>
      <c r="B586" s="70">
        <v>0.9899</v>
      </c>
    </row>
    <row r="587" spans="1:2">
      <c r="A587" s="63">
        <v>0.495</v>
      </c>
      <c r="B587" s="70">
        <v>0.99</v>
      </c>
    </row>
    <row r="588" spans="1:2">
      <c r="A588" s="63">
        <v>0.496</v>
      </c>
      <c r="B588" s="70">
        <v>0.99009999999999998</v>
      </c>
    </row>
    <row r="589" spans="1:2">
      <c r="A589" s="63">
        <v>0.497</v>
      </c>
      <c r="B589" s="70">
        <v>0.99019999999999997</v>
      </c>
    </row>
    <row r="590" spans="1:2">
      <c r="A590" s="63">
        <v>0.498</v>
      </c>
      <c r="B590" s="70">
        <v>0.99029999999999996</v>
      </c>
    </row>
    <row r="591" spans="1:2">
      <c r="A591" s="63">
        <v>0.499</v>
      </c>
      <c r="B591" s="70">
        <v>0.99039999999999995</v>
      </c>
    </row>
    <row r="592" spans="1:2">
      <c r="A592" s="63">
        <v>0.5</v>
      </c>
      <c r="B592" s="70">
        <v>0.99050000000000005</v>
      </c>
    </row>
    <row r="593" spans="1:2">
      <c r="A593" s="63">
        <v>0.501</v>
      </c>
      <c r="B593" s="70">
        <v>0.99060000000000004</v>
      </c>
    </row>
    <row r="594" spans="1:2">
      <c r="A594" s="63">
        <v>0.502</v>
      </c>
      <c r="B594" s="70">
        <v>0.99070000000000003</v>
      </c>
    </row>
    <row r="595" spans="1:2">
      <c r="A595" s="63">
        <v>0.503</v>
      </c>
      <c r="B595" s="70">
        <v>0.99080000000000001</v>
      </c>
    </row>
    <row r="596" spans="1:2">
      <c r="A596" s="63">
        <v>0.504</v>
      </c>
      <c r="B596" s="70">
        <v>0.9909</v>
      </c>
    </row>
    <row r="597" spans="1:2">
      <c r="A597" s="63">
        <v>0.505</v>
      </c>
      <c r="B597" s="70">
        <v>0.9909</v>
      </c>
    </row>
    <row r="598" spans="1:2">
      <c r="A598" s="63">
        <v>0.50600000000000001</v>
      </c>
      <c r="B598" s="70">
        <v>0.99099999999999999</v>
      </c>
    </row>
    <row r="599" spans="1:2">
      <c r="A599" s="63">
        <v>0.50700000000000001</v>
      </c>
      <c r="B599" s="70">
        <v>0.99109999999999998</v>
      </c>
    </row>
    <row r="600" spans="1:2">
      <c r="A600" s="63">
        <v>0.50800000000000001</v>
      </c>
      <c r="B600" s="70">
        <v>0.99119999999999997</v>
      </c>
    </row>
    <row r="601" spans="1:2">
      <c r="A601" s="63">
        <v>0.50900000000000001</v>
      </c>
      <c r="B601" s="70">
        <v>0.99129999999999996</v>
      </c>
    </row>
    <row r="602" spans="1:2">
      <c r="A602" s="63">
        <v>0.51</v>
      </c>
      <c r="B602" s="70">
        <v>0.99139999999999995</v>
      </c>
    </row>
    <row r="603" spans="1:2">
      <c r="A603" s="63">
        <v>0.51100000000000001</v>
      </c>
      <c r="B603" s="70">
        <v>0.99150000000000005</v>
      </c>
    </row>
    <row r="604" spans="1:2">
      <c r="A604" s="63">
        <v>0.51200000000000001</v>
      </c>
      <c r="B604" s="70">
        <v>0.99150000000000005</v>
      </c>
    </row>
    <row r="605" spans="1:2">
      <c r="A605" s="63">
        <v>0.51300000000000001</v>
      </c>
      <c r="B605" s="70">
        <v>0.99160000000000004</v>
      </c>
    </row>
    <row r="606" spans="1:2">
      <c r="A606" s="63">
        <v>0.51400000000000001</v>
      </c>
      <c r="B606" s="70">
        <v>0.99170000000000003</v>
      </c>
    </row>
    <row r="607" spans="1:2">
      <c r="A607" s="63">
        <v>0.51500000000000001</v>
      </c>
      <c r="B607" s="70">
        <v>0.99180000000000001</v>
      </c>
    </row>
    <row r="608" spans="1:2">
      <c r="A608" s="63">
        <v>0.51600000000000001</v>
      </c>
      <c r="B608" s="70">
        <v>0.9919</v>
      </c>
    </row>
    <row r="609" spans="1:2">
      <c r="A609" s="63">
        <v>0.51700000000000002</v>
      </c>
      <c r="B609" s="70">
        <v>0.9919</v>
      </c>
    </row>
    <row r="610" spans="1:2">
      <c r="A610" s="63">
        <v>0.51800000000000002</v>
      </c>
      <c r="B610" s="70">
        <v>0.99199999999999999</v>
      </c>
    </row>
    <row r="611" spans="1:2">
      <c r="A611" s="63">
        <v>0.51900000000000002</v>
      </c>
      <c r="B611" s="70">
        <v>0.99209999999999998</v>
      </c>
    </row>
    <row r="612" spans="1:2">
      <c r="A612" s="63">
        <v>0.52</v>
      </c>
      <c r="B612" s="70">
        <v>0.99219999999999997</v>
      </c>
    </row>
    <row r="613" spans="1:2">
      <c r="A613" s="63">
        <v>0.52100000000000002</v>
      </c>
      <c r="B613" s="70">
        <v>0.99229999999999996</v>
      </c>
    </row>
    <row r="614" spans="1:2">
      <c r="A614" s="63">
        <v>0.52200000000000002</v>
      </c>
      <c r="B614" s="70">
        <v>0.99239999999999995</v>
      </c>
    </row>
    <row r="615" spans="1:2">
      <c r="A615" s="63">
        <v>0.52300000000000002</v>
      </c>
      <c r="B615" s="70">
        <v>0.99239999999999995</v>
      </c>
    </row>
    <row r="616" spans="1:2">
      <c r="A616" s="63">
        <v>0.52400000000000002</v>
      </c>
      <c r="B616" s="70">
        <v>0.99250000000000005</v>
      </c>
    </row>
    <row r="617" spans="1:2">
      <c r="A617" s="63">
        <v>0.52500000000000002</v>
      </c>
      <c r="B617" s="70">
        <v>0.99260000000000004</v>
      </c>
    </row>
    <row r="618" spans="1:2">
      <c r="A618" s="63">
        <v>0.52600000000000002</v>
      </c>
      <c r="B618" s="70">
        <v>0.99270000000000003</v>
      </c>
    </row>
    <row r="619" spans="1:2">
      <c r="A619" s="63">
        <v>0.52700000000000002</v>
      </c>
      <c r="B619" s="70">
        <v>0.99270000000000003</v>
      </c>
    </row>
    <row r="620" spans="1:2">
      <c r="A620" s="63">
        <v>0.52800000000000002</v>
      </c>
      <c r="B620" s="70">
        <v>0.99280000000000002</v>
      </c>
    </row>
    <row r="621" spans="1:2">
      <c r="A621" s="63">
        <v>0.52900000000000003</v>
      </c>
      <c r="B621" s="70">
        <v>0.9929</v>
      </c>
    </row>
    <row r="622" spans="1:2">
      <c r="A622" s="63">
        <v>0.53</v>
      </c>
      <c r="B622" s="70">
        <v>0.99299999999999999</v>
      </c>
    </row>
    <row r="623" spans="1:2">
      <c r="A623" s="63">
        <v>0.53100000000000003</v>
      </c>
      <c r="B623" s="70">
        <v>0.99319999999999997</v>
      </c>
    </row>
    <row r="624" spans="1:2">
      <c r="A624" s="63">
        <v>0.53200000000000003</v>
      </c>
      <c r="B624" s="70">
        <v>0.99319999999999997</v>
      </c>
    </row>
    <row r="625" spans="1:2">
      <c r="A625" s="63">
        <v>0.53300000000000003</v>
      </c>
      <c r="B625" s="70">
        <v>0.99319999999999997</v>
      </c>
    </row>
    <row r="626" spans="1:2">
      <c r="A626" s="63">
        <v>0.53400000000000003</v>
      </c>
      <c r="B626" s="70">
        <v>0.99329999999999996</v>
      </c>
    </row>
    <row r="627" spans="1:2">
      <c r="A627" s="63">
        <v>0.53500000000000003</v>
      </c>
      <c r="B627" s="70">
        <v>0.99329999999999996</v>
      </c>
    </row>
    <row r="628" spans="1:2">
      <c r="A628" s="63">
        <v>0.53600000000000003</v>
      </c>
      <c r="B628" s="70">
        <v>0.99339999999999995</v>
      </c>
    </row>
    <row r="629" spans="1:2">
      <c r="A629" s="63">
        <v>0.53700000000000003</v>
      </c>
      <c r="B629" s="70">
        <v>0.99350000000000005</v>
      </c>
    </row>
    <row r="630" spans="1:2">
      <c r="A630" s="63">
        <v>0.53800000000000003</v>
      </c>
      <c r="B630" s="70">
        <v>0.99350000000000005</v>
      </c>
    </row>
    <row r="631" spans="1:2">
      <c r="A631" s="63">
        <v>0.53900000000000003</v>
      </c>
      <c r="B631" s="70">
        <v>0.99360000000000004</v>
      </c>
    </row>
    <row r="632" spans="1:2">
      <c r="A632" s="63">
        <v>0.54</v>
      </c>
      <c r="B632" s="70">
        <v>0.99360000000000004</v>
      </c>
    </row>
    <row r="633" spans="1:2">
      <c r="A633" s="63">
        <v>0.54100000000000004</v>
      </c>
      <c r="B633" s="70">
        <v>0.99370000000000003</v>
      </c>
    </row>
    <row r="634" spans="1:2">
      <c r="A634" s="63">
        <v>0.54200000000000004</v>
      </c>
      <c r="B634" s="70">
        <v>0.99380000000000002</v>
      </c>
    </row>
    <row r="635" spans="1:2">
      <c r="A635" s="63">
        <v>0.54300000000000004</v>
      </c>
      <c r="B635" s="70">
        <v>0.99380000000000002</v>
      </c>
    </row>
    <row r="636" spans="1:2">
      <c r="A636" s="63">
        <v>0.54400000000000004</v>
      </c>
      <c r="B636" s="70">
        <v>0.99390000000000001</v>
      </c>
    </row>
    <row r="637" spans="1:2">
      <c r="A637" s="63">
        <v>0.54500000000000004</v>
      </c>
      <c r="B637" s="70">
        <v>0.99399999999999999</v>
      </c>
    </row>
    <row r="638" spans="1:2">
      <c r="A638" s="63">
        <v>0.54600000000000004</v>
      </c>
      <c r="B638" s="70">
        <v>0.99409999999999998</v>
      </c>
    </row>
    <row r="639" spans="1:2">
      <c r="A639" s="63">
        <v>0.54700000000000004</v>
      </c>
      <c r="B639" s="70">
        <v>0.99412999999999996</v>
      </c>
    </row>
    <row r="640" spans="1:2">
      <c r="A640" s="63">
        <v>0.54800000000000004</v>
      </c>
      <c r="B640" s="70">
        <v>0.99419999999999997</v>
      </c>
    </row>
    <row r="641" spans="1:2">
      <c r="A641" s="63">
        <v>0.54900000000000004</v>
      </c>
      <c r="B641" s="70">
        <v>0.99419999999999997</v>
      </c>
    </row>
    <row r="642" spans="1:2">
      <c r="A642" s="63">
        <v>0.55000000000000004</v>
      </c>
      <c r="B642" s="70">
        <v>0.99419999999999997</v>
      </c>
    </row>
    <row r="643" spans="1:2">
      <c r="A643" s="63">
        <v>0.55100000000000005</v>
      </c>
      <c r="B643" s="70">
        <v>0.99419999999999997</v>
      </c>
    </row>
    <row r="644" spans="1:2">
      <c r="A644" s="63">
        <v>0.55200000000000005</v>
      </c>
      <c r="B644" s="70">
        <v>0.99429999999999996</v>
      </c>
    </row>
    <row r="645" spans="1:2">
      <c r="A645" s="63">
        <v>0.55300000000000005</v>
      </c>
      <c r="B645" s="70">
        <v>0.99439999999999995</v>
      </c>
    </row>
    <row r="646" spans="1:2">
      <c r="A646" s="63">
        <v>0.55400000000000005</v>
      </c>
      <c r="B646" s="70">
        <v>0.99439999999999995</v>
      </c>
    </row>
    <row r="647" spans="1:2">
      <c r="A647" s="63">
        <v>0.55500000000000005</v>
      </c>
      <c r="B647" s="70">
        <v>0.99450000000000005</v>
      </c>
    </row>
    <row r="648" spans="1:2">
      <c r="A648" s="63">
        <v>0.55600000000000005</v>
      </c>
      <c r="B648" s="70">
        <v>0.99450000000000005</v>
      </c>
    </row>
    <row r="649" spans="1:2">
      <c r="A649" s="63">
        <v>0.55700000000000005</v>
      </c>
      <c r="B649" s="70">
        <v>0.99460000000000004</v>
      </c>
    </row>
    <row r="650" spans="1:2">
      <c r="A650" s="63">
        <v>0.55800000000000005</v>
      </c>
      <c r="B650" s="70">
        <v>0.99470000000000003</v>
      </c>
    </row>
    <row r="651" spans="1:2">
      <c r="A651" s="63">
        <v>0.55900000000000005</v>
      </c>
      <c r="B651" s="70">
        <v>0.99473</v>
      </c>
    </row>
    <row r="652" spans="1:2">
      <c r="A652" s="63">
        <v>0.56000000000000005</v>
      </c>
      <c r="B652" s="70">
        <v>0.99470000000000003</v>
      </c>
    </row>
    <row r="653" spans="1:2">
      <c r="A653" s="63">
        <v>0.56100000000000005</v>
      </c>
      <c r="B653" s="70">
        <v>0.99480000000000002</v>
      </c>
    </row>
    <row r="654" spans="1:2">
      <c r="A654" s="63">
        <v>0.56200000000000006</v>
      </c>
      <c r="B654" s="70">
        <v>0.99490000000000001</v>
      </c>
    </row>
    <row r="655" spans="1:2">
      <c r="A655" s="63">
        <v>0.56299999999999994</v>
      </c>
      <c r="B655" s="70">
        <v>0.99490000000000001</v>
      </c>
    </row>
    <row r="656" spans="1:2">
      <c r="A656" s="63">
        <v>0.56399999999999995</v>
      </c>
      <c r="B656" s="70">
        <v>0.995</v>
      </c>
    </row>
    <row r="657" spans="1:2">
      <c r="A657" s="63">
        <v>0.56499999999999995</v>
      </c>
      <c r="B657" s="70">
        <v>0.995</v>
      </c>
    </row>
    <row r="658" spans="1:2">
      <c r="A658" s="63">
        <v>0.56599999999999995</v>
      </c>
      <c r="B658" s="70">
        <v>0.99509999999999998</v>
      </c>
    </row>
    <row r="659" spans="1:2">
      <c r="A659" s="63">
        <v>0.56699999999999995</v>
      </c>
      <c r="B659" s="70">
        <v>0.99509999999999998</v>
      </c>
    </row>
    <row r="660" spans="1:2">
      <c r="A660" s="63">
        <v>0.56799999999999995</v>
      </c>
      <c r="B660" s="70">
        <v>0.99519999999999997</v>
      </c>
    </row>
    <row r="661" spans="1:2">
      <c r="A661" s="63">
        <v>0.56899999999999995</v>
      </c>
      <c r="B661" s="70">
        <v>0.99519999999999997</v>
      </c>
    </row>
    <row r="662" spans="1:2">
      <c r="A662" s="63">
        <v>0.56999999999999995</v>
      </c>
      <c r="B662" s="70">
        <v>0.99529999999999996</v>
      </c>
    </row>
    <row r="663" spans="1:2">
      <c r="A663" s="63">
        <v>0.57099999999999995</v>
      </c>
      <c r="B663" s="70">
        <v>0.99529999999999996</v>
      </c>
    </row>
    <row r="664" spans="1:2">
      <c r="A664" s="63">
        <v>0.57199999999999995</v>
      </c>
      <c r="B664" s="70">
        <v>0.99539999999999995</v>
      </c>
    </row>
    <row r="665" spans="1:2">
      <c r="A665" s="63">
        <v>0.57299999999999995</v>
      </c>
      <c r="B665" s="70">
        <v>0.99539999999999995</v>
      </c>
    </row>
    <row r="666" spans="1:2">
      <c r="A666" s="63">
        <v>0.57399999999999995</v>
      </c>
      <c r="B666" s="70">
        <v>0.99550000000000005</v>
      </c>
    </row>
    <row r="667" spans="1:2">
      <c r="A667" s="63">
        <v>0.57499999999999996</v>
      </c>
      <c r="B667" s="70">
        <v>0.99550000000000005</v>
      </c>
    </row>
    <row r="668" spans="1:2">
      <c r="A668" s="63">
        <v>0.57599999999999996</v>
      </c>
      <c r="B668" s="70">
        <v>0.99560000000000004</v>
      </c>
    </row>
    <row r="669" spans="1:2">
      <c r="A669" s="63">
        <v>0.57699999999999996</v>
      </c>
      <c r="B669" s="70">
        <v>0.99560000000000004</v>
      </c>
    </row>
    <row r="670" spans="1:2">
      <c r="A670" s="63">
        <v>0.57799999999999996</v>
      </c>
      <c r="B670" s="70">
        <v>0.99570000000000003</v>
      </c>
    </row>
    <row r="671" spans="1:2">
      <c r="A671" s="63">
        <v>0.57899999999999996</v>
      </c>
      <c r="B671" s="70">
        <v>0.99570000000000003</v>
      </c>
    </row>
    <row r="672" spans="1:2">
      <c r="A672" s="63">
        <v>0.57999999999999996</v>
      </c>
      <c r="B672" s="70">
        <v>0.99570000000000003</v>
      </c>
    </row>
    <row r="673" spans="1:2">
      <c r="A673" s="63">
        <v>0.58099999999999996</v>
      </c>
      <c r="B673" s="70">
        <v>0.99580000000000002</v>
      </c>
    </row>
    <row r="674" spans="1:2">
      <c r="A674" s="63">
        <v>0.58199999999999996</v>
      </c>
      <c r="B674" s="70">
        <v>0.99580000000000002</v>
      </c>
    </row>
    <row r="675" spans="1:2">
      <c r="A675" s="63">
        <v>0.58299999999999996</v>
      </c>
      <c r="B675" s="70">
        <v>0.99590000000000001</v>
      </c>
    </row>
    <row r="676" spans="1:2">
      <c r="A676" s="63">
        <v>0.58399999999999996</v>
      </c>
      <c r="B676" s="70">
        <v>0.99590000000000001</v>
      </c>
    </row>
    <row r="677" spans="1:2">
      <c r="A677" s="63">
        <v>0.58499999999999996</v>
      </c>
      <c r="B677" s="70">
        <v>0.996</v>
      </c>
    </row>
    <row r="678" spans="1:2">
      <c r="A678" s="63">
        <v>0.58599999999999997</v>
      </c>
      <c r="B678" s="70">
        <v>0.996</v>
      </c>
    </row>
    <row r="679" spans="1:2">
      <c r="A679" s="63">
        <v>0.58699999999999997</v>
      </c>
      <c r="B679" s="70">
        <v>0.996</v>
      </c>
    </row>
    <row r="680" spans="1:2">
      <c r="A680" s="63">
        <v>0.58799999999999997</v>
      </c>
      <c r="B680" s="70">
        <v>0.99609999999999999</v>
      </c>
    </row>
    <row r="681" spans="1:2">
      <c r="A681" s="63">
        <v>0.58899999999999997</v>
      </c>
      <c r="B681" s="70">
        <v>0.99609999999999999</v>
      </c>
    </row>
    <row r="682" spans="1:2">
      <c r="A682" s="63">
        <v>0.59</v>
      </c>
      <c r="B682" s="70">
        <v>0.99619999999999997</v>
      </c>
    </row>
    <row r="683" spans="1:2">
      <c r="A683" s="63">
        <v>0.59099999999999997</v>
      </c>
      <c r="B683" s="70">
        <v>0.99619999999999997</v>
      </c>
    </row>
    <row r="684" spans="1:2">
      <c r="A684" s="63">
        <v>0.59199999999999997</v>
      </c>
      <c r="B684" s="70">
        <v>0.99629999999999996</v>
      </c>
    </row>
    <row r="685" spans="1:2">
      <c r="A685" s="63">
        <v>0.59299999999999997</v>
      </c>
      <c r="B685" s="70">
        <v>0.99629999999999996</v>
      </c>
    </row>
    <row r="686" spans="1:2">
      <c r="A686" s="63">
        <v>0.59399999999999997</v>
      </c>
      <c r="B686" s="70">
        <v>0.99629999999999996</v>
      </c>
    </row>
    <row r="687" spans="1:2">
      <c r="A687" s="63">
        <v>0.59499999999999997</v>
      </c>
      <c r="B687" s="70">
        <v>0.99639999999999995</v>
      </c>
    </row>
    <row r="688" spans="1:2">
      <c r="A688" s="63">
        <v>0.59599999999999997</v>
      </c>
      <c r="B688" s="70">
        <v>0.99639999999999995</v>
      </c>
    </row>
    <row r="689" spans="1:2">
      <c r="A689" s="63">
        <v>0.59699999999999998</v>
      </c>
      <c r="B689" s="70">
        <v>0.99639999999999995</v>
      </c>
    </row>
    <row r="690" spans="1:2">
      <c r="A690" s="63">
        <v>0.59799999999999998</v>
      </c>
      <c r="B690" s="70">
        <v>0.99650000000000005</v>
      </c>
    </row>
    <row r="691" spans="1:2">
      <c r="A691" s="63">
        <v>0.59899999999999998</v>
      </c>
      <c r="B691" s="70">
        <v>0.99650000000000005</v>
      </c>
    </row>
    <row r="692" spans="1:2">
      <c r="A692" s="63">
        <v>0.6</v>
      </c>
      <c r="B692" s="70">
        <v>0.99650000000000005</v>
      </c>
    </row>
    <row r="693" spans="1:2">
      <c r="A693" s="63">
        <v>0.61</v>
      </c>
      <c r="B693" s="70">
        <v>0.99690000000000001</v>
      </c>
    </row>
    <row r="694" spans="1:2">
      <c r="A694" s="63">
        <v>0.62</v>
      </c>
      <c r="B694" s="70">
        <v>0.99719999999999998</v>
      </c>
    </row>
    <row r="695" spans="1:2">
      <c r="A695" s="63">
        <v>0.63</v>
      </c>
      <c r="B695" s="70">
        <v>0.99750000000000005</v>
      </c>
    </row>
    <row r="696" spans="1:2">
      <c r="A696" s="63">
        <v>0.64</v>
      </c>
      <c r="B696" s="70">
        <v>0.99770000000000003</v>
      </c>
    </row>
    <row r="697" spans="1:2">
      <c r="A697" s="63">
        <v>0.65</v>
      </c>
      <c r="B697" s="70">
        <v>0.998</v>
      </c>
    </row>
    <row r="698" spans="1:2">
      <c r="A698" s="63">
        <v>0.66</v>
      </c>
      <c r="B698" s="70">
        <v>0.99819999999999998</v>
      </c>
    </row>
    <row r="699" spans="1:2">
      <c r="A699" s="63">
        <v>0.67</v>
      </c>
      <c r="B699" s="70">
        <v>0.99829999999999997</v>
      </c>
    </row>
    <row r="700" spans="1:2">
      <c r="A700" s="63">
        <v>0.68</v>
      </c>
      <c r="B700" s="70">
        <v>0.99850000000000005</v>
      </c>
    </row>
    <row r="701" spans="1:2">
      <c r="A701" s="63">
        <v>0.69</v>
      </c>
      <c r="B701" s="70">
        <v>0.99870000000000003</v>
      </c>
    </row>
    <row r="702" spans="1:2">
      <c r="A702" s="63">
        <v>0.7</v>
      </c>
      <c r="B702" s="70">
        <v>0.99880000000000002</v>
      </c>
    </row>
    <row r="703" spans="1:2">
      <c r="A703" s="63">
        <v>0.71</v>
      </c>
      <c r="B703" s="70">
        <v>0.99890000000000001</v>
      </c>
    </row>
    <row r="704" spans="1:2">
      <c r="A704" s="63">
        <v>0.72</v>
      </c>
      <c r="B704" s="70">
        <v>0.999</v>
      </c>
    </row>
    <row r="705" spans="1:2">
      <c r="A705" s="63">
        <v>0.73</v>
      </c>
      <c r="B705" s="70">
        <v>0.99909999999999999</v>
      </c>
    </row>
    <row r="706" spans="1:2">
      <c r="A706" s="63">
        <v>0.74</v>
      </c>
      <c r="B706" s="70">
        <v>0.99919999999999998</v>
      </c>
    </row>
    <row r="707" spans="1:2">
      <c r="A707" s="63">
        <v>0.75</v>
      </c>
      <c r="B707" s="70">
        <v>0.99929999999999997</v>
      </c>
    </row>
    <row r="708" spans="1:2">
      <c r="A708" s="63">
        <v>0.76</v>
      </c>
      <c r="B708" s="70">
        <v>0.99939999999999996</v>
      </c>
    </row>
    <row r="709" spans="1:2">
      <c r="A709" s="63">
        <v>0.77</v>
      </c>
      <c r="B709" s="70">
        <v>0.99950000000000006</v>
      </c>
    </row>
    <row r="710" spans="1:2">
      <c r="A710" s="63">
        <v>0.78</v>
      </c>
      <c r="B710" s="70">
        <v>0.99960000000000004</v>
      </c>
    </row>
    <row r="711" spans="1:2">
      <c r="A711" s="63">
        <v>0.79</v>
      </c>
      <c r="B711" s="70">
        <v>0.99960000000000004</v>
      </c>
    </row>
    <row r="712" spans="1:2">
      <c r="A712" s="63">
        <v>0.8</v>
      </c>
      <c r="B712" s="70">
        <v>0.99960000000000004</v>
      </c>
    </row>
    <row r="713" spans="1:2">
      <c r="A713" s="63">
        <v>0.81</v>
      </c>
      <c r="B713" s="70">
        <v>0.99960000000000004</v>
      </c>
    </row>
    <row r="714" spans="1:2">
      <c r="A714" s="63">
        <v>0.82</v>
      </c>
      <c r="B714" s="70">
        <v>0.99970000000000003</v>
      </c>
    </row>
    <row r="715" spans="1:2">
      <c r="A715" s="63">
        <v>0.83</v>
      </c>
      <c r="B715" s="70">
        <v>0.99970000000000003</v>
      </c>
    </row>
    <row r="716" spans="1:2">
      <c r="A716" s="63">
        <v>0.84</v>
      </c>
      <c r="B716" s="70">
        <v>0.99970000000000003</v>
      </c>
    </row>
    <row r="717" spans="1:2">
      <c r="A717" s="63">
        <v>0.85</v>
      </c>
      <c r="B717" s="70">
        <v>0.99980000000000002</v>
      </c>
    </row>
    <row r="718" spans="1:2">
      <c r="A718" s="63">
        <v>0.86</v>
      </c>
      <c r="B718" s="70">
        <v>0.99980000000000002</v>
      </c>
    </row>
    <row r="719" spans="1:2">
      <c r="A719" s="63">
        <v>0.87</v>
      </c>
      <c r="B719" s="70">
        <v>0.99980000000000002</v>
      </c>
    </row>
    <row r="720" spans="1:2">
      <c r="A720" s="63">
        <v>0.88</v>
      </c>
      <c r="B720" s="70">
        <v>0.99980000000000002</v>
      </c>
    </row>
    <row r="721" spans="1:2">
      <c r="A721" s="63">
        <v>0.89</v>
      </c>
      <c r="B721" s="70">
        <v>0.99980000000000002</v>
      </c>
    </row>
    <row r="722" spans="1:2">
      <c r="A722" s="63">
        <v>0.9</v>
      </c>
      <c r="B722" s="70">
        <v>0.99990000000000001</v>
      </c>
    </row>
    <row r="723" spans="1:2">
      <c r="A723" s="63">
        <v>0.91</v>
      </c>
      <c r="B723" s="70">
        <v>0.99990000000000001</v>
      </c>
    </row>
    <row r="724" spans="1:2">
      <c r="A724" s="63">
        <v>0.92</v>
      </c>
      <c r="B724" s="70">
        <v>0.99990000000000001</v>
      </c>
    </row>
    <row r="725" spans="1:2">
      <c r="A725" s="63">
        <v>0.93</v>
      </c>
      <c r="B725" s="70">
        <v>0.99990000000000001</v>
      </c>
    </row>
    <row r="726" spans="1:2">
      <c r="A726" s="63">
        <v>0.94</v>
      </c>
      <c r="B726" s="70">
        <v>0.99990000000000001</v>
      </c>
    </row>
    <row r="727" spans="1:2">
      <c r="A727" s="63">
        <v>0.95</v>
      </c>
      <c r="B727" s="70">
        <v>0.99990000000000001</v>
      </c>
    </row>
    <row r="728" spans="1:2">
      <c r="A728" s="63">
        <v>0.96</v>
      </c>
      <c r="B728" s="70">
        <v>0.99990000000000001</v>
      </c>
    </row>
    <row r="729" spans="1:2">
      <c r="A729" s="63">
        <v>0.97</v>
      </c>
      <c r="B729" s="70">
        <v>0.99990000000000001</v>
      </c>
    </row>
    <row r="730" spans="1:2">
      <c r="A730" s="63">
        <v>0.98</v>
      </c>
      <c r="B730" s="70">
        <v>0.99990000000000001</v>
      </c>
    </row>
    <row r="731" spans="1:2">
      <c r="A731" s="63">
        <v>0.99</v>
      </c>
      <c r="B731" s="70">
        <v>1</v>
      </c>
    </row>
    <row r="732" spans="1:2">
      <c r="A732" s="63">
        <v>1</v>
      </c>
      <c r="B732" s="70">
        <v>1</v>
      </c>
    </row>
  </sheetData>
  <mergeCells count="8">
    <mergeCell ref="AG3:AG4"/>
    <mergeCell ref="AH3:AM3"/>
    <mergeCell ref="D1:D2"/>
    <mergeCell ref="E1:H1"/>
    <mergeCell ref="J3:J4"/>
    <mergeCell ref="K3:N3"/>
    <mergeCell ref="Y3:Y4"/>
    <mergeCell ref="Z3:AE3"/>
  </mergeCells>
  <phoneticPr fontId="39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P280"/>
  <sheetViews>
    <sheetView workbookViewId="0">
      <selection activeCell="I32" sqref="I26:AO34"/>
    </sheetView>
  </sheetViews>
  <sheetFormatPr defaultRowHeight="12"/>
  <cols>
    <col min="1" max="52" width="1.77734375" style="116" customWidth="1"/>
    <col min="53" max="16384" width="8.88671875" style="116"/>
  </cols>
  <sheetData>
    <row r="1" spans="1:42" ht="26.25" customHeight="1">
      <c r="A1" s="1578" t="s">
        <v>404</v>
      </c>
      <c r="B1" s="1578"/>
      <c r="C1" s="1578"/>
      <c r="D1" s="1578"/>
      <c r="E1" s="1578"/>
      <c r="F1" s="1578"/>
      <c r="G1" s="1578"/>
      <c r="H1" s="1578"/>
      <c r="I1" s="1578"/>
      <c r="J1" s="1578"/>
      <c r="K1" s="1578"/>
      <c r="L1" s="1578"/>
      <c r="M1" s="1578"/>
      <c r="N1" s="1578"/>
      <c r="O1" s="1578"/>
      <c r="P1" s="1578"/>
      <c r="Q1" s="1578"/>
      <c r="R1" s="1578"/>
      <c r="S1" s="1578"/>
      <c r="T1" s="1578"/>
      <c r="U1" s="1578"/>
      <c r="V1" s="1578"/>
      <c r="W1" s="1578"/>
      <c r="X1" s="1578"/>
      <c r="Y1" s="1578"/>
      <c r="Z1" s="1578"/>
      <c r="AA1" s="1578"/>
      <c r="AB1" s="1578"/>
      <c r="AC1" s="1578"/>
      <c r="AD1" s="1578"/>
      <c r="AE1" s="1578"/>
      <c r="AF1" s="1578"/>
      <c r="AG1" s="1578"/>
      <c r="AH1" s="1578"/>
      <c r="AI1" s="1578"/>
      <c r="AJ1" s="1578"/>
      <c r="AK1" s="1578"/>
      <c r="AL1" s="1578"/>
      <c r="AM1" s="1578"/>
      <c r="AN1" s="1578"/>
      <c r="AO1" s="1578"/>
      <c r="AP1" s="1578"/>
    </row>
    <row r="2" spans="1:42" s="189" customFormat="1" ht="19.5" customHeight="1">
      <c r="A2" s="258" t="s">
        <v>405</v>
      </c>
    </row>
    <row r="3" spans="1:42" ht="20.100000000000001" customHeight="1">
      <c r="A3" s="26" t="s">
        <v>406</v>
      </c>
    </row>
    <row r="4" spans="1:42" ht="15" customHeight="1">
      <c r="A4" s="26"/>
    </row>
    <row r="5" spans="1:42" ht="18.95" customHeight="1">
      <c r="A5" s="189" t="s">
        <v>662</v>
      </c>
    </row>
    <row r="6" spans="1:42" ht="18.95" customHeight="1">
      <c r="A6" s="116" t="s">
        <v>335</v>
      </c>
    </row>
    <row r="7" spans="1:42" ht="18.95" customHeight="1">
      <c r="A7" s="118"/>
      <c r="B7" s="105" t="s">
        <v>389</v>
      </c>
      <c r="C7" s="105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17"/>
    </row>
    <row r="8" spans="1:42" ht="18.95" customHeight="1">
      <c r="A8" s="118"/>
      <c r="B8" s="109" t="s">
        <v>621</v>
      </c>
      <c r="C8" s="109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12"/>
    </row>
    <row r="9" spans="1:42" ht="15" customHeight="1"/>
    <row r="10" spans="1:42" ht="18.95" customHeight="1">
      <c r="A10" s="116" t="s">
        <v>294</v>
      </c>
    </row>
    <row r="11" spans="1:42" ht="18.95" customHeight="1">
      <c r="B11" s="105" t="s">
        <v>377</v>
      </c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17"/>
    </row>
    <row r="12" spans="1:42" ht="18.95" customHeight="1">
      <c r="B12" s="106" t="s">
        <v>375</v>
      </c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18"/>
    </row>
    <row r="13" spans="1:42" ht="18.95" customHeight="1">
      <c r="B13" s="106" t="s">
        <v>340</v>
      </c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18"/>
    </row>
    <row r="14" spans="1:42" ht="18.95" customHeight="1">
      <c r="B14" s="106" t="s">
        <v>407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18"/>
    </row>
    <row r="15" spans="1:42" ht="18.95" customHeight="1">
      <c r="B15" s="107" t="s">
        <v>295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12"/>
    </row>
    <row r="16" spans="1:42" ht="15" customHeight="1"/>
    <row r="17" spans="1:41" ht="18.95" customHeight="1">
      <c r="A17" s="116" t="s">
        <v>304</v>
      </c>
    </row>
    <row r="18" spans="1:41" s="103" customFormat="1" ht="18.95" customHeight="1">
      <c r="B18" s="103" t="s">
        <v>342</v>
      </c>
    </row>
    <row r="19" spans="1:41" s="103" customFormat="1" ht="18.95" customHeight="1">
      <c r="B19" s="739" t="s">
        <v>6</v>
      </c>
      <c r="C19" s="748"/>
      <c r="D19" s="748"/>
      <c r="E19" s="748"/>
      <c r="F19" s="748"/>
      <c r="G19" s="748"/>
      <c r="H19" s="748"/>
      <c r="I19" s="748"/>
      <c r="J19" s="748"/>
      <c r="K19" s="748"/>
      <c r="L19" s="748" t="s">
        <v>306</v>
      </c>
      <c r="M19" s="748"/>
      <c r="N19" s="748"/>
      <c r="O19" s="748"/>
      <c r="P19" s="748"/>
      <c r="Q19" s="1579" t="s">
        <v>122</v>
      </c>
      <c r="R19" s="1579"/>
      <c r="S19" s="1579"/>
      <c r="T19" s="1579"/>
      <c r="U19" s="1579"/>
      <c r="V19" s="1579"/>
      <c r="W19" s="1580" t="s">
        <v>217</v>
      </c>
      <c r="X19" s="1580"/>
      <c r="Y19" s="1580"/>
      <c r="Z19" s="1580"/>
      <c r="AA19" s="1580"/>
      <c r="AB19" s="1580"/>
      <c r="AC19" s="1580" t="s">
        <v>308</v>
      </c>
      <c r="AD19" s="1580"/>
      <c r="AE19" s="1580"/>
      <c r="AF19" s="1580"/>
      <c r="AG19" s="1580"/>
      <c r="AH19" s="1580"/>
      <c r="AI19" s="1579" t="s">
        <v>0</v>
      </c>
      <c r="AJ19" s="1579"/>
      <c r="AK19" s="1579"/>
      <c r="AL19" s="1579"/>
      <c r="AM19" s="1579"/>
      <c r="AN19" s="1579"/>
      <c r="AO19" s="1581"/>
    </row>
    <row r="20" spans="1:41" s="103" customFormat="1" ht="18.95" customHeight="1">
      <c r="B20" s="970" t="s">
        <v>710</v>
      </c>
      <c r="C20" s="970"/>
      <c r="D20" s="970"/>
      <c r="E20" s="970"/>
      <c r="F20" s="970"/>
      <c r="G20" s="1582"/>
      <c r="H20" s="1503" t="s">
        <v>242</v>
      </c>
      <c r="I20" s="1503"/>
      <c r="J20" s="1503"/>
      <c r="K20" s="1503"/>
      <c r="L20" s="1584">
        <v>3.5</v>
      </c>
      <c r="M20" s="1584"/>
      <c r="N20" s="1584"/>
      <c r="O20" s="1584"/>
      <c r="P20" s="1584"/>
      <c r="Q20" s="1585">
        <v>11.3</v>
      </c>
      <c r="R20" s="1585"/>
      <c r="S20" s="1585"/>
      <c r="T20" s="1585"/>
      <c r="U20" s="1585"/>
      <c r="V20" s="1585"/>
      <c r="W20" s="1183">
        <v>-10</v>
      </c>
      <c r="X20" s="1183"/>
      <c r="Y20" s="1183"/>
      <c r="Z20" s="1183"/>
      <c r="AA20" s="1183"/>
      <c r="AB20" s="1183"/>
      <c r="AC20" s="1586">
        <f>1/50</f>
        <v>0.02</v>
      </c>
      <c r="AD20" s="1586"/>
      <c r="AE20" s="1586"/>
      <c r="AF20" s="1586"/>
      <c r="AG20" s="1586"/>
      <c r="AH20" s="1586"/>
      <c r="AI20" s="1588"/>
      <c r="AJ20" s="1588"/>
      <c r="AK20" s="1588"/>
      <c r="AL20" s="1588"/>
      <c r="AM20" s="1588"/>
      <c r="AN20" s="1588"/>
      <c r="AO20" s="1589"/>
    </row>
    <row r="21" spans="1:41" s="103" customFormat="1" ht="18.95" customHeight="1">
      <c r="B21" s="749"/>
      <c r="C21" s="749"/>
      <c r="D21" s="749"/>
      <c r="E21" s="749"/>
      <c r="F21" s="749"/>
      <c r="G21" s="1583"/>
      <c r="H21" s="1062" t="s">
        <v>270</v>
      </c>
      <c r="I21" s="1062"/>
      <c r="J21" s="1062"/>
      <c r="K21" s="1062"/>
      <c r="L21" s="1594">
        <v>4.2</v>
      </c>
      <c r="M21" s="1594"/>
      <c r="N21" s="1594"/>
      <c r="O21" s="1594"/>
      <c r="P21" s="1594"/>
      <c r="Q21" s="1595">
        <v>11.3</v>
      </c>
      <c r="R21" s="1595"/>
      <c r="S21" s="1595"/>
      <c r="T21" s="1595"/>
      <c r="U21" s="1595"/>
      <c r="V21" s="1595"/>
      <c r="W21" s="1193">
        <f>W20</f>
        <v>-10</v>
      </c>
      <c r="X21" s="1193"/>
      <c r="Y21" s="1193"/>
      <c r="Z21" s="1193"/>
      <c r="AA21" s="1193"/>
      <c r="AB21" s="1193"/>
      <c r="AC21" s="1596">
        <f>AC20</f>
        <v>0.02</v>
      </c>
      <c r="AD21" s="1596"/>
      <c r="AE21" s="1596"/>
      <c r="AF21" s="1596"/>
      <c r="AG21" s="1596"/>
      <c r="AH21" s="1596"/>
      <c r="AI21" s="1590"/>
      <c r="AJ21" s="1590"/>
      <c r="AK21" s="1590"/>
      <c r="AL21" s="1590"/>
      <c r="AM21" s="1590"/>
      <c r="AN21" s="1590"/>
      <c r="AO21" s="1591"/>
    </row>
    <row r="22" spans="1:41" s="103" customFormat="1" ht="18.95" customHeight="1">
      <c r="B22" s="787"/>
      <c r="C22" s="787"/>
      <c r="D22" s="787"/>
      <c r="E22" s="787"/>
      <c r="F22" s="787"/>
      <c r="G22" s="788"/>
      <c r="H22" s="1086" t="s">
        <v>690</v>
      </c>
      <c r="I22" s="1086"/>
      <c r="J22" s="1086"/>
      <c r="K22" s="1086"/>
      <c r="L22" s="1597">
        <v>4</v>
      </c>
      <c r="M22" s="1597"/>
      <c r="N22" s="1597"/>
      <c r="O22" s="1597"/>
      <c r="P22" s="1597"/>
      <c r="Q22" s="1598">
        <v>11.3</v>
      </c>
      <c r="R22" s="1598"/>
      <c r="S22" s="1598"/>
      <c r="T22" s="1598"/>
      <c r="U22" s="1598"/>
      <c r="V22" s="1598"/>
      <c r="W22" s="1599">
        <v>-10</v>
      </c>
      <c r="X22" s="1599"/>
      <c r="Y22" s="1599"/>
      <c r="Z22" s="1599"/>
      <c r="AA22" s="1599"/>
      <c r="AB22" s="1599"/>
      <c r="AC22" s="1587">
        <f>AC21</f>
        <v>0.02</v>
      </c>
      <c r="AD22" s="1587"/>
      <c r="AE22" s="1587"/>
      <c r="AF22" s="1587"/>
      <c r="AG22" s="1587"/>
      <c r="AH22" s="1587"/>
      <c r="AI22" s="1592"/>
      <c r="AJ22" s="1592"/>
      <c r="AK22" s="1592"/>
      <c r="AL22" s="1592"/>
      <c r="AM22" s="1592"/>
      <c r="AN22" s="1592"/>
      <c r="AO22" s="1593"/>
    </row>
    <row r="23" spans="1:41" s="103" customFormat="1" ht="15" customHeight="1"/>
    <row r="24" spans="1:41" s="103" customFormat="1" ht="18.95" customHeight="1">
      <c r="B24" s="103" t="s">
        <v>343</v>
      </c>
    </row>
    <row r="25" spans="1:41" s="103" customFormat="1" ht="18.95" customHeight="1">
      <c r="B25" s="739" t="s">
        <v>123</v>
      </c>
      <c r="C25" s="748"/>
      <c r="D25" s="748"/>
      <c r="E25" s="748"/>
      <c r="F25" s="748"/>
      <c r="G25" s="748"/>
      <c r="H25" s="748"/>
      <c r="I25" s="748"/>
      <c r="J25" s="748"/>
      <c r="K25" s="748"/>
      <c r="L25" s="748"/>
      <c r="M25" s="748"/>
      <c r="N25" s="748"/>
      <c r="O25" s="748"/>
      <c r="P25" s="748" t="s">
        <v>310</v>
      </c>
      <c r="Q25" s="748"/>
      <c r="R25" s="748"/>
      <c r="S25" s="748"/>
      <c r="T25" s="748"/>
      <c r="U25" s="748"/>
      <c r="V25" s="748"/>
      <c r="W25" s="1579" t="s">
        <v>311</v>
      </c>
      <c r="X25" s="1579"/>
      <c r="Y25" s="1579"/>
      <c r="Z25" s="1579"/>
      <c r="AA25" s="1579"/>
      <c r="AB25" s="1579"/>
      <c r="AC25" s="1579"/>
      <c r="AD25" s="1579"/>
      <c r="AE25" s="1579"/>
      <c r="AF25" s="1579"/>
      <c r="AG25" s="1579"/>
      <c r="AH25" s="1579"/>
      <c r="AI25" s="1579"/>
      <c r="AJ25" s="1579"/>
      <c r="AK25" s="1579"/>
      <c r="AL25" s="1579"/>
      <c r="AM25" s="1579"/>
      <c r="AN25" s="1579"/>
      <c r="AO25" s="1581"/>
    </row>
    <row r="26" spans="1:41" s="103" customFormat="1" ht="18.95" customHeight="1">
      <c r="B26" s="753" t="s">
        <v>312</v>
      </c>
      <c r="C26" s="753"/>
      <c r="D26" s="753"/>
      <c r="E26" s="753"/>
      <c r="F26" s="753"/>
      <c r="G26" s="753"/>
      <c r="H26" s="753"/>
      <c r="I26" s="774" t="s">
        <v>313</v>
      </c>
      <c r="J26" s="774"/>
      <c r="K26" s="774"/>
      <c r="L26" s="774"/>
      <c r="M26" s="774"/>
      <c r="N26" s="774"/>
      <c r="O26" s="775"/>
      <c r="P26" s="1600">
        <v>3.3559999999999999</v>
      </c>
      <c r="Q26" s="1601"/>
      <c r="R26" s="1601"/>
      <c r="S26" s="1601"/>
      <c r="T26" s="1601"/>
      <c r="U26" s="1601"/>
      <c r="V26" s="1601"/>
      <c r="W26" s="1602"/>
      <c r="X26" s="1602"/>
      <c r="Y26" s="1602"/>
      <c r="Z26" s="1602"/>
      <c r="AA26" s="1602"/>
      <c r="AB26" s="1602"/>
      <c r="AC26" s="1602"/>
      <c r="AD26" s="1602"/>
      <c r="AE26" s="1602"/>
      <c r="AF26" s="1602"/>
      <c r="AG26" s="1602"/>
      <c r="AH26" s="1602"/>
      <c r="AI26" s="1602"/>
      <c r="AJ26" s="1602"/>
      <c r="AK26" s="1602"/>
      <c r="AL26" s="1602"/>
      <c r="AM26" s="1602"/>
      <c r="AN26" s="1602"/>
      <c r="AO26" s="1603"/>
    </row>
    <row r="27" spans="1:41" s="103" customFormat="1" ht="18.95" customHeight="1">
      <c r="B27" s="750" t="s">
        <v>314</v>
      </c>
      <c r="C27" s="750"/>
      <c r="D27" s="750"/>
      <c r="E27" s="750"/>
      <c r="F27" s="750"/>
      <c r="G27" s="750"/>
      <c r="H27" s="750"/>
      <c r="I27" s="751" t="s">
        <v>315</v>
      </c>
      <c r="J27" s="751"/>
      <c r="K27" s="751"/>
      <c r="L27" s="751"/>
      <c r="M27" s="751"/>
      <c r="N27" s="751"/>
      <c r="O27" s="752"/>
      <c r="P27" s="1608">
        <v>2.9039999999999999</v>
      </c>
      <c r="Q27" s="1609"/>
      <c r="R27" s="1609"/>
      <c r="S27" s="1609"/>
      <c r="T27" s="1609"/>
      <c r="U27" s="1609"/>
      <c r="V27" s="1609"/>
      <c r="W27" s="1604"/>
      <c r="X27" s="1604"/>
      <c r="Y27" s="1604"/>
      <c r="Z27" s="1604"/>
      <c r="AA27" s="1604"/>
      <c r="AB27" s="1604"/>
      <c r="AC27" s="1604"/>
      <c r="AD27" s="1604"/>
      <c r="AE27" s="1604"/>
      <c r="AF27" s="1604"/>
      <c r="AG27" s="1604"/>
      <c r="AH27" s="1604"/>
      <c r="AI27" s="1604"/>
      <c r="AJ27" s="1604"/>
      <c r="AK27" s="1604"/>
      <c r="AL27" s="1604"/>
      <c r="AM27" s="1604"/>
      <c r="AN27" s="1604"/>
      <c r="AO27" s="1605"/>
    </row>
    <row r="28" spans="1:41" ht="18.95" customHeight="1">
      <c r="B28" s="750" t="s">
        <v>316</v>
      </c>
      <c r="C28" s="750"/>
      <c r="D28" s="750"/>
      <c r="E28" s="750"/>
      <c r="F28" s="750"/>
      <c r="G28" s="750"/>
      <c r="H28" s="750"/>
      <c r="I28" s="751" t="s">
        <v>317</v>
      </c>
      <c r="J28" s="751"/>
      <c r="K28" s="751"/>
      <c r="L28" s="751"/>
      <c r="M28" s="751"/>
      <c r="N28" s="751"/>
      <c r="O28" s="752"/>
      <c r="P28" s="1608">
        <v>2.5539999999999998</v>
      </c>
      <c r="Q28" s="1609"/>
      <c r="R28" s="1609"/>
      <c r="S28" s="1609"/>
      <c r="T28" s="1609"/>
      <c r="U28" s="1609"/>
      <c r="V28" s="1609"/>
      <c r="W28" s="1604"/>
      <c r="X28" s="1604"/>
      <c r="Y28" s="1604"/>
      <c r="Z28" s="1604"/>
      <c r="AA28" s="1604"/>
      <c r="AB28" s="1604"/>
      <c r="AC28" s="1604"/>
      <c r="AD28" s="1604"/>
      <c r="AE28" s="1604"/>
      <c r="AF28" s="1604"/>
      <c r="AG28" s="1604"/>
      <c r="AH28" s="1604"/>
      <c r="AI28" s="1604"/>
      <c r="AJ28" s="1604"/>
      <c r="AK28" s="1604"/>
      <c r="AL28" s="1604"/>
      <c r="AM28" s="1604"/>
      <c r="AN28" s="1604"/>
      <c r="AO28" s="1605"/>
    </row>
    <row r="29" spans="1:41" ht="18.95" customHeight="1">
      <c r="B29" s="750" t="s">
        <v>318</v>
      </c>
      <c r="C29" s="750"/>
      <c r="D29" s="750"/>
      <c r="E29" s="750"/>
      <c r="F29" s="750"/>
      <c r="G29" s="750"/>
      <c r="H29" s="750"/>
      <c r="I29" s="751" t="s">
        <v>319</v>
      </c>
      <c r="J29" s="751"/>
      <c r="K29" s="751"/>
      <c r="L29" s="751"/>
      <c r="M29" s="751"/>
      <c r="N29" s="751"/>
      <c r="O29" s="752"/>
      <c r="P29" s="1608">
        <v>2.2040000000000002</v>
      </c>
      <c r="Q29" s="1609"/>
      <c r="R29" s="1609"/>
      <c r="S29" s="1609"/>
      <c r="T29" s="1609"/>
      <c r="U29" s="1609"/>
      <c r="V29" s="1609"/>
      <c r="W29" s="1604"/>
      <c r="X29" s="1604"/>
      <c r="Y29" s="1604"/>
      <c r="Z29" s="1604"/>
      <c r="AA29" s="1604"/>
      <c r="AB29" s="1604"/>
      <c r="AC29" s="1604"/>
      <c r="AD29" s="1604"/>
      <c r="AE29" s="1604"/>
      <c r="AF29" s="1604"/>
      <c r="AG29" s="1604"/>
      <c r="AH29" s="1604"/>
      <c r="AI29" s="1604"/>
      <c r="AJ29" s="1604"/>
      <c r="AK29" s="1604"/>
      <c r="AL29" s="1604"/>
      <c r="AM29" s="1604"/>
      <c r="AN29" s="1604"/>
      <c r="AO29" s="1605"/>
    </row>
    <row r="30" spans="1:41" ht="18.95" customHeight="1">
      <c r="B30" s="750" t="s">
        <v>320</v>
      </c>
      <c r="C30" s="750"/>
      <c r="D30" s="750"/>
      <c r="E30" s="750"/>
      <c r="F30" s="750"/>
      <c r="G30" s="750"/>
      <c r="H30" s="750"/>
      <c r="I30" s="751" t="s">
        <v>321</v>
      </c>
      <c r="J30" s="751"/>
      <c r="K30" s="751"/>
      <c r="L30" s="751"/>
      <c r="M30" s="751"/>
      <c r="N30" s="751"/>
      <c r="O30" s="752"/>
      <c r="P30" s="1608">
        <v>1.6779999999999999</v>
      </c>
      <c r="Q30" s="1609"/>
      <c r="R30" s="1609"/>
      <c r="S30" s="1609"/>
      <c r="T30" s="1609"/>
      <c r="U30" s="1609"/>
      <c r="V30" s="1609"/>
      <c r="W30" s="1604"/>
      <c r="X30" s="1604"/>
      <c r="Y30" s="1604"/>
      <c r="Z30" s="1604"/>
      <c r="AA30" s="1604"/>
      <c r="AB30" s="1604"/>
      <c r="AC30" s="1604"/>
      <c r="AD30" s="1604"/>
      <c r="AE30" s="1604"/>
      <c r="AF30" s="1604"/>
      <c r="AG30" s="1604"/>
      <c r="AH30" s="1604"/>
      <c r="AI30" s="1604"/>
      <c r="AJ30" s="1604"/>
      <c r="AK30" s="1604"/>
      <c r="AL30" s="1604"/>
      <c r="AM30" s="1604"/>
      <c r="AN30" s="1604"/>
      <c r="AO30" s="1605"/>
    </row>
    <row r="31" spans="1:41" ht="18.95" customHeight="1">
      <c r="B31" s="750" t="s">
        <v>322</v>
      </c>
      <c r="C31" s="750"/>
      <c r="D31" s="750"/>
      <c r="E31" s="750"/>
      <c r="F31" s="750"/>
      <c r="G31" s="750"/>
      <c r="H31" s="750"/>
      <c r="I31" s="751" t="s">
        <v>323</v>
      </c>
      <c r="J31" s="751"/>
      <c r="K31" s="751"/>
      <c r="L31" s="751"/>
      <c r="M31" s="751"/>
      <c r="N31" s="751"/>
      <c r="O31" s="752"/>
      <c r="P31" s="1608">
        <v>1.1519999999999999</v>
      </c>
      <c r="Q31" s="1609"/>
      <c r="R31" s="1609"/>
      <c r="S31" s="1609"/>
      <c r="T31" s="1609"/>
      <c r="U31" s="1609"/>
      <c r="V31" s="1609"/>
      <c r="W31" s="1604"/>
      <c r="X31" s="1604"/>
      <c r="Y31" s="1604"/>
      <c r="Z31" s="1604"/>
      <c r="AA31" s="1604"/>
      <c r="AB31" s="1604"/>
      <c r="AC31" s="1604"/>
      <c r="AD31" s="1604"/>
      <c r="AE31" s="1604"/>
      <c r="AF31" s="1604"/>
      <c r="AG31" s="1604"/>
      <c r="AH31" s="1604"/>
      <c r="AI31" s="1604"/>
      <c r="AJ31" s="1604"/>
      <c r="AK31" s="1604"/>
      <c r="AL31" s="1604"/>
      <c r="AM31" s="1604"/>
      <c r="AN31" s="1604"/>
      <c r="AO31" s="1605"/>
    </row>
    <row r="32" spans="1:41" ht="18.95" customHeight="1">
      <c r="B32" s="750" t="s">
        <v>324</v>
      </c>
      <c r="C32" s="750"/>
      <c r="D32" s="750"/>
      <c r="E32" s="750"/>
      <c r="F32" s="750"/>
      <c r="G32" s="750"/>
      <c r="H32" s="750"/>
      <c r="I32" s="751" t="s">
        <v>325</v>
      </c>
      <c r="J32" s="751"/>
      <c r="K32" s="751"/>
      <c r="L32" s="751"/>
      <c r="M32" s="751"/>
      <c r="N32" s="751"/>
      <c r="O32" s="752"/>
      <c r="P32" s="1608">
        <v>0.80200000000000005</v>
      </c>
      <c r="Q32" s="1609"/>
      <c r="R32" s="1609"/>
      <c r="S32" s="1609"/>
      <c r="T32" s="1609"/>
      <c r="U32" s="1609"/>
      <c r="V32" s="1609"/>
      <c r="W32" s="1604"/>
      <c r="X32" s="1604"/>
      <c r="Y32" s="1604"/>
      <c r="Z32" s="1604"/>
      <c r="AA32" s="1604"/>
      <c r="AB32" s="1604"/>
      <c r="AC32" s="1604"/>
      <c r="AD32" s="1604"/>
      <c r="AE32" s="1604"/>
      <c r="AF32" s="1604"/>
      <c r="AG32" s="1604"/>
      <c r="AH32" s="1604"/>
      <c r="AI32" s="1604"/>
      <c r="AJ32" s="1604"/>
      <c r="AK32" s="1604"/>
      <c r="AL32" s="1604"/>
      <c r="AM32" s="1604"/>
      <c r="AN32" s="1604"/>
      <c r="AO32" s="1605"/>
    </row>
    <row r="33" spans="2:41" ht="18.95" customHeight="1">
      <c r="B33" s="750" t="s">
        <v>326</v>
      </c>
      <c r="C33" s="750"/>
      <c r="D33" s="750"/>
      <c r="E33" s="750"/>
      <c r="F33" s="750"/>
      <c r="G33" s="750"/>
      <c r="H33" s="750"/>
      <c r="I33" s="751" t="s">
        <v>327</v>
      </c>
      <c r="J33" s="751"/>
      <c r="K33" s="751"/>
      <c r="L33" s="751"/>
      <c r="M33" s="751"/>
      <c r="N33" s="751"/>
      <c r="O33" s="752"/>
      <c r="P33" s="1608">
        <v>0.45200000000000001</v>
      </c>
      <c r="Q33" s="1609"/>
      <c r="R33" s="1609"/>
      <c r="S33" s="1609"/>
      <c r="T33" s="1609"/>
      <c r="U33" s="1609"/>
      <c r="V33" s="1609"/>
      <c r="W33" s="1604"/>
      <c r="X33" s="1604"/>
      <c r="Y33" s="1604"/>
      <c r="Z33" s="1604"/>
      <c r="AA33" s="1604"/>
      <c r="AB33" s="1604"/>
      <c r="AC33" s="1604"/>
      <c r="AD33" s="1604"/>
      <c r="AE33" s="1604"/>
      <c r="AF33" s="1604"/>
      <c r="AG33" s="1604"/>
      <c r="AH33" s="1604"/>
      <c r="AI33" s="1604"/>
      <c r="AJ33" s="1604"/>
      <c r="AK33" s="1604"/>
      <c r="AL33" s="1604"/>
      <c r="AM33" s="1604"/>
      <c r="AN33" s="1604"/>
      <c r="AO33" s="1605"/>
    </row>
    <row r="34" spans="2:41" ht="18.95" customHeight="1">
      <c r="B34" s="791" t="s">
        <v>328</v>
      </c>
      <c r="C34" s="791"/>
      <c r="D34" s="791"/>
      <c r="E34" s="791"/>
      <c r="F34" s="791"/>
      <c r="G34" s="791"/>
      <c r="H34" s="791"/>
      <c r="I34" s="792" t="s">
        <v>329</v>
      </c>
      <c r="J34" s="792"/>
      <c r="K34" s="792"/>
      <c r="L34" s="792"/>
      <c r="M34" s="792"/>
      <c r="N34" s="792"/>
      <c r="O34" s="793"/>
      <c r="P34" s="1610">
        <v>0</v>
      </c>
      <c r="Q34" s="1611"/>
      <c r="R34" s="1611"/>
      <c r="S34" s="1611"/>
      <c r="T34" s="1611"/>
      <c r="U34" s="1611"/>
      <c r="V34" s="1612"/>
      <c r="W34" s="1606"/>
      <c r="X34" s="1606"/>
      <c r="Y34" s="1606"/>
      <c r="Z34" s="1606"/>
      <c r="AA34" s="1606"/>
      <c r="AB34" s="1606"/>
      <c r="AC34" s="1606"/>
      <c r="AD34" s="1606"/>
      <c r="AE34" s="1606"/>
      <c r="AF34" s="1606"/>
      <c r="AG34" s="1606"/>
      <c r="AH34" s="1606"/>
      <c r="AI34" s="1606"/>
      <c r="AJ34" s="1606"/>
      <c r="AK34" s="1606"/>
      <c r="AL34" s="1606"/>
      <c r="AM34" s="1606"/>
      <c r="AN34" s="1606"/>
      <c r="AO34" s="1607"/>
    </row>
    <row r="35" spans="2:41" ht="20.100000000000001" customHeight="1"/>
    <row r="36" spans="2:41" ht="20.100000000000001" customHeight="1"/>
    <row r="37" spans="2:41" ht="20.100000000000001" customHeight="1"/>
    <row r="38" spans="2:41" ht="20.100000000000001" customHeight="1"/>
    <row r="39" spans="2:41" ht="20.100000000000001" customHeight="1"/>
    <row r="40" spans="2:41" ht="20.100000000000001" customHeight="1"/>
    <row r="41" spans="2:41" ht="20.100000000000001" customHeight="1"/>
    <row r="42" spans="2:41" ht="20.100000000000001" customHeight="1"/>
    <row r="43" spans="2:41" ht="20.100000000000001" customHeight="1"/>
    <row r="44" spans="2:41" ht="20.100000000000001" customHeight="1"/>
    <row r="45" spans="2:41" ht="20.100000000000001" customHeight="1"/>
    <row r="46" spans="2:41" ht="20.100000000000001" customHeight="1"/>
    <row r="47" spans="2:41" ht="20.100000000000001" customHeight="1"/>
    <row r="48" spans="2:4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</sheetData>
  <mergeCells count="55">
    <mergeCell ref="B34:H34"/>
    <mergeCell ref="I34:O34"/>
    <mergeCell ref="P34:V34"/>
    <mergeCell ref="B32:H32"/>
    <mergeCell ref="I32:O32"/>
    <mergeCell ref="P32:V32"/>
    <mergeCell ref="B33:H33"/>
    <mergeCell ref="I33:O33"/>
    <mergeCell ref="P33:V33"/>
    <mergeCell ref="B30:H30"/>
    <mergeCell ref="I30:O30"/>
    <mergeCell ref="P30:V30"/>
    <mergeCell ref="B31:H31"/>
    <mergeCell ref="I31:O31"/>
    <mergeCell ref="P31:V31"/>
    <mergeCell ref="B28:H28"/>
    <mergeCell ref="I28:O28"/>
    <mergeCell ref="P28:V28"/>
    <mergeCell ref="B29:H29"/>
    <mergeCell ref="I29:O29"/>
    <mergeCell ref="P29:V29"/>
    <mergeCell ref="B25:O25"/>
    <mergeCell ref="P25:V25"/>
    <mergeCell ref="W25:AO25"/>
    <mergeCell ref="B26:H26"/>
    <mergeCell ref="I26:O26"/>
    <mergeCell ref="P26:V26"/>
    <mergeCell ref="W26:AO34"/>
    <mergeCell ref="B27:H27"/>
    <mergeCell ref="I27:O27"/>
    <mergeCell ref="P27:V27"/>
    <mergeCell ref="AI20:AO22"/>
    <mergeCell ref="H21:K21"/>
    <mergeCell ref="L21:P21"/>
    <mergeCell ref="Q21:V21"/>
    <mergeCell ref="W21:AB21"/>
    <mergeCell ref="AC21:AH21"/>
    <mergeCell ref="H22:K22"/>
    <mergeCell ref="L22:P22"/>
    <mergeCell ref="Q22:V22"/>
    <mergeCell ref="W22:AB22"/>
    <mergeCell ref="B20:G22"/>
    <mergeCell ref="H20:K20"/>
    <mergeCell ref="L20:P20"/>
    <mergeCell ref="Q20:V20"/>
    <mergeCell ref="W20:AB20"/>
    <mergeCell ref="AC20:AH20"/>
    <mergeCell ref="AC22:AH22"/>
    <mergeCell ref="A1:AP1"/>
    <mergeCell ref="B19:K19"/>
    <mergeCell ref="L19:P19"/>
    <mergeCell ref="Q19:V19"/>
    <mergeCell ref="W19:AB19"/>
    <mergeCell ref="AC19:AH19"/>
    <mergeCell ref="AI19:AO19"/>
  </mergeCells>
  <phoneticPr fontId="39" type="noConversion"/>
  <pageMargins left="0.78740157480314965" right="0.70866141732283472" top="0.78740157480314965" bottom="0.78740157480314965" header="0.51181102362204722" footer="0.51181102362204722"/>
  <pageSetup paperSize="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CG224"/>
  <sheetViews>
    <sheetView workbookViewId="0">
      <selection activeCell="I32" sqref="I26:AO34"/>
    </sheetView>
  </sheetViews>
  <sheetFormatPr defaultRowHeight="20.100000000000001" customHeight="1"/>
  <cols>
    <col min="1" max="1" width="1.109375" style="5" customWidth="1"/>
    <col min="2" max="7" width="1.77734375" style="5" customWidth="1"/>
    <col min="8" max="8" width="0.5546875" style="5" customWidth="1"/>
    <col min="9" max="9" width="1.77734375" style="5" customWidth="1"/>
    <col min="10" max="10" width="1.21875" style="5" customWidth="1"/>
    <col min="11" max="11" width="1.77734375" style="5" customWidth="1"/>
    <col min="12" max="12" width="0.5546875" style="5" customWidth="1"/>
    <col min="13" max="20" width="1.77734375" style="5" customWidth="1"/>
    <col min="21" max="21" width="2.33203125" style="5" customWidth="1"/>
    <col min="22" max="22" width="2.33203125" style="5" bestFit="1" customWidth="1"/>
    <col min="23" max="24" width="1.77734375" style="5" customWidth="1"/>
    <col min="25" max="25" width="3.109375" style="5" customWidth="1"/>
    <col min="26" max="27" width="1.77734375" style="5" customWidth="1"/>
    <col min="28" max="28" width="3.21875" style="5" customWidth="1"/>
    <col min="29" max="31" width="1.77734375" style="5" customWidth="1"/>
    <col min="32" max="32" width="2.88671875" style="5" customWidth="1"/>
    <col min="33" max="34" width="1.77734375" style="5" customWidth="1"/>
    <col min="35" max="35" width="2.88671875" style="5" customWidth="1"/>
    <col min="36" max="42" width="1.77734375" style="5" customWidth="1"/>
    <col min="43" max="43" width="13.44140625" style="5" bestFit="1" customWidth="1"/>
    <col min="44" max="44" width="5.5546875" style="5" customWidth="1"/>
    <col min="45" max="48" width="6.77734375" style="5" customWidth="1"/>
    <col min="49" max="49" width="1.6640625" style="5" customWidth="1"/>
    <col min="50" max="50" width="13.44140625" style="5" bestFit="1" customWidth="1"/>
    <col min="51" max="51" width="5.5546875" style="5" customWidth="1"/>
    <col min="52" max="77" width="6.77734375" style="5" customWidth="1"/>
    <col min="78" max="91" width="1.77734375" style="5" customWidth="1"/>
    <col min="92" max="16384" width="8.88671875" style="5"/>
  </cols>
  <sheetData>
    <row r="1" spans="1:41" ht="20.100000000000001" customHeight="1">
      <c r="A1" s="26" t="s">
        <v>3</v>
      </c>
    </row>
    <row r="2" spans="1:41" ht="20.100000000000001" customHeight="1">
      <c r="A2" s="116" t="s">
        <v>301</v>
      </c>
      <c r="B2" s="195"/>
    </row>
    <row r="3" spans="1:41" ht="20.100000000000001" customHeight="1">
      <c r="B3" s="1616" t="s">
        <v>6</v>
      </c>
      <c r="C3" s="1616"/>
      <c r="D3" s="1616"/>
      <c r="E3" s="1616"/>
      <c r="F3" s="1616"/>
      <c r="G3" s="1616"/>
      <c r="H3" s="1616"/>
      <c r="I3" s="1616"/>
      <c r="J3" s="1616"/>
      <c r="K3" s="1616"/>
      <c r="L3" s="1617"/>
      <c r="M3" s="1581" t="s">
        <v>196</v>
      </c>
      <c r="N3" s="1616"/>
      <c r="O3" s="1616"/>
      <c r="P3" s="1616"/>
      <c r="Q3" s="1616"/>
      <c r="R3" s="1616"/>
      <c r="S3" s="1616"/>
      <c r="T3" s="1616"/>
      <c r="U3" s="1616"/>
      <c r="V3" s="1616"/>
      <c r="W3" s="1616"/>
      <c r="X3" s="1616"/>
      <c r="Y3" s="1616"/>
      <c r="Z3" s="1616"/>
      <c r="AA3" s="1616"/>
      <c r="AB3" s="1616"/>
      <c r="AC3" s="1617"/>
      <c r="AD3" s="1581" t="s">
        <v>0</v>
      </c>
      <c r="AE3" s="1616"/>
      <c r="AF3" s="1616"/>
      <c r="AG3" s="1616"/>
      <c r="AH3" s="1616"/>
      <c r="AI3" s="1616"/>
      <c r="AJ3" s="1616"/>
      <c r="AK3" s="1616"/>
      <c r="AL3" s="1616"/>
      <c r="AM3" s="1616"/>
      <c r="AN3" s="1616"/>
      <c r="AO3" s="1616"/>
    </row>
    <row r="4" spans="1:41" ht="24.95" customHeight="1">
      <c r="B4" s="1618" t="s">
        <v>376</v>
      </c>
      <c r="C4" s="1618"/>
      <c r="D4" s="1618"/>
      <c r="E4" s="1618"/>
      <c r="F4" s="1618"/>
      <c r="G4" s="1618"/>
      <c r="H4" s="1618"/>
      <c r="I4" s="1618"/>
      <c r="J4" s="1618"/>
      <c r="K4" s="1618"/>
      <c r="L4" s="1619"/>
      <c r="M4" s="1620" t="s">
        <v>341</v>
      </c>
      <c r="N4" s="1614"/>
      <c r="O4" s="1614"/>
      <c r="P4" s="1614"/>
      <c r="Q4" s="1614"/>
      <c r="R4" s="1614"/>
      <c r="S4" s="1614"/>
      <c r="T4" s="1614"/>
      <c r="U4" s="1614"/>
      <c r="V4" s="1614"/>
      <c r="W4" s="1614"/>
      <c r="X4" s="1614"/>
      <c r="Y4" s="1614"/>
      <c r="Z4" s="1614"/>
      <c r="AA4" s="1614"/>
      <c r="AB4" s="1614"/>
      <c r="AC4" s="1615"/>
      <c r="AD4" s="1620"/>
      <c r="AE4" s="1614"/>
      <c r="AF4" s="1614"/>
      <c r="AG4" s="1614"/>
      <c r="AH4" s="1614"/>
      <c r="AI4" s="1614"/>
      <c r="AJ4" s="1614"/>
      <c r="AK4" s="1614"/>
      <c r="AL4" s="1614"/>
      <c r="AM4" s="1614"/>
      <c r="AN4" s="1614"/>
      <c r="AO4" s="1614"/>
    </row>
    <row r="5" spans="1:41" ht="20.100000000000001" customHeight="1">
      <c r="B5" s="1621" t="s">
        <v>4</v>
      </c>
      <c r="C5" s="1621"/>
      <c r="D5" s="1621"/>
      <c r="E5" s="1621"/>
      <c r="F5" s="1621"/>
      <c r="G5" s="1621"/>
      <c r="H5" s="1621"/>
      <c r="I5" s="1621"/>
      <c r="J5" s="1621"/>
      <c r="K5" s="1621"/>
      <c r="L5" s="847"/>
      <c r="M5" s="853" t="s">
        <v>188</v>
      </c>
      <c r="N5" s="1621"/>
      <c r="O5" s="1621"/>
      <c r="P5" s="1621"/>
      <c r="Q5" s="1621"/>
      <c r="R5" s="1621"/>
      <c r="S5" s="1621"/>
      <c r="T5" s="1621"/>
      <c r="U5" s="1621"/>
      <c r="V5" s="1621"/>
      <c r="W5" s="1621"/>
      <c r="X5" s="1621"/>
      <c r="Y5" s="1621"/>
      <c r="Z5" s="1621"/>
      <c r="AA5" s="1621"/>
      <c r="AB5" s="1621"/>
      <c r="AC5" s="847"/>
      <c r="AD5" s="853"/>
      <c r="AE5" s="1621"/>
      <c r="AF5" s="1621"/>
      <c r="AG5" s="1621"/>
      <c r="AH5" s="1621"/>
      <c r="AI5" s="1621"/>
      <c r="AJ5" s="1621"/>
      <c r="AK5" s="1621"/>
      <c r="AL5" s="1621"/>
      <c r="AM5" s="1621"/>
      <c r="AN5" s="1621"/>
      <c r="AO5" s="1621"/>
    </row>
    <row r="6" spans="1:41" ht="20.100000000000001" customHeight="1">
      <c r="B6" s="1621" t="s">
        <v>408</v>
      </c>
      <c r="C6" s="1621"/>
      <c r="D6" s="1621"/>
      <c r="E6" s="1621"/>
      <c r="F6" s="1621"/>
      <c r="G6" s="1621"/>
      <c r="H6" s="1621"/>
      <c r="I6" s="1621"/>
      <c r="J6" s="1621"/>
      <c r="K6" s="1621"/>
      <c r="L6" s="847"/>
      <c r="M6" s="853"/>
      <c r="N6" s="1621"/>
      <c r="O6" s="1621"/>
      <c r="P6" s="1621"/>
      <c r="Q6" s="1621"/>
      <c r="R6" s="1621"/>
      <c r="S6" s="1621"/>
      <c r="T6" s="1621"/>
      <c r="U6" s="1621"/>
      <c r="V6" s="1621"/>
      <c r="W6" s="1621"/>
      <c r="X6" s="1621"/>
      <c r="Y6" s="1621"/>
      <c r="Z6" s="1621"/>
      <c r="AA6" s="1621"/>
      <c r="AB6" s="1621"/>
      <c r="AC6" s="847"/>
      <c r="AD6" s="853"/>
      <c r="AE6" s="1621"/>
      <c r="AF6" s="1621"/>
      <c r="AG6" s="1621"/>
      <c r="AH6" s="1621"/>
      <c r="AI6" s="1621"/>
      <c r="AJ6" s="1621"/>
      <c r="AK6" s="1621"/>
      <c r="AL6" s="1621"/>
      <c r="AM6" s="1621"/>
      <c r="AN6" s="1621"/>
      <c r="AO6" s="1621"/>
    </row>
    <row r="7" spans="1:41" ht="20.100000000000001" customHeight="1">
      <c r="B7" s="1622" t="s">
        <v>5</v>
      </c>
      <c r="C7" s="1622"/>
      <c r="D7" s="1622"/>
      <c r="E7" s="1622"/>
      <c r="F7" s="1622"/>
      <c r="G7" s="1622"/>
      <c r="H7" s="1622"/>
      <c r="I7" s="1622"/>
      <c r="J7" s="1622"/>
      <c r="K7" s="1622"/>
      <c r="L7" s="1623"/>
      <c r="M7" s="1624" t="s">
        <v>124</v>
      </c>
      <c r="N7" s="1622"/>
      <c r="O7" s="1622"/>
      <c r="P7" s="1622"/>
      <c r="Q7" s="1622"/>
      <c r="R7" s="1622"/>
      <c r="S7" s="1622"/>
      <c r="T7" s="1622"/>
      <c r="U7" s="1622"/>
      <c r="V7" s="1622"/>
      <c r="W7" s="1622"/>
      <c r="X7" s="1622"/>
      <c r="Y7" s="1622"/>
      <c r="Z7" s="1622"/>
      <c r="AA7" s="1622"/>
      <c r="AB7" s="1622"/>
      <c r="AC7" s="1623"/>
      <c r="AD7" s="1624"/>
      <c r="AE7" s="1622"/>
      <c r="AF7" s="1622"/>
      <c r="AG7" s="1622"/>
      <c r="AH7" s="1622"/>
      <c r="AI7" s="1622"/>
      <c r="AJ7" s="1622"/>
      <c r="AK7" s="1622"/>
      <c r="AL7" s="1622"/>
      <c r="AM7" s="1622"/>
      <c r="AN7" s="1622"/>
      <c r="AO7" s="1622"/>
    </row>
    <row r="8" spans="1:41" ht="20.100000000000001" customHeight="1">
      <c r="B8" s="1625" t="s">
        <v>616</v>
      </c>
      <c r="C8" s="1625"/>
      <c r="D8" s="1625"/>
      <c r="E8" s="1625"/>
      <c r="F8" s="1625"/>
      <c r="G8" s="1625"/>
      <c r="H8" s="1625"/>
      <c r="I8" s="1625"/>
      <c r="J8" s="1625"/>
      <c r="K8" s="1625"/>
      <c r="L8" s="1626"/>
      <c r="M8" s="1627"/>
      <c r="N8" s="1625"/>
      <c r="O8" s="1625"/>
      <c r="P8" s="1625"/>
      <c r="Q8" s="1625"/>
      <c r="R8" s="1625"/>
      <c r="S8" s="1625"/>
      <c r="T8" s="1625"/>
      <c r="U8" s="1625"/>
      <c r="V8" s="1625"/>
      <c r="W8" s="1625"/>
      <c r="X8" s="1625"/>
      <c r="Y8" s="1625"/>
      <c r="Z8" s="1625"/>
      <c r="AA8" s="1625"/>
      <c r="AB8" s="1625"/>
      <c r="AC8" s="1626"/>
      <c r="AD8" s="1627"/>
      <c r="AE8" s="1625"/>
      <c r="AF8" s="1625"/>
      <c r="AG8" s="1625"/>
      <c r="AH8" s="1625"/>
      <c r="AI8" s="1625"/>
      <c r="AJ8" s="1625"/>
      <c r="AK8" s="1625"/>
      <c r="AL8" s="1625"/>
      <c r="AM8" s="1625"/>
      <c r="AN8" s="1625"/>
      <c r="AO8" s="1625"/>
    </row>
    <row r="9" spans="1:41" ht="19.5" customHeight="1"/>
    <row r="10" spans="1:41" ht="21.95" customHeight="1">
      <c r="A10" s="197"/>
      <c r="B10" s="116" t="s">
        <v>635</v>
      </c>
      <c r="C10" s="9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</row>
    <row r="11" spans="1:41" ht="21.95" customHeight="1">
      <c r="A11" s="197"/>
      <c r="B11" s="116"/>
      <c r="C11" s="9" t="s">
        <v>625</v>
      </c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</row>
    <row r="12" spans="1:41" ht="27.95" customHeight="1">
      <c r="A12" s="197"/>
      <c r="B12" s="1616" t="s">
        <v>6</v>
      </c>
      <c r="C12" s="1616"/>
      <c r="D12" s="1616"/>
      <c r="E12" s="1616"/>
      <c r="F12" s="1616"/>
      <c r="G12" s="1616"/>
      <c r="H12" s="1616"/>
      <c r="I12" s="1616"/>
      <c r="J12" s="1616"/>
      <c r="K12" s="1616"/>
      <c r="L12" s="1616"/>
      <c r="M12" s="1616"/>
      <c r="N12" s="1617"/>
      <c r="O12" s="1579" t="s">
        <v>717</v>
      </c>
      <c r="P12" s="1579"/>
      <c r="Q12" s="1579"/>
      <c r="R12" s="1579"/>
      <c r="S12" s="1579"/>
      <c r="T12" s="1579"/>
      <c r="U12" s="1579"/>
      <c r="V12" s="1579"/>
      <c r="W12" s="1579" t="s">
        <v>718</v>
      </c>
      <c r="X12" s="1579"/>
      <c r="Y12" s="1579"/>
      <c r="Z12" s="1579"/>
      <c r="AA12" s="1579"/>
      <c r="AB12" s="1579"/>
      <c r="AC12" s="1579"/>
      <c r="AD12" s="1579" t="s">
        <v>719</v>
      </c>
      <c r="AE12" s="1579"/>
      <c r="AF12" s="1579"/>
      <c r="AG12" s="1579"/>
      <c r="AH12" s="1579"/>
      <c r="AI12" s="1579"/>
      <c r="AJ12" s="1579"/>
      <c r="AK12" s="1630" t="s">
        <v>633</v>
      </c>
      <c r="AL12" s="1631"/>
      <c r="AM12" s="1631"/>
      <c r="AN12" s="1631"/>
      <c r="AO12" s="1631"/>
    </row>
    <row r="13" spans="1:41" ht="21.95" customHeight="1">
      <c r="A13" s="197"/>
      <c r="B13" s="1618" t="s">
        <v>724</v>
      </c>
      <c r="C13" s="1618"/>
      <c r="D13" s="1618"/>
      <c r="E13" s="1618"/>
      <c r="F13" s="1618"/>
      <c r="G13" s="1618"/>
      <c r="H13" s="1618"/>
      <c r="I13" s="1618"/>
      <c r="J13" s="1618"/>
      <c r="K13" s="1618"/>
      <c r="L13" s="1618"/>
      <c r="M13" s="1618"/>
      <c r="N13" s="1619"/>
      <c r="O13" s="1613">
        <f>AE32</f>
        <v>5.46</v>
      </c>
      <c r="P13" s="1614"/>
      <c r="Q13" s="1614"/>
      <c r="R13" s="1615"/>
      <c r="S13" s="464" t="s">
        <v>9</v>
      </c>
      <c r="T13" s="1613">
        <f>AK32</f>
        <v>7.73</v>
      </c>
      <c r="U13" s="1614"/>
      <c r="V13" s="1615"/>
      <c r="W13" s="1613">
        <f>AE33</f>
        <v>5.88</v>
      </c>
      <c r="X13" s="1614"/>
      <c r="Y13" s="1615"/>
      <c r="Z13" s="464" t="s">
        <v>9</v>
      </c>
      <c r="AA13" s="1613">
        <f>AK33</f>
        <v>8.61</v>
      </c>
      <c r="AB13" s="1614"/>
      <c r="AC13" s="1615"/>
      <c r="AD13" s="1613">
        <f>AE34</f>
        <v>5.76</v>
      </c>
      <c r="AE13" s="1614"/>
      <c r="AF13" s="1615"/>
      <c r="AG13" s="464" t="s">
        <v>9</v>
      </c>
      <c r="AH13" s="1613">
        <f>AK34</f>
        <v>8.36</v>
      </c>
      <c r="AI13" s="1614"/>
      <c r="AJ13" s="1615"/>
      <c r="AK13" s="1632">
        <f>U17</f>
        <v>0</v>
      </c>
      <c r="AL13" s="1633"/>
      <c r="AM13" s="1633"/>
      <c r="AN13" s="1633"/>
      <c r="AO13" s="1633"/>
    </row>
    <row r="14" spans="1:41" ht="21.95" customHeight="1">
      <c r="A14" s="197"/>
      <c r="B14" s="1628" t="s">
        <v>334</v>
      </c>
      <c r="C14" s="1628"/>
      <c r="D14" s="1628"/>
      <c r="E14" s="1628"/>
      <c r="F14" s="1628"/>
      <c r="G14" s="1628"/>
      <c r="H14" s="1628"/>
      <c r="I14" s="1628"/>
      <c r="J14" s="1628"/>
      <c r="K14" s="1628"/>
      <c r="L14" s="1628"/>
      <c r="M14" s="1628"/>
      <c r="N14" s="1629"/>
      <c r="O14" s="1639">
        <f>AE85</f>
        <v>8.0809999999999995</v>
      </c>
      <c r="P14" s="1639"/>
      <c r="Q14" s="1639"/>
      <c r="R14" s="1639"/>
      <c r="S14" s="1639"/>
      <c r="T14" s="1639"/>
      <c r="U14" s="1639"/>
      <c r="V14" s="1639"/>
      <c r="W14" s="1639">
        <f>AE86</f>
        <v>9.0259999999999998</v>
      </c>
      <c r="X14" s="1639"/>
      <c r="Y14" s="1639"/>
      <c r="Z14" s="1639"/>
      <c r="AA14" s="1639"/>
      <c r="AB14" s="1639"/>
      <c r="AC14" s="1639"/>
      <c r="AD14" s="1639">
        <f>AE87</f>
        <v>8.7560000000000002</v>
      </c>
      <c r="AE14" s="1639"/>
      <c r="AF14" s="1639"/>
      <c r="AG14" s="1639"/>
      <c r="AH14" s="1639"/>
      <c r="AI14" s="1639"/>
      <c r="AJ14" s="1639"/>
      <c r="AK14" s="1634"/>
      <c r="AL14" s="1635"/>
      <c r="AM14" s="1635"/>
      <c r="AN14" s="1635"/>
      <c r="AO14" s="1635"/>
    </row>
    <row r="15" spans="1:41" ht="21.95" customHeight="1">
      <c r="A15" s="197"/>
      <c r="B15" s="1628" t="s">
        <v>408</v>
      </c>
      <c r="C15" s="1628"/>
      <c r="D15" s="1628"/>
      <c r="E15" s="1628"/>
      <c r="F15" s="1628"/>
      <c r="G15" s="1628"/>
      <c r="H15" s="1628"/>
      <c r="I15" s="1628"/>
      <c r="J15" s="1628"/>
      <c r="K15" s="1628"/>
      <c r="L15" s="1628"/>
      <c r="M15" s="1628"/>
      <c r="N15" s="1629"/>
      <c r="O15" s="1639" t="e">
        <f>AH138</f>
        <v>#REF!</v>
      </c>
      <c r="P15" s="1639"/>
      <c r="Q15" s="1639"/>
      <c r="R15" s="1639"/>
      <c r="S15" s="1639"/>
      <c r="T15" s="1639"/>
      <c r="U15" s="1639"/>
      <c r="V15" s="1639"/>
      <c r="W15" s="1639" t="e">
        <f>AH140</f>
        <v>#REF!</v>
      </c>
      <c r="X15" s="1639"/>
      <c r="Y15" s="1639"/>
      <c r="Z15" s="1639"/>
      <c r="AA15" s="1639"/>
      <c r="AB15" s="1639"/>
      <c r="AC15" s="1639"/>
      <c r="AD15" s="1639" t="e">
        <f>AH142</f>
        <v>#REF!</v>
      </c>
      <c r="AE15" s="1639"/>
      <c r="AF15" s="1639"/>
      <c r="AG15" s="1639"/>
      <c r="AH15" s="1639"/>
      <c r="AI15" s="1639"/>
      <c r="AJ15" s="1639"/>
      <c r="AK15" s="1634"/>
      <c r="AL15" s="1635"/>
      <c r="AM15" s="1635"/>
      <c r="AN15" s="1635"/>
      <c r="AO15" s="1635"/>
    </row>
    <row r="16" spans="1:41" ht="21.95" customHeight="1">
      <c r="A16" s="197"/>
      <c r="B16" s="1622" t="s">
        <v>8</v>
      </c>
      <c r="C16" s="1622"/>
      <c r="D16" s="1622"/>
      <c r="E16" s="1622"/>
      <c r="F16" s="1622"/>
      <c r="G16" s="1622"/>
      <c r="H16" s="1622"/>
      <c r="I16" s="1622"/>
      <c r="J16" s="1622"/>
      <c r="K16" s="1622"/>
      <c r="L16" s="1622"/>
      <c r="M16" s="1622"/>
      <c r="N16" s="1623"/>
      <c r="O16" s="1639">
        <f>J201</f>
        <v>6</v>
      </c>
      <c r="P16" s="1639"/>
      <c r="Q16" s="1639"/>
      <c r="R16" s="1639"/>
      <c r="S16" s="1639"/>
      <c r="T16" s="1639"/>
      <c r="U16" s="1639"/>
      <c r="V16" s="1639"/>
      <c r="W16" s="1639">
        <f>J202</f>
        <v>6.6</v>
      </c>
      <c r="X16" s="1639"/>
      <c r="Y16" s="1639"/>
      <c r="Z16" s="1639"/>
      <c r="AA16" s="1639"/>
      <c r="AB16" s="1639"/>
      <c r="AC16" s="1639"/>
      <c r="AD16" s="1639">
        <f>J203</f>
        <v>6.4</v>
      </c>
      <c r="AE16" s="1639"/>
      <c r="AF16" s="1639"/>
      <c r="AG16" s="1639"/>
      <c r="AH16" s="1639"/>
      <c r="AI16" s="1639"/>
      <c r="AJ16" s="1639"/>
      <c r="AK16" s="1634"/>
      <c r="AL16" s="1635"/>
      <c r="AM16" s="1635"/>
      <c r="AN16" s="1635"/>
      <c r="AO16" s="1635"/>
    </row>
    <row r="17" spans="1:82" ht="21.95" customHeight="1">
      <c r="A17" s="197"/>
      <c r="B17" s="1625" t="s">
        <v>616</v>
      </c>
      <c r="C17" s="1625"/>
      <c r="D17" s="1625"/>
      <c r="E17" s="1625"/>
      <c r="F17" s="1625"/>
      <c r="G17" s="1625"/>
      <c r="H17" s="1625"/>
      <c r="I17" s="1625"/>
      <c r="J17" s="1625"/>
      <c r="K17" s="1625"/>
      <c r="L17" s="1625"/>
      <c r="M17" s="1625"/>
      <c r="N17" s="1626"/>
      <c r="O17" s="1724"/>
      <c r="P17" s="1724"/>
      <c r="Q17" s="1724"/>
      <c r="R17" s="1724"/>
      <c r="S17" s="1724"/>
      <c r="T17" s="1724"/>
      <c r="U17" s="1724"/>
      <c r="V17" s="1724"/>
      <c r="W17" s="1724"/>
      <c r="X17" s="1724"/>
      <c r="Y17" s="1724"/>
      <c r="Z17" s="1724"/>
      <c r="AA17" s="1724"/>
      <c r="AB17" s="1724"/>
      <c r="AC17" s="1724"/>
      <c r="AD17" s="1724"/>
      <c r="AE17" s="1724"/>
      <c r="AF17" s="1724"/>
      <c r="AG17" s="1724"/>
      <c r="AH17" s="1724"/>
      <c r="AI17" s="1724"/>
      <c r="AJ17" s="1724"/>
      <c r="AK17" s="1636"/>
      <c r="AL17" s="1637"/>
      <c r="AM17" s="1637"/>
      <c r="AN17" s="1637"/>
      <c r="AO17" s="1637"/>
    </row>
    <row r="18" spans="1:82" ht="21.95" customHeight="1">
      <c r="A18" s="197"/>
      <c r="B18" s="116"/>
      <c r="C18" s="9"/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</row>
    <row r="19" spans="1:82" ht="20.100000000000001" customHeight="1">
      <c r="A19" s="116" t="s">
        <v>636</v>
      </c>
      <c r="B19" s="195" t="s">
        <v>637</v>
      </c>
    </row>
    <row r="20" spans="1:82" ht="20.100000000000001" customHeight="1">
      <c r="A20" s="197"/>
      <c r="B20" s="116"/>
      <c r="C20" s="5" t="s">
        <v>638</v>
      </c>
    </row>
    <row r="21" spans="1:82" ht="19.5" customHeight="1">
      <c r="B21" s="1171" t="s">
        <v>6</v>
      </c>
      <c r="C21" s="1171"/>
      <c r="D21" s="1171"/>
      <c r="E21" s="1171"/>
      <c r="F21" s="1171"/>
      <c r="G21" s="1171"/>
      <c r="H21" s="1171"/>
      <c r="I21" s="1168"/>
      <c r="J21" s="1172" t="s">
        <v>189</v>
      </c>
      <c r="K21" s="1171"/>
      <c r="L21" s="1171"/>
      <c r="M21" s="1171"/>
      <c r="N21" s="1168"/>
      <c r="O21" s="1581" t="s">
        <v>122</v>
      </c>
      <c r="P21" s="1616"/>
      <c r="Q21" s="1616"/>
      <c r="R21" s="1616"/>
      <c r="S21" s="1616"/>
      <c r="T21" s="1617"/>
      <c r="U21" s="1630" t="s">
        <v>216</v>
      </c>
      <c r="V21" s="1631"/>
      <c r="W21" s="1631"/>
      <c r="X21" s="1631"/>
      <c r="Y21" s="1631"/>
      <c r="Z21" s="1631"/>
      <c r="AA21" s="1638"/>
      <c r="AB21" s="1630" t="s">
        <v>288</v>
      </c>
      <c r="AC21" s="1631"/>
      <c r="AD21" s="1631"/>
      <c r="AE21" s="1631"/>
      <c r="AF21" s="1631"/>
      <c r="AG21" s="1631"/>
      <c r="AH21" s="1638"/>
      <c r="AI21" s="1581" t="s">
        <v>217</v>
      </c>
      <c r="AJ21" s="1616"/>
      <c r="AK21" s="1616"/>
      <c r="AL21" s="1616"/>
      <c r="AM21" s="1616"/>
      <c r="AN21" s="1616"/>
      <c r="AO21" s="1616"/>
      <c r="AP21" s="99"/>
      <c r="AX21" s="198"/>
      <c r="AY21" s="198"/>
      <c r="AZ21" s="198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641"/>
      <c r="BL21" s="1641"/>
      <c r="BM21" s="1641"/>
      <c r="BN21" s="1641"/>
      <c r="BO21" s="1641"/>
      <c r="BP21" s="1641"/>
      <c r="BQ21" s="1641"/>
      <c r="BR21" s="1641"/>
      <c r="BS21" s="1641"/>
      <c r="BT21" s="1641"/>
      <c r="BU21" s="1642"/>
      <c r="BV21" s="1642"/>
      <c r="BW21" s="1642"/>
      <c r="BX21" s="1642"/>
      <c r="BY21" s="1642"/>
      <c r="BZ21" s="1642"/>
      <c r="CA21" s="1642"/>
      <c r="CB21" s="1642"/>
      <c r="CC21" s="1642"/>
      <c r="CD21" s="1642"/>
    </row>
    <row r="22" spans="1:82" ht="20.100000000000001" customHeight="1">
      <c r="B22" s="1717" t="s">
        <v>720</v>
      </c>
      <c r="C22" s="1718"/>
      <c r="D22" s="1718"/>
      <c r="E22" s="1718"/>
      <c r="F22" s="856" t="str">
        <f>O12</f>
        <v>B구간</v>
      </c>
      <c r="G22" s="856"/>
      <c r="H22" s="856"/>
      <c r="I22" s="856"/>
      <c r="J22" s="1643">
        <f>'2.1, 기존시설(50년빈도)'!L20</f>
        <v>3.5</v>
      </c>
      <c r="K22" s="1643"/>
      <c r="L22" s="1643"/>
      <c r="M22" s="1643"/>
      <c r="N22" s="1643"/>
      <c r="O22" s="1240" t="e">
        <f>'3.1.1 마루높이 결정(1)'!#REF!</f>
        <v>#REF!</v>
      </c>
      <c r="P22" s="1240"/>
      <c r="Q22" s="1240"/>
      <c r="R22" s="1240"/>
      <c r="S22" s="1240"/>
      <c r="T22" s="1240"/>
      <c r="U22" s="1644">
        <f>'3.1.1 마루높이 결정(1)'!P24</f>
        <v>3.3559999999999999</v>
      </c>
      <c r="V22" s="1644"/>
      <c r="W22" s="1644"/>
      <c r="X22" s="1644"/>
      <c r="Y22" s="1644"/>
      <c r="Z22" s="1644"/>
      <c r="AA22" s="1644"/>
      <c r="AB22" s="1645">
        <f>'2.1, 기존시설(50년빈도)'!W20</f>
        <v>-10</v>
      </c>
      <c r="AC22" s="1645"/>
      <c r="AD22" s="1645"/>
      <c r="AE22" s="1645"/>
      <c r="AF22" s="1645"/>
      <c r="AG22" s="1645"/>
      <c r="AH22" s="1645"/>
      <c r="AI22" s="1646">
        <f>$U$22-AB22</f>
        <v>13.356</v>
      </c>
      <c r="AJ22" s="1646"/>
      <c r="AK22" s="1646"/>
      <c r="AL22" s="1646"/>
      <c r="AM22" s="1646"/>
      <c r="AN22" s="1646"/>
      <c r="AO22" s="1647"/>
      <c r="AP22" s="99"/>
      <c r="AX22" s="198"/>
      <c r="AY22" s="198"/>
      <c r="AZ22" s="198"/>
      <c r="BA22" s="110"/>
      <c r="BB22" s="110"/>
      <c r="BC22" s="110"/>
      <c r="BD22" s="110"/>
      <c r="BE22" s="110"/>
      <c r="BF22" s="110"/>
      <c r="BG22" s="110"/>
      <c r="BH22" s="110"/>
      <c r="BI22" s="110"/>
      <c r="BJ22" s="110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</row>
    <row r="23" spans="1:82" ht="20.100000000000001" customHeight="1">
      <c r="B23" s="1719"/>
      <c r="C23" s="1720"/>
      <c r="D23" s="1720"/>
      <c r="E23" s="1720"/>
      <c r="F23" s="848" t="str">
        <f>W12</f>
        <v>C구간</v>
      </c>
      <c r="G23" s="848"/>
      <c r="H23" s="848"/>
      <c r="I23" s="848"/>
      <c r="J23" s="1652">
        <f>'2.1, 기존시설(50년빈도)'!L21</f>
        <v>4.2</v>
      </c>
      <c r="K23" s="1652"/>
      <c r="L23" s="1652"/>
      <c r="M23" s="1652"/>
      <c r="N23" s="1652"/>
      <c r="O23" s="1245">
        <f>'3.1.1 마루높이 결정(1)'!Q19</f>
        <v>11.5</v>
      </c>
      <c r="P23" s="1245"/>
      <c r="Q23" s="1245"/>
      <c r="R23" s="1245"/>
      <c r="S23" s="1245"/>
      <c r="T23" s="1245"/>
      <c r="U23" s="1653">
        <f>U22</f>
        <v>3.3559999999999999</v>
      </c>
      <c r="V23" s="1653"/>
      <c r="W23" s="1653"/>
      <c r="X23" s="1653"/>
      <c r="Y23" s="1653"/>
      <c r="Z23" s="1653"/>
      <c r="AA23" s="1653"/>
      <c r="AB23" s="1654">
        <f>'2.1, 기존시설(50년빈도)'!W21</f>
        <v>-10</v>
      </c>
      <c r="AC23" s="1654"/>
      <c r="AD23" s="1654"/>
      <c r="AE23" s="1654"/>
      <c r="AF23" s="1654"/>
      <c r="AG23" s="1654"/>
      <c r="AH23" s="1654"/>
      <c r="AI23" s="1655">
        <f>$U$22-AB23</f>
        <v>13.356</v>
      </c>
      <c r="AJ23" s="1655"/>
      <c r="AK23" s="1655"/>
      <c r="AL23" s="1655"/>
      <c r="AM23" s="1655"/>
      <c r="AN23" s="1655"/>
      <c r="AO23" s="1656"/>
      <c r="AP23" s="99"/>
      <c r="AX23" s="198"/>
      <c r="AY23" s="198"/>
      <c r="AZ23" s="198"/>
      <c r="BA23" s="110"/>
      <c r="BB23" s="110"/>
      <c r="BC23" s="110"/>
      <c r="BD23" s="110"/>
      <c r="BE23" s="110"/>
      <c r="BF23" s="110"/>
      <c r="BG23" s="110"/>
      <c r="BH23" s="110"/>
      <c r="BI23" s="110"/>
      <c r="BJ23" s="110"/>
      <c r="BK23" s="169"/>
      <c r="BL23" s="169"/>
      <c r="BM23" s="169"/>
      <c r="BN23" s="169"/>
      <c r="BO23" s="169"/>
      <c r="BP23" s="169"/>
      <c r="BQ23" s="169"/>
      <c r="BR23" s="169"/>
      <c r="BS23" s="169"/>
      <c r="BT23" s="169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</row>
    <row r="24" spans="1:82" ht="20.100000000000001" customHeight="1">
      <c r="B24" s="1721"/>
      <c r="C24" s="1722"/>
      <c r="D24" s="1722"/>
      <c r="E24" s="1722"/>
      <c r="F24" s="844" t="str">
        <f>AD12</f>
        <v>D구간</v>
      </c>
      <c r="G24" s="844"/>
      <c r="H24" s="844"/>
      <c r="I24" s="844"/>
      <c r="J24" s="1657">
        <f>'2.1, 기존시설(50년빈도)'!L22</f>
        <v>4</v>
      </c>
      <c r="K24" s="1657"/>
      <c r="L24" s="1657"/>
      <c r="M24" s="1657"/>
      <c r="N24" s="1657"/>
      <c r="O24" s="1266" t="e">
        <f>'3.1.1 마루높이 결정(1)'!#REF!</f>
        <v>#REF!</v>
      </c>
      <c r="P24" s="1266"/>
      <c r="Q24" s="1266"/>
      <c r="R24" s="1266"/>
      <c r="S24" s="1266"/>
      <c r="T24" s="1266"/>
      <c r="U24" s="1640">
        <f>U23</f>
        <v>3.3559999999999999</v>
      </c>
      <c r="V24" s="1640"/>
      <c r="W24" s="1640"/>
      <c r="X24" s="1640"/>
      <c r="Y24" s="1640"/>
      <c r="Z24" s="1640"/>
      <c r="AA24" s="1640"/>
      <c r="AB24" s="1649">
        <f>'2.1, 기존시설(50년빈도)'!W22</f>
        <v>-10</v>
      </c>
      <c r="AC24" s="1649"/>
      <c r="AD24" s="1649"/>
      <c r="AE24" s="1649"/>
      <c r="AF24" s="1649"/>
      <c r="AG24" s="1649"/>
      <c r="AH24" s="1649"/>
      <c r="AI24" s="1650">
        <f>$U$22-AB24</f>
        <v>13.356</v>
      </c>
      <c r="AJ24" s="1650"/>
      <c r="AK24" s="1650"/>
      <c r="AL24" s="1650"/>
      <c r="AM24" s="1650"/>
      <c r="AN24" s="1650"/>
      <c r="AO24" s="1651"/>
      <c r="AP24" s="99"/>
      <c r="AX24" s="198"/>
      <c r="AY24" s="198"/>
      <c r="AZ24" s="198"/>
      <c r="BA24" s="110"/>
      <c r="BB24" s="110"/>
      <c r="BC24" s="110"/>
      <c r="BD24" s="110"/>
      <c r="BE24" s="110"/>
      <c r="BF24" s="110"/>
      <c r="BG24" s="110"/>
      <c r="BH24" s="110"/>
      <c r="BI24" s="110"/>
      <c r="BJ24" s="110"/>
      <c r="BK24" s="169"/>
      <c r="BL24" s="169"/>
      <c r="BM24" s="169"/>
      <c r="BN24" s="169"/>
      <c r="BO24" s="169"/>
      <c r="BP24" s="169"/>
      <c r="BQ24" s="169"/>
      <c r="BR24" s="169"/>
      <c r="BS24" s="169"/>
      <c r="BT24" s="169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</row>
    <row r="25" spans="1:82" s="197" customFormat="1" ht="20.100000000000001" customHeight="1">
      <c r="B25" s="116"/>
      <c r="C25" s="197" t="s">
        <v>639</v>
      </c>
    </row>
    <row r="26" spans="1:82" s="197" customFormat="1" ht="20.100000000000001" customHeight="1">
      <c r="C26" s="116" t="s">
        <v>629</v>
      </c>
    </row>
    <row r="27" spans="1:82" s="197" customFormat="1" ht="7.5" customHeight="1">
      <c r="B27" s="255"/>
      <c r="C27" s="118"/>
      <c r="D27" s="199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200"/>
      <c r="AB27" s="200"/>
      <c r="AC27" s="200"/>
      <c r="AD27" s="200"/>
      <c r="AE27" s="200"/>
      <c r="AF27" s="200"/>
      <c r="AG27" s="200"/>
      <c r="AH27" s="200"/>
      <c r="AI27" s="200"/>
      <c r="AJ27" s="200"/>
      <c r="AK27" s="200"/>
      <c r="AL27" s="200"/>
      <c r="AM27" s="200"/>
      <c r="AN27" s="200"/>
      <c r="AO27" s="256"/>
    </row>
    <row r="28" spans="1:82" s="197" customFormat="1" ht="20.100000000000001" customHeight="1">
      <c r="B28" s="103"/>
      <c r="C28" s="118"/>
      <c r="D28" s="108" t="s">
        <v>302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8"/>
      <c r="AP28" s="103"/>
    </row>
    <row r="29" spans="1:82" s="197" customFormat="1" ht="7.5" customHeight="1">
      <c r="B29" s="255"/>
      <c r="C29" s="118"/>
      <c r="D29" s="201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56"/>
    </row>
    <row r="30" spans="1:82" s="197" customFormat="1" ht="20.100000000000001" customHeight="1">
      <c r="C30" s="9"/>
      <c r="D30" s="103"/>
      <c r="E30" s="6"/>
      <c r="T30" s="257"/>
    </row>
    <row r="31" spans="1:82" s="197" customFormat="1" ht="20.100000000000001" customHeight="1">
      <c r="A31" s="5"/>
      <c r="B31" s="738" t="s">
        <v>333</v>
      </c>
      <c r="C31" s="738"/>
      <c r="D31" s="738"/>
      <c r="E31" s="738"/>
      <c r="F31" s="738"/>
      <c r="G31" s="738"/>
      <c r="H31" s="738"/>
      <c r="I31" s="739"/>
      <c r="J31" s="740" t="s">
        <v>330</v>
      </c>
      <c r="K31" s="738"/>
      <c r="L31" s="738"/>
      <c r="M31" s="738"/>
      <c r="N31" s="738"/>
      <c r="O31" s="739"/>
      <c r="P31" s="740" t="s">
        <v>331</v>
      </c>
      <c r="Q31" s="738"/>
      <c r="R31" s="738"/>
      <c r="S31" s="738"/>
      <c r="T31" s="738"/>
      <c r="U31" s="738"/>
      <c r="V31" s="738"/>
      <c r="W31" s="738"/>
      <c r="X31" s="738"/>
      <c r="Y31" s="738"/>
      <c r="Z31" s="738"/>
      <c r="AA31" s="738"/>
      <c r="AB31" s="738"/>
      <c r="AC31" s="738"/>
      <c r="AD31" s="739"/>
      <c r="AE31" s="740" t="s">
        <v>332</v>
      </c>
      <c r="AF31" s="738"/>
      <c r="AG31" s="738"/>
      <c r="AH31" s="738"/>
      <c r="AI31" s="738"/>
      <c r="AJ31" s="738"/>
      <c r="AK31" s="738"/>
      <c r="AL31" s="738"/>
      <c r="AM31" s="738"/>
      <c r="AN31" s="738"/>
      <c r="AO31" s="738"/>
    </row>
    <row r="32" spans="1:82" s="197" customFormat="1" ht="20.100000000000001" customHeight="1">
      <c r="A32" s="5"/>
      <c r="B32" s="1692" t="str">
        <f>B22</f>
        <v>기존
구조물</v>
      </c>
      <c r="C32" s="1692"/>
      <c r="D32" s="1692"/>
      <c r="E32" s="1693"/>
      <c r="F32" s="858" t="str">
        <f>F22</f>
        <v>B구간</v>
      </c>
      <c r="G32" s="1658"/>
      <c r="H32" s="1658"/>
      <c r="I32" s="855"/>
      <c r="J32" s="1659">
        <f>J22</f>
        <v>3.5</v>
      </c>
      <c r="K32" s="1660"/>
      <c r="L32" s="1660"/>
      <c r="M32" s="1660"/>
      <c r="N32" s="1660"/>
      <c r="O32" s="1661"/>
      <c r="P32" s="1662">
        <f>U22</f>
        <v>3.3559999999999999</v>
      </c>
      <c r="Q32" s="1663"/>
      <c r="R32" s="1663"/>
      <c r="S32" s="278" t="s">
        <v>1</v>
      </c>
      <c r="T32" s="1664">
        <v>0.6</v>
      </c>
      <c r="U32" s="1664"/>
      <c r="V32" s="279" t="s">
        <v>9</v>
      </c>
      <c r="W32" s="1648">
        <v>1.25</v>
      </c>
      <c r="X32" s="1648"/>
      <c r="Y32" s="1648"/>
      <c r="Z32" s="279" t="s">
        <v>114</v>
      </c>
      <c r="AA32" s="1665">
        <f>J32</f>
        <v>3.5</v>
      </c>
      <c r="AB32" s="1665"/>
      <c r="AC32" s="1665"/>
      <c r="AD32" s="280" t="s">
        <v>2</v>
      </c>
      <c r="AE32" s="1666">
        <f>ROUND(P32+(T32*AA32),2)</f>
        <v>5.46</v>
      </c>
      <c r="AF32" s="1667"/>
      <c r="AG32" s="1667"/>
      <c r="AH32" s="1667"/>
      <c r="AI32" s="1667"/>
      <c r="AJ32" s="279" t="s">
        <v>9</v>
      </c>
      <c r="AK32" s="1667">
        <f>ROUND(P32+(W32*AA32),2)</f>
        <v>7.73</v>
      </c>
      <c r="AL32" s="1667"/>
      <c r="AM32" s="1667"/>
      <c r="AN32" s="1667"/>
      <c r="AO32" s="1667"/>
    </row>
    <row r="33" spans="1:66" s="197" customFormat="1" ht="20.100000000000001" customHeight="1">
      <c r="A33" s="5"/>
      <c r="B33" s="1694"/>
      <c r="C33" s="1694"/>
      <c r="D33" s="1694"/>
      <c r="E33" s="1695"/>
      <c r="F33" s="853" t="str">
        <f>F23</f>
        <v>C구간</v>
      </c>
      <c r="G33" s="1621"/>
      <c r="H33" s="1621"/>
      <c r="I33" s="847"/>
      <c r="J33" s="961">
        <f>J23</f>
        <v>4.2</v>
      </c>
      <c r="K33" s="962"/>
      <c r="L33" s="962"/>
      <c r="M33" s="962"/>
      <c r="N33" s="962"/>
      <c r="O33" s="963"/>
      <c r="P33" s="982">
        <f>U22</f>
        <v>3.3559999999999999</v>
      </c>
      <c r="Q33" s="1668"/>
      <c r="R33" s="1668"/>
      <c r="S33" s="421" t="s">
        <v>1</v>
      </c>
      <c r="T33" s="997">
        <v>0.6</v>
      </c>
      <c r="U33" s="997"/>
      <c r="V33" s="260" t="s">
        <v>9</v>
      </c>
      <c r="W33" s="1006">
        <v>1.25</v>
      </c>
      <c r="X33" s="1006"/>
      <c r="Y33" s="1006"/>
      <c r="Z33" s="260" t="s">
        <v>114</v>
      </c>
      <c r="AA33" s="1005">
        <f>J33</f>
        <v>4.2</v>
      </c>
      <c r="AB33" s="1005"/>
      <c r="AC33" s="1005"/>
      <c r="AD33" s="261" t="s">
        <v>2</v>
      </c>
      <c r="AE33" s="987">
        <f>ROUND(P33+(T33*AA33),2)</f>
        <v>5.88</v>
      </c>
      <c r="AF33" s="988"/>
      <c r="AG33" s="988"/>
      <c r="AH33" s="988"/>
      <c r="AI33" s="988"/>
      <c r="AJ33" s="260" t="s">
        <v>9</v>
      </c>
      <c r="AK33" s="988">
        <f>ROUND(P33+(W33*AA33),2)</f>
        <v>8.61</v>
      </c>
      <c r="AL33" s="988"/>
      <c r="AM33" s="988"/>
      <c r="AN33" s="988"/>
      <c r="AO33" s="988"/>
    </row>
    <row r="34" spans="1:66" s="197" customFormat="1" ht="20.100000000000001" customHeight="1">
      <c r="A34" s="5"/>
      <c r="B34" s="1696"/>
      <c r="C34" s="1696"/>
      <c r="D34" s="1696"/>
      <c r="E34" s="1697"/>
      <c r="F34" s="853" t="str">
        <f>F24</f>
        <v>D구간</v>
      </c>
      <c r="G34" s="1621"/>
      <c r="H34" s="1621"/>
      <c r="I34" s="847"/>
      <c r="J34" s="961">
        <f>J24</f>
        <v>4</v>
      </c>
      <c r="K34" s="962"/>
      <c r="L34" s="962"/>
      <c r="M34" s="962"/>
      <c r="N34" s="962"/>
      <c r="O34" s="963"/>
      <c r="P34" s="982">
        <f>U23</f>
        <v>3.3559999999999999</v>
      </c>
      <c r="Q34" s="1668"/>
      <c r="R34" s="1668"/>
      <c r="S34" s="259" t="s">
        <v>1</v>
      </c>
      <c r="T34" s="997">
        <v>0.6</v>
      </c>
      <c r="U34" s="997"/>
      <c r="V34" s="260" t="s">
        <v>9</v>
      </c>
      <c r="W34" s="1006">
        <v>1.25</v>
      </c>
      <c r="X34" s="1006"/>
      <c r="Y34" s="1006"/>
      <c r="Z34" s="260" t="s">
        <v>114</v>
      </c>
      <c r="AA34" s="1005">
        <f>J34</f>
        <v>4</v>
      </c>
      <c r="AB34" s="1005"/>
      <c r="AC34" s="1005"/>
      <c r="AD34" s="261" t="s">
        <v>2</v>
      </c>
      <c r="AE34" s="987">
        <f>ROUND(P34+(T34*AA34),2)</f>
        <v>5.76</v>
      </c>
      <c r="AF34" s="988"/>
      <c r="AG34" s="988"/>
      <c r="AH34" s="988"/>
      <c r="AI34" s="988"/>
      <c r="AJ34" s="260" t="s">
        <v>9</v>
      </c>
      <c r="AK34" s="988">
        <f>ROUND(P34+(W34*AA34),2)</f>
        <v>8.36</v>
      </c>
      <c r="AL34" s="988"/>
      <c r="AM34" s="988"/>
      <c r="AN34" s="988"/>
      <c r="AO34" s="988"/>
    </row>
    <row r="35" spans="1:66" s="197" customFormat="1" ht="20.100000000000001" customHeight="1">
      <c r="A35" s="5"/>
      <c r="B35" s="314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</row>
    <row r="36" spans="1:66" ht="20.100000000000001" customHeight="1">
      <c r="A36" s="116"/>
      <c r="B36" s="116"/>
      <c r="C36" s="116" t="s">
        <v>630</v>
      </c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</row>
    <row r="37" spans="1:66" ht="20.100000000000001" customHeight="1">
      <c r="A37" s="116"/>
      <c r="B37" s="116"/>
      <c r="C37" s="9" t="s">
        <v>346</v>
      </c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  <c r="BM37" s="116"/>
      <c r="BN37" s="116"/>
    </row>
    <row r="38" spans="1:66" ht="20.100000000000001" customHeight="1">
      <c r="A38" s="116"/>
      <c r="B38" s="116"/>
      <c r="C38" s="116"/>
      <c r="D38" s="116" t="s">
        <v>666</v>
      </c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AI38" s="103"/>
      <c r="AJ38" s="103"/>
      <c r="AK38" s="103"/>
      <c r="AL38" s="103"/>
      <c r="AM38" s="103"/>
      <c r="AN38" s="103"/>
      <c r="AO38" s="103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</row>
    <row r="39" spans="1:66" ht="20.100000000000001" customHeight="1">
      <c r="A39" s="116"/>
      <c r="B39" s="116"/>
      <c r="C39" s="116"/>
      <c r="D39" s="116"/>
      <c r="E39" s="103"/>
      <c r="F39" s="103"/>
      <c r="G39" s="103"/>
      <c r="H39" s="103"/>
      <c r="I39" s="103"/>
      <c r="J39" s="2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AI39" s="103"/>
      <c r="AJ39" s="103"/>
      <c r="AK39" s="103"/>
      <c r="AL39" s="103"/>
      <c r="AM39" s="103"/>
      <c r="AN39" s="103"/>
      <c r="AO39" s="103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</row>
    <row r="40" spans="1:66" ht="20.100000000000001" customHeight="1">
      <c r="A40" s="116"/>
      <c r="B40" s="116"/>
      <c r="C40" s="116"/>
      <c r="D40" s="116"/>
      <c r="E40" s="103"/>
      <c r="F40" s="103"/>
      <c r="G40" s="103"/>
      <c r="H40" s="103"/>
      <c r="I40" s="103"/>
      <c r="J40" s="2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AI40" s="103"/>
      <c r="AJ40" s="103"/>
      <c r="AK40" s="103"/>
      <c r="AL40" s="103"/>
      <c r="AM40" s="103"/>
      <c r="AN40" s="103"/>
      <c r="AO40" s="103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</row>
    <row r="41" spans="1:66" ht="20.100000000000001" customHeight="1">
      <c r="A41" s="116"/>
      <c r="B41" s="116"/>
      <c r="C41" s="116"/>
      <c r="D41" s="116"/>
      <c r="E41" s="103"/>
      <c r="F41" s="103"/>
      <c r="G41" s="103"/>
      <c r="H41" s="103"/>
      <c r="I41" s="103"/>
      <c r="J41" s="2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/>
      <c r="BK41" s="116"/>
      <c r="BL41" s="116"/>
      <c r="BM41" s="116"/>
      <c r="BN41" s="116"/>
    </row>
    <row r="42" spans="1:66" ht="20.100000000000001" customHeight="1">
      <c r="A42" s="116"/>
      <c r="B42" s="738" t="s">
        <v>689</v>
      </c>
      <c r="C42" s="738"/>
      <c r="D42" s="738"/>
      <c r="E42" s="738"/>
      <c r="F42" s="738"/>
      <c r="G42" s="739"/>
      <c r="H42" s="740" t="s">
        <v>669</v>
      </c>
      <c r="I42" s="738"/>
      <c r="J42" s="738"/>
      <c r="K42" s="738"/>
      <c r="L42" s="738"/>
      <c r="M42" s="739"/>
      <c r="N42" s="740" t="s">
        <v>670</v>
      </c>
      <c r="O42" s="738"/>
      <c r="P42" s="738"/>
      <c r="Q42" s="738"/>
      <c r="R42" s="738"/>
      <c r="S42" s="739"/>
      <c r="T42" s="740" t="s">
        <v>671</v>
      </c>
      <c r="U42" s="738"/>
      <c r="V42" s="738"/>
      <c r="W42" s="738"/>
      <c r="X42" s="738"/>
      <c r="Y42" s="739"/>
      <c r="Z42" s="740" t="s">
        <v>672</v>
      </c>
      <c r="AA42" s="738"/>
      <c r="AB42" s="738"/>
      <c r="AC42" s="738"/>
      <c r="AD42" s="738"/>
      <c r="AE42" s="739"/>
      <c r="AF42" s="740" t="s">
        <v>668</v>
      </c>
      <c r="AG42" s="738"/>
      <c r="AH42" s="738"/>
      <c r="AI42" s="738"/>
      <c r="AJ42" s="738"/>
      <c r="AK42" s="738"/>
      <c r="AL42" s="738"/>
      <c r="AM42" s="738"/>
      <c r="AN42" s="738"/>
      <c r="AO42" s="738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</row>
    <row r="43" spans="1:66" ht="20.100000000000001" customHeight="1">
      <c r="A43" s="116"/>
      <c r="B43" s="1669" t="s">
        <v>673</v>
      </c>
      <c r="C43" s="1669"/>
      <c r="D43" s="1669"/>
      <c r="E43" s="1669"/>
      <c r="F43" s="1669"/>
      <c r="G43" s="926"/>
      <c r="H43" s="901">
        <v>2.3199999999999998</v>
      </c>
      <c r="I43" s="902"/>
      <c r="J43" s="902"/>
      <c r="K43" s="902"/>
      <c r="L43" s="902"/>
      <c r="M43" s="903"/>
      <c r="N43" s="901">
        <v>1.86</v>
      </c>
      <c r="O43" s="902"/>
      <c r="P43" s="902"/>
      <c r="Q43" s="902"/>
      <c r="R43" s="902"/>
      <c r="S43" s="903"/>
      <c r="T43" s="901">
        <v>1.7</v>
      </c>
      <c r="U43" s="902"/>
      <c r="V43" s="902"/>
      <c r="W43" s="902"/>
      <c r="X43" s="902"/>
      <c r="Y43" s="903"/>
      <c r="Z43" s="901">
        <v>1.38</v>
      </c>
      <c r="AA43" s="902"/>
      <c r="AB43" s="902"/>
      <c r="AC43" s="902"/>
      <c r="AD43" s="902"/>
      <c r="AE43" s="903"/>
      <c r="AF43" s="901">
        <v>0.88</v>
      </c>
      <c r="AG43" s="902"/>
      <c r="AH43" s="902"/>
      <c r="AI43" s="902"/>
      <c r="AJ43" s="902"/>
      <c r="AK43" s="902"/>
      <c r="AL43" s="902"/>
      <c r="AM43" s="902"/>
      <c r="AN43" s="902"/>
      <c r="AO43" s="902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6"/>
    </row>
    <row r="44" spans="1:66" ht="20.100000000000001" customHeight="1">
      <c r="A44" s="116"/>
      <c r="B44" s="1723" t="s">
        <v>242</v>
      </c>
      <c r="C44" s="1723"/>
      <c r="D44" s="1723"/>
      <c r="E44" s="1723"/>
      <c r="F44" s="1723"/>
      <c r="G44" s="905"/>
      <c r="H44" s="904">
        <v>0.77</v>
      </c>
      <c r="I44" s="874"/>
      <c r="J44" s="874"/>
      <c r="K44" s="874"/>
      <c r="L44" s="874"/>
      <c r="M44" s="875"/>
      <c r="N44" s="904">
        <v>0.71</v>
      </c>
      <c r="O44" s="874"/>
      <c r="P44" s="874"/>
      <c r="Q44" s="874"/>
      <c r="R44" s="874"/>
      <c r="S44" s="875"/>
      <c r="T44" s="904">
        <v>0.71</v>
      </c>
      <c r="U44" s="874"/>
      <c r="V44" s="874"/>
      <c r="W44" s="874"/>
      <c r="X44" s="874"/>
      <c r="Y44" s="875"/>
      <c r="Z44" s="915">
        <v>0.7</v>
      </c>
      <c r="AA44" s="917"/>
      <c r="AB44" s="917"/>
      <c r="AC44" s="917"/>
      <c r="AD44" s="917"/>
      <c r="AE44" s="918"/>
      <c r="AF44" s="904">
        <v>0.69</v>
      </c>
      <c r="AG44" s="874"/>
      <c r="AH44" s="874"/>
      <c r="AI44" s="874"/>
      <c r="AJ44" s="874"/>
      <c r="AK44" s="874"/>
      <c r="AL44" s="874"/>
      <c r="AM44" s="874"/>
      <c r="AN44" s="874"/>
      <c r="AO44" s="874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16"/>
      <c r="BJ44" s="116"/>
      <c r="BK44" s="116"/>
      <c r="BL44" s="116"/>
      <c r="BM44" s="116"/>
      <c r="BN44" s="116"/>
    </row>
    <row r="45" spans="1:66" ht="20.100000000000001" customHeight="1">
      <c r="A45" s="116"/>
      <c r="B45" s="116"/>
      <c r="C45" s="116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0" t="s">
        <v>2</v>
      </c>
      <c r="O45" s="1727">
        <f>G51/SQRT((T51/AI51))</f>
        <v>0.10307185842896208</v>
      </c>
      <c r="P45" s="1727"/>
      <c r="Q45" s="1727"/>
      <c r="R45" s="1727"/>
      <c r="S45" s="1725" t="str">
        <f>F32</f>
        <v>B구간</v>
      </c>
      <c r="T45" s="1725"/>
      <c r="U45" s="1725"/>
      <c r="V45" s="1725"/>
      <c r="W45" s="195" t="s">
        <v>98</v>
      </c>
      <c r="X45" s="1726">
        <f>G52/SQRT((T52/AI52))</f>
        <v>0.10307185842896208</v>
      </c>
      <c r="Y45" s="1726"/>
      <c r="Z45" s="1726"/>
      <c r="AA45" s="1726"/>
      <c r="AB45" s="1725" t="str">
        <f>F33</f>
        <v>C구간</v>
      </c>
      <c r="AC45" s="1725"/>
      <c r="AD45" s="1725"/>
      <c r="AE45" s="1725"/>
      <c r="AF45" s="5" t="s">
        <v>98</v>
      </c>
      <c r="AG45" s="1726" t="e">
        <f>G53/SQRT((T53/AI53))</f>
        <v>#REF!</v>
      </c>
      <c r="AH45" s="1726"/>
      <c r="AI45" s="1726"/>
      <c r="AJ45" s="1726"/>
      <c r="AK45" s="1725" t="str">
        <f>F34</f>
        <v>D구간</v>
      </c>
      <c r="AL45" s="1725"/>
      <c r="AM45" s="1725"/>
      <c r="AN45" s="1725"/>
      <c r="AO45" s="195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</row>
    <row r="46" spans="1:66" ht="20.100000000000001" customHeight="1">
      <c r="A46" s="116"/>
      <c r="B46" s="116"/>
      <c r="C46" s="116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 t="s">
        <v>680</v>
      </c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  <c r="BM46" s="116"/>
      <c r="BN46" s="116"/>
    </row>
    <row r="47" spans="1:66" ht="20.100000000000001" customHeight="1">
      <c r="A47" s="116"/>
      <c r="B47" s="116"/>
      <c r="C47" s="116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  <c r="BM47" s="116"/>
      <c r="BN47" s="116"/>
    </row>
    <row r="48" spans="1:66" ht="20.100000000000001" customHeight="1">
      <c r="A48" s="116"/>
      <c r="B48" s="116"/>
      <c r="C48" s="116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16"/>
      <c r="AQ48" s="116"/>
      <c r="AR48" s="116"/>
      <c r="AS48" s="116"/>
      <c r="AT48" s="116"/>
      <c r="AU48" s="116"/>
      <c r="AV48" s="116"/>
      <c r="AW48" s="116"/>
      <c r="AX48" s="116"/>
      <c r="AY48" s="116"/>
      <c r="AZ48" s="116"/>
      <c r="BA48" s="116"/>
      <c r="BB48" s="116"/>
      <c r="BC48" s="116"/>
      <c r="BD48" s="116"/>
      <c r="BE48" s="116"/>
      <c r="BF48" s="116"/>
      <c r="BG48" s="116"/>
      <c r="BH48" s="116"/>
      <c r="BI48" s="116"/>
      <c r="BJ48" s="116"/>
      <c r="BK48" s="116"/>
      <c r="BL48" s="116"/>
      <c r="BM48" s="116"/>
      <c r="BN48" s="116"/>
    </row>
    <row r="49" spans="1:66" ht="20.100000000000001" customHeight="1">
      <c r="A49" s="116"/>
      <c r="B49" s="116"/>
      <c r="C49" s="116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</row>
    <row r="50" spans="1:66" ht="20.100000000000001" customHeight="1">
      <c r="A50" s="116"/>
      <c r="B50" s="738" t="s">
        <v>10</v>
      </c>
      <c r="C50" s="738"/>
      <c r="D50" s="738"/>
      <c r="E50" s="738"/>
      <c r="F50" s="739"/>
      <c r="G50" s="740" t="s">
        <v>308</v>
      </c>
      <c r="H50" s="738"/>
      <c r="I50" s="738"/>
      <c r="J50" s="738"/>
      <c r="K50" s="738"/>
      <c r="L50" s="739"/>
      <c r="M50" s="740" t="s">
        <v>676</v>
      </c>
      <c r="N50" s="738"/>
      <c r="O50" s="738"/>
      <c r="P50" s="738"/>
      <c r="Q50" s="738"/>
      <c r="R50" s="738"/>
      <c r="S50" s="739"/>
      <c r="T50" s="740" t="s">
        <v>679</v>
      </c>
      <c r="U50" s="738"/>
      <c r="V50" s="738"/>
      <c r="W50" s="738"/>
      <c r="X50" s="738"/>
      <c r="Y50" s="738"/>
      <c r="Z50" s="739"/>
      <c r="AA50" s="740" t="s">
        <v>677</v>
      </c>
      <c r="AB50" s="738"/>
      <c r="AC50" s="738"/>
      <c r="AD50" s="738"/>
      <c r="AE50" s="738"/>
      <c r="AF50" s="738"/>
      <c r="AG50" s="738"/>
      <c r="AH50" s="739"/>
      <c r="AI50" s="740" t="s">
        <v>678</v>
      </c>
      <c r="AJ50" s="738"/>
      <c r="AK50" s="738"/>
      <c r="AL50" s="738"/>
      <c r="AM50" s="738"/>
      <c r="AN50" s="738"/>
      <c r="AO50" s="738"/>
      <c r="AP50" s="116"/>
      <c r="AQ50" s="116"/>
      <c r="AR50" s="116"/>
      <c r="AS50" s="116"/>
      <c r="AT50" s="116"/>
      <c r="AU50" s="116"/>
      <c r="AV50" s="116"/>
      <c r="AW50" s="116"/>
      <c r="AX50" s="116"/>
      <c r="AY50" s="116"/>
      <c r="AZ50" s="116"/>
      <c r="BA50" s="116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N50" s="116"/>
    </row>
    <row r="51" spans="1:66" ht="20.100000000000001" customHeight="1">
      <c r="A51" s="116"/>
      <c r="B51" s="1688" t="s">
        <v>720</v>
      </c>
      <c r="C51" s="1689"/>
      <c r="D51" s="1689"/>
      <c r="E51" s="900" t="s">
        <v>242</v>
      </c>
      <c r="F51" s="900"/>
      <c r="G51" s="900">
        <f>'3.1.1 마루높이 결정(1)'!AC19</f>
        <v>0.02</v>
      </c>
      <c r="H51" s="900"/>
      <c r="I51" s="900"/>
      <c r="J51" s="900"/>
      <c r="K51" s="900"/>
      <c r="L51" s="900"/>
      <c r="M51" s="1670">
        <f>J32</f>
        <v>3.5</v>
      </c>
      <c r="N51" s="1670"/>
      <c r="O51" s="1670"/>
      <c r="P51" s="1670"/>
      <c r="Q51" s="1670"/>
      <c r="R51" s="1670"/>
      <c r="S51" s="1670"/>
      <c r="T51" s="1670">
        <v>7.5</v>
      </c>
      <c r="U51" s="1670"/>
      <c r="V51" s="1670"/>
      <c r="W51" s="1670"/>
      <c r="X51" s="1670"/>
      <c r="Y51" s="1670"/>
      <c r="Z51" s="1670"/>
      <c r="AA51" s="1671">
        <f>'2.1, 기존시설(50년빈도)'!Q20</f>
        <v>11.3</v>
      </c>
      <c r="AB51" s="1671"/>
      <c r="AC51" s="1671"/>
      <c r="AD51" s="1671"/>
      <c r="AE51" s="1671"/>
      <c r="AF51" s="1671"/>
      <c r="AG51" s="1671"/>
      <c r="AH51" s="1671"/>
      <c r="AI51" s="1670">
        <f>1.56*AA51^2</f>
        <v>199.19640000000001</v>
      </c>
      <c r="AJ51" s="1670"/>
      <c r="AK51" s="1670"/>
      <c r="AL51" s="1670"/>
      <c r="AM51" s="1670"/>
      <c r="AN51" s="1670"/>
      <c r="AO51" s="1672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</row>
    <row r="52" spans="1:66" ht="20.100000000000001" customHeight="1">
      <c r="A52" s="116"/>
      <c r="B52" s="865"/>
      <c r="C52" s="1690"/>
      <c r="D52" s="1690"/>
      <c r="E52" s="878" t="s">
        <v>270</v>
      </c>
      <c r="F52" s="878"/>
      <c r="G52" s="878">
        <f>'3.1.1 마루높이 결정(1)'!AC19</f>
        <v>0.02</v>
      </c>
      <c r="H52" s="878"/>
      <c r="I52" s="878"/>
      <c r="J52" s="878"/>
      <c r="K52" s="878"/>
      <c r="L52" s="878"/>
      <c r="M52" s="916">
        <f>J33</f>
        <v>4.2</v>
      </c>
      <c r="N52" s="916"/>
      <c r="O52" s="916"/>
      <c r="P52" s="916"/>
      <c r="Q52" s="916"/>
      <c r="R52" s="916"/>
      <c r="S52" s="916"/>
      <c r="T52" s="916">
        <v>7.5</v>
      </c>
      <c r="U52" s="916"/>
      <c r="V52" s="916"/>
      <c r="W52" s="916"/>
      <c r="X52" s="916"/>
      <c r="Y52" s="916"/>
      <c r="Z52" s="916"/>
      <c r="AA52" s="1673">
        <f>'2.1, 기존시설(50년빈도)'!Q21</f>
        <v>11.3</v>
      </c>
      <c r="AB52" s="1673"/>
      <c r="AC52" s="1673"/>
      <c r="AD52" s="1673"/>
      <c r="AE52" s="1673"/>
      <c r="AF52" s="1673"/>
      <c r="AG52" s="1673"/>
      <c r="AH52" s="1673"/>
      <c r="AI52" s="916">
        <f>1.56*AA52^2</f>
        <v>199.19640000000001</v>
      </c>
      <c r="AJ52" s="916"/>
      <c r="AK52" s="916"/>
      <c r="AL52" s="916"/>
      <c r="AM52" s="916"/>
      <c r="AN52" s="916"/>
      <c r="AO52" s="908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/>
      <c r="BK52" s="116"/>
      <c r="BL52" s="116"/>
      <c r="BM52" s="116"/>
      <c r="BN52" s="116"/>
    </row>
    <row r="53" spans="1:66" ht="20.100000000000001" customHeight="1">
      <c r="A53" s="116"/>
      <c r="B53" s="867"/>
      <c r="C53" s="1691"/>
      <c r="D53" s="1691"/>
      <c r="E53" s="879" t="s">
        <v>690</v>
      </c>
      <c r="F53" s="879"/>
      <c r="G53" s="879">
        <f>'3.1.1 마루높이 결정(1)'!AC19</f>
        <v>0.02</v>
      </c>
      <c r="H53" s="879"/>
      <c r="I53" s="879"/>
      <c r="J53" s="879"/>
      <c r="K53" s="879"/>
      <c r="L53" s="879"/>
      <c r="M53" s="907">
        <f>J34</f>
        <v>4</v>
      </c>
      <c r="N53" s="907"/>
      <c r="O53" s="907"/>
      <c r="P53" s="907"/>
      <c r="Q53" s="907"/>
      <c r="R53" s="907"/>
      <c r="S53" s="907"/>
      <c r="T53" s="907">
        <v>7.5</v>
      </c>
      <c r="U53" s="907"/>
      <c r="V53" s="907"/>
      <c r="W53" s="907"/>
      <c r="X53" s="907"/>
      <c r="Y53" s="907"/>
      <c r="Z53" s="907"/>
      <c r="AA53" s="879" t="e">
        <f>'3.1.1 마루높이 결정(1)'!#REF!</f>
        <v>#REF!</v>
      </c>
      <c r="AB53" s="879"/>
      <c r="AC53" s="879"/>
      <c r="AD53" s="879"/>
      <c r="AE53" s="879"/>
      <c r="AF53" s="879"/>
      <c r="AG53" s="879"/>
      <c r="AH53" s="879"/>
      <c r="AI53" s="907" t="e">
        <f>1.56*AA53^2</f>
        <v>#REF!</v>
      </c>
      <c r="AJ53" s="907"/>
      <c r="AK53" s="907"/>
      <c r="AL53" s="907"/>
      <c r="AM53" s="907"/>
      <c r="AN53" s="907"/>
      <c r="AO53" s="915"/>
      <c r="AP53" s="116"/>
      <c r="AQ53" s="116"/>
      <c r="AR53" s="116"/>
      <c r="AS53" s="116"/>
      <c r="AT53" s="116"/>
      <c r="AU53" s="116"/>
      <c r="AV53" s="116"/>
      <c r="AW53" s="116"/>
      <c r="AX53" s="116"/>
      <c r="AY53" s="116"/>
      <c r="AZ53" s="116"/>
      <c r="BA53" s="116"/>
      <c r="BB53" s="116"/>
      <c r="BC53" s="116"/>
      <c r="BD53" s="116"/>
      <c r="BE53" s="116"/>
      <c r="BF53" s="116"/>
      <c r="BG53" s="116"/>
      <c r="BH53" s="116"/>
      <c r="BI53" s="116"/>
      <c r="BJ53" s="116"/>
      <c r="BK53" s="116"/>
      <c r="BL53" s="116"/>
      <c r="BM53" s="116"/>
      <c r="BN53" s="116"/>
    </row>
    <row r="54" spans="1:66" ht="20.100000000000001" customHeight="1">
      <c r="A54" s="116"/>
      <c r="B54" s="195"/>
      <c r="C54" s="436" t="s">
        <v>681</v>
      </c>
      <c r="D54" s="195"/>
      <c r="E54" s="195" t="s">
        <v>2</v>
      </c>
      <c r="F54" s="1205" t="s">
        <v>682</v>
      </c>
      <c r="G54" s="1205"/>
      <c r="H54" s="195" t="s">
        <v>114</v>
      </c>
      <c r="I54" s="195" t="s">
        <v>13</v>
      </c>
      <c r="J54" s="1205">
        <v>0.25</v>
      </c>
      <c r="K54" s="1205"/>
      <c r="L54" s="195" t="s">
        <v>1</v>
      </c>
      <c r="M54" s="1205">
        <v>1.1000000000000001</v>
      </c>
      <c r="N54" s="1205"/>
      <c r="O54" s="195" t="s">
        <v>114</v>
      </c>
      <c r="P54" s="1205" t="s">
        <v>179</v>
      </c>
      <c r="Q54" s="1205"/>
      <c r="R54" s="195" t="s">
        <v>13</v>
      </c>
      <c r="S54" s="1218">
        <f>O45</f>
        <v>0.10307185842896208</v>
      </c>
      <c r="T54" s="1218"/>
      <c r="U54" s="1218"/>
      <c r="V54" s="195" t="s">
        <v>15</v>
      </c>
      <c r="W54" s="195" t="s">
        <v>15</v>
      </c>
      <c r="X54" s="195" t="s">
        <v>2</v>
      </c>
      <c r="Y54" s="1218">
        <f>M51*(J54+M54*O45)</f>
        <v>1.271826654951504</v>
      </c>
      <c r="Z54" s="1218"/>
      <c r="AA54" s="1218"/>
      <c r="AB54" s="1205" t="str">
        <f>S45</f>
        <v>B구간</v>
      </c>
      <c r="AC54" s="1205"/>
      <c r="AD54" s="1205"/>
      <c r="AE54" s="1205"/>
      <c r="AG54" s="1205"/>
      <c r="AH54" s="1205"/>
      <c r="AI54" s="1205"/>
      <c r="AJ54" s="1205"/>
      <c r="AK54" s="1205"/>
      <c r="AL54" s="1205"/>
      <c r="AM54" s="195"/>
      <c r="AN54" s="195"/>
      <c r="AO54" s="195"/>
      <c r="AR54" s="198"/>
      <c r="AS54" s="198"/>
      <c r="AT54" s="198"/>
      <c r="AU54" s="198"/>
      <c r="AV54" s="198"/>
      <c r="AW54" s="198"/>
      <c r="AX54" s="198"/>
      <c r="AY54" s="198"/>
      <c r="AZ54" s="198"/>
      <c r="BA54" s="198"/>
      <c r="BB54" s="198"/>
      <c r="BC54" s="198"/>
      <c r="BD54" s="198"/>
      <c r="BE54" s="198"/>
      <c r="BF54" s="116"/>
      <c r="BG54" s="116"/>
      <c r="BH54" s="116"/>
      <c r="BI54" s="116"/>
      <c r="BJ54" s="116"/>
      <c r="BK54" s="116"/>
      <c r="BL54" s="116"/>
    </row>
    <row r="55" spans="1:66" ht="20.100000000000001" customHeight="1">
      <c r="A55" s="116"/>
      <c r="B55" s="195"/>
      <c r="C55" s="436" t="s">
        <v>681</v>
      </c>
      <c r="D55" s="195"/>
      <c r="E55" s="195" t="s">
        <v>2</v>
      </c>
      <c r="F55" s="807" t="s">
        <v>682</v>
      </c>
      <c r="G55" s="807"/>
      <c r="H55" s="195" t="s">
        <v>114</v>
      </c>
      <c r="I55" s="195" t="s">
        <v>13</v>
      </c>
      <c r="J55" s="807">
        <v>0.25</v>
      </c>
      <c r="K55" s="807"/>
      <c r="L55" s="195" t="s">
        <v>1</v>
      </c>
      <c r="M55" s="807">
        <v>1.1000000000000001</v>
      </c>
      <c r="N55" s="807"/>
      <c r="O55" s="195" t="s">
        <v>114</v>
      </c>
      <c r="P55" s="807" t="s">
        <v>179</v>
      </c>
      <c r="Q55" s="807"/>
      <c r="R55" s="195" t="s">
        <v>13</v>
      </c>
      <c r="S55" s="1728">
        <f>X45</f>
        <v>0.10307185842896208</v>
      </c>
      <c r="T55" s="1728"/>
      <c r="U55" s="1728"/>
      <c r="V55" s="195" t="s">
        <v>15</v>
      </c>
      <c r="W55" s="195" t="s">
        <v>15</v>
      </c>
      <c r="X55" s="195" t="s">
        <v>2</v>
      </c>
      <c r="Y55" s="1728">
        <f>M52*(J55+M55*X45)</f>
        <v>1.5261919859418049</v>
      </c>
      <c r="Z55" s="1728"/>
      <c r="AA55" s="1728"/>
      <c r="AB55" s="807" t="str">
        <f>AB45</f>
        <v>C구간</v>
      </c>
      <c r="AC55" s="807"/>
      <c r="AD55" s="807"/>
      <c r="AE55" s="807"/>
      <c r="AG55" s="807"/>
      <c r="AH55" s="807"/>
      <c r="AI55" s="807"/>
      <c r="AJ55" s="807"/>
      <c r="AK55" s="807"/>
      <c r="AL55" s="807"/>
      <c r="AM55" s="195"/>
      <c r="AN55" s="195"/>
      <c r="AO55" s="195"/>
      <c r="AR55" s="198"/>
      <c r="AS55" s="198"/>
      <c r="AT55" s="198"/>
      <c r="AU55" s="198"/>
      <c r="AV55" s="198"/>
      <c r="AW55" s="198"/>
      <c r="AX55" s="198"/>
      <c r="AY55" s="198"/>
      <c r="AZ55" s="198"/>
      <c r="BA55" s="198"/>
      <c r="BB55" s="198"/>
      <c r="BC55" s="198"/>
      <c r="BD55" s="198"/>
      <c r="BE55" s="198"/>
      <c r="BF55" s="116"/>
      <c r="BG55" s="116"/>
      <c r="BH55" s="116"/>
      <c r="BI55" s="116"/>
      <c r="BJ55" s="116"/>
      <c r="BK55" s="116"/>
      <c r="BL55" s="116"/>
    </row>
    <row r="56" spans="1:66" ht="20.100000000000001" customHeight="1">
      <c r="A56" s="116"/>
      <c r="B56" s="195"/>
      <c r="C56" s="436" t="s">
        <v>681</v>
      </c>
      <c r="D56" s="195"/>
      <c r="E56" s="195" t="s">
        <v>2</v>
      </c>
      <c r="F56" s="807" t="s">
        <v>682</v>
      </c>
      <c r="G56" s="807"/>
      <c r="H56" s="195" t="s">
        <v>114</v>
      </c>
      <c r="I56" s="195" t="s">
        <v>13</v>
      </c>
      <c r="J56" s="807">
        <v>0.25</v>
      </c>
      <c r="K56" s="807"/>
      <c r="L56" s="195" t="s">
        <v>1</v>
      </c>
      <c r="M56" s="807">
        <v>1.1000000000000001</v>
      </c>
      <c r="N56" s="807"/>
      <c r="O56" s="195" t="s">
        <v>114</v>
      </c>
      <c r="P56" s="807" t="s">
        <v>179</v>
      </c>
      <c r="Q56" s="807"/>
      <c r="R56" s="195" t="s">
        <v>13</v>
      </c>
      <c r="S56" s="1728" t="e">
        <f>AG45</f>
        <v>#REF!</v>
      </c>
      <c r="T56" s="1728"/>
      <c r="U56" s="1728"/>
      <c r="V56" s="195" t="s">
        <v>15</v>
      </c>
      <c r="W56" s="195" t="s">
        <v>15</v>
      </c>
      <c r="X56" s="195" t="s">
        <v>2</v>
      </c>
      <c r="Y56" s="1728" t="e">
        <f>M53*(J56+M56*AG45)</f>
        <v>#REF!</v>
      </c>
      <c r="Z56" s="1728"/>
      <c r="AA56" s="1728"/>
      <c r="AB56" s="807" t="str">
        <f>AK45</f>
        <v>D구간</v>
      </c>
      <c r="AC56" s="807"/>
      <c r="AD56" s="807"/>
      <c r="AE56" s="807"/>
      <c r="AG56" s="807"/>
      <c r="AH56" s="807"/>
      <c r="AI56" s="807"/>
      <c r="AJ56" s="807"/>
      <c r="AK56" s="807"/>
      <c r="AL56" s="807"/>
      <c r="AM56" s="195"/>
      <c r="AN56" s="195"/>
      <c r="AO56" s="195"/>
      <c r="AR56" s="198"/>
      <c r="AS56" s="198"/>
      <c r="AT56" s="198"/>
      <c r="AU56" s="198"/>
      <c r="AV56" s="198"/>
      <c r="AW56" s="198"/>
      <c r="AX56" s="198"/>
      <c r="AY56" s="198"/>
      <c r="AZ56" s="198"/>
      <c r="BA56" s="198"/>
      <c r="BB56" s="198"/>
      <c r="BC56" s="198"/>
      <c r="BD56" s="198"/>
      <c r="BE56" s="198"/>
      <c r="BF56" s="116"/>
      <c r="BG56" s="116"/>
      <c r="BH56" s="116"/>
      <c r="BI56" s="116"/>
      <c r="BJ56" s="116"/>
      <c r="BK56" s="116"/>
      <c r="BL56" s="116"/>
    </row>
    <row r="57" spans="1:66" ht="20.100000000000001" customHeight="1">
      <c r="A57" s="116"/>
      <c r="B57" s="195"/>
      <c r="C57" s="436"/>
      <c r="D57" s="195"/>
      <c r="E57" s="195"/>
      <c r="F57" s="190"/>
      <c r="G57" s="190"/>
      <c r="H57" s="195"/>
      <c r="I57" s="195"/>
      <c r="J57" s="190"/>
      <c r="K57" s="190"/>
      <c r="L57" s="195"/>
      <c r="M57" s="190"/>
      <c r="N57" s="190"/>
      <c r="O57" s="195"/>
      <c r="P57" s="190"/>
      <c r="Q57" s="190"/>
      <c r="R57" s="195"/>
      <c r="S57" s="437"/>
      <c r="T57" s="190"/>
      <c r="U57" s="190"/>
      <c r="V57" s="195"/>
      <c r="W57" s="195"/>
      <c r="X57" s="195"/>
      <c r="Y57" s="437"/>
      <c r="Z57" s="437"/>
      <c r="AA57" s="437"/>
      <c r="AB57" s="190"/>
      <c r="AC57" s="190"/>
      <c r="AD57" s="190"/>
      <c r="AE57" s="190"/>
      <c r="AG57" s="312"/>
      <c r="AH57" s="312"/>
      <c r="AI57" s="312"/>
      <c r="AJ57" s="312"/>
      <c r="AK57" s="312"/>
      <c r="AL57" s="312"/>
      <c r="AM57" s="195"/>
      <c r="AN57" s="195"/>
      <c r="AO57" s="195"/>
      <c r="AR57" s="198"/>
      <c r="AS57" s="198"/>
      <c r="AT57" s="198"/>
      <c r="AU57" s="198"/>
      <c r="AV57" s="198"/>
      <c r="AW57" s="198"/>
      <c r="AX57" s="198"/>
      <c r="AY57" s="198"/>
      <c r="AZ57" s="198"/>
      <c r="BA57" s="198"/>
      <c r="BB57" s="198"/>
      <c r="BC57" s="198"/>
      <c r="BD57" s="198"/>
      <c r="BE57" s="198"/>
      <c r="BF57" s="116"/>
      <c r="BG57" s="116"/>
      <c r="BH57" s="116"/>
      <c r="BI57" s="116"/>
      <c r="BJ57" s="116"/>
      <c r="BK57" s="116"/>
      <c r="BL57" s="116"/>
    </row>
    <row r="58" spans="1:66" ht="20.100000000000001" customHeight="1">
      <c r="A58" s="116"/>
      <c r="B58" s="738" t="s">
        <v>10</v>
      </c>
      <c r="C58" s="738"/>
      <c r="D58" s="738"/>
      <c r="E58" s="738"/>
      <c r="F58" s="738"/>
      <c r="G58" s="738"/>
      <c r="H58" s="738"/>
      <c r="I58" s="738"/>
      <c r="J58" s="738"/>
      <c r="K58" s="738"/>
      <c r="L58" s="739"/>
      <c r="M58" s="740" t="s">
        <v>684</v>
      </c>
      <c r="N58" s="738"/>
      <c r="O58" s="738"/>
      <c r="P58" s="738"/>
      <c r="Q58" s="738"/>
      <c r="R58" s="738"/>
      <c r="S58" s="738"/>
      <c r="T58" s="738"/>
      <c r="U58" s="739"/>
      <c r="V58" s="740" t="s">
        <v>685</v>
      </c>
      <c r="W58" s="738"/>
      <c r="X58" s="738"/>
      <c r="Y58" s="738"/>
      <c r="Z58" s="738"/>
      <c r="AA58" s="738"/>
      <c r="AB58" s="738"/>
      <c r="AC58" s="738"/>
      <c r="AD58" s="739"/>
      <c r="AE58" s="740" t="s">
        <v>332</v>
      </c>
      <c r="AF58" s="738"/>
      <c r="AG58" s="738"/>
      <c r="AH58" s="738"/>
      <c r="AI58" s="738"/>
      <c r="AJ58" s="738"/>
      <c r="AK58" s="738"/>
      <c r="AL58" s="738"/>
      <c r="AM58" s="738"/>
      <c r="AN58" s="738"/>
      <c r="AO58" s="738"/>
      <c r="AR58" s="198"/>
      <c r="AS58" s="198"/>
      <c r="AT58" s="198"/>
      <c r="AU58" s="198"/>
      <c r="AV58" s="198"/>
      <c r="AW58" s="198"/>
      <c r="AX58" s="198"/>
      <c r="AY58" s="198"/>
      <c r="AZ58" s="198"/>
      <c r="BA58" s="198"/>
      <c r="BB58" s="198"/>
      <c r="BC58" s="198"/>
      <c r="BD58" s="198"/>
      <c r="BE58" s="198"/>
      <c r="BF58" s="116"/>
      <c r="BG58" s="116"/>
      <c r="BH58" s="116"/>
      <c r="BI58" s="116"/>
      <c r="BJ58" s="116"/>
      <c r="BK58" s="116"/>
      <c r="BL58" s="116"/>
    </row>
    <row r="59" spans="1:66" ht="20.100000000000001" customHeight="1">
      <c r="A59" s="116"/>
      <c r="B59" s="1704" t="str">
        <f>B51</f>
        <v>기존
구조물</v>
      </c>
      <c r="C59" s="1704"/>
      <c r="D59" s="1704"/>
      <c r="E59" s="1704"/>
      <c r="F59" s="1705"/>
      <c r="G59" s="901" t="str">
        <f>E51</f>
        <v>B</v>
      </c>
      <c r="H59" s="902"/>
      <c r="I59" s="902"/>
      <c r="J59" s="902"/>
      <c r="K59" s="902"/>
      <c r="L59" s="903"/>
      <c r="M59" s="901">
        <f>'3.1.1 마루높이 결정(1)'!P24</f>
        <v>3.3559999999999999</v>
      </c>
      <c r="N59" s="902"/>
      <c r="O59" s="902"/>
      <c r="P59" s="902"/>
      <c r="Q59" s="902"/>
      <c r="R59" s="902"/>
      <c r="S59" s="902"/>
      <c r="T59" s="902"/>
      <c r="U59" s="903"/>
      <c r="V59" s="1729">
        <f>Y54</f>
        <v>1.271826654951504</v>
      </c>
      <c r="W59" s="1730"/>
      <c r="X59" s="1730"/>
      <c r="Y59" s="1730"/>
      <c r="Z59" s="1730"/>
      <c r="AA59" s="1730"/>
      <c r="AB59" s="1730"/>
      <c r="AC59" s="1730"/>
      <c r="AD59" s="1731"/>
      <c r="AE59" s="1732">
        <f>M59+V59</f>
        <v>4.6278266549515035</v>
      </c>
      <c r="AF59" s="1733"/>
      <c r="AG59" s="1733"/>
      <c r="AH59" s="1733"/>
      <c r="AI59" s="1733"/>
      <c r="AJ59" s="1733"/>
      <c r="AK59" s="1733"/>
      <c r="AL59" s="1733"/>
      <c r="AM59" s="1733"/>
      <c r="AN59" s="1733"/>
      <c r="AO59" s="1733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16"/>
      <c r="BG59" s="116"/>
      <c r="BH59" s="116"/>
      <c r="BI59" s="116"/>
      <c r="BJ59" s="116"/>
      <c r="BK59" s="116"/>
      <c r="BL59" s="116"/>
    </row>
    <row r="60" spans="1:66" ht="20.100000000000001" customHeight="1">
      <c r="A60" s="116"/>
      <c r="B60" s="1706"/>
      <c r="C60" s="1706"/>
      <c r="D60" s="1706"/>
      <c r="E60" s="1706"/>
      <c r="F60" s="1707"/>
      <c r="G60" s="899" t="str">
        <f>E52</f>
        <v>C</v>
      </c>
      <c r="H60" s="872"/>
      <c r="I60" s="872"/>
      <c r="J60" s="872"/>
      <c r="K60" s="872"/>
      <c r="L60" s="873"/>
      <c r="M60" s="899">
        <f>M59</f>
        <v>3.3559999999999999</v>
      </c>
      <c r="N60" s="872"/>
      <c r="O60" s="872"/>
      <c r="P60" s="872"/>
      <c r="Q60" s="872"/>
      <c r="R60" s="872"/>
      <c r="S60" s="872"/>
      <c r="T60" s="872"/>
      <c r="U60" s="873"/>
      <c r="V60" s="971">
        <f>Y55</f>
        <v>1.5261919859418049</v>
      </c>
      <c r="W60" s="972"/>
      <c r="X60" s="972"/>
      <c r="Y60" s="972"/>
      <c r="Z60" s="972"/>
      <c r="AA60" s="972"/>
      <c r="AB60" s="972"/>
      <c r="AC60" s="972"/>
      <c r="AD60" s="973"/>
      <c r="AE60" s="924">
        <f>M60+V60</f>
        <v>4.8821919859418053</v>
      </c>
      <c r="AF60" s="1734"/>
      <c r="AG60" s="1734"/>
      <c r="AH60" s="1734"/>
      <c r="AI60" s="1734"/>
      <c r="AJ60" s="1734"/>
      <c r="AK60" s="1734"/>
      <c r="AL60" s="1734"/>
      <c r="AM60" s="1734"/>
      <c r="AN60" s="1734"/>
      <c r="AO60" s="173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16"/>
      <c r="BG60" s="116"/>
      <c r="BH60" s="116"/>
      <c r="BI60" s="116"/>
      <c r="BJ60" s="116"/>
      <c r="BK60" s="116"/>
      <c r="BL60" s="116"/>
    </row>
    <row r="61" spans="1:66" ht="20.100000000000001" customHeight="1">
      <c r="A61" s="116"/>
      <c r="B61" s="1706"/>
      <c r="C61" s="1706"/>
      <c r="D61" s="1706"/>
      <c r="E61" s="1706"/>
      <c r="F61" s="1707"/>
      <c r="G61" s="899" t="str">
        <f>E53</f>
        <v>D</v>
      </c>
      <c r="H61" s="872"/>
      <c r="I61" s="872"/>
      <c r="J61" s="872"/>
      <c r="K61" s="872"/>
      <c r="L61" s="873"/>
      <c r="M61" s="899">
        <f>M60</f>
        <v>3.3559999999999999</v>
      </c>
      <c r="N61" s="872"/>
      <c r="O61" s="872"/>
      <c r="P61" s="872"/>
      <c r="Q61" s="872"/>
      <c r="R61" s="872"/>
      <c r="S61" s="872"/>
      <c r="T61" s="872"/>
      <c r="U61" s="873"/>
      <c r="V61" s="971" t="e">
        <f>Y56</f>
        <v>#REF!</v>
      </c>
      <c r="W61" s="972"/>
      <c r="X61" s="972"/>
      <c r="Y61" s="972"/>
      <c r="Z61" s="972"/>
      <c r="AA61" s="972"/>
      <c r="AB61" s="972"/>
      <c r="AC61" s="972"/>
      <c r="AD61" s="973"/>
      <c r="AE61" s="924" t="e">
        <f>M61+V61</f>
        <v>#REF!</v>
      </c>
      <c r="AF61" s="1734"/>
      <c r="AG61" s="1734"/>
      <c r="AH61" s="1734"/>
      <c r="AI61" s="1734"/>
      <c r="AJ61" s="1734"/>
      <c r="AK61" s="1734"/>
      <c r="AL61" s="1734"/>
      <c r="AM61" s="1734"/>
      <c r="AN61" s="1734"/>
      <c r="AO61" s="1734"/>
      <c r="AP61" s="164"/>
      <c r="BB61" s="164"/>
      <c r="BC61" s="164"/>
      <c r="BD61" s="164"/>
      <c r="BE61" s="164"/>
      <c r="BF61" s="116"/>
      <c r="BG61" s="116"/>
      <c r="BH61" s="116"/>
      <c r="BI61" s="116"/>
      <c r="BJ61" s="116"/>
      <c r="BK61" s="116"/>
      <c r="BL61" s="116"/>
    </row>
    <row r="62" spans="1:66" ht="20.100000000000001" customHeight="1">
      <c r="A62" s="116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46"/>
      <c r="W62" s="4"/>
      <c r="X62" s="4"/>
      <c r="Y62" s="4"/>
      <c r="Z62" s="4"/>
      <c r="AA62" s="4"/>
      <c r="AB62" s="4"/>
      <c r="AC62" s="4"/>
      <c r="AD62" s="4"/>
      <c r="AE62" s="447"/>
      <c r="AF62" s="447"/>
      <c r="AG62" s="447"/>
      <c r="AH62" s="447"/>
      <c r="AI62" s="447"/>
      <c r="AJ62" s="447"/>
      <c r="AK62" s="447"/>
      <c r="AL62" s="447"/>
      <c r="AM62" s="447"/>
      <c r="AN62" s="447"/>
      <c r="AO62" s="447"/>
      <c r="AP62" s="164"/>
      <c r="BB62" s="164"/>
      <c r="BC62" s="164"/>
      <c r="BD62" s="164"/>
      <c r="BE62" s="164"/>
      <c r="BF62" s="116"/>
      <c r="BG62" s="116"/>
      <c r="BH62" s="116"/>
      <c r="BI62" s="116"/>
      <c r="BJ62" s="116"/>
      <c r="BK62" s="116"/>
      <c r="BL62" s="116"/>
    </row>
    <row r="63" spans="1:66" ht="20.100000000000001" customHeight="1">
      <c r="A63" s="116"/>
      <c r="B63" s="103"/>
      <c r="C63" s="116" t="s">
        <v>686</v>
      </c>
      <c r="D63" s="103"/>
      <c r="E63" s="103"/>
      <c r="F63" s="103"/>
      <c r="G63" s="103"/>
      <c r="H63" s="103"/>
      <c r="I63" s="313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103"/>
      <c r="U63" s="205"/>
      <c r="V63" s="132"/>
      <c r="W63" s="132"/>
      <c r="X63" s="132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4"/>
      <c r="AJ63" s="14"/>
      <c r="AK63" s="14"/>
      <c r="AL63" s="103"/>
      <c r="AM63" s="103"/>
      <c r="AN63" s="103"/>
      <c r="AO63" s="103"/>
      <c r="AP63" s="116"/>
      <c r="AQ63" s="116"/>
      <c r="AR63" s="116"/>
      <c r="BD63" s="116"/>
      <c r="BE63" s="116"/>
      <c r="BF63" s="116"/>
      <c r="BG63" s="116"/>
      <c r="BH63" s="116"/>
      <c r="BI63" s="116"/>
      <c r="BJ63" s="116"/>
      <c r="BK63" s="116"/>
      <c r="BL63" s="116"/>
      <c r="BM63" s="116"/>
      <c r="BN63" s="116"/>
    </row>
    <row r="64" spans="1:66" ht="20.100000000000001" customHeight="1">
      <c r="A64" s="116"/>
      <c r="B64" s="103"/>
      <c r="C64" s="103"/>
      <c r="D64" s="103"/>
      <c r="E64" s="103"/>
      <c r="F64" s="103"/>
      <c r="G64" s="103"/>
      <c r="H64" s="103"/>
      <c r="I64" s="204"/>
      <c r="J64" s="103"/>
      <c r="K64" s="103"/>
      <c r="L64" s="103"/>
      <c r="M64" s="103"/>
      <c r="N64" s="103"/>
      <c r="O64" s="132"/>
      <c r="P64" s="132"/>
      <c r="Q64" s="132"/>
      <c r="R64" s="132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4"/>
      <c r="AJ64" s="14"/>
      <c r="AK64" s="14"/>
      <c r="AL64" s="103"/>
      <c r="AM64" s="103"/>
      <c r="AN64" s="103"/>
      <c r="AO64" s="103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  <c r="BM64" s="116"/>
      <c r="BN64" s="116"/>
    </row>
    <row r="65" spans="1:66" ht="20.100000000000001" customHeight="1">
      <c r="A65" s="116"/>
      <c r="B65" s="103"/>
      <c r="C65" s="103"/>
      <c r="D65" s="103"/>
      <c r="E65" s="103"/>
      <c r="F65" s="103"/>
      <c r="G65" s="103"/>
      <c r="H65" s="103"/>
      <c r="I65" s="204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4"/>
      <c r="AJ65" s="14"/>
      <c r="AK65" s="14"/>
      <c r="AL65" s="103"/>
      <c r="AM65" s="103"/>
      <c r="AN65" s="103"/>
      <c r="AO65" s="103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</row>
    <row r="66" spans="1:66" ht="20.100000000000001" customHeight="1">
      <c r="A66" s="116"/>
      <c r="B66" s="103"/>
      <c r="C66" s="111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 t="s">
        <v>680</v>
      </c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  <c r="AP66" s="116"/>
      <c r="AQ66" s="116"/>
      <c r="AR66" s="116"/>
      <c r="AS66" s="116"/>
    </row>
    <row r="67" spans="1:66" ht="20.100000000000001" customHeight="1">
      <c r="A67" s="116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03"/>
      <c r="AJ67" s="103"/>
      <c r="AK67" s="103"/>
      <c r="AL67" s="103"/>
      <c r="AM67" s="103"/>
      <c r="AN67" s="103"/>
      <c r="AO67" s="103"/>
      <c r="AP67" s="116"/>
      <c r="AQ67" s="116"/>
      <c r="AR67" s="116"/>
      <c r="AS67" s="116"/>
    </row>
    <row r="68" spans="1:66" ht="20.100000000000001" customHeight="1">
      <c r="A68" s="116"/>
      <c r="B68" s="103"/>
      <c r="C68" s="103"/>
      <c r="D68" s="103"/>
      <c r="E68" s="103"/>
      <c r="F68" s="103"/>
      <c r="G68" s="103"/>
      <c r="H68" s="103" t="s">
        <v>13</v>
      </c>
      <c r="I68" s="859">
        <f>AD78</f>
        <v>1.35</v>
      </c>
      <c r="J68" s="859"/>
      <c r="K68" s="103" t="s">
        <v>691</v>
      </c>
      <c r="L68" s="859">
        <f>AD76</f>
        <v>0.88</v>
      </c>
      <c r="M68" s="859"/>
      <c r="N68" s="103" t="s">
        <v>15</v>
      </c>
      <c r="O68" s="1735">
        <f>1/AD77</f>
        <v>2.4390243902439024</v>
      </c>
      <c r="P68" s="1735"/>
      <c r="Q68" s="859" t="s">
        <v>692</v>
      </c>
      <c r="R68" s="859"/>
      <c r="S68" s="859"/>
      <c r="T68" s="859"/>
      <c r="U68" s="859"/>
      <c r="V68" s="312" t="s">
        <v>2</v>
      </c>
      <c r="W68" s="1736">
        <f>(I68/L68)^O68</f>
        <v>2.8398497095783686</v>
      </c>
      <c r="X68" s="1736"/>
      <c r="Y68" s="1736"/>
      <c r="Z68" s="1736"/>
      <c r="AA68" s="270"/>
      <c r="AB68" s="270"/>
      <c r="AC68" s="270"/>
      <c r="AD68" s="270"/>
      <c r="AE68" s="270"/>
      <c r="AF68" s="270"/>
      <c r="AG68" s="270"/>
      <c r="AH68" s="270"/>
      <c r="AI68" s="103"/>
      <c r="AJ68" s="103"/>
      <c r="AK68" s="103"/>
      <c r="AL68" s="103"/>
      <c r="AM68" s="103"/>
      <c r="AN68" s="103"/>
      <c r="AO68" s="103"/>
      <c r="AP68" s="116"/>
      <c r="AQ68" s="116"/>
      <c r="AR68" s="116"/>
      <c r="AS68" s="116"/>
    </row>
    <row r="69" spans="1:66" ht="20.100000000000001" customHeight="1">
      <c r="A69" s="116"/>
      <c r="B69" s="1616" t="s">
        <v>10</v>
      </c>
      <c r="C69" s="1616"/>
      <c r="D69" s="1616"/>
      <c r="E69" s="1616"/>
      <c r="F69" s="1617"/>
      <c r="G69" s="740" t="s">
        <v>687</v>
      </c>
      <c r="H69" s="738"/>
      <c r="I69" s="738"/>
      <c r="J69" s="738"/>
      <c r="K69" s="738"/>
      <c r="L69" s="739"/>
      <c r="M69" s="740" t="s">
        <v>676</v>
      </c>
      <c r="N69" s="738"/>
      <c r="O69" s="738"/>
      <c r="P69" s="738"/>
      <c r="Q69" s="738"/>
      <c r="R69" s="738"/>
      <c r="S69" s="739"/>
      <c r="T69" s="740" t="s">
        <v>677</v>
      </c>
      <c r="U69" s="738"/>
      <c r="V69" s="738"/>
      <c r="W69" s="738"/>
      <c r="X69" s="738"/>
      <c r="Y69" s="738"/>
      <c r="Z69" s="739"/>
      <c r="AA69" s="740" t="s">
        <v>678</v>
      </c>
      <c r="AB69" s="738"/>
      <c r="AC69" s="738"/>
      <c r="AD69" s="738"/>
      <c r="AE69" s="738"/>
      <c r="AF69" s="738"/>
      <c r="AG69" s="738"/>
      <c r="AH69" s="739"/>
      <c r="AI69" s="740" t="s">
        <v>688</v>
      </c>
      <c r="AJ69" s="738"/>
      <c r="AK69" s="738"/>
      <c r="AL69" s="738"/>
      <c r="AM69" s="738"/>
      <c r="AN69" s="738"/>
      <c r="AO69" s="738"/>
      <c r="AP69" s="116"/>
      <c r="AQ69" s="116"/>
      <c r="AR69" s="116"/>
      <c r="AS69" s="116"/>
    </row>
    <row r="70" spans="1:66" ht="20.100000000000001" customHeight="1">
      <c r="A70" s="116"/>
      <c r="B70" s="1708" t="str">
        <f>B59</f>
        <v>기존
구조물</v>
      </c>
      <c r="C70" s="1709"/>
      <c r="D70" s="1709"/>
      <c r="E70" s="1714" t="str">
        <f>G59</f>
        <v>B</v>
      </c>
      <c r="F70" s="1714"/>
      <c r="G70" s="1670">
        <f>1/1.5</f>
        <v>0.66666666666666663</v>
      </c>
      <c r="H70" s="1670"/>
      <c r="I70" s="1670"/>
      <c r="J70" s="1670"/>
      <c r="K70" s="1670"/>
      <c r="L70" s="1670"/>
      <c r="M70" s="1670">
        <f>M51</f>
        <v>3.5</v>
      </c>
      <c r="N70" s="1670"/>
      <c r="O70" s="1670"/>
      <c r="P70" s="1670"/>
      <c r="Q70" s="1670"/>
      <c r="R70" s="1670"/>
      <c r="S70" s="1670"/>
      <c r="T70" s="1670">
        <f>AA51</f>
        <v>11.3</v>
      </c>
      <c r="U70" s="1670"/>
      <c r="V70" s="1670"/>
      <c r="W70" s="1670"/>
      <c r="X70" s="1670"/>
      <c r="Y70" s="1670"/>
      <c r="Z70" s="1670"/>
      <c r="AA70" s="1670">
        <f>AI51</f>
        <v>199.19640000000001</v>
      </c>
      <c r="AB70" s="1670"/>
      <c r="AC70" s="1670"/>
      <c r="AD70" s="1670"/>
      <c r="AE70" s="1670"/>
      <c r="AF70" s="1670"/>
      <c r="AG70" s="1670"/>
      <c r="AH70" s="1670"/>
      <c r="AI70" s="1670">
        <f>G70/SQRT((2*3.14*M70)/(9.81*T70^2))</f>
        <v>5.0327788151642219</v>
      </c>
      <c r="AJ70" s="1670"/>
      <c r="AK70" s="1670"/>
      <c r="AL70" s="1670"/>
      <c r="AM70" s="1670"/>
      <c r="AN70" s="1670"/>
      <c r="AO70" s="1672"/>
      <c r="AP70" s="116"/>
      <c r="AQ70" s="116"/>
      <c r="AR70" s="116"/>
      <c r="AS70" s="116"/>
    </row>
    <row r="71" spans="1:66" ht="20.100000000000001" customHeight="1">
      <c r="A71" s="116"/>
      <c r="B71" s="1710"/>
      <c r="C71" s="1711"/>
      <c r="D71" s="1711"/>
      <c r="E71" s="1715" t="str">
        <f>G60</f>
        <v>C</v>
      </c>
      <c r="F71" s="1715"/>
      <c r="G71" s="916">
        <f>1/1.5</f>
        <v>0.66666666666666663</v>
      </c>
      <c r="H71" s="916"/>
      <c r="I71" s="916"/>
      <c r="J71" s="916"/>
      <c r="K71" s="916"/>
      <c r="L71" s="916"/>
      <c r="M71" s="916">
        <f>M52</f>
        <v>4.2</v>
      </c>
      <c r="N71" s="916"/>
      <c r="O71" s="916"/>
      <c r="P71" s="916"/>
      <c r="Q71" s="916"/>
      <c r="R71" s="916"/>
      <c r="S71" s="916"/>
      <c r="T71" s="916">
        <f>AA52</f>
        <v>11.3</v>
      </c>
      <c r="U71" s="916"/>
      <c r="V71" s="916"/>
      <c r="W71" s="916"/>
      <c r="X71" s="916"/>
      <c r="Y71" s="916"/>
      <c r="Z71" s="916"/>
      <c r="AA71" s="916">
        <f>AI52</f>
        <v>199.19640000000001</v>
      </c>
      <c r="AB71" s="916"/>
      <c r="AC71" s="916"/>
      <c r="AD71" s="916"/>
      <c r="AE71" s="916"/>
      <c r="AF71" s="916"/>
      <c r="AG71" s="916"/>
      <c r="AH71" s="916"/>
      <c r="AI71" s="916">
        <f>G71/SQRT((2*3.14*M71)/(9.81*T71^2))</f>
        <v>4.5942774733326122</v>
      </c>
      <c r="AJ71" s="916"/>
      <c r="AK71" s="916"/>
      <c r="AL71" s="916"/>
      <c r="AM71" s="916"/>
      <c r="AN71" s="916"/>
      <c r="AO71" s="908"/>
      <c r="AP71" s="116"/>
      <c r="AQ71" s="116"/>
      <c r="AR71" s="116"/>
      <c r="AS71" s="116"/>
    </row>
    <row r="72" spans="1:66" ht="20.100000000000001" customHeight="1">
      <c r="A72" s="116"/>
      <c r="B72" s="1712"/>
      <c r="C72" s="1713"/>
      <c r="D72" s="1713"/>
      <c r="E72" s="1716" t="str">
        <f>G61</f>
        <v>D</v>
      </c>
      <c r="F72" s="1716"/>
      <c r="G72" s="907">
        <f>1/1.5</f>
        <v>0.66666666666666663</v>
      </c>
      <c r="H72" s="907"/>
      <c r="I72" s="907"/>
      <c r="J72" s="907"/>
      <c r="K72" s="907"/>
      <c r="L72" s="907"/>
      <c r="M72" s="907">
        <f>M53</f>
        <v>4</v>
      </c>
      <c r="N72" s="907"/>
      <c r="O72" s="907"/>
      <c r="P72" s="907"/>
      <c r="Q72" s="907"/>
      <c r="R72" s="907"/>
      <c r="S72" s="907"/>
      <c r="T72" s="907" t="e">
        <f>AA53</f>
        <v>#REF!</v>
      </c>
      <c r="U72" s="907"/>
      <c r="V72" s="907"/>
      <c r="W72" s="907"/>
      <c r="X72" s="907"/>
      <c r="Y72" s="907"/>
      <c r="Z72" s="907"/>
      <c r="AA72" s="907" t="e">
        <f>AI53</f>
        <v>#REF!</v>
      </c>
      <c r="AB72" s="907"/>
      <c r="AC72" s="907"/>
      <c r="AD72" s="907"/>
      <c r="AE72" s="907"/>
      <c r="AF72" s="907"/>
      <c r="AG72" s="907"/>
      <c r="AH72" s="907"/>
      <c r="AI72" s="907" t="e">
        <f>G72/SQRT((2*3.14*M72)/(9.81*T72^2))</f>
        <v>#REF!</v>
      </c>
      <c r="AJ72" s="907"/>
      <c r="AK72" s="907"/>
      <c r="AL72" s="907"/>
      <c r="AM72" s="907"/>
      <c r="AN72" s="907"/>
      <c r="AO72" s="915"/>
      <c r="AP72" s="116"/>
      <c r="AQ72" s="116"/>
      <c r="AR72" s="116"/>
      <c r="AS72" s="116"/>
    </row>
    <row r="73" spans="1:66" ht="20.100000000000001" customHeight="1">
      <c r="A73" s="116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  <c r="AP73" s="116"/>
      <c r="AQ73" s="116"/>
      <c r="AR73" s="116"/>
      <c r="AS73" s="116"/>
      <c r="AT73" s="116"/>
      <c r="AU73" s="116"/>
      <c r="AV73" s="116"/>
      <c r="AW73" s="116"/>
      <c r="AX73" s="116"/>
      <c r="AY73" s="116"/>
      <c r="AZ73" s="116"/>
      <c r="BA73" s="116"/>
      <c r="BB73" s="116"/>
      <c r="BC73" s="116"/>
      <c r="BD73" s="116"/>
      <c r="BE73" s="116"/>
      <c r="BF73" s="116"/>
      <c r="BG73" s="116"/>
      <c r="BH73" s="116"/>
      <c r="BI73" s="116"/>
      <c r="BJ73" s="116"/>
      <c r="BK73" s="116"/>
      <c r="BL73" s="116"/>
      <c r="BM73" s="116"/>
      <c r="BN73" s="116"/>
    </row>
    <row r="74" spans="1:66" ht="20.100000000000001" customHeight="1">
      <c r="A74" s="116"/>
      <c r="B74" s="738" t="s">
        <v>667</v>
      </c>
      <c r="C74" s="738"/>
      <c r="D74" s="738"/>
      <c r="E74" s="738"/>
      <c r="F74" s="738"/>
      <c r="G74" s="738"/>
      <c r="H74" s="739"/>
      <c r="I74" s="740" t="s">
        <v>669</v>
      </c>
      <c r="J74" s="738"/>
      <c r="K74" s="738"/>
      <c r="L74" s="738"/>
      <c r="M74" s="738"/>
      <c r="N74" s="738"/>
      <c r="O74" s="739"/>
      <c r="P74" s="740" t="s">
        <v>670</v>
      </c>
      <c r="Q74" s="738"/>
      <c r="R74" s="738"/>
      <c r="S74" s="738"/>
      <c r="T74" s="738"/>
      <c r="U74" s="738"/>
      <c r="V74" s="739"/>
      <c r="W74" s="740" t="s">
        <v>671</v>
      </c>
      <c r="X74" s="738"/>
      <c r="Y74" s="738"/>
      <c r="Z74" s="738"/>
      <c r="AA74" s="738"/>
      <c r="AB74" s="738"/>
      <c r="AC74" s="739"/>
      <c r="AD74" s="740" t="s">
        <v>672</v>
      </c>
      <c r="AE74" s="738"/>
      <c r="AF74" s="738"/>
      <c r="AG74" s="738"/>
      <c r="AH74" s="738"/>
      <c r="AI74" s="738"/>
      <c r="AJ74" s="739"/>
      <c r="AK74" s="740" t="s">
        <v>668</v>
      </c>
      <c r="AL74" s="738"/>
      <c r="AM74" s="738"/>
      <c r="AN74" s="738"/>
      <c r="AO74" s="738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  <c r="BI74" s="116"/>
      <c r="BJ74" s="116"/>
      <c r="BK74" s="116"/>
      <c r="BL74" s="116"/>
      <c r="BM74" s="116"/>
      <c r="BN74" s="116"/>
    </row>
    <row r="75" spans="1:66" ht="20.100000000000001" customHeight="1">
      <c r="A75" s="116"/>
      <c r="B75" s="1669" t="s">
        <v>673</v>
      </c>
      <c r="C75" s="1669"/>
      <c r="D75" s="1669"/>
      <c r="E75" s="1669"/>
      <c r="F75" s="1669"/>
      <c r="G75" s="1669"/>
      <c r="H75" s="926"/>
      <c r="I75" s="901">
        <v>1.1200000000000001</v>
      </c>
      <c r="J75" s="902"/>
      <c r="K75" s="902"/>
      <c r="L75" s="902"/>
      <c r="M75" s="902"/>
      <c r="N75" s="902"/>
      <c r="O75" s="903"/>
      <c r="P75" s="901">
        <v>0.96</v>
      </c>
      <c r="Q75" s="902"/>
      <c r="R75" s="902"/>
      <c r="S75" s="902"/>
      <c r="T75" s="902"/>
      <c r="U75" s="902"/>
      <c r="V75" s="903"/>
      <c r="W75" s="901">
        <v>0.77</v>
      </c>
      <c r="X75" s="902"/>
      <c r="Y75" s="902"/>
      <c r="Z75" s="902"/>
      <c r="AA75" s="902"/>
      <c r="AB75" s="902"/>
      <c r="AC75" s="903"/>
      <c r="AD75" s="901">
        <v>0.72</v>
      </c>
      <c r="AE75" s="902"/>
      <c r="AF75" s="902"/>
      <c r="AG75" s="902"/>
      <c r="AH75" s="902"/>
      <c r="AI75" s="902"/>
      <c r="AJ75" s="903"/>
      <c r="AK75" s="901">
        <v>0.47</v>
      </c>
      <c r="AL75" s="902"/>
      <c r="AM75" s="902"/>
      <c r="AN75" s="902"/>
      <c r="AO75" s="902"/>
      <c r="AP75" s="116"/>
      <c r="AQ75" s="116"/>
      <c r="AR75" s="116"/>
      <c r="AS75" s="116"/>
      <c r="AT75" s="116"/>
      <c r="AU75" s="116"/>
      <c r="AV75" s="116"/>
      <c r="AW75" s="116"/>
      <c r="AX75" s="116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  <c r="BI75" s="116"/>
      <c r="BJ75" s="116"/>
      <c r="BK75" s="116"/>
      <c r="BL75" s="116"/>
      <c r="BM75" s="116"/>
      <c r="BN75" s="116"/>
    </row>
    <row r="76" spans="1:66" ht="20.100000000000001" customHeight="1">
      <c r="A76" s="116"/>
      <c r="B76" s="1681" t="s">
        <v>242</v>
      </c>
      <c r="C76" s="1681"/>
      <c r="D76" s="1681"/>
      <c r="E76" s="1681"/>
      <c r="F76" s="1681"/>
      <c r="G76" s="1681"/>
      <c r="H76" s="876"/>
      <c r="I76" s="899">
        <v>1.34</v>
      </c>
      <c r="J76" s="872"/>
      <c r="K76" s="872"/>
      <c r="L76" s="872"/>
      <c r="M76" s="872"/>
      <c r="N76" s="872"/>
      <c r="O76" s="873"/>
      <c r="P76" s="899">
        <v>1.17</v>
      </c>
      <c r="Q76" s="872"/>
      <c r="R76" s="872"/>
      <c r="S76" s="872"/>
      <c r="T76" s="872"/>
      <c r="U76" s="872"/>
      <c r="V76" s="873"/>
      <c r="W76" s="899">
        <v>0.94</v>
      </c>
      <c r="X76" s="872"/>
      <c r="Y76" s="872"/>
      <c r="Z76" s="872"/>
      <c r="AA76" s="872"/>
      <c r="AB76" s="872"/>
      <c r="AC76" s="873"/>
      <c r="AD76" s="899">
        <v>0.88</v>
      </c>
      <c r="AE76" s="872"/>
      <c r="AF76" s="872"/>
      <c r="AG76" s="872"/>
      <c r="AH76" s="872"/>
      <c r="AI76" s="872"/>
      <c r="AJ76" s="873"/>
      <c r="AK76" s="899">
        <v>0.6</v>
      </c>
      <c r="AL76" s="872"/>
      <c r="AM76" s="872"/>
      <c r="AN76" s="872"/>
      <c r="AO76" s="872"/>
      <c r="AP76" s="116"/>
      <c r="AQ76" s="116"/>
      <c r="AR76" s="116"/>
      <c r="AS76" s="116"/>
      <c r="AT76" s="116"/>
      <c r="AU76" s="116"/>
      <c r="AV76" s="116"/>
      <c r="AW76" s="116"/>
      <c r="AX76" s="116"/>
      <c r="AY76" s="116"/>
      <c r="AZ76" s="116"/>
      <c r="BA76" s="116"/>
      <c r="BB76" s="116"/>
      <c r="BC76" s="116"/>
      <c r="BD76" s="116"/>
      <c r="BE76" s="116"/>
      <c r="BF76" s="116"/>
      <c r="BG76" s="116"/>
      <c r="BH76" s="116"/>
      <c r="BI76" s="116"/>
      <c r="BJ76" s="116"/>
      <c r="BK76" s="116"/>
      <c r="BL76" s="116"/>
      <c r="BM76" s="116"/>
      <c r="BN76" s="116"/>
    </row>
    <row r="77" spans="1:66" ht="20.100000000000001" customHeight="1">
      <c r="A77" s="116"/>
      <c r="B77" s="1681" t="s">
        <v>270</v>
      </c>
      <c r="C77" s="1681"/>
      <c r="D77" s="1681"/>
      <c r="E77" s="1681"/>
      <c r="F77" s="1681"/>
      <c r="G77" s="1681"/>
      <c r="H77" s="876"/>
      <c r="I77" s="899">
        <v>0.55000000000000004</v>
      </c>
      <c r="J77" s="872"/>
      <c r="K77" s="872"/>
      <c r="L77" s="872"/>
      <c r="M77" s="872"/>
      <c r="N77" s="872"/>
      <c r="O77" s="873"/>
      <c r="P77" s="899">
        <v>0.46</v>
      </c>
      <c r="Q77" s="872"/>
      <c r="R77" s="872"/>
      <c r="S77" s="872"/>
      <c r="T77" s="872"/>
      <c r="U77" s="872"/>
      <c r="V77" s="873"/>
      <c r="W77" s="899">
        <v>0.42</v>
      </c>
      <c r="X77" s="872"/>
      <c r="Y77" s="872"/>
      <c r="Z77" s="872"/>
      <c r="AA77" s="872"/>
      <c r="AB77" s="872"/>
      <c r="AC77" s="873"/>
      <c r="AD77" s="899">
        <v>0.41</v>
      </c>
      <c r="AE77" s="872"/>
      <c r="AF77" s="872"/>
      <c r="AG77" s="872"/>
      <c r="AH77" s="872"/>
      <c r="AI77" s="872"/>
      <c r="AJ77" s="873"/>
      <c r="AK77" s="899">
        <v>0.34</v>
      </c>
      <c r="AL77" s="872"/>
      <c r="AM77" s="872"/>
      <c r="AN77" s="872"/>
      <c r="AO77" s="872"/>
      <c r="AP77" s="116"/>
      <c r="AQ77" s="116"/>
      <c r="AR77" s="116"/>
      <c r="AS77" s="116"/>
      <c r="AT77" s="116"/>
      <c r="AU77" s="116"/>
      <c r="AV77" s="116"/>
      <c r="AW77" s="116"/>
      <c r="AX77" s="116"/>
      <c r="AY77" s="116"/>
      <c r="AZ77" s="116"/>
      <c r="BA77" s="116"/>
      <c r="BB77" s="116"/>
      <c r="BC77" s="116"/>
      <c r="BD77" s="116"/>
      <c r="BE77" s="116"/>
      <c r="BF77" s="116"/>
      <c r="BG77" s="116"/>
      <c r="BH77" s="116"/>
      <c r="BI77" s="116"/>
      <c r="BJ77" s="116"/>
      <c r="BK77" s="116"/>
      <c r="BL77" s="116"/>
      <c r="BM77" s="116"/>
      <c r="BN77" s="116"/>
    </row>
    <row r="78" spans="1:66" ht="20.100000000000001" customHeight="1">
      <c r="A78" s="116"/>
      <c r="B78" s="1723" t="s">
        <v>690</v>
      </c>
      <c r="C78" s="1723"/>
      <c r="D78" s="1723"/>
      <c r="E78" s="1723"/>
      <c r="F78" s="1723"/>
      <c r="G78" s="1723"/>
      <c r="H78" s="905"/>
      <c r="I78" s="904">
        <v>2.58</v>
      </c>
      <c r="J78" s="874"/>
      <c r="K78" s="874"/>
      <c r="L78" s="874"/>
      <c r="M78" s="874"/>
      <c r="N78" s="874"/>
      <c r="O78" s="875"/>
      <c r="P78" s="904">
        <v>1.97</v>
      </c>
      <c r="Q78" s="874"/>
      <c r="R78" s="874"/>
      <c r="S78" s="874"/>
      <c r="T78" s="874"/>
      <c r="U78" s="874"/>
      <c r="V78" s="875"/>
      <c r="W78" s="904">
        <v>1.45</v>
      </c>
      <c r="X78" s="874"/>
      <c r="Y78" s="874"/>
      <c r="Z78" s="874"/>
      <c r="AA78" s="874"/>
      <c r="AB78" s="874"/>
      <c r="AC78" s="875"/>
      <c r="AD78" s="904">
        <v>1.35</v>
      </c>
      <c r="AE78" s="874"/>
      <c r="AF78" s="874"/>
      <c r="AG78" s="874"/>
      <c r="AH78" s="874"/>
      <c r="AI78" s="874"/>
      <c r="AJ78" s="875"/>
      <c r="AK78" s="904">
        <v>0.82</v>
      </c>
      <c r="AL78" s="874"/>
      <c r="AM78" s="874"/>
      <c r="AN78" s="874"/>
      <c r="AO78" s="874"/>
      <c r="AP78" s="116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</row>
    <row r="79" spans="1:66" ht="20.100000000000001" customHeight="1">
      <c r="A79" s="116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  <c r="AP79" s="116"/>
      <c r="AQ79" s="116"/>
      <c r="AR79" s="116"/>
      <c r="AS79" s="116"/>
      <c r="AT79" s="116"/>
      <c r="AU79" s="116"/>
      <c r="AV79" s="116"/>
      <c r="AW79" s="116"/>
      <c r="AX79" s="116"/>
      <c r="AY79" s="116"/>
      <c r="AZ79" s="116"/>
      <c r="BA79" s="116"/>
      <c r="BB79" s="116"/>
      <c r="BC79" s="116"/>
      <c r="BD79" s="116"/>
      <c r="BE79" s="116"/>
      <c r="BF79" s="116"/>
      <c r="BG79" s="116"/>
      <c r="BH79" s="116"/>
      <c r="BI79" s="116"/>
      <c r="BJ79" s="116"/>
      <c r="BK79" s="116"/>
      <c r="BL79" s="116"/>
      <c r="BM79" s="116"/>
      <c r="BN79" s="116"/>
    </row>
    <row r="80" spans="1:66" ht="20.100000000000001" customHeight="1">
      <c r="A80" s="116"/>
      <c r="B80" s="103"/>
      <c r="C80" s="436" t="s">
        <v>681</v>
      </c>
      <c r="D80" s="195"/>
      <c r="E80" s="195" t="s">
        <v>2</v>
      </c>
      <c r="F80" s="807" t="s">
        <v>690</v>
      </c>
      <c r="G80" s="807"/>
      <c r="H80" s="103" t="s">
        <v>114</v>
      </c>
      <c r="I80" s="1205" t="s">
        <v>682</v>
      </c>
      <c r="J80" s="1205"/>
      <c r="K80" s="1205"/>
      <c r="L80" s="103" t="s">
        <v>2</v>
      </c>
      <c r="M80" s="807">
        <f>AD78</f>
        <v>1.35</v>
      </c>
      <c r="N80" s="807"/>
      <c r="O80" s="103" t="s">
        <v>114</v>
      </c>
      <c r="P80" s="1179">
        <f>M70</f>
        <v>3.5</v>
      </c>
      <c r="Q80" s="1179"/>
      <c r="R80" s="1179"/>
      <c r="S80" s="103" t="s">
        <v>2</v>
      </c>
      <c r="T80" s="1179">
        <f>M80*P80</f>
        <v>4.7250000000000005</v>
      </c>
      <c r="U80" s="1179"/>
      <c r="V80" s="1179"/>
      <c r="W80" s="1179"/>
      <c r="X80" s="132"/>
      <c r="Y80" s="807" t="s">
        <v>626</v>
      </c>
      <c r="Z80" s="807"/>
      <c r="AA80" s="807"/>
      <c r="AB80" s="807"/>
      <c r="AD80" s="807" t="s">
        <v>736</v>
      </c>
      <c r="AE80" s="807"/>
      <c r="AF80" s="807"/>
      <c r="AG80" s="807"/>
      <c r="AH80" s="807"/>
      <c r="AI80" s="807"/>
      <c r="AJ80" s="103"/>
      <c r="AK80" s="103"/>
      <c r="AL80" s="103"/>
      <c r="AM80" s="103"/>
      <c r="AN80" s="103"/>
      <c r="AO80" s="103"/>
      <c r="AP80" s="116"/>
      <c r="AQ80" s="116"/>
      <c r="AR80" s="116"/>
      <c r="AS80" s="116"/>
      <c r="AT80" s="116"/>
      <c r="AU80" s="116"/>
      <c r="AV80" s="116"/>
      <c r="AW80" s="116"/>
      <c r="AX80" s="116"/>
      <c r="AY80" s="116"/>
      <c r="AZ80" s="116"/>
      <c r="BA80" s="116"/>
      <c r="BB80" s="116"/>
      <c r="BC80" s="116"/>
      <c r="BD80" s="116"/>
      <c r="BE80" s="116"/>
      <c r="BF80" s="116"/>
      <c r="BG80" s="116"/>
      <c r="BH80" s="116"/>
      <c r="BI80" s="116"/>
      <c r="BJ80" s="116"/>
      <c r="BK80" s="116"/>
      <c r="BL80" s="116"/>
      <c r="BM80" s="116"/>
      <c r="BN80" s="116"/>
    </row>
    <row r="81" spans="1:66" ht="20.100000000000001" customHeight="1">
      <c r="A81" s="116"/>
      <c r="B81" s="103"/>
      <c r="C81" s="436" t="s">
        <v>681</v>
      </c>
      <c r="D81" s="195"/>
      <c r="E81" s="195" t="s">
        <v>2</v>
      </c>
      <c r="F81" s="807" t="s">
        <v>690</v>
      </c>
      <c r="G81" s="807"/>
      <c r="H81" s="103" t="s">
        <v>114</v>
      </c>
      <c r="I81" s="1205" t="s">
        <v>682</v>
      </c>
      <c r="J81" s="1205"/>
      <c r="K81" s="1205"/>
      <c r="L81" s="103" t="s">
        <v>2</v>
      </c>
      <c r="M81" s="807">
        <f>AD78</f>
        <v>1.35</v>
      </c>
      <c r="N81" s="807"/>
      <c r="O81" s="103" t="s">
        <v>114</v>
      </c>
      <c r="P81" s="1179">
        <f>M71</f>
        <v>4.2</v>
      </c>
      <c r="Q81" s="1179"/>
      <c r="R81" s="1179"/>
      <c r="S81" s="103" t="s">
        <v>2</v>
      </c>
      <c r="T81" s="1179">
        <f>M81*P81</f>
        <v>5.6700000000000008</v>
      </c>
      <c r="U81" s="1179"/>
      <c r="V81" s="1179"/>
      <c r="W81" s="1179"/>
      <c r="X81" s="132"/>
      <c r="Y81" s="807" t="s">
        <v>626</v>
      </c>
      <c r="Z81" s="807"/>
      <c r="AA81" s="807"/>
      <c r="AB81" s="807"/>
      <c r="AD81" s="807" t="s">
        <v>735</v>
      </c>
      <c r="AE81" s="807"/>
      <c r="AF81" s="807"/>
      <c r="AG81" s="807"/>
      <c r="AH81" s="807"/>
      <c r="AI81" s="807"/>
      <c r="AJ81" s="103"/>
      <c r="AK81" s="103"/>
      <c r="AL81" s="103"/>
      <c r="AM81" s="103"/>
      <c r="AN81" s="103"/>
      <c r="AO81" s="103"/>
      <c r="AP81" s="116"/>
      <c r="AQ81" s="116"/>
      <c r="AR81" s="116"/>
      <c r="AS81" s="116"/>
      <c r="AT81" s="116"/>
      <c r="AU81" s="116"/>
      <c r="AV81" s="116"/>
      <c r="AW81" s="116"/>
      <c r="AX81" s="116"/>
      <c r="AY81" s="116"/>
      <c r="AZ81" s="116"/>
      <c r="BA81" s="116"/>
      <c r="BB81" s="116"/>
      <c r="BC81" s="116"/>
      <c r="BD81" s="116"/>
      <c r="BE81" s="116"/>
      <c r="BF81" s="116"/>
      <c r="BG81" s="116"/>
      <c r="BH81" s="116"/>
      <c r="BI81" s="116"/>
      <c r="BJ81" s="116"/>
      <c r="BK81" s="116"/>
      <c r="BL81" s="116"/>
      <c r="BM81" s="116"/>
      <c r="BN81" s="116"/>
    </row>
    <row r="82" spans="1:66" ht="20.100000000000001" customHeight="1">
      <c r="A82" s="116"/>
      <c r="B82" s="103"/>
      <c r="C82" s="436" t="s">
        <v>681</v>
      </c>
      <c r="D82" s="195"/>
      <c r="E82" s="195" t="s">
        <v>2</v>
      </c>
      <c r="F82" s="807" t="s">
        <v>690</v>
      </c>
      <c r="G82" s="807"/>
      <c r="H82" s="103" t="s">
        <v>114</v>
      </c>
      <c r="I82" s="1205" t="s">
        <v>682</v>
      </c>
      <c r="J82" s="1205"/>
      <c r="K82" s="1205"/>
      <c r="L82" s="103" t="s">
        <v>2</v>
      </c>
      <c r="M82" s="807">
        <f>AD78</f>
        <v>1.35</v>
      </c>
      <c r="N82" s="807"/>
      <c r="O82" s="103" t="s">
        <v>114</v>
      </c>
      <c r="P82" s="1179">
        <f>M72</f>
        <v>4</v>
      </c>
      <c r="Q82" s="1179"/>
      <c r="R82" s="1179"/>
      <c r="S82" s="103" t="s">
        <v>2</v>
      </c>
      <c r="T82" s="1179">
        <f>M82*P82</f>
        <v>5.4</v>
      </c>
      <c r="U82" s="1179"/>
      <c r="V82" s="1179"/>
      <c r="W82" s="1179"/>
      <c r="X82" s="132"/>
      <c r="Y82" s="807" t="s">
        <v>626</v>
      </c>
      <c r="Z82" s="807"/>
      <c r="AA82" s="807"/>
      <c r="AB82" s="807"/>
      <c r="AD82" s="807" t="s">
        <v>737</v>
      </c>
      <c r="AE82" s="807"/>
      <c r="AF82" s="807"/>
      <c r="AG82" s="807"/>
      <c r="AH82" s="807"/>
      <c r="AI82" s="807"/>
      <c r="AJ82" s="103"/>
      <c r="AK82" s="103"/>
      <c r="AL82" s="103"/>
      <c r="AM82" s="103"/>
      <c r="AN82" s="103"/>
      <c r="AO82" s="103"/>
      <c r="AP82" s="116"/>
      <c r="AQ82" s="116"/>
      <c r="AR82" s="116"/>
      <c r="AS82" s="116"/>
      <c r="AT82" s="116"/>
      <c r="AU82" s="116"/>
      <c r="AV82" s="116"/>
      <c r="AW82" s="116"/>
      <c r="AX82" s="116"/>
      <c r="AY82" s="116"/>
      <c r="AZ82" s="116"/>
      <c r="BA82" s="116"/>
      <c r="BB82" s="116"/>
      <c r="BC82" s="116"/>
      <c r="BD82" s="116"/>
      <c r="BE82" s="116"/>
      <c r="BF82" s="116"/>
      <c r="BG82" s="116"/>
      <c r="BH82" s="116"/>
      <c r="BI82" s="116"/>
      <c r="BJ82" s="116"/>
      <c r="BK82" s="116"/>
      <c r="BL82" s="116"/>
      <c r="BM82" s="116"/>
      <c r="BN82" s="116"/>
    </row>
    <row r="83" spans="1:66" ht="20.100000000000001" customHeight="1">
      <c r="A83" s="116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3"/>
      <c r="AM83" s="103"/>
      <c r="AN83" s="103"/>
      <c r="AO83" s="103"/>
      <c r="AP83" s="116"/>
      <c r="AQ83" s="116"/>
      <c r="AR83" s="116"/>
      <c r="AS83" s="116"/>
      <c r="AT83" s="116"/>
      <c r="AU83" s="116"/>
      <c r="AV83" s="116"/>
      <c r="AW83" s="116"/>
      <c r="AX83" s="116"/>
      <c r="AY83" s="116"/>
      <c r="AZ83" s="116"/>
      <c r="BA83" s="116"/>
      <c r="BB83" s="116"/>
      <c r="BC83" s="116"/>
      <c r="BD83" s="116"/>
      <c r="BE83" s="116"/>
      <c r="BF83" s="116"/>
      <c r="BG83" s="116"/>
      <c r="BH83" s="116"/>
      <c r="BI83" s="116"/>
      <c r="BJ83" s="116"/>
      <c r="BK83" s="116"/>
      <c r="BL83" s="116"/>
      <c r="BM83" s="116"/>
      <c r="BN83" s="116"/>
    </row>
    <row r="84" spans="1:66" ht="20.100000000000001" customHeight="1">
      <c r="A84" s="116"/>
      <c r="B84" s="738" t="s">
        <v>10</v>
      </c>
      <c r="C84" s="738"/>
      <c r="D84" s="738"/>
      <c r="E84" s="738"/>
      <c r="F84" s="738"/>
      <c r="G84" s="738"/>
      <c r="H84" s="738"/>
      <c r="I84" s="738"/>
      <c r="J84" s="738"/>
      <c r="K84" s="738"/>
      <c r="L84" s="739"/>
      <c r="M84" s="740" t="s">
        <v>684</v>
      </c>
      <c r="N84" s="738"/>
      <c r="O84" s="738"/>
      <c r="P84" s="738"/>
      <c r="Q84" s="738"/>
      <c r="R84" s="738"/>
      <c r="S84" s="738"/>
      <c r="T84" s="738"/>
      <c r="U84" s="739"/>
      <c r="V84" s="740" t="s">
        <v>685</v>
      </c>
      <c r="W84" s="738"/>
      <c r="X84" s="738"/>
      <c r="Y84" s="738"/>
      <c r="Z84" s="738"/>
      <c r="AA84" s="738"/>
      <c r="AB84" s="738"/>
      <c r="AC84" s="738"/>
      <c r="AD84" s="739"/>
      <c r="AE84" s="740" t="s">
        <v>332</v>
      </c>
      <c r="AF84" s="738"/>
      <c r="AG84" s="738"/>
      <c r="AH84" s="738"/>
      <c r="AI84" s="738"/>
      <c r="AJ84" s="738"/>
      <c r="AK84" s="738"/>
      <c r="AL84" s="738"/>
      <c r="AM84" s="738"/>
      <c r="AN84" s="738"/>
      <c r="AO84" s="738"/>
      <c r="AP84" s="116"/>
      <c r="AQ84" s="116"/>
      <c r="AR84" s="116"/>
      <c r="AS84" s="116"/>
      <c r="AT84" s="116"/>
      <c r="AU84" s="116"/>
      <c r="AV84" s="116"/>
      <c r="AW84" s="116"/>
      <c r="AX84" s="116"/>
      <c r="AY84" s="116"/>
      <c r="AZ84" s="116"/>
      <c r="BA84" s="116"/>
      <c r="BB84" s="116"/>
      <c r="BC84" s="116"/>
      <c r="BD84" s="116"/>
      <c r="BE84" s="116"/>
      <c r="BF84" s="116"/>
      <c r="BG84" s="116"/>
      <c r="BH84" s="116"/>
      <c r="BI84" s="116"/>
      <c r="BJ84" s="116"/>
      <c r="BK84" s="116"/>
      <c r="BL84" s="116"/>
      <c r="BM84" s="116"/>
      <c r="BN84" s="116"/>
    </row>
    <row r="85" spans="1:66" ht="20.100000000000001" customHeight="1">
      <c r="A85" s="116"/>
      <c r="B85" s="1688" t="str">
        <f>B59</f>
        <v>기존
구조물</v>
      </c>
      <c r="C85" s="1689"/>
      <c r="D85" s="1689"/>
      <c r="E85" s="1689"/>
      <c r="F85" s="1689"/>
      <c r="G85" s="900" t="str">
        <f>E70</f>
        <v>B</v>
      </c>
      <c r="H85" s="900"/>
      <c r="I85" s="900"/>
      <c r="J85" s="900"/>
      <c r="K85" s="900"/>
      <c r="L85" s="900"/>
      <c r="M85" s="900">
        <f>M60</f>
        <v>3.3559999999999999</v>
      </c>
      <c r="N85" s="900"/>
      <c r="O85" s="900"/>
      <c r="P85" s="900"/>
      <c r="Q85" s="900"/>
      <c r="R85" s="900"/>
      <c r="S85" s="900"/>
      <c r="T85" s="900"/>
      <c r="U85" s="900"/>
      <c r="V85" s="1670">
        <f>T80</f>
        <v>4.7250000000000005</v>
      </c>
      <c r="W85" s="1670"/>
      <c r="X85" s="1670"/>
      <c r="Y85" s="1670"/>
      <c r="Z85" s="1670"/>
      <c r="AA85" s="1670"/>
      <c r="AB85" s="1670"/>
      <c r="AC85" s="1670"/>
      <c r="AD85" s="1670"/>
      <c r="AE85" s="1737">
        <f>M85+V85</f>
        <v>8.0809999999999995</v>
      </c>
      <c r="AF85" s="1737"/>
      <c r="AG85" s="1737"/>
      <c r="AH85" s="1737"/>
      <c r="AI85" s="1737"/>
      <c r="AJ85" s="1737"/>
      <c r="AK85" s="1737"/>
      <c r="AL85" s="1737"/>
      <c r="AM85" s="1737"/>
      <c r="AN85" s="1737"/>
      <c r="AO85" s="1732"/>
      <c r="AP85" s="116"/>
      <c r="AQ85" s="116"/>
      <c r="AR85" s="116"/>
      <c r="AS85" s="116"/>
      <c r="AT85" s="116"/>
      <c r="AU85" s="116"/>
      <c r="AV85" s="116"/>
      <c r="AW85" s="116"/>
      <c r="AX85" s="116"/>
      <c r="AY85" s="116"/>
      <c r="AZ85" s="116"/>
      <c r="BA85" s="116"/>
      <c r="BB85" s="116"/>
      <c r="BC85" s="116"/>
      <c r="BD85" s="116"/>
      <c r="BE85" s="116"/>
      <c r="BF85" s="116"/>
      <c r="BG85" s="116"/>
      <c r="BH85" s="116"/>
      <c r="BI85" s="116"/>
      <c r="BJ85" s="116"/>
      <c r="BK85" s="116"/>
      <c r="BL85" s="116"/>
      <c r="BM85" s="116"/>
      <c r="BN85" s="116"/>
    </row>
    <row r="86" spans="1:66" ht="20.100000000000001" customHeight="1">
      <c r="A86" s="116"/>
      <c r="B86" s="865"/>
      <c r="C86" s="1690"/>
      <c r="D86" s="1690"/>
      <c r="E86" s="1690"/>
      <c r="F86" s="1690"/>
      <c r="G86" s="878" t="str">
        <f>E71</f>
        <v>C</v>
      </c>
      <c r="H86" s="878"/>
      <c r="I86" s="878"/>
      <c r="J86" s="878"/>
      <c r="K86" s="878"/>
      <c r="L86" s="878"/>
      <c r="M86" s="878">
        <f>M85</f>
        <v>3.3559999999999999</v>
      </c>
      <c r="N86" s="878"/>
      <c r="O86" s="878"/>
      <c r="P86" s="878"/>
      <c r="Q86" s="878"/>
      <c r="R86" s="878"/>
      <c r="S86" s="878"/>
      <c r="T86" s="878"/>
      <c r="U86" s="878"/>
      <c r="V86" s="916">
        <f>T81</f>
        <v>5.6700000000000008</v>
      </c>
      <c r="W86" s="916"/>
      <c r="X86" s="916"/>
      <c r="Y86" s="916"/>
      <c r="Z86" s="916"/>
      <c r="AA86" s="916"/>
      <c r="AB86" s="916"/>
      <c r="AC86" s="916"/>
      <c r="AD86" s="916"/>
      <c r="AE86" s="923">
        <f>M86+V86</f>
        <v>9.0259999999999998</v>
      </c>
      <c r="AF86" s="923"/>
      <c r="AG86" s="923"/>
      <c r="AH86" s="923"/>
      <c r="AI86" s="923"/>
      <c r="AJ86" s="923"/>
      <c r="AK86" s="923"/>
      <c r="AL86" s="923"/>
      <c r="AM86" s="923"/>
      <c r="AN86" s="923"/>
      <c r="AO86" s="924"/>
      <c r="AP86" s="116"/>
      <c r="AQ86" s="116"/>
      <c r="AR86" s="116"/>
      <c r="AS86" s="116"/>
      <c r="AT86" s="116"/>
      <c r="AU86" s="116"/>
      <c r="AV86" s="116"/>
      <c r="AW86" s="116"/>
      <c r="AX86" s="116"/>
      <c r="AY86" s="116"/>
      <c r="AZ86" s="116"/>
      <c r="BA86" s="116"/>
      <c r="BB86" s="116"/>
      <c r="BC86" s="116"/>
      <c r="BD86" s="116"/>
      <c r="BE86" s="116"/>
      <c r="BF86" s="116"/>
      <c r="BG86" s="116"/>
      <c r="BH86" s="116"/>
      <c r="BI86" s="116"/>
      <c r="BJ86" s="116"/>
      <c r="BK86" s="116"/>
      <c r="BL86" s="116"/>
      <c r="BM86" s="116"/>
      <c r="BN86" s="116"/>
    </row>
    <row r="87" spans="1:66" ht="20.100000000000001" customHeight="1">
      <c r="A87" s="116"/>
      <c r="B87" s="867"/>
      <c r="C87" s="1691"/>
      <c r="D87" s="1691"/>
      <c r="E87" s="1691"/>
      <c r="F87" s="1691"/>
      <c r="G87" s="879" t="str">
        <f>E72</f>
        <v>D</v>
      </c>
      <c r="H87" s="879"/>
      <c r="I87" s="879"/>
      <c r="J87" s="879"/>
      <c r="K87" s="879"/>
      <c r="L87" s="879"/>
      <c r="M87" s="879">
        <f>M86</f>
        <v>3.3559999999999999</v>
      </c>
      <c r="N87" s="879"/>
      <c r="O87" s="879"/>
      <c r="P87" s="879"/>
      <c r="Q87" s="879"/>
      <c r="R87" s="879"/>
      <c r="S87" s="879"/>
      <c r="T87" s="879"/>
      <c r="U87" s="879"/>
      <c r="V87" s="907">
        <f>T82</f>
        <v>5.4</v>
      </c>
      <c r="W87" s="907"/>
      <c r="X87" s="907"/>
      <c r="Y87" s="907"/>
      <c r="Z87" s="907"/>
      <c r="AA87" s="907"/>
      <c r="AB87" s="907"/>
      <c r="AC87" s="907"/>
      <c r="AD87" s="907"/>
      <c r="AE87" s="946">
        <f>M87+V87</f>
        <v>8.7560000000000002</v>
      </c>
      <c r="AF87" s="946"/>
      <c r="AG87" s="946"/>
      <c r="AH87" s="946"/>
      <c r="AI87" s="946"/>
      <c r="AJ87" s="946"/>
      <c r="AK87" s="946"/>
      <c r="AL87" s="946"/>
      <c r="AM87" s="946"/>
      <c r="AN87" s="946"/>
      <c r="AO87" s="947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6"/>
      <c r="BD87" s="116"/>
      <c r="BE87" s="116"/>
      <c r="BF87" s="116"/>
      <c r="BG87" s="116"/>
      <c r="BH87" s="116"/>
      <c r="BI87" s="116"/>
      <c r="BJ87" s="116"/>
      <c r="BK87" s="116"/>
      <c r="BL87" s="116"/>
      <c r="BM87" s="116"/>
      <c r="BN87" s="116"/>
    </row>
    <row r="88" spans="1:66" ht="19.5" customHeight="1">
      <c r="A88" s="116"/>
      <c r="B88" s="103"/>
      <c r="C88" s="103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03"/>
      <c r="AP88" s="116"/>
      <c r="AQ88" s="116"/>
      <c r="AR88" s="116"/>
      <c r="AS88" s="116"/>
      <c r="AT88" s="116"/>
      <c r="AU88" s="116"/>
      <c r="AV88" s="116"/>
      <c r="AW88" s="116"/>
      <c r="AX88" s="116"/>
      <c r="AY88" s="116"/>
      <c r="AZ88" s="116"/>
      <c r="BA88" s="116"/>
      <c r="BB88" s="116"/>
      <c r="BC88" s="116"/>
      <c r="BD88" s="116"/>
      <c r="BE88" s="116"/>
      <c r="BF88" s="116"/>
      <c r="BG88" s="116"/>
      <c r="BH88" s="116"/>
      <c r="BI88" s="116"/>
      <c r="BJ88" s="116"/>
      <c r="BK88" s="116"/>
      <c r="BL88" s="116"/>
      <c r="BM88" s="116"/>
      <c r="BN88" s="116"/>
    </row>
    <row r="89" spans="1:66" s="438" customFormat="1" ht="19.5" customHeight="1">
      <c r="A89" s="299"/>
      <c r="B89" s="114"/>
      <c r="C89" s="114"/>
      <c r="D89" s="299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14"/>
      <c r="AP89" s="299"/>
      <c r="AQ89" s="299"/>
      <c r="AR89" s="299"/>
      <c r="AS89" s="299"/>
      <c r="AT89" s="299"/>
      <c r="AU89" s="299"/>
      <c r="AV89" s="299"/>
      <c r="AW89" s="299"/>
      <c r="AX89" s="299"/>
      <c r="AY89" s="299"/>
      <c r="AZ89" s="299"/>
      <c r="BA89" s="299"/>
      <c r="BB89" s="299"/>
      <c r="BC89" s="299"/>
      <c r="BD89" s="299"/>
      <c r="BE89" s="299"/>
      <c r="BF89" s="299"/>
      <c r="BG89" s="299"/>
      <c r="BH89" s="299"/>
      <c r="BI89" s="299"/>
      <c r="BJ89" s="299"/>
      <c r="BK89" s="299"/>
      <c r="BL89" s="299"/>
      <c r="BM89" s="299"/>
      <c r="BN89" s="299"/>
    </row>
    <row r="90" spans="1:66" ht="20.100000000000001" customHeight="1">
      <c r="A90" s="116"/>
      <c r="B90" s="111"/>
      <c r="C90" s="116" t="s">
        <v>631</v>
      </c>
      <c r="D90" s="116"/>
      <c r="E90" s="116"/>
      <c r="F90" s="116"/>
      <c r="G90" s="116"/>
      <c r="H90" s="116"/>
      <c r="I90" s="265"/>
      <c r="J90" s="266"/>
      <c r="K90" s="266"/>
      <c r="L90" s="8"/>
      <c r="M90" s="266"/>
      <c r="N90" s="266"/>
      <c r="O90" s="288"/>
      <c r="P90" s="267"/>
      <c r="Q90" s="267"/>
      <c r="R90" s="267"/>
      <c r="S90" s="267"/>
      <c r="T90" s="22"/>
      <c r="U90" s="22"/>
      <c r="V90" s="22"/>
      <c r="W90" s="22"/>
      <c r="X90" s="4"/>
      <c r="Y90" s="4"/>
      <c r="Z90" s="4"/>
      <c r="AA90" s="263"/>
      <c r="AB90" s="263"/>
      <c r="AC90" s="263"/>
      <c r="AD90" s="194"/>
      <c r="AE90" s="194"/>
      <c r="AF90" s="194"/>
      <c r="AG90" s="194"/>
      <c r="AH90" s="194"/>
      <c r="AI90" s="194"/>
      <c r="AJ90" s="264"/>
      <c r="AK90" s="115"/>
      <c r="AL90" s="115"/>
      <c r="AM90" s="115"/>
      <c r="AN90" s="115"/>
      <c r="AO90" s="115"/>
      <c r="AQ90" s="132"/>
      <c r="AR90" s="132"/>
      <c r="AS90" s="132"/>
      <c r="AT90" s="132"/>
      <c r="AU90" s="132"/>
      <c r="AV90" s="132"/>
      <c r="AX90" s="114"/>
      <c r="AY90" s="114"/>
      <c r="AZ90" s="275"/>
      <c r="BA90" s="103"/>
      <c r="BB90" s="103"/>
      <c r="BC90" s="114"/>
    </row>
    <row r="91" spans="1:66" ht="20.100000000000001" customHeight="1">
      <c r="A91" s="116"/>
      <c r="B91" s="111"/>
      <c r="C91" s="111"/>
      <c r="D91" s="347" t="s">
        <v>409</v>
      </c>
      <c r="E91" s="348"/>
      <c r="F91" s="348"/>
      <c r="G91" s="348"/>
      <c r="H91" s="348"/>
      <c r="I91" s="348"/>
      <c r="J91" s="349"/>
      <c r="K91" s="349"/>
      <c r="L91" s="349"/>
      <c r="M91" s="350"/>
      <c r="N91" s="348"/>
      <c r="O91" s="349"/>
      <c r="P91" s="349"/>
      <c r="Q91" s="348"/>
      <c r="R91" s="350"/>
      <c r="S91" s="349"/>
      <c r="T91" s="349"/>
      <c r="AC91" s="132"/>
      <c r="AD91" s="132"/>
      <c r="AE91" s="132"/>
      <c r="AF91" s="350"/>
      <c r="AG91" s="349"/>
      <c r="AH91" s="349"/>
      <c r="AI91" s="347"/>
      <c r="AJ91" s="351"/>
      <c r="AK91" s="351"/>
      <c r="AL91" s="351"/>
      <c r="AM91" s="351"/>
      <c r="AN91" s="132"/>
      <c r="AO91" s="115"/>
      <c r="AQ91" s="132"/>
      <c r="AR91" s="132"/>
      <c r="AS91" s="132"/>
      <c r="AT91" s="132"/>
      <c r="AU91" s="132"/>
      <c r="AV91" s="132"/>
      <c r="AX91" s="114"/>
      <c r="AY91" s="114"/>
      <c r="AZ91" s="275"/>
      <c r="BA91" s="103"/>
      <c r="BB91" s="103"/>
      <c r="BC91" s="114"/>
    </row>
    <row r="92" spans="1:66" ht="20.100000000000001" customHeight="1">
      <c r="A92" s="116"/>
      <c r="B92" s="111"/>
      <c r="C92" s="111"/>
      <c r="D92" s="1738" t="s">
        <v>410</v>
      </c>
      <c r="E92" s="1738"/>
      <c r="F92" s="1738"/>
      <c r="G92" s="1738"/>
      <c r="H92" s="1738"/>
      <c r="I92" s="1738"/>
      <c r="J92" s="1738"/>
      <c r="K92" s="1738"/>
      <c r="L92" s="1738"/>
      <c r="M92" s="1738"/>
      <c r="N92" s="1738"/>
      <c r="O92" s="1738"/>
      <c r="P92" s="1738"/>
      <c r="Q92" s="1738"/>
      <c r="R92" s="1738"/>
      <c r="S92" s="1738"/>
      <c r="T92" s="1738"/>
      <c r="U92" s="1738"/>
      <c r="V92" s="1738"/>
      <c r="W92" s="1738"/>
      <c r="X92" s="1738"/>
      <c r="Y92" s="1738"/>
      <c r="Z92" s="1738"/>
      <c r="AA92" s="1738"/>
      <c r="AB92" s="1738"/>
      <c r="AC92" s="1738"/>
      <c r="AD92" s="1739"/>
      <c r="AE92" s="1740" t="s">
        <v>411</v>
      </c>
      <c r="AF92" s="1738"/>
      <c r="AG92" s="1738"/>
      <c r="AH92" s="1738"/>
      <c r="AI92" s="1738"/>
      <c r="AJ92" s="1739"/>
      <c r="AK92" s="1740" t="s">
        <v>412</v>
      </c>
      <c r="AL92" s="1738"/>
      <c r="AM92" s="1738"/>
      <c r="AN92" s="132"/>
      <c r="AO92" s="115"/>
      <c r="AQ92" s="132"/>
      <c r="AR92" s="132"/>
      <c r="AS92" s="132"/>
      <c r="AT92" s="132"/>
      <c r="AU92" s="132"/>
      <c r="AV92" s="132"/>
      <c r="AX92" s="114"/>
      <c r="AY92" s="114"/>
      <c r="AZ92" s="275"/>
      <c r="BA92" s="103"/>
      <c r="BB92" s="103"/>
      <c r="BC92" s="114"/>
    </row>
    <row r="93" spans="1:66" ht="20.100000000000001" customHeight="1">
      <c r="A93" s="116"/>
      <c r="B93" s="111"/>
      <c r="C93" s="111"/>
      <c r="D93" s="1699" t="s">
        <v>417</v>
      </c>
      <c r="E93" s="1699"/>
      <c r="F93" s="1699"/>
      <c r="G93" s="1699"/>
      <c r="H93" s="1699"/>
      <c r="I93" s="1699"/>
      <c r="J93" s="1699"/>
      <c r="K93" s="1699"/>
      <c r="L93" s="1699"/>
      <c r="M93" s="1699"/>
      <c r="N93" s="1699"/>
      <c r="O93" s="1699"/>
      <c r="P93" s="1699"/>
      <c r="Q93" s="1699"/>
      <c r="R93" s="1699"/>
      <c r="S93" s="1699"/>
      <c r="T93" s="1699"/>
      <c r="U93" s="1699"/>
      <c r="V93" s="1699"/>
      <c r="W93" s="1699"/>
      <c r="X93" s="1699"/>
      <c r="Y93" s="1699"/>
      <c r="Z93" s="1699"/>
      <c r="AA93" s="1699"/>
      <c r="AB93" s="1699"/>
      <c r="AC93" s="1699"/>
      <c r="AD93" s="1700"/>
      <c r="AE93" s="1743">
        <v>0.01</v>
      </c>
      <c r="AF93" s="1744"/>
      <c r="AG93" s="1744"/>
      <c r="AH93" s="1744"/>
      <c r="AI93" s="1744"/>
      <c r="AJ93" s="1745"/>
      <c r="AK93" s="1743"/>
      <c r="AL93" s="1744"/>
      <c r="AM93" s="1744"/>
      <c r="AN93" s="132"/>
      <c r="AO93" s="115"/>
      <c r="AQ93" s="132"/>
      <c r="AR93" s="132"/>
      <c r="AS93" s="132"/>
      <c r="AT93" s="132"/>
      <c r="AU93" s="132"/>
      <c r="AV93" s="132"/>
      <c r="AX93" s="114"/>
      <c r="AY93" s="114"/>
      <c r="AZ93" s="275"/>
      <c r="BA93" s="103"/>
      <c r="BB93" s="103"/>
      <c r="BC93" s="114"/>
    </row>
    <row r="94" spans="1:66" ht="20.100000000000001" customHeight="1">
      <c r="A94" s="116"/>
      <c r="B94" s="111"/>
      <c r="C94" s="111"/>
      <c r="D94" s="1741"/>
      <c r="E94" s="1741"/>
      <c r="F94" s="1741"/>
      <c r="G94" s="1741"/>
      <c r="H94" s="1741"/>
      <c r="I94" s="1741"/>
      <c r="J94" s="1741"/>
      <c r="K94" s="1741"/>
      <c r="L94" s="1741"/>
      <c r="M94" s="1741"/>
      <c r="N94" s="1741"/>
      <c r="O94" s="1741"/>
      <c r="P94" s="1741"/>
      <c r="Q94" s="1741"/>
      <c r="R94" s="1741"/>
      <c r="S94" s="1741"/>
      <c r="T94" s="1741"/>
      <c r="U94" s="1741"/>
      <c r="V94" s="1741"/>
      <c r="W94" s="1741"/>
      <c r="X94" s="1741"/>
      <c r="Y94" s="1741"/>
      <c r="Z94" s="1741"/>
      <c r="AA94" s="1741"/>
      <c r="AB94" s="1741"/>
      <c r="AC94" s="1741"/>
      <c r="AD94" s="1742"/>
      <c r="AE94" s="1746"/>
      <c r="AF94" s="1747"/>
      <c r="AG94" s="1747"/>
      <c r="AH94" s="1747"/>
      <c r="AI94" s="1747"/>
      <c r="AJ94" s="1748"/>
      <c r="AK94" s="1746"/>
      <c r="AL94" s="1747"/>
      <c r="AM94" s="1747"/>
      <c r="AN94" s="132"/>
      <c r="AO94" s="115"/>
      <c r="AQ94" s="132"/>
      <c r="AR94" s="132"/>
      <c r="AS94" s="132"/>
      <c r="AT94" s="132"/>
      <c r="AU94" s="132"/>
      <c r="AV94" s="132"/>
      <c r="AX94" s="114"/>
      <c r="AY94" s="114"/>
      <c r="AZ94" s="275"/>
      <c r="BA94" s="103"/>
      <c r="BB94" s="103"/>
      <c r="BC94" s="114"/>
    </row>
    <row r="95" spans="1:66" ht="20.100000000000001" customHeight="1">
      <c r="A95" s="116"/>
      <c r="B95" s="111"/>
      <c r="C95" s="111"/>
      <c r="D95" s="1754" t="s">
        <v>413</v>
      </c>
      <c r="E95" s="1754"/>
      <c r="F95" s="1754"/>
      <c r="G95" s="1754"/>
      <c r="H95" s="1754"/>
      <c r="I95" s="1754"/>
      <c r="J95" s="1754"/>
      <c r="K95" s="1754"/>
      <c r="L95" s="1754"/>
      <c r="M95" s="1754"/>
      <c r="N95" s="1754"/>
      <c r="O95" s="1754"/>
      <c r="P95" s="1754"/>
      <c r="Q95" s="1754"/>
      <c r="R95" s="1754"/>
      <c r="S95" s="1754"/>
      <c r="T95" s="1754"/>
      <c r="U95" s="1754"/>
      <c r="V95" s="1754"/>
      <c r="W95" s="1754"/>
      <c r="X95" s="1754"/>
      <c r="Y95" s="1754"/>
      <c r="Z95" s="1754"/>
      <c r="AA95" s="1754"/>
      <c r="AB95" s="1754"/>
      <c r="AC95" s="1754"/>
      <c r="AD95" s="1755"/>
      <c r="AE95" s="1756">
        <v>0.02</v>
      </c>
      <c r="AF95" s="1757"/>
      <c r="AG95" s="1757"/>
      <c r="AH95" s="1757"/>
      <c r="AI95" s="1757"/>
      <c r="AJ95" s="1758"/>
      <c r="AK95" s="1756"/>
      <c r="AL95" s="1757"/>
      <c r="AM95" s="1757"/>
      <c r="AN95" s="132"/>
      <c r="AO95" s="115"/>
      <c r="AQ95" s="132"/>
      <c r="AR95" s="132"/>
      <c r="AS95" s="132"/>
      <c r="AT95" s="132"/>
      <c r="AU95" s="132"/>
      <c r="AV95" s="132"/>
      <c r="AX95" s="114"/>
      <c r="AY95" s="114"/>
      <c r="AZ95" s="275"/>
      <c r="BA95" s="103"/>
      <c r="BB95" s="103"/>
      <c r="BC95" s="114"/>
    </row>
    <row r="96" spans="1:66" ht="20.100000000000001" customHeight="1">
      <c r="A96" s="116"/>
      <c r="B96" s="111"/>
      <c r="C96" s="111"/>
      <c r="D96" s="1759" t="s">
        <v>414</v>
      </c>
      <c r="E96" s="1759"/>
      <c r="F96" s="1759"/>
      <c r="G96" s="1759"/>
      <c r="H96" s="1759"/>
      <c r="I96" s="1759"/>
      <c r="J96" s="1759"/>
      <c r="K96" s="1759"/>
      <c r="L96" s="1759"/>
      <c r="M96" s="1759"/>
      <c r="N96" s="1759"/>
      <c r="O96" s="1759"/>
      <c r="P96" s="1759"/>
      <c r="Q96" s="1759"/>
      <c r="R96" s="1759"/>
      <c r="S96" s="1759"/>
      <c r="T96" s="1759"/>
      <c r="U96" s="1759"/>
      <c r="V96" s="1759"/>
      <c r="W96" s="1759"/>
      <c r="X96" s="1759"/>
      <c r="Y96" s="1759"/>
      <c r="Z96" s="1759"/>
      <c r="AA96" s="1759"/>
      <c r="AB96" s="1759"/>
      <c r="AC96" s="1759"/>
      <c r="AD96" s="1760"/>
      <c r="AE96" s="1761" t="s">
        <v>415</v>
      </c>
      <c r="AF96" s="1762"/>
      <c r="AG96" s="1762"/>
      <c r="AH96" s="1762"/>
      <c r="AI96" s="1762"/>
      <c r="AJ96" s="1763"/>
      <c r="AK96" s="1761" t="s">
        <v>416</v>
      </c>
      <c r="AL96" s="1762"/>
      <c r="AM96" s="1762"/>
      <c r="AN96" s="132"/>
      <c r="AO96" s="115"/>
      <c r="AQ96" s="132"/>
      <c r="AR96" s="132"/>
      <c r="AS96" s="132"/>
      <c r="AT96" s="132"/>
      <c r="AU96" s="132"/>
      <c r="AV96" s="132"/>
      <c r="AX96" s="114"/>
      <c r="AY96" s="114"/>
      <c r="AZ96" s="275"/>
      <c r="BA96" s="103"/>
      <c r="BB96" s="103"/>
      <c r="BC96" s="114"/>
    </row>
    <row r="97" spans="1:55" ht="20.100000000000001" customHeight="1" thickBot="1">
      <c r="A97" s="116"/>
      <c r="B97" s="111"/>
      <c r="C97" s="111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2"/>
      <c r="AC97" s="132"/>
      <c r="AD97" s="132"/>
      <c r="AE97" s="132"/>
      <c r="AF97" s="132"/>
      <c r="AG97" s="132"/>
      <c r="AH97" s="132"/>
      <c r="AI97" s="132"/>
      <c r="AJ97" s="132"/>
      <c r="AK97" s="132"/>
      <c r="AL97" s="132"/>
      <c r="AM97" s="132"/>
      <c r="AN97" s="132"/>
      <c r="AO97" s="115"/>
      <c r="AQ97" s="132"/>
      <c r="AR97" s="132"/>
      <c r="AS97" s="132"/>
      <c r="AT97" s="132"/>
      <c r="AU97" s="132"/>
      <c r="AV97" s="132"/>
      <c r="AX97" s="114"/>
      <c r="AY97" s="114"/>
      <c r="AZ97" s="275"/>
      <c r="BA97" s="103"/>
      <c r="BB97" s="103"/>
      <c r="BC97" s="114"/>
    </row>
    <row r="98" spans="1:55" ht="20.100000000000001" customHeight="1">
      <c r="A98" s="116"/>
      <c r="B98" s="111"/>
      <c r="C98" s="111"/>
      <c r="D98" s="352"/>
      <c r="E98" s="353"/>
      <c r="F98" s="353"/>
      <c r="G98" s="353"/>
      <c r="H98" s="353"/>
      <c r="I98" s="353"/>
      <c r="J98" s="353"/>
      <c r="K98" s="353"/>
      <c r="L98" s="353"/>
      <c r="M98" s="353"/>
      <c r="N98" s="353"/>
      <c r="O98" s="353"/>
      <c r="P98" s="353"/>
      <c r="Q98" s="353"/>
      <c r="R98" s="353"/>
      <c r="S98" s="353"/>
      <c r="T98" s="353"/>
      <c r="U98" s="353"/>
      <c r="V98" s="353"/>
      <c r="W98" s="353"/>
      <c r="X98" s="353"/>
      <c r="Y98" s="353"/>
      <c r="Z98" s="353"/>
      <c r="AA98" s="353"/>
      <c r="AB98" s="353"/>
      <c r="AC98" s="353"/>
      <c r="AD98" s="353"/>
      <c r="AE98" s="353"/>
      <c r="AF98" s="353"/>
      <c r="AG98" s="353"/>
      <c r="AH98" s="353"/>
      <c r="AI98" s="353"/>
      <c r="AJ98" s="353"/>
      <c r="AK98" s="353"/>
      <c r="AL98" s="353"/>
      <c r="AM98" s="353"/>
      <c r="AN98" s="353"/>
      <c r="AO98" s="422"/>
      <c r="AQ98" s="132"/>
      <c r="AR98" s="132"/>
      <c r="AS98" s="132"/>
      <c r="AT98" s="132"/>
      <c r="AU98" s="132"/>
      <c r="AV98" s="132"/>
      <c r="AX98" s="114"/>
      <c r="AY98" s="114"/>
      <c r="AZ98" s="275"/>
      <c r="BA98" s="103"/>
      <c r="BB98" s="103"/>
      <c r="BC98" s="114"/>
    </row>
    <row r="99" spans="1:55" ht="20.100000000000001" customHeight="1">
      <c r="A99" s="116"/>
      <c r="B99" s="111"/>
      <c r="C99" s="111"/>
      <c r="D99" s="354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  <c r="AJ99" s="132"/>
      <c r="AK99" s="132"/>
      <c r="AL99" s="132"/>
      <c r="AM99" s="132"/>
      <c r="AN99" s="132"/>
      <c r="AO99" s="423"/>
      <c r="AQ99" s="132"/>
      <c r="AR99" s="132"/>
      <c r="AS99" s="132"/>
      <c r="AT99" s="132"/>
      <c r="AU99" s="132"/>
      <c r="AV99" s="132"/>
      <c r="AX99" s="114"/>
      <c r="AY99" s="114"/>
      <c r="AZ99" s="275"/>
      <c r="BA99" s="103"/>
      <c r="BB99" s="103"/>
      <c r="BC99" s="114"/>
    </row>
    <row r="100" spans="1:55" ht="20.100000000000001" customHeight="1">
      <c r="A100" s="116"/>
      <c r="B100" s="111"/>
      <c r="C100" s="111"/>
      <c r="D100" s="354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  <c r="AG100" s="132"/>
      <c r="AH100" s="132"/>
      <c r="AI100" s="132"/>
      <c r="AJ100" s="132"/>
      <c r="AK100" s="132"/>
      <c r="AL100" s="132"/>
      <c r="AM100" s="132"/>
      <c r="AN100" s="132"/>
      <c r="AO100" s="423"/>
      <c r="AQ100" s="132"/>
      <c r="AR100" s="132"/>
      <c r="AS100" s="132"/>
      <c r="AT100" s="132"/>
      <c r="AU100" s="132"/>
      <c r="AV100" s="132"/>
      <c r="AX100" s="114"/>
      <c r="AY100" s="114"/>
      <c r="AZ100" s="275"/>
      <c r="BA100" s="103"/>
      <c r="BB100" s="103"/>
      <c r="BC100" s="114"/>
    </row>
    <row r="101" spans="1:55" ht="20.100000000000001" customHeight="1">
      <c r="A101" s="116"/>
      <c r="B101" s="111"/>
      <c r="C101" s="111"/>
      <c r="D101" s="354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  <c r="AC101" s="132"/>
      <c r="AD101" s="132"/>
      <c r="AE101" s="132"/>
      <c r="AF101" s="132"/>
      <c r="AG101" s="132"/>
      <c r="AH101" s="132"/>
      <c r="AI101" s="132"/>
      <c r="AJ101" s="132"/>
      <c r="AK101" s="132"/>
      <c r="AL101" s="132"/>
      <c r="AM101" s="132"/>
      <c r="AN101" s="132"/>
      <c r="AO101" s="423"/>
      <c r="AQ101" s="132"/>
      <c r="AR101" s="132"/>
      <c r="AS101" s="132"/>
      <c r="AT101" s="132"/>
      <c r="AU101" s="132"/>
      <c r="AV101" s="132"/>
      <c r="AX101" s="114"/>
      <c r="AY101" s="114"/>
      <c r="AZ101" s="275"/>
      <c r="BA101" s="103"/>
      <c r="BB101" s="103"/>
      <c r="BC101" s="114"/>
    </row>
    <row r="102" spans="1:55" ht="20.100000000000001" customHeight="1">
      <c r="A102" s="116"/>
      <c r="B102" s="111"/>
      <c r="C102" s="111"/>
      <c r="D102" s="354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  <c r="AC102" s="132"/>
      <c r="AD102" s="132"/>
      <c r="AE102" s="132"/>
      <c r="AF102" s="132"/>
      <c r="AG102" s="132"/>
      <c r="AH102" s="132"/>
      <c r="AI102" s="132"/>
      <c r="AJ102" s="132"/>
      <c r="AK102" s="132"/>
      <c r="AL102" s="132"/>
      <c r="AM102" s="132"/>
      <c r="AN102" s="132"/>
      <c r="AO102" s="423"/>
      <c r="AQ102" s="132"/>
      <c r="AR102" s="132"/>
      <c r="AS102" s="132"/>
      <c r="AT102" s="132"/>
      <c r="AU102" s="132"/>
      <c r="AV102" s="132"/>
      <c r="AX102" s="114"/>
      <c r="AY102" s="114"/>
      <c r="AZ102" s="275"/>
      <c r="BA102" s="103"/>
      <c r="BB102" s="103"/>
      <c r="BC102" s="114"/>
    </row>
    <row r="103" spans="1:55" ht="20.100000000000001" customHeight="1">
      <c r="A103" s="116"/>
      <c r="B103" s="111"/>
      <c r="C103" s="111"/>
      <c r="D103" s="354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  <c r="AB103" s="132"/>
      <c r="AC103" s="132"/>
      <c r="AD103" s="132"/>
      <c r="AE103" s="132"/>
      <c r="AF103" s="132"/>
      <c r="AG103" s="132"/>
      <c r="AH103" s="132"/>
      <c r="AI103" s="132"/>
      <c r="AJ103" s="132"/>
      <c r="AK103" s="132"/>
      <c r="AL103" s="132"/>
      <c r="AM103" s="132"/>
      <c r="AN103" s="132"/>
      <c r="AO103" s="423"/>
      <c r="AQ103" s="132"/>
      <c r="AR103" s="132"/>
      <c r="AS103" s="132"/>
      <c r="AT103" s="132"/>
      <c r="AU103" s="132"/>
      <c r="AV103" s="132"/>
      <c r="AX103" s="114"/>
      <c r="AY103" s="114"/>
      <c r="AZ103" s="275"/>
      <c r="BA103" s="103"/>
      <c r="BB103" s="103"/>
      <c r="BC103" s="114"/>
    </row>
    <row r="104" spans="1:55" ht="20.100000000000001" customHeight="1">
      <c r="A104" s="116"/>
      <c r="B104" s="111"/>
      <c r="C104" s="111"/>
      <c r="D104" s="354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  <c r="AE104" s="132"/>
      <c r="AF104" s="132"/>
      <c r="AG104" s="132"/>
      <c r="AH104" s="132"/>
      <c r="AI104" s="132"/>
      <c r="AJ104" s="132"/>
      <c r="AK104" s="132"/>
      <c r="AL104" s="132"/>
      <c r="AM104" s="132"/>
      <c r="AN104" s="132"/>
      <c r="AO104" s="423"/>
      <c r="AQ104" s="132"/>
      <c r="AR104" s="132"/>
      <c r="AS104" s="132"/>
      <c r="AT104" s="132"/>
      <c r="AU104" s="132"/>
      <c r="AV104" s="132"/>
      <c r="AX104" s="114"/>
      <c r="AY104" s="114"/>
      <c r="AZ104" s="275"/>
      <c r="BA104" s="103"/>
      <c r="BB104" s="103"/>
      <c r="BC104" s="114"/>
    </row>
    <row r="105" spans="1:55" ht="20.100000000000001" customHeight="1">
      <c r="A105" s="116"/>
      <c r="B105" s="111"/>
      <c r="C105" s="111"/>
      <c r="D105" s="354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  <c r="AC105" s="132"/>
      <c r="AD105" s="132"/>
      <c r="AE105" s="132"/>
      <c r="AF105" s="132"/>
      <c r="AG105" s="132"/>
      <c r="AH105" s="132"/>
      <c r="AI105" s="132"/>
      <c r="AJ105" s="132"/>
      <c r="AK105" s="132"/>
      <c r="AL105" s="132"/>
      <c r="AM105" s="132"/>
      <c r="AN105" s="132"/>
      <c r="AO105" s="423"/>
      <c r="AQ105" s="132"/>
      <c r="AR105" s="132"/>
      <c r="AS105" s="132"/>
      <c r="AT105" s="132"/>
      <c r="AU105" s="132"/>
      <c r="AV105" s="132"/>
      <c r="AX105" s="114"/>
      <c r="AY105" s="114"/>
      <c r="AZ105" s="275"/>
      <c r="BA105" s="103"/>
      <c r="BB105" s="103"/>
      <c r="BC105" s="114"/>
    </row>
    <row r="106" spans="1:55" ht="20.100000000000001" customHeight="1">
      <c r="A106" s="116"/>
      <c r="B106" s="111"/>
      <c r="C106" s="111"/>
      <c r="D106" s="354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2"/>
      <c r="AC106" s="132"/>
      <c r="AD106" s="132"/>
      <c r="AE106" s="132"/>
      <c r="AF106" s="132"/>
      <c r="AG106" s="132"/>
      <c r="AH106" s="132"/>
      <c r="AI106" s="132"/>
      <c r="AJ106" s="132"/>
      <c r="AK106" s="132"/>
      <c r="AL106" s="132"/>
      <c r="AM106" s="132"/>
      <c r="AN106" s="132"/>
      <c r="AO106" s="423"/>
      <c r="AQ106" s="132"/>
      <c r="AR106" s="132"/>
      <c r="AS106" s="132"/>
      <c r="AT106" s="132"/>
      <c r="AU106" s="132"/>
      <c r="AV106" s="132"/>
      <c r="AX106" s="114"/>
      <c r="AY106" s="114"/>
      <c r="AZ106" s="275"/>
      <c r="BA106" s="103"/>
      <c r="BB106" s="103"/>
      <c r="BC106" s="114"/>
    </row>
    <row r="107" spans="1:55" ht="20.100000000000001" customHeight="1">
      <c r="A107" s="116"/>
      <c r="B107" s="111"/>
      <c r="C107" s="111"/>
      <c r="D107" s="354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423"/>
      <c r="AQ107" s="132"/>
      <c r="AR107" s="132"/>
      <c r="AS107" s="132"/>
      <c r="AT107" s="132"/>
      <c r="AU107" s="132"/>
      <c r="AV107" s="132"/>
      <c r="AX107" s="114"/>
      <c r="AY107" s="114"/>
      <c r="AZ107" s="275"/>
      <c r="BA107" s="103"/>
      <c r="BB107" s="103"/>
      <c r="BC107" s="114"/>
    </row>
    <row r="108" spans="1:55" ht="20.100000000000001" customHeight="1">
      <c r="A108" s="116"/>
      <c r="B108" s="111"/>
      <c r="C108" s="111"/>
      <c r="D108" s="354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2"/>
      <c r="AG108" s="132"/>
      <c r="AH108" s="132"/>
      <c r="AI108" s="132"/>
      <c r="AJ108" s="132"/>
      <c r="AK108" s="132"/>
      <c r="AL108" s="132"/>
      <c r="AM108" s="132"/>
      <c r="AN108" s="132"/>
      <c r="AO108" s="423"/>
      <c r="AQ108" s="132"/>
      <c r="AR108" s="132"/>
      <c r="AS108" s="132"/>
      <c r="AT108" s="132"/>
      <c r="AU108" s="132"/>
      <c r="AV108" s="132"/>
      <c r="AX108" s="114"/>
      <c r="AY108" s="114"/>
      <c r="AZ108" s="275"/>
      <c r="BA108" s="103"/>
      <c r="BB108" s="103"/>
      <c r="BC108" s="114"/>
    </row>
    <row r="109" spans="1:55" ht="20.100000000000001" customHeight="1">
      <c r="A109" s="116"/>
      <c r="B109" s="111"/>
      <c r="C109" s="111"/>
      <c r="D109" s="354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  <c r="AC109" s="132"/>
      <c r="AD109" s="132"/>
      <c r="AE109" s="132"/>
      <c r="AF109" s="132"/>
      <c r="AG109" s="132"/>
      <c r="AH109" s="132"/>
      <c r="AI109" s="132"/>
      <c r="AJ109" s="132"/>
      <c r="AK109" s="132"/>
      <c r="AL109" s="132"/>
      <c r="AM109" s="132"/>
      <c r="AN109" s="132"/>
      <c r="AO109" s="423"/>
      <c r="AQ109" s="132"/>
      <c r="AR109" s="132"/>
      <c r="AS109" s="132"/>
      <c r="AT109" s="132"/>
      <c r="AU109" s="132"/>
      <c r="AV109" s="132"/>
      <c r="AX109" s="114"/>
      <c r="AY109" s="114"/>
      <c r="AZ109" s="275"/>
      <c r="BA109" s="103"/>
      <c r="BB109" s="103"/>
      <c r="BC109" s="114"/>
    </row>
    <row r="110" spans="1:55" ht="20.100000000000001" customHeight="1">
      <c r="A110" s="116"/>
      <c r="B110" s="111"/>
      <c r="C110" s="111"/>
      <c r="D110" s="354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2"/>
      <c r="AC110" s="132"/>
      <c r="AD110" s="132"/>
      <c r="AE110" s="132"/>
      <c r="AF110" s="132"/>
      <c r="AG110" s="132"/>
      <c r="AH110" s="132"/>
      <c r="AI110" s="132"/>
      <c r="AJ110" s="132"/>
      <c r="AK110" s="132"/>
      <c r="AL110" s="132"/>
      <c r="AM110" s="132"/>
      <c r="AN110" s="132"/>
      <c r="AO110" s="423"/>
      <c r="AQ110" s="132"/>
      <c r="AR110" s="132"/>
      <c r="AS110" s="132"/>
      <c r="AT110" s="132"/>
      <c r="AU110" s="132"/>
      <c r="AV110" s="132"/>
      <c r="AX110" s="114"/>
      <c r="AY110" s="114"/>
      <c r="AZ110" s="275"/>
      <c r="BA110" s="103"/>
      <c r="BB110" s="103"/>
      <c r="BC110" s="114"/>
    </row>
    <row r="111" spans="1:55" ht="20.100000000000001" customHeight="1">
      <c r="A111" s="116"/>
      <c r="B111" s="111"/>
      <c r="C111" s="111"/>
      <c r="D111" s="354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2"/>
      <c r="AC111" s="132"/>
      <c r="AD111" s="132"/>
      <c r="AE111" s="132"/>
      <c r="AF111" s="132"/>
      <c r="AG111" s="132"/>
      <c r="AH111" s="132"/>
      <c r="AI111" s="132"/>
      <c r="AJ111" s="132"/>
      <c r="AK111" s="132"/>
      <c r="AL111" s="132"/>
      <c r="AM111" s="132"/>
      <c r="AN111" s="132"/>
      <c r="AO111" s="423"/>
      <c r="AQ111" s="132"/>
      <c r="AR111" s="132"/>
      <c r="AS111" s="132"/>
      <c r="AT111" s="132"/>
      <c r="AU111" s="132"/>
      <c r="AV111" s="132"/>
      <c r="AX111" s="114"/>
      <c r="AY111" s="114"/>
      <c r="AZ111" s="275"/>
      <c r="BA111" s="103"/>
      <c r="BB111" s="103"/>
      <c r="BC111" s="114"/>
    </row>
    <row r="112" spans="1:55" ht="20.100000000000001" customHeight="1">
      <c r="A112" s="116"/>
      <c r="B112" s="111"/>
      <c r="C112" s="111"/>
      <c r="D112" s="354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  <c r="AE112" s="132"/>
      <c r="AF112" s="132"/>
      <c r="AG112" s="132"/>
      <c r="AH112" s="132"/>
      <c r="AI112" s="132"/>
      <c r="AJ112" s="132"/>
      <c r="AK112" s="132"/>
      <c r="AL112" s="132"/>
      <c r="AM112" s="132"/>
      <c r="AN112" s="132"/>
      <c r="AO112" s="423"/>
      <c r="AQ112" s="132"/>
      <c r="AR112" s="132"/>
      <c r="AS112" s="132"/>
      <c r="AT112" s="132"/>
      <c r="AU112" s="132"/>
      <c r="AV112" s="132"/>
      <c r="AX112" s="114"/>
      <c r="AY112" s="114"/>
      <c r="AZ112" s="275"/>
      <c r="BA112" s="103"/>
      <c r="BB112" s="103"/>
      <c r="BC112" s="114"/>
    </row>
    <row r="113" spans="1:55" ht="20.100000000000001" customHeight="1">
      <c r="A113" s="116"/>
      <c r="B113" s="111"/>
      <c r="C113" s="111"/>
      <c r="D113" s="354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  <c r="AD113" s="132"/>
      <c r="AE113" s="132"/>
      <c r="AF113" s="132"/>
      <c r="AG113" s="132"/>
      <c r="AH113" s="132"/>
      <c r="AI113" s="132"/>
      <c r="AJ113" s="132"/>
      <c r="AK113" s="132"/>
      <c r="AL113" s="132"/>
      <c r="AM113" s="132"/>
      <c r="AN113" s="132"/>
      <c r="AO113" s="423"/>
      <c r="AQ113" s="132"/>
      <c r="AR113" s="132"/>
      <c r="AS113" s="132"/>
      <c r="AT113" s="132"/>
      <c r="AU113" s="132"/>
      <c r="AV113" s="132"/>
      <c r="AX113" s="114"/>
      <c r="AY113" s="114"/>
      <c r="AZ113" s="275"/>
      <c r="BA113" s="103"/>
      <c r="BB113" s="103"/>
      <c r="BC113" s="114"/>
    </row>
    <row r="114" spans="1:55" ht="20.100000000000001" customHeight="1">
      <c r="A114" s="116"/>
      <c r="B114" s="111"/>
      <c r="C114" s="111"/>
      <c r="D114" s="354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  <c r="AD114" s="132"/>
      <c r="AE114" s="132"/>
      <c r="AF114" s="132"/>
      <c r="AG114" s="132"/>
      <c r="AH114" s="132"/>
      <c r="AI114" s="132"/>
      <c r="AJ114" s="132"/>
      <c r="AK114" s="132"/>
      <c r="AL114" s="132"/>
      <c r="AM114" s="132"/>
      <c r="AN114" s="132"/>
      <c r="AO114" s="423"/>
      <c r="AQ114" s="132"/>
      <c r="AR114" s="132"/>
      <c r="AS114" s="132"/>
      <c r="AT114" s="132"/>
      <c r="AU114" s="132"/>
      <c r="AV114" s="132"/>
      <c r="AX114" s="114"/>
      <c r="AY114" s="114"/>
      <c r="AZ114" s="275"/>
      <c r="BA114" s="103"/>
      <c r="BB114" s="103"/>
      <c r="BC114" s="114"/>
    </row>
    <row r="115" spans="1:55" ht="20.100000000000001" customHeight="1">
      <c r="A115" s="116"/>
      <c r="B115" s="111"/>
      <c r="C115" s="111"/>
      <c r="D115" s="354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  <c r="AD115" s="132"/>
      <c r="AE115" s="132"/>
      <c r="AF115" s="132"/>
      <c r="AG115" s="132"/>
      <c r="AH115" s="132"/>
      <c r="AI115" s="132"/>
      <c r="AJ115" s="132"/>
      <c r="AK115" s="132"/>
      <c r="AL115" s="132"/>
      <c r="AM115" s="132"/>
      <c r="AN115" s="132"/>
      <c r="AO115" s="423"/>
      <c r="AQ115" s="132"/>
      <c r="AR115" s="132"/>
      <c r="AS115" s="132"/>
      <c r="AT115" s="132"/>
      <c r="AU115" s="132"/>
      <c r="AV115" s="132"/>
      <c r="AX115" s="114"/>
      <c r="AY115" s="114"/>
      <c r="AZ115" s="275"/>
      <c r="BA115" s="103"/>
      <c r="BB115" s="103"/>
      <c r="BC115" s="114"/>
    </row>
    <row r="116" spans="1:55" ht="20.100000000000001" customHeight="1">
      <c r="A116" s="116"/>
      <c r="B116" s="111"/>
      <c r="C116" s="111"/>
      <c r="D116" s="354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  <c r="AE116" s="132"/>
      <c r="AF116" s="132"/>
      <c r="AG116" s="132"/>
      <c r="AH116" s="132"/>
      <c r="AI116" s="132"/>
      <c r="AJ116" s="132"/>
      <c r="AK116" s="132"/>
      <c r="AL116" s="132"/>
      <c r="AM116" s="132"/>
      <c r="AN116" s="132"/>
      <c r="AO116" s="423"/>
      <c r="AQ116" s="132"/>
      <c r="AR116" s="132"/>
      <c r="AS116" s="132"/>
      <c r="AT116" s="132"/>
      <c r="AU116" s="132"/>
      <c r="AV116" s="132"/>
      <c r="AX116" s="114"/>
      <c r="AY116" s="114"/>
      <c r="AZ116" s="275"/>
      <c r="BA116" s="103"/>
      <c r="BB116" s="103"/>
      <c r="BC116" s="114"/>
    </row>
    <row r="117" spans="1:55" ht="20.100000000000001" customHeight="1">
      <c r="A117" s="116"/>
      <c r="B117" s="111"/>
      <c r="C117" s="111"/>
      <c r="D117" s="354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G117" s="132"/>
      <c r="AH117" s="132"/>
      <c r="AI117" s="132"/>
      <c r="AJ117" s="132"/>
      <c r="AK117" s="132"/>
      <c r="AL117" s="132"/>
      <c r="AM117" s="132"/>
      <c r="AN117" s="132"/>
      <c r="AO117" s="423"/>
      <c r="AQ117" s="132"/>
      <c r="AR117" s="132"/>
      <c r="AS117" s="132"/>
      <c r="AT117" s="132"/>
      <c r="AU117" s="132"/>
      <c r="AV117" s="132"/>
      <c r="AX117" s="114"/>
      <c r="AY117" s="114"/>
      <c r="AZ117" s="275"/>
      <c r="BA117" s="103"/>
      <c r="BB117" s="103"/>
      <c r="BC117" s="114"/>
    </row>
    <row r="118" spans="1:55" ht="20.100000000000001" customHeight="1">
      <c r="A118" s="116"/>
      <c r="B118" s="111"/>
      <c r="C118" s="111"/>
      <c r="D118" s="354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  <c r="AE118" s="132"/>
      <c r="AF118" s="132"/>
      <c r="AG118" s="132"/>
      <c r="AH118" s="132"/>
      <c r="AI118" s="132"/>
      <c r="AJ118" s="132"/>
      <c r="AK118" s="132"/>
      <c r="AL118" s="132"/>
      <c r="AM118" s="132"/>
      <c r="AN118" s="132"/>
      <c r="AO118" s="423"/>
      <c r="AQ118" s="132"/>
      <c r="AR118" s="132"/>
      <c r="AS118" s="132"/>
      <c r="AT118" s="132"/>
      <c r="AU118" s="132"/>
      <c r="AV118" s="132"/>
      <c r="AX118" s="114"/>
      <c r="AY118" s="114"/>
      <c r="AZ118" s="275"/>
      <c r="BA118" s="103"/>
      <c r="BB118" s="103"/>
      <c r="BC118" s="114"/>
    </row>
    <row r="119" spans="1:55" ht="20.100000000000001" customHeight="1">
      <c r="A119" s="116"/>
      <c r="B119" s="111"/>
      <c r="C119" s="111"/>
      <c r="D119" s="354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D119" s="132"/>
      <c r="AE119" s="132"/>
      <c r="AF119" s="132"/>
      <c r="AG119" s="132"/>
      <c r="AH119" s="132"/>
      <c r="AI119" s="132"/>
      <c r="AJ119" s="132"/>
      <c r="AK119" s="132"/>
      <c r="AL119" s="132"/>
      <c r="AM119" s="132"/>
      <c r="AN119" s="132"/>
      <c r="AO119" s="423"/>
      <c r="AQ119" s="132"/>
      <c r="AR119" s="132"/>
      <c r="AS119" s="132"/>
      <c r="AT119" s="132"/>
      <c r="AU119" s="132"/>
      <c r="AV119" s="132"/>
      <c r="AX119" s="114"/>
      <c r="AY119" s="114"/>
      <c r="AZ119" s="275"/>
      <c r="BA119" s="103"/>
      <c r="BB119" s="103"/>
      <c r="BC119" s="114"/>
    </row>
    <row r="120" spans="1:55" ht="20.100000000000001" customHeight="1">
      <c r="A120" s="116"/>
      <c r="B120" s="111"/>
      <c r="C120" s="111"/>
      <c r="D120" s="354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  <c r="AC120" s="132"/>
      <c r="AD120" s="132"/>
      <c r="AE120" s="132"/>
      <c r="AF120" s="132"/>
      <c r="AG120" s="132"/>
      <c r="AH120" s="132"/>
      <c r="AI120" s="132"/>
      <c r="AJ120" s="132"/>
      <c r="AK120" s="132"/>
      <c r="AL120" s="132"/>
      <c r="AM120" s="132"/>
      <c r="AN120" s="132"/>
      <c r="AO120" s="423"/>
      <c r="AQ120" s="132"/>
      <c r="AR120" s="132"/>
      <c r="AS120" s="132"/>
      <c r="AT120" s="132"/>
      <c r="AU120" s="132"/>
      <c r="AV120" s="132"/>
      <c r="AX120" s="114"/>
      <c r="AY120" s="114"/>
      <c r="AZ120" s="275"/>
      <c r="BA120" s="103"/>
      <c r="BB120" s="103"/>
      <c r="BC120" s="114"/>
    </row>
    <row r="121" spans="1:55" ht="20.100000000000001" customHeight="1">
      <c r="A121" s="116"/>
      <c r="B121" s="111"/>
      <c r="C121" s="111"/>
      <c r="D121" s="354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  <c r="AC121" s="132"/>
      <c r="AD121" s="132"/>
      <c r="AE121" s="132"/>
      <c r="AF121" s="132"/>
      <c r="AG121" s="132"/>
      <c r="AH121" s="132"/>
      <c r="AI121" s="132"/>
      <c r="AJ121" s="132"/>
      <c r="AK121" s="132"/>
      <c r="AL121" s="132"/>
      <c r="AM121" s="132"/>
      <c r="AN121" s="132"/>
      <c r="AO121" s="423"/>
      <c r="AQ121" s="132"/>
      <c r="AR121" s="132"/>
      <c r="AS121" s="132"/>
      <c r="AT121" s="132"/>
      <c r="AU121" s="132"/>
      <c r="AV121" s="132"/>
      <c r="AX121" s="114"/>
      <c r="AY121" s="114"/>
      <c r="AZ121" s="275"/>
      <c r="BA121" s="103"/>
      <c r="BB121" s="103"/>
      <c r="BC121" s="114"/>
    </row>
    <row r="122" spans="1:55" ht="20.100000000000001" customHeight="1" thickBot="1">
      <c r="A122" s="116"/>
      <c r="B122" s="111"/>
      <c r="C122" s="111"/>
      <c r="D122" s="355"/>
      <c r="E122" s="356"/>
      <c r="F122" s="356"/>
      <c r="G122" s="356"/>
      <c r="H122" s="356"/>
      <c r="I122" s="356"/>
      <c r="J122" s="356"/>
      <c r="K122" s="356"/>
      <c r="L122" s="356"/>
      <c r="M122" s="356"/>
      <c r="N122" s="356"/>
      <c r="O122" s="356"/>
      <c r="P122" s="356"/>
      <c r="Q122" s="356"/>
      <c r="R122" s="356"/>
      <c r="S122" s="356"/>
      <c r="T122" s="356"/>
      <c r="U122" s="356"/>
      <c r="V122" s="356"/>
      <c r="W122" s="356"/>
      <c r="X122" s="356"/>
      <c r="Y122" s="356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424"/>
      <c r="AQ122" s="132"/>
      <c r="AR122" s="132"/>
      <c r="AS122" s="132"/>
      <c r="AT122" s="132"/>
      <c r="AU122" s="132"/>
      <c r="AV122" s="132"/>
      <c r="AX122" s="114"/>
      <c r="AY122" s="114"/>
      <c r="AZ122" s="275"/>
      <c r="BA122" s="103"/>
      <c r="BB122" s="103"/>
      <c r="BC122" s="114"/>
    </row>
    <row r="123" spans="1:55" ht="20.100000000000001" customHeight="1">
      <c r="A123" s="116"/>
      <c r="B123" s="111"/>
      <c r="C123" s="111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32"/>
      <c r="AK123" s="132"/>
      <c r="AL123" s="132"/>
      <c r="AM123" s="132"/>
      <c r="AN123" s="132"/>
      <c r="AO123" s="115"/>
      <c r="AQ123" s="132"/>
      <c r="AR123" s="132"/>
      <c r="AS123" s="132"/>
      <c r="AT123" s="132"/>
      <c r="AU123" s="132"/>
      <c r="AV123" s="132"/>
      <c r="AX123" s="114"/>
      <c r="AY123" s="114"/>
      <c r="AZ123" s="275"/>
      <c r="BA123" s="103"/>
      <c r="BB123" s="103"/>
      <c r="BC123" s="114"/>
    </row>
    <row r="124" spans="1:55" ht="20.100000000000001" customHeight="1">
      <c r="A124" s="116"/>
      <c r="B124" s="111"/>
      <c r="C124" s="111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2"/>
      <c r="AL124" s="132"/>
      <c r="AM124" s="132"/>
      <c r="AN124" s="132"/>
      <c r="AO124" s="115"/>
      <c r="AQ124" s="132"/>
      <c r="AR124" s="132"/>
      <c r="AS124" s="132"/>
      <c r="AT124" s="132"/>
      <c r="AU124" s="132"/>
      <c r="AV124" s="132"/>
      <c r="AX124" s="114"/>
      <c r="AY124" s="114"/>
      <c r="AZ124" s="275"/>
      <c r="BA124" s="103"/>
      <c r="BB124" s="103"/>
      <c r="BC124" s="114"/>
    </row>
    <row r="125" spans="1:55" ht="24.95" customHeight="1">
      <c r="A125" s="116"/>
      <c r="B125" s="111"/>
      <c r="C125" s="111"/>
      <c r="D125" s="351" t="s">
        <v>418</v>
      </c>
      <c r="E125" s="347"/>
      <c r="F125" s="347"/>
      <c r="G125" s="347"/>
      <c r="H125" s="347"/>
      <c r="I125" s="347"/>
      <c r="J125" s="347"/>
      <c r="K125" s="347"/>
      <c r="L125" s="347"/>
      <c r="M125" s="347"/>
      <c r="N125" s="347"/>
      <c r="O125" s="347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  <c r="AA125" s="347"/>
      <c r="AB125" s="347"/>
      <c r="AC125" s="347"/>
      <c r="AD125" s="351"/>
      <c r="AE125" s="132"/>
      <c r="AF125" s="132"/>
      <c r="AG125" s="132"/>
      <c r="AH125" s="132"/>
      <c r="AI125" s="132"/>
      <c r="AJ125" s="132"/>
      <c r="AK125" s="132"/>
      <c r="AL125" s="132"/>
      <c r="AM125" s="132"/>
      <c r="AN125" s="132"/>
      <c r="AO125" s="115"/>
      <c r="AQ125" s="132"/>
      <c r="AR125" s="132"/>
      <c r="AS125" s="132"/>
      <c r="AT125" s="132"/>
      <c r="AU125" s="132"/>
      <c r="AV125" s="132"/>
      <c r="AX125" s="114"/>
      <c r="AY125" s="114"/>
      <c r="AZ125" s="275"/>
      <c r="BA125" s="103"/>
      <c r="BB125" s="103"/>
      <c r="BC125" s="114"/>
    </row>
    <row r="126" spans="1:55" ht="24.95" customHeight="1">
      <c r="A126" s="116"/>
      <c r="B126" s="111"/>
      <c r="C126" s="351"/>
      <c r="D126" s="419" t="s">
        <v>622</v>
      </c>
      <c r="E126" s="357"/>
      <c r="F126" s="357"/>
      <c r="G126" s="357"/>
      <c r="H126" s="348"/>
      <c r="I126" s="348"/>
      <c r="J126" s="358"/>
      <c r="K126" s="358"/>
      <c r="L126" s="358"/>
      <c r="M126" s="359"/>
      <c r="N126" s="359"/>
      <c r="O126" s="359"/>
      <c r="P126" s="359"/>
      <c r="Q126" s="348"/>
      <c r="R126" s="348"/>
      <c r="S126" s="348"/>
      <c r="T126" s="348"/>
      <c r="U126" s="348"/>
      <c r="V126" s="348"/>
      <c r="W126" s="348"/>
      <c r="X126" s="348"/>
      <c r="Y126" s="348"/>
      <c r="Z126" s="348"/>
      <c r="AA126" s="348"/>
      <c r="AB126" s="348"/>
      <c r="AC126" s="348"/>
      <c r="AE126" s="132"/>
      <c r="AF126" s="132"/>
      <c r="AG126" s="132"/>
      <c r="AH126" s="132"/>
      <c r="AI126" s="132"/>
      <c r="AJ126" s="132"/>
      <c r="AK126" s="132"/>
      <c r="AL126" s="132"/>
      <c r="AM126" s="132"/>
      <c r="AN126" s="132"/>
      <c r="AO126" s="115"/>
      <c r="AQ126" s="132"/>
      <c r="AR126" s="132"/>
      <c r="AS126" s="132"/>
      <c r="AT126" s="132"/>
      <c r="AU126" s="132"/>
      <c r="AV126" s="132"/>
      <c r="AX126" s="114"/>
      <c r="AY126" s="114"/>
      <c r="AZ126" s="275"/>
      <c r="BA126" s="103"/>
      <c r="BB126" s="103"/>
      <c r="BC126" s="114"/>
    </row>
    <row r="127" spans="1:55" ht="23.1" customHeight="1">
      <c r="A127" s="116"/>
      <c r="B127" s="111"/>
      <c r="C127" s="1738" t="s">
        <v>410</v>
      </c>
      <c r="D127" s="1738"/>
      <c r="E127" s="1738"/>
      <c r="F127" s="1738"/>
      <c r="G127" s="1738"/>
      <c r="H127" s="1738"/>
      <c r="I127" s="1738"/>
      <c r="J127" s="1739"/>
      <c r="K127" s="1768" t="s">
        <v>420</v>
      </c>
      <c r="L127" s="1769"/>
      <c r="M127" s="1769"/>
      <c r="N127" s="1769"/>
      <c r="O127" s="1769"/>
      <c r="P127" s="1769"/>
      <c r="Q127" s="1769"/>
      <c r="R127" s="1769"/>
      <c r="S127" s="1769"/>
      <c r="T127" s="1769"/>
      <c r="U127" s="1769"/>
      <c r="V127" s="1769"/>
      <c r="W127" s="1769"/>
      <c r="X127" s="1769"/>
      <c r="Y127" s="1769"/>
      <c r="Z127" s="1769"/>
      <c r="AA127" s="1769"/>
      <c r="AB127" s="1769"/>
      <c r="AC127" s="1769"/>
      <c r="AD127" s="1769"/>
      <c r="AE127" s="1769"/>
      <c r="AF127" s="1769"/>
      <c r="AG127" s="1769"/>
      <c r="AH127" s="1769"/>
      <c r="AI127" s="1769"/>
      <c r="AJ127" s="1769"/>
      <c r="AK127" s="1769"/>
      <c r="AL127" s="1769"/>
      <c r="AM127" s="1769"/>
      <c r="AN127" s="132"/>
      <c r="AO127" s="115"/>
      <c r="AQ127" s="132"/>
      <c r="AR127" s="132"/>
      <c r="AS127" s="132"/>
      <c r="AT127" s="132"/>
      <c r="AU127" s="132"/>
      <c r="AV127" s="132"/>
      <c r="AX127" s="114"/>
      <c r="AY127" s="114"/>
      <c r="AZ127" s="275"/>
      <c r="BA127" s="103"/>
      <c r="BB127" s="103"/>
      <c r="BC127" s="114"/>
    </row>
    <row r="128" spans="1:55" ht="23.1" customHeight="1">
      <c r="A128" s="116"/>
      <c r="B128" s="111"/>
      <c r="C128" s="1682" t="str">
        <f>B32</f>
        <v>기존
구조물</v>
      </c>
      <c r="D128" s="1683"/>
      <c r="E128" s="1683"/>
      <c r="F128" s="1683"/>
      <c r="G128" s="1683"/>
      <c r="H128" s="1770" t="s">
        <v>242</v>
      </c>
      <c r="I128" s="1770"/>
      <c r="J128" s="1770"/>
      <c r="K128" s="1770">
        <v>1.7000000000000001E-2</v>
      </c>
      <c r="L128" s="1770"/>
      <c r="M128" s="1770"/>
      <c r="N128" s="1770"/>
      <c r="O128" s="1770"/>
      <c r="P128" s="1770"/>
      <c r="Q128" s="1770"/>
      <c r="R128" s="1770"/>
      <c r="S128" s="1770"/>
      <c r="T128" s="1770"/>
      <c r="U128" s="1770"/>
      <c r="V128" s="1770"/>
      <c r="W128" s="1770">
        <v>3.5999999999999997E-2</v>
      </c>
      <c r="X128" s="1770"/>
      <c r="Y128" s="1770"/>
      <c r="Z128" s="1770"/>
      <c r="AA128" s="1770"/>
      <c r="AB128" s="1770"/>
      <c r="AC128" s="1770"/>
      <c r="AD128" s="1770"/>
      <c r="AE128" s="1770"/>
      <c r="AF128" s="1749" t="e">
        <f>F138</f>
        <v>#REF!</v>
      </c>
      <c r="AG128" s="1749"/>
      <c r="AH128" s="1749"/>
      <c r="AI128" s="1749"/>
      <c r="AJ128" s="1749"/>
      <c r="AK128" s="1749"/>
      <c r="AL128" s="1749"/>
      <c r="AM128" s="1750"/>
      <c r="AN128" s="132"/>
      <c r="AO128" s="115"/>
      <c r="AQ128" s="132"/>
      <c r="AR128" s="132"/>
      <c r="AS128" s="132"/>
      <c r="AT128" s="132"/>
      <c r="AU128" s="132"/>
      <c r="AV128" s="132"/>
      <c r="AX128" s="114"/>
      <c r="AY128" s="114"/>
      <c r="AZ128" s="275"/>
      <c r="BA128" s="103"/>
      <c r="BB128" s="103"/>
      <c r="BC128" s="114"/>
    </row>
    <row r="129" spans="1:55" ht="23.1" customHeight="1">
      <c r="A129" s="116"/>
      <c r="B129" s="111"/>
      <c r="C129" s="1684"/>
      <c r="D129" s="1685"/>
      <c r="E129" s="1685"/>
      <c r="F129" s="1685"/>
      <c r="G129" s="1685"/>
      <c r="H129" s="1680"/>
      <c r="I129" s="1680"/>
      <c r="J129" s="1680"/>
      <c r="K129" s="1751">
        <v>1.32</v>
      </c>
      <c r="L129" s="1751"/>
      <c r="M129" s="1751"/>
      <c r="N129" s="1751"/>
      <c r="O129" s="1751"/>
      <c r="P129" s="1751"/>
      <c r="Q129" s="1751"/>
      <c r="R129" s="1751"/>
      <c r="S129" s="1751"/>
      <c r="T129" s="1751"/>
      <c r="U129" s="1751"/>
      <c r="V129" s="1751"/>
      <c r="W129" s="1752">
        <v>1.18</v>
      </c>
      <c r="X129" s="1752"/>
      <c r="Y129" s="1752"/>
      <c r="Z129" s="1752"/>
      <c r="AA129" s="1752"/>
      <c r="AB129" s="1752"/>
      <c r="AC129" s="1752"/>
      <c r="AD129" s="1752"/>
      <c r="AE129" s="1752"/>
      <c r="AF129" s="1751" t="e">
        <f>W129+(K129-W129)/(W128-K128)*(W128-AF128)</f>
        <v>#REF!</v>
      </c>
      <c r="AG129" s="1751"/>
      <c r="AH129" s="1751"/>
      <c r="AI129" s="1751"/>
      <c r="AJ129" s="1751"/>
      <c r="AK129" s="1751"/>
      <c r="AL129" s="1751"/>
      <c r="AM129" s="1753"/>
      <c r="AN129" s="132"/>
      <c r="AO129" s="115"/>
      <c r="AQ129" s="132"/>
      <c r="AR129" s="132"/>
      <c r="AS129" s="132"/>
      <c r="AT129" s="132"/>
      <c r="AU129" s="132"/>
      <c r="AV129" s="132"/>
      <c r="AX129" s="114"/>
      <c r="AY129" s="114"/>
      <c r="AZ129" s="275"/>
      <c r="BA129" s="103"/>
      <c r="BB129" s="103"/>
      <c r="BC129" s="114"/>
    </row>
    <row r="130" spans="1:55" ht="23.1" customHeight="1">
      <c r="A130" s="116"/>
      <c r="B130" s="111"/>
      <c r="C130" s="1684"/>
      <c r="D130" s="1685"/>
      <c r="E130" s="1685"/>
      <c r="F130" s="1685"/>
      <c r="G130" s="1685"/>
      <c r="H130" s="1680" t="s">
        <v>270</v>
      </c>
      <c r="I130" s="1680"/>
      <c r="J130" s="1680"/>
      <c r="K130" s="1680">
        <v>1.7000000000000001E-2</v>
      </c>
      <c r="L130" s="1680"/>
      <c r="M130" s="1680"/>
      <c r="N130" s="1680"/>
      <c r="O130" s="1680"/>
      <c r="P130" s="1680"/>
      <c r="Q130" s="1680"/>
      <c r="R130" s="1680"/>
      <c r="S130" s="1680"/>
      <c r="T130" s="1680"/>
      <c r="U130" s="1680"/>
      <c r="V130" s="1680"/>
      <c r="W130" s="1680">
        <v>3.5999999999999997E-2</v>
      </c>
      <c r="X130" s="1680"/>
      <c r="Y130" s="1680"/>
      <c r="Z130" s="1680"/>
      <c r="AA130" s="1680"/>
      <c r="AB130" s="1680"/>
      <c r="AC130" s="1680"/>
      <c r="AD130" s="1680"/>
      <c r="AE130" s="1680"/>
      <c r="AF130" s="1765" t="e">
        <f>F140</f>
        <v>#REF!</v>
      </c>
      <c r="AG130" s="1765"/>
      <c r="AH130" s="1765"/>
      <c r="AI130" s="1765"/>
      <c r="AJ130" s="1765"/>
      <c r="AK130" s="1765"/>
      <c r="AL130" s="1765"/>
      <c r="AM130" s="1766"/>
      <c r="AN130" s="132"/>
      <c r="AO130" s="115"/>
      <c r="AQ130" s="132"/>
      <c r="AR130" s="132"/>
      <c r="AS130" s="132"/>
      <c r="AT130" s="132"/>
      <c r="AU130" s="132"/>
      <c r="AV130" s="132"/>
      <c r="AX130" s="114"/>
      <c r="AY130" s="114"/>
      <c r="AZ130" s="275"/>
      <c r="BA130" s="103"/>
      <c r="BB130" s="103"/>
      <c r="BC130" s="114"/>
    </row>
    <row r="131" spans="1:55" ht="23.1" customHeight="1">
      <c r="A131" s="116"/>
      <c r="B131" s="111"/>
      <c r="C131" s="1684"/>
      <c r="D131" s="1685"/>
      <c r="E131" s="1685"/>
      <c r="F131" s="1685"/>
      <c r="G131" s="1685"/>
      <c r="H131" s="1680"/>
      <c r="I131" s="1680"/>
      <c r="J131" s="1680"/>
      <c r="K131" s="1751">
        <v>1.34</v>
      </c>
      <c r="L131" s="1751"/>
      <c r="M131" s="1751"/>
      <c r="N131" s="1751"/>
      <c r="O131" s="1751"/>
      <c r="P131" s="1751"/>
      <c r="Q131" s="1751"/>
      <c r="R131" s="1751"/>
      <c r="S131" s="1751"/>
      <c r="T131" s="1751"/>
      <c r="U131" s="1751"/>
      <c r="V131" s="1751"/>
      <c r="W131" s="1752">
        <v>1.1499999999999999</v>
      </c>
      <c r="X131" s="1752"/>
      <c r="Y131" s="1752"/>
      <c r="Z131" s="1752"/>
      <c r="AA131" s="1752"/>
      <c r="AB131" s="1752"/>
      <c r="AC131" s="1752"/>
      <c r="AD131" s="1752"/>
      <c r="AE131" s="1752"/>
      <c r="AF131" s="1751" t="e">
        <f>W131+(K131-W131)/(W130-K130)*(W130-AF130)</f>
        <v>#REF!</v>
      </c>
      <c r="AG131" s="1751"/>
      <c r="AH131" s="1751"/>
      <c r="AI131" s="1751"/>
      <c r="AJ131" s="1751"/>
      <c r="AK131" s="1751"/>
      <c r="AL131" s="1751"/>
      <c r="AM131" s="1753"/>
      <c r="AN131" s="132"/>
      <c r="AO131" s="115"/>
      <c r="AQ131" s="132"/>
      <c r="AR131" s="132"/>
      <c r="AS131" s="132"/>
      <c r="AT131" s="132"/>
      <c r="AU131" s="132"/>
      <c r="AV131" s="132"/>
      <c r="AX131" s="114"/>
      <c r="AY131" s="114"/>
      <c r="AZ131" s="275"/>
      <c r="BA131" s="103"/>
      <c r="BB131" s="103"/>
      <c r="BC131" s="114"/>
    </row>
    <row r="132" spans="1:55" ht="23.1" customHeight="1">
      <c r="A132" s="116"/>
      <c r="B132" s="111"/>
      <c r="C132" s="1684"/>
      <c r="D132" s="1685"/>
      <c r="E132" s="1685"/>
      <c r="F132" s="1685"/>
      <c r="G132" s="1685"/>
      <c r="H132" s="1680" t="s">
        <v>690</v>
      </c>
      <c r="I132" s="1680"/>
      <c r="J132" s="1680"/>
      <c r="K132" s="1680">
        <v>1.7000000000000001E-2</v>
      </c>
      <c r="L132" s="1680"/>
      <c r="M132" s="1680"/>
      <c r="N132" s="1680"/>
      <c r="O132" s="1680"/>
      <c r="P132" s="1680"/>
      <c r="Q132" s="1680"/>
      <c r="R132" s="1680"/>
      <c r="S132" s="1680"/>
      <c r="T132" s="1680"/>
      <c r="U132" s="1680"/>
      <c r="V132" s="1680"/>
      <c r="W132" s="1680">
        <v>3.5999999999999997E-2</v>
      </c>
      <c r="X132" s="1680"/>
      <c r="Y132" s="1680"/>
      <c r="Z132" s="1680"/>
      <c r="AA132" s="1680"/>
      <c r="AB132" s="1680"/>
      <c r="AC132" s="1680"/>
      <c r="AD132" s="1680"/>
      <c r="AE132" s="1680"/>
      <c r="AF132" s="1765" t="e">
        <f>F142</f>
        <v>#REF!</v>
      </c>
      <c r="AG132" s="1765"/>
      <c r="AH132" s="1765"/>
      <c r="AI132" s="1765"/>
      <c r="AJ132" s="1765"/>
      <c r="AK132" s="1765"/>
      <c r="AL132" s="1765"/>
      <c r="AM132" s="1766"/>
      <c r="AN132" s="132"/>
      <c r="AO132" s="115"/>
      <c r="AQ132" s="132"/>
      <c r="AR132" s="132"/>
      <c r="AS132" s="132"/>
      <c r="AT132" s="132"/>
      <c r="AU132" s="132"/>
      <c r="AV132" s="132"/>
      <c r="AX132" s="114"/>
      <c r="AY132" s="114"/>
      <c r="AZ132" s="275"/>
      <c r="BA132" s="103"/>
      <c r="BB132" s="103"/>
      <c r="BC132" s="114"/>
    </row>
    <row r="133" spans="1:55" ht="23.1" customHeight="1">
      <c r="A133" s="116"/>
      <c r="B133" s="111"/>
      <c r="C133" s="1686"/>
      <c r="D133" s="1687"/>
      <c r="E133" s="1687"/>
      <c r="F133" s="1687"/>
      <c r="G133" s="1687"/>
      <c r="H133" s="1764"/>
      <c r="I133" s="1764"/>
      <c r="J133" s="1764"/>
      <c r="K133" s="1767">
        <v>1.3</v>
      </c>
      <c r="L133" s="1767"/>
      <c r="M133" s="1767"/>
      <c r="N133" s="1767"/>
      <c r="O133" s="1767"/>
      <c r="P133" s="1767"/>
      <c r="Q133" s="1767"/>
      <c r="R133" s="1767"/>
      <c r="S133" s="1767"/>
      <c r="T133" s="1767"/>
      <c r="U133" s="1767"/>
      <c r="V133" s="1767"/>
      <c r="W133" s="1771">
        <v>1.1499999999999999</v>
      </c>
      <c r="X133" s="1771"/>
      <c r="Y133" s="1771"/>
      <c r="Z133" s="1771"/>
      <c r="AA133" s="1771"/>
      <c r="AB133" s="1771"/>
      <c r="AC133" s="1771"/>
      <c r="AD133" s="1771"/>
      <c r="AE133" s="1771"/>
      <c r="AF133" s="1767" t="e">
        <f>W133+(K133-W133)/(W132-K132)*(W132-AF132)</f>
        <v>#REF!</v>
      </c>
      <c r="AG133" s="1767"/>
      <c r="AH133" s="1767"/>
      <c r="AI133" s="1767"/>
      <c r="AJ133" s="1767"/>
      <c r="AK133" s="1767"/>
      <c r="AL133" s="1767"/>
      <c r="AM133" s="1772"/>
      <c r="AN133" s="132"/>
      <c r="AO133" s="115"/>
      <c r="AQ133" s="132"/>
      <c r="AR133" s="132"/>
      <c r="AS133" s="132"/>
      <c r="AT133" s="132"/>
      <c r="AU133" s="132"/>
      <c r="AV133" s="132"/>
      <c r="AX133" s="114"/>
      <c r="AY133" s="114"/>
      <c r="AZ133" s="275"/>
      <c r="BA133" s="103"/>
      <c r="BB133" s="103"/>
      <c r="BC133" s="114"/>
    </row>
    <row r="134" spans="1:55" ht="24.95" customHeight="1">
      <c r="A134" s="116"/>
      <c r="B134" s="111"/>
      <c r="C134" s="348"/>
      <c r="D134" s="348"/>
      <c r="E134" s="348"/>
      <c r="F134" s="348"/>
      <c r="G134" s="348"/>
      <c r="H134" s="348"/>
      <c r="I134" s="348"/>
      <c r="J134" s="34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48"/>
      <c r="X134" s="348"/>
      <c r="Y134" s="348"/>
      <c r="Z134" s="348"/>
      <c r="AA134" s="348"/>
      <c r="AB134" s="348"/>
      <c r="AC134" s="348"/>
      <c r="AD134" s="348"/>
      <c r="AE134" s="348"/>
      <c r="AF134" s="358"/>
      <c r="AG134" s="358"/>
      <c r="AH134" s="358"/>
      <c r="AI134" s="358"/>
      <c r="AJ134" s="358"/>
      <c r="AK134" s="358"/>
      <c r="AL134" s="358"/>
      <c r="AM134" s="358"/>
      <c r="AN134" s="132"/>
      <c r="AO134" s="115"/>
      <c r="AQ134" s="132"/>
      <c r="AR134" s="132"/>
      <c r="AS134" s="132"/>
      <c r="AT134" s="132"/>
      <c r="AU134" s="132"/>
      <c r="AV134" s="132"/>
      <c r="AX134" s="114"/>
      <c r="AY134" s="114"/>
      <c r="AZ134" s="275"/>
      <c r="BA134" s="103"/>
      <c r="BB134" s="103"/>
      <c r="BC134" s="114"/>
    </row>
    <row r="135" spans="1:55" ht="24.95" customHeight="1">
      <c r="A135" s="116"/>
      <c r="B135" s="111"/>
      <c r="C135" s="111"/>
      <c r="D135" s="351" t="s">
        <v>419</v>
      </c>
      <c r="E135" s="347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  <c r="AA135" s="347"/>
      <c r="AB135" s="347"/>
      <c r="AC135" s="347"/>
      <c r="AD135" s="351"/>
      <c r="AE135" s="132"/>
      <c r="AF135" s="132"/>
      <c r="AG135" s="132"/>
      <c r="AH135" s="132"/>
      <c r="AI135" s="132"/>
      <c r="AJ135" s="132"/>
      <c r="AK135" s="132"/>
      <c r="AL135" s="132"/>
      <c r="AM135" s="132"/>
      <c r="AN135" s="132"/>
      <c r="AO135" s="115"/>
      <c r="AQ135" s="132"/>
      <c r="AR135" s="132"/>
      <c r="AS135" s="132"/>
      <c r="AT135" s="132"/>
      <c r="AU135" s="132"/>
      <c r="AV135" s="132"/>
      <c r="AX135" s="114"/>
      <c r="AY135" s="114"/>
      <c r="AZ135" s="275"/>
      <c r="BA135" s="103"/>
      <c r="BB135" s="103"/>
      <c r="BC135" s="114"/>
    </row>
    <row r="136" spans="1:55" ht="23.1" customHeight="1">
      <c r="A136" s="116"/>
      <c r="B136" s="111"/>
      <c r="C136" s="1675" t="s">
        <v>410</v>
      </c>
      <c r="D136" s="1675"/>
      <c r="E136" s="1676"/>
      <c r="F136" s="1674" t="s">
        <v>420</v>
      </c>
      <c r="G136" s="1675"/>
      <c r="H136" s="1676"/>
      <c r="I136" s="1698" t="s">
        <v>421</v>
      </c>
      <c r="J136" s="1699"/>
      <c r="K136" s="1699"/>
      <c r="L136" s="1700"/>
      <c r="M136" s="1674" t="s">
        <v>422</v>
      </c>
      <c r="N136" s="1675"/>
      <c r="O136" s="1676"/>
      <c r="P136" s="1674" t="s">
        <v>423</v>
      </c>
      <c r="Q136" s="1675"/>
      <c r="R136" s="1675"/>
      <c r="S136" s="1675"/>
      <c r="T136" s="1676"/>
      <c r="U136" s="1674" t="s">
        <v>424</v>
      </c>
      <c r="V136" s="1675"/>
      <c r="W136" s="1676"/>
      <c r="X136" s="1674" t="s">
        <v>425</v>
      </c>
      <c r="Y136" s="1676"/>
      <c r="Z136" s="1698" t="s">
        <v>426</v>
      </c>
      <c r="AA136" s="1699"/>
      <c r="AB136" s="1700"/>
      <c r="AC136" s="1698" t="s">
        <v>427</v>
      </c>
      <c r="AD136" s="1699"/>
      <c r="AE136" s="1699"/>
      <c r="AF136" s="1699"/>
      <c r="AG136" s="1700"/>
      <c r="AH136" s="1698" t="s">
        <v>428</v>
      </c>
      <c r="AI136" s="1699"/>
      <c r="AJ136" s="1699"/>
      <c r="AK136" s="1699"/>
      <c r="AL136" s="1699"/>
      <c r="AM136" s="1699"/>
      <c r="AN136" s="132"/>
      <c r="AO136" s="115"/>
      <c r="AQ136" s="132"/>
      <c r="AR136" s="132"/>
      <c r="AS136" s="132"/>
      <c r="AT136" s="132"/>
      <c r="AU136" s="132"/>
      <c r="AV136" s="132"/>
      <c r="AX136" s="114"/>
      <c r="AY136" s="114"/>
      <c r="AZ136" s="275"/>
      <c r="BA136" s="103"/>
      <c r="BB136" s="103"/>
      <c r="BC136" s="114"/>
    </row>
    <row r="137" spans="1:55" ht="23.1" customHeight="1">
      <c r="A137" s="116"/>
      <c r="B137" s="111"/>
      <c r="C137" s="1678"/>
      <c r="D137" s="1678"/>
      <c r="E137" s="1679"/>
      <c r="F137" s="1677"/>
      <c r="G137" s="1678"/>
      <c r="H137" s="1679"/>
      <c r="I137" s="1701"/>
      <c r="J137" s="1702"/>
      <c r="K137" s="1702"/>
      <c r="L137" s="1703"/>
      <c r="M137" s="1677"/>
      <c r="N137" s="1678"/>
      <c r="O137" s="1679"/>
      <c r="P137" s="1677"/>
      <c r="Q137" s="1678"/>
      <c r="R137" s="1678"/>
      <c r="S137" s="1678"/>
      <c r="T137" s="1679"/>
      <c r="U137" s="1677"/>
      <c r="V137" s="1678"/>
      <c r="W137" s="1679"/>
      <c r="X137" s="1677"/>
      <c r="Y137" s="1679"/>
      <c r="Z137" s="1701"/>
      <c r="AA137" s="1702"/>
      <c r="AB137" s="1703"/>
      <c r="AC137" s="1701"/>
      <c r="AD137" s="1702"/>
      <c r="AE137" s="1702"/>
      <c r="AF137" s="1702"/>
      <c r="AG137" s="1703"/>
      <c r="AH137" s="1701"/>
      <c r="AI137" s="1702"/>
      <c r="AJ137" s="1702"/>
      <c r="AK137" s="1702"/>
      <c r="AL137" s="1702"/>
      <c r="AM137" s="1702"/>
      <c r="AN137" s="132"/>
      <c r="AO137" s="115"/>
      <c r="AQ137" s="132"/>
      <c r="AR137" s="132"/>
      <c r="AS137" s="132"/>
      <c r="AT137" s="132"/>
      <c r="AU137" s="132"/>
      <c r="AV137" s="132"/>
      <c r="AX137" s="114"/>
      <c r="AY137" s="114"/>
      <c r="AZ137" s="275"/>
      <c r="BA137" s="103"/>
      <c r="BB137" s="103"/>
      <c r="BC137" s="114"/>
    </row>
    <row r="138" spans="1:55" ht="23.1" customHeight="1">
      <c r="A138" s="116"/>
      <c r="B138" s="111"/>
      <c r="C138" s="1699" t="str">
        <f>H128</f>
        <v>B</v>
      </c>
      <c r="D138" s="1699"/>
      <c r="E138" s="1700"/>
      <c r="F138" s="1773" t="e">
        <f>AD147/O147</f>
        <v>#REF!</v>
      </c>
      <c r="G138" s="1774"/>
      <c r="H138" s="1775"/>
      <c r="I138" s="1743">
        <v>0.06</v>
      </c>
      <c r="J138" s="1744"/>
      <c r="K138" s="1744"/>
      <c r="L138" s="1745"/>
      <c r="M138" s="1779" t="e">
        <f>J147/AD147</f>
        <v>#REF!</v>
      </c>
      <c r="N138" s="1780"/>
      <c r="O138" s="1781"/>
      <c r="P138" s="1785" t="e">
        <f>I138/SQRT(2*9.818*AD147^3)</f>
        <v>#REF!</v>
      </c>
      <c r="Q138" s="1786"/>
      <c r="R138" s="1786"/>
      <c r="S138" s="1786"/>
      <c r="T138" s="1787"/>
      <c r="U138" s="1779" t="e">
        <f>AF129</f>
        <v>#REF!</v>
      </c>
      <c r="V138" s="1780"/>
      <c r="W138" s="1781"/>
      <c r="X138" s="1779" t="e">
        <f>U138*AD147</f>
        <v>#REF!</v>
      </c>
      <c r="Y138" s="1781"/>
      <c r="Z138" s="1743">
        <f>U22</f>
        <v>3.3559999999999999</v>
      </c>
      <c r="AA138" s="1744"/>
      <c r="AB138" s="1745"/>
      <c r="AC138" s="1791" t="e">
        <f>X138+Z138</f>
        <v>#REF!</v>
      </c>
      <c r="AD138" s="1792"/>
      <c r="AE138" s="1792"/>
      <c r="AF138" s="1792"/>
      <c r="AG138" s="1793"/>
      <c r="AH138" s="1791" t="e">
        <f>AC138</f>
        <v>#REF!</v>
      </c>
      <c r="AI138" s="1792"/>
      <c r="AJ138" s="1792"/>
      <c r="AK138" s="1792"/>
      <c r="AL138" s="1792"/>
      <c r="AM138" s="1792"/>
      <c r="AN138" s="132"/>
      <c r="AO138" s="115"/>
      <c r="AQ138" s="132"/>
      <c r="AR138" s="132"/>
      <c r="AS138" s="132"/>
      <c r="AT138" s="132"/>
      <c r="AU138" s="132"/>
      <c r="AV138" s="132"/>
      <c r="AX138" s="114"/>
      <c r="AY138" s="114"/>
      <c r="AZ138" s="275"/>
      <c r="BA138" s="103"/>
      <c r="BB138" s="103"/>
      <c r="BC138" s="114"/>
    </row>
    <row r="139" spans="1:55" ht="23.1" customHeight="1">
      <c r="A139" s="116"/>
      <c r="B139" s="111"/>
      <c r="C139" s="1741"/>
      <c r="D139" s="1741"/>
      <c r="E139" s="1742"/>
      <c r="F139" s="1776"/>
      <c r="G139" s="1777"/>
      <c r="H139" s="1778"/>
      <c r="I139" s="1746"/>
      <c r="J139" s="1747"/>
      <c r="K139" s="1747"/>
      <c r="L139" s="1748"/>
      <c r="M139" s="1782"/>
      <c r="N139" s="1783"/>
      <c r="O139" s="1784"/>
      <c r="P139" s="1788"/>
      <c r="Q139" s="1789"/>
      <c r="R139" s="1789"/>
      <c r="S139" s="1789"/>
      <c r="T139" s="1790"/>
      <c r="U139" s="1782"/>
      <c r="V139" s="1783"/>
      <c r="W139" s="1784"/>
      <c r="X139" s="1782"/>
      <c r="Y139" s="1784"/>
      <c r="Z139" s="1746"/>
      <c r="AA139" s="1747"/>
      <c r="AB139" s="1748"/>
      <c r="AC139" s="1794"/>
      <c r="AD139" s="1795"/>
      <c r="AE139" s="1795"/>
      <c r="AF139" s="1795"/>
      <c r="AG139" s="1796"/>
      <c r="AH139" s="1794"/>
      <c r="AI139" s="1795"/>
      <c r="AJ139" s="1795"/>
      <c r="AK139" s="1795"/>
      <c r="AL139" s="1795"/>
      <c r="AM139" s="1795"/>
      <c r="AN139" s="132"/>
      <c r="AO139" s="115"/>
      <c r="AQ139" s="132"/>
      <c r="AR139" s="132"/>
      <c r="AS139" s="132"/>
      <c r="AT139" s="132"/>
      <c r="AU139" s="132"/>
      <c r="AV139" s="132"/>
      <c r="AX139" s="114"/>
      <c r="AY139" s="114"/>
      <c r="AZ139" s="275"/>
      <c r="BA139" s="103"/>
      <c r="BB139" s="103"/>
      <c r="BC139" s="114"/>
    </row>
    <row r="140" spans="1:55" ht="23.1" customHeight="1">
      <c r="A140" s="116"/>
      <c r="B140" s="111"/>
      <c r="C140" s="1797" t="str">
        <f>H130</f>
        <v>C</v>
      </c>
      <c r="D140" s="1797"/>
      <c r="E140" s="1798"/>
      <c r="F140" s="1799" t="e">
        <f>AD148/O148</f>
        <v>#REF!</v>
      </c>
      <c r="G140" s="1800"/>
      <c r="H140" s="1801"/>
      <c r="I140" s="1802">
        <v>0.06</v>
      </c>
      <c r="J140" s="1803"/>
      <c r="K140" s="1803"/>
      <c r="L140" s="1804"/>
      <c r="M140" s="1805" t="e">
        <f>J148/AD148</f>
        <v>#REF!</v>
      </c>
      <c r="N140" s="1806"/>
      <c r="O140" s="1807"/>
      <c r="P140" s="1808" t="e">
        <f>I140/SQRT(2*9.818*AD147^3)</f>
        <v>#REF!</v>
      </c>
      <c r="Q140" s="1809"/>
      <c r="R140" s="1809"/>
      <c r="S140" s="1809"/>
      <c r="T140" s="1810"/>
      <c r="U140" s="1805" t="e">
        <f>AF131</f>
        <v>#REF!</v>
      </c>
      <c r="V140" s="1806"/>
      <c r="W140" s="1807"/>
      <c r="X140" s="1805" t="e">
        <f>U140*AD148</f>
        <v>#REF!</v>
      </c>
      <c r="Y140" s="1807"/>
      <c r="Z140" s="1802">
        <f>Z138</f>
        <v>3.3559999999999999</v>
      </c>
      <c r="AA140" s="1803"/>
      <c r="AB140" s="1804"/>
      <c r="AC140" s="1811" t="e">
        <f>X140+Z140</f>
        <v>#REF!</v>
      </c>
      <c r="AD140" s="1812"/>
      <c r="AE140" s="1812"/>
      <c r="AF140" s="1812"/>
      <c r="AG140" s="1813"/>
      <c r="AH140" s="1811" t="e">
        <f>AC140</f>
        <v>#REF!</v>
      </c>
      <c r="AI140" s="1812"/>
      <c r="AJ140" s="1812"/>
      <c r="AK140" s="1812"/>
      <c r="AL140" s="1812"/>
      <c r="AM140" s="1812"/>
      <c r="AN140" s="132"/>
      <c r="AO140" s="115"/>
      <c r="AQ140" s="132"/>
      <c r="AR140" s="132"/>
      <c r="AS140" s="132"/>
      <c r="AT140" s="132"/>
      <c r="AU140" s="132"/>
      <c r="AV140" s="132"/>
      <c r="AX140" s="114"/>
      <c r="AY140" s="114"/>
      <c r="AZ140" s="275"/>
      <c r="BA140" s="103"/>
      <c r="BB140" s="103"/>
      <c r="BC140" s="114"/>
    </row>
    <row r="141" spans="1:55" ht="23.1" customHeight="1">
      <c r="A141" s="116"/>
      <c r="B141" s="111"/>
      <c r="C141" s="1741"/>
      <c r="D141" s="1741"/>
      <c r="E141" s="1742"/>
      <c r="F141" s="1776"/>
      <c r="G141" s="1777"/>
      <c r="H141" s="1778"/>
      <c r="I141" s="1746"/>
      <c r="J141" s="1747"/>
      <c r="K141" s="1747"/>
      <c r="L141" s="1748"/>
      <c r="M141" s="1782"/>
      <c r="N141" s="1783"/>
      <c r="O141" s="1784"/>
      <c r="P141" s="1788"/>
      <c r="Q141" s="1789"/>
      <c r="R141" s="1789"/>
      <c r="S141" s="1789"/>
      <c r="T141" s="1790"/>
      <c r="U141" s="1782"/>
      <c r="V141" s="1783"/>
      <c r="W141" s="1784"/>
      <c r="X141" s="1782"/>
      <c r="Y141" s="1784"/>
      <c r="Z141" s="1746"/>
      <c r="AA141" s="1747"/>
      <c r="AB141" s="1748"/>
      <c r="AC141" s="1794"/>
      <c r="AD141" s="1795"/>
      <c r="AE141" s="1795"/>
      <c r="AF141" s="1795"/>
      <c r="AG141" s="1796"/>
      <c r="AH141" s="1794"/>
      <c r="AI141" s="1795"/>
      <c r="AJ141" s="1795"/>
      <c r="AK141" s="1795"/>
      <c r="AL141" s="1795"/>
      <c r="AM141" s="1795"/>
      <c r="AN141" s="132"/>
      <c r="AO141" s="115"/>
      <c r="AQ141" s="132"/>
      <c r="AR141" s="132"/>
      <c r="AS141" s="132"/>
      <c r="AT141" s="132"/>
      <c r="AU141" s="132"/>
      <c r="AV141" s="132"/>
      <c r="AX141" s="114"/>
      <c r="AY141" s="114"/>
      <c r="AZ141" s="275"/>
      <c r="BA141" s="103"/>
      <c r="BB141" s="103"/>
      <c r="BC141" s="114"/>
    </row>
    <row r="142" spans="1:55" ht="23.1" customHeight="1">
      <c r="A142" s="116"/>
      <c r="B142" s="111"/>
      <c r="C142" s="1797" t="str">
        <f>H132</f>
        <v>D</v>
      </c>
      <c r="D142" s="1797"/>
      <c r="E142" s="1798"/>
      <c r="F142" s="1799" t="e">
        <f>AD149/O149</f>
        <v>#REF!</v>
      </c>
      <c r="G142" s="1800"/>
      <c r="H142" s="1801"/>
      <c r="I142" s="1802">
        <f>0.06</f>
        <v>0.06</v>
      </c>
      <c r="J142" s="1803"/>
      <c r="K142" s="1803"/>
      <c r="L142" s="1804"/>
      <c r="M142" s="1805" t="e">
        <f>J149/AD149</f>
        <v>#REF!</v>
      </c>
      <c r="N142" s="1806"/>
      <c r="O142" s="1807"/>
      <c r="P142" s="1823" t="e">
        <f>I142/SQRT(2*9.818*AD149^3)</f>
        <v>#REF!</v>
      </c>
      <c r="Q142" s="1824"/>
      <c r="R142" s="1824"/>
      <c r="S142" s="1824"/>
      <c r="T142" s="1825"/>
      <c r="U142" s="1805" t="e">
        <f>AF133</f>
        <v>#REF!</v>
      </c>
      <c r="V142" s="1806"/>
      <c r="W142" s="1807"/>
      <c r="X142" s="1805" t="e">
        <f>U142*AD149</f>
        <v>#REF!</v>
      </c>
      <c r="Y142" s="1807"/>
      <c r="Z142" s="1802">
        <f>Z140</f>
        <v>3.3559999999999999</v>
      </c>
      <c r="AA142" s="1803"/>
      <c r="AB142" s="1804"/>
      <c r="AC142" s="1811" t="e">
        <f>X142+Z142</f>
        <v>#REF!</v>
      </c>
      <c r="AD142" s="1812"/>
      <c r="AE142" s="1812"/>
      <c r="AF142" s="1812"/>
      <c r="AG142" s="1813"/>
      <c r="AH142" s="1811" t="e">
        <f>AC142</f>
        <v>#REF!</v>
      </c>
      <c r="AI142" s="1812"/>
      <c r="AJ142" s="1812"/>
      <c r="AK142" s="1812"/>
      <c r="AL142" s="1812"/>
      <c r="AM142" s="1812"/>
      <c r="AN142" s="132"/>
      <c r="AO142" s="115"/>
      <c r="AQ142" s="132"/>
      <c r="AR142" s="132"/>
      <c r="AS142" s="132"/>
      <c r="AT142" s="132"/>
      <c r="AU142" s="132"/>
      <c r="AV142" s="132"/>
      <c r="AX142" s="114"/>
      <c r="AY142" s="114"/>
      <c r="AZ142" s="275"/>
      <c r="BA142" s="103"/>
      <c r="BB142" s="103"/>
      <c r="BC142" s="114"/>
    </row>
    <row r="143" spans="1:55" ht="23.1" customHeight="1">
      <c r="A143" s="116"/>
      <c r="B143" s="111"/>
      <c r="C143" s="1702"/>
      <c r="D143" s="1702"/>
      <c r="E143" s="1703"/>
      <c r="F143" s="1814"/>
      <c r="G143" s="1815"/>
      <c r="H143" s="1816"/>
      <c r="I143" s="1817"/>
      <c r="J143" s="1818"/>
      <c r="K143" s="1818"/>
      <c r="L143" s="1819"/>
      <c r="M143" s="1820"/>
      <c r="N143" s="1821"/>
      <c r="O143" s="1822"/>
      <c r="P143" s="1826"/>
      <c r="Q143" s="1827"/>
      <c r="R143" s="1827"/>
      <c r="S143" s="1827"/>
      <c r="T143" s="1828"/>
      <c r="U143" s="1820"/>
      <c r="V143" s="1821"/>
      <c r="W143" s="1822"/>
      <c r="X143" s="1820"/>
      <c r="Y143" s="1822"/>
      <c r="Z143" s="1817"/>
      <c r="AA143" s="1818"/>
      <c r="AB143" s="1819"/>
      <c r="AC143" s="1829"/>
      <c r="AD143" s="1830"/>
      <c r="AE143" s="1830"/>
      <c r="AF143" s="1830"/>
      <c r="AG143" s="1831"/>
      <c r="AH143" s="1829"/>
      <c r="AI143" s="1830"/>
      <c r="AJ143" s="1830"/>
      <c r="AK143" s="1830"/>
      <c r="AL143" s="1830"/>
      <c r="AM143" s="1830"/>
      <c r="AN143" s="132"/>
      <c r="AO143" s="115"/>
      <c r="AQ143" s="132"/>
      <c r="AR143" s="132"/>
      <c r="AS143" s="132"/>
      <c r="AT143" s="132"/>
      <c r="AU143" s="132"/>
      <c r="AV143" s="132"/>
      <c r="AX143" s="114"/>
      <c r="AY143" s="114"/>
      <c r="AZ143" s="275"/>
      <c r="BA143" s="103"/>
      <c r="BB143" s="103"/>
      <c r="BC143" s="114"/>
    </row>
    <row r="144" spans="1:55" ht="20.100000000000001" customHeight="1">
      <c r="A144" s="116"/>
      <c r="B144" s="111"/>
      <c r="C144" s="11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351"/>
      <c r="AB144" s="351"/>
      <c r="AC144" s="351"/>
      <c r="AD144" s="351"/>
      <c r="AE144" s="132"/>
      <c r="AF144" s="132"/>
      <c r="AG144" s="132"/>
      <c r="AH144" s="132"/>
      <c r="AI144" s="132"/>
      <c r="AJ144" s="132"/>
      <c r="AK144" s="132"/>
      <c r="AL144" s="132"/>
      <c r="AM144" s="132"/>
      <c r="AN144" s="132"/>
      <c r="AO144" s="115"/>
      <c r="AQ144" s="132"/>
      <c r="AR144" s="132"/>
      <c r="AS144" s="132"/>
      <c r="AT144" s="132"/>
      <c r="AU144" s="132"/>
      <c r="AV144" s="132"/>
      <c r="AX144" s="114"/>
      <c r="AY144" s="114"/>
      <c r="AZ144" s="275"/>
      <c r="BA144" s="103"/>
      <c r="BB144" s="103"/>
      <c r="BC144" s="114"/>
    </row>
    <row r="145" spans="1:85" ht="20.100000000000001" customHeight="1">
      <c r="A145" s="116"/>
      <c r="B145" s="116"/>
      <c r="C145" s="190" t="s">
        <v>693</v>
      </c>
      <c r="D145" s="116" t="s">
        <v>694</v>
      </c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  <c r="AH145" s="116"/>
      <c r="AI145" s="116"/>
      <c r="AJ145" s="116"/>
      <c r="AK145" s="116"/>
      <c r="AL145" s="116"/>
      <c r="AM145" s="116"/>
      <c r="AN145" s="116"/>
      <c r="AO145" s="116"/>
      <c r="AP145" s="116"/>
      <c r="AQ145" s="116"/>
      <c r="AR145" s="116"/>
      <c r="AS145" s="116"/>
      <c r="AT145" s="116"/>
      <c r="AU145" s="116"/>
      <c r="AV145" s="116"/>
      <c r="AW145" s="116"/>
      <c r="AX145" s="116"/>
      <c r="AY145" s="116"/>
      <c r="AZ145" s="116"/>
      <c r="BA145" s="116"/>
      <c r="BB145" s="116"/>
      <c r="BC145" s="116"/>
      <c r="BD145" s="116"/>
      <c r="BE145" s="116"/>
      <c r="BF145" s="116"/>
      <c r="BG145" s="116"/>
      <c r="BH145" s="116"/>
      <c r="BI145" s="116"/>
      <c r="BJ145" s="116"/>
      <c r="BK145" s="116"/>
      <c r="BL145" s="116"/>
    </row>
    <row r="146" spans="1:85" ht="20.100000000000001" customHeight="1">
      <c r="A146" s="116"/>
      <c r="B146" s="1171" t="s">
        <v>333</v>
      </c>
      <c r="C146" s="1171"/>
      <c r="D146" s="1171"/>
      <c r="E146" s="1171"/>
      <c r="F146" s="1171"/>
      <c r="G146" s="1171"/>
      <c r="H146" s="1171"/>
      <c r="I146" s="1168"/>
      <c r="J146" s="1172" t="s">
        <v>695</v>
      </c>
      <c r="K146" s="1171"/>
      <c r="L146" s="1171"/>
      <c r="M146" s="1171"/>
      <c r="N146" s="1168"/>
      <c r="O146" s="1172" t="s">
        <v>696</v>
      </c>
      <c r="P146" s="1171"/>
      <c r="Q146" s="1171"/>
      <c r="R146" s="1171"/>
      <c r="S146" s="1168"/>
      <c r="T146" s="1172" t="s">
        <v>191</v>
      </c>
      <c r="U146" s="1171"/>
      <c r="V146" s="1171"/>
      <c r="W146" s="1171"/>
      <c r="X146" s="1168"/>
      <c r="Y146" s="1172" t="s">
        <v>697</v>
      </c>
      <c r="Z146" s="1171"/>
      <c r="AA146" s="1171"/>
      <c r="AB146" s="1171"/>
      <c r="AC146" s="1168"/>
      <c r="AD146" s="1172" t="s">
        <v>698</v>
      </c>
      <c r="AE146" s="1171"/>
      <c r="AF146" s="1171"/>
      <c r="AG146" s="1171"/>
      <c r="AH146" s="1168"/>
      <c r="AI146" s="1172" t="s">
        <v>699</v>
      </c>
      <c r="AJ146" s="1171"/>
      <c r="AK146" s="1171"/>
      <c r="AL146" s="1171"/>
      <c r="AM146" s="1168"/>
      <c r="AN146" s="1172" t="s">
        <v>700</v>
      </c>
      <c r="AO146" s="1171"/>
      <c r="AR146" s="198"/>
      <c r="AS146" s="198"/>
      <c r="AT146" s="198"/>
      <c r="AU146" s="198"/>
      <c r="AV146" s="198"/>
      <c r="AW146" s="198"/>
      <c r="AX146" s="198"/>
      <c r="AY146" s="198"/>
      <c r="AZ146" s="198"/>
      <c r="BA146" s="198"/>
      <c r="BB146" s="198"/>
      <c r="BC146" s="198"/>
      <c r="BD146" s="198"/>
      <c r="BE146" s="198"/>
      <c r="BF146" s="116"/>
      <c r="BG146" s="116"/>
      <c r="BH146" s="116"/>
      <c r="BI146" s="116"/>
      <c r="BJ146" s="116"/>
      <c r="BK146" s="116"/>
      <c r="BL146" s="116"/>
    </row>
    <row r="147" spans="1:85" ht="20.100000000000001" customHeight="1">
      <c r="A147" s="116"/>
      <c r="B147" s="1692" t="str">
        <f>C128</f>
        <v>기존
구조물</v>
      </c>
      <c r="C147" s="1692"/>
      <c r="D147" s="1692"/>
      <c r="E147" s="1693"/>
      <c r="F147" s="858" t="str">
        <f>C138</f>
        <v>B</v>
      </c>
      <c r="G147" s="1658"/>
      <c r="H147" s="1658"/>
      <c r="I147" s="855"/>
      <c r="J147" s="1832">
        <f>AI22</f>
        <v>13.356</v>
      </c>
      <c r="K147" s="1833"/>
      <c r="L147" s="1833"/>
      <c r="M147" s="1833"/>
      <c r="N147" s="1834"/>
      <c r="O147" s="1835" t="e">
        <f>ROUND(1.56*O22^2,2)</f>
        <v>#REF!</v>
      </c>
      <c r="P147" s="1836"/>
      <c r="Q147" s="1836"/>
      <c r="R147" s="1836"/>
      <c r="S147" s="1837"/>
      <c r="T147" s="858" t="e">
        <f>ROUND(J147/O147,4)</f>
        <v>#REF!</v>
      </c>
      <c r="U147" s="1658"/>
      <c r="V147" s="1658"/>
      <c r="W147" s="1658"/>
      <c r="X147" s="855"/>
      <c r="Y147" s="1838" t="e">
        <f>VLOOKUP(T147,#REF!,2)</f>
        <v>#REF!</v>
      </c>
      <c r="Z147" s="1839"/>
      <c r="AA147" s="1839"/>
      <c r="AB147" s="1839"/>
      <c r="AC147" s="1840"/>
      <c r="AD147" s="1835" t="e">
        <f>ROUND(J32/Y147,2)</f>
        <v>#REF!</v>
      </c>
      <c r="AE147" s="1836"/>
      <c r="AF147" s="1836"/>
      <c r="AG147" s="1836"/>
      <c r="AH147" s="1837"/>
      <c r="AI147" s="858" t="e">
        <f>ROUND(J147/AD147,2)</f>
        <v>#REF!</v>
      </c>
      <c r="AJ147" s="1658"/>
      <c r="AK147" s="1658"/>
      <c r="AL147" s="1658"/>
      <c r="AM147" s="855"/>
      <c r="AN147" s="1835"/>
      <c r="AO147" s="1836"/>
      <c r="AR147" s="198"/>
      <c r="AS147" s="198"/>
      <c r="AT147" s="198"/>
      <c r="AU147" s="198"/>
      <c r="AV147" s="198"/>
      <c r="AW147" s="198"/>
      <c r="AX147" s="198"/>
      <c r="AY147" s="198"/>
      <c r="AZ147" s="198"/>
      <c r="BA147" s="198"/>
      <c r="BB147" s="198"/>
      <c r="BC147" s="198"/>
      <c r="BD147" s="198"/>
      <c r="BE147" s="198"/>
      <c r="BF147" s="116"/>
      <c r="BG147" s="116"/>
      <c r="BH147" s="116"/>
      <c r="BI147" s="116"/>
      <c r="BJ147" s="116"/>
      <c r="BK147" s="116"/>
      <c r="BL147" s="116"/>
    </row>
    <row r="148" spans="1:85" ht="20.100000000000001" customHeight="1">
      <c r="A148" s="116"/>
      <c r="B148" s="1694"/>
      <c r="C148" s="1694"/>
      <c r="D148" s="1694"/>
      <c r="E148" s="1695"/>
      <c r="F148" s="853" t="str">
        <f>C140</f>
        <v>C</v>
      </c>
      <c r="G148" s="1621"/>
      <c r="H148" s="1621"/>
      <c r="I148" s="847"/>
      <c r="J148" s="1841">
        <f>AI23</f>
        <v>13.356</v>
      </c>
      <c r="K148" s="1842"/>
      <c r="L148" s="1842"/>
      <c r="M148" s="1842"/>
      <c r="N148" s="1843"/>
      <c r="O148" s="1844">
        <f>ROUND(1.56*O23^2,2)</f>
        <v>206.31</v>
      </c>
      <c r="P148" s="1845"/>
      <c r="Q148" s="1845"/>
      <c r="R148" s="1845"/>
      <c r="S148" s="1846"/>
      <c r="T148" s="853">
        <f>ROUND(J148/O148,4)</f>
        <v>6.4699999999999994E-2</v>
      </c>
      <c r="U148" s="1621"/>
      <c r="V148" s="1621"/>
      <c r="W148" s="1621"/>
      <c r="X148" s="847"/>
      <c r="Y148" s="1847" t="e">
        <f>VLOOKUP(T148,#REF!,2)</f>
        <v>#REF!</v>
      </c>
      <c r="Z148" s="1848"/>
      <c r="AA148" s="1848"/>
      <c r="AB148" s="1848"/>
      <c r="AC148" s="1849"/>
      <c r="AD148" s="1844" t="e">
        <f>ROUND(J33/Y148,2)</f>
        <v>#REF!</v>
      </c>
      <c r="AE148" s="1845"/>
      <c r="AF148" s="1845"/>
      <c r="AG148" s="1845"/>
      <c r="AH148" s="1846"/>
      <c r="AI148" s="853" t="e">
        <f>ROUND(J148/AD148,2)</f>
        <v>#REF!</v>
      </c>
      <c r="AJ148" s="1621"/>
      <c r="AK148" s="1621"/>
      <c r="AL148" s="1621"/>
      <c r="AM148" s="847"/>
      <c r="AN148" s="1844"/>
      <c r="AO148" s="1845"/>
      <c r="AR148" s="198"/>
      <c r="AS148" s="198"/>
      <c r="AT148" s="198"/>
      <c r="AU148" s="198"/>
      <c r="AV148" s="198"/>
      <c r="AW148" s="198"/>
      <c r="AX148" s="198"/>
      <c r="AY148" s="198"/>
      <c r="AZ148" s="198"/>
      <c r="BA148" s="198"/>
      <c r="BB148" s="198"/>
      <c r="BC148" s="198"/>
      <c r="BD148" s="198"/>
      <c r="BE148" s="198"/>
      <c r="BF148" s="116"/>
      <c r="BG148" s="116"/>
      <c r="BH148" s="116"/>
      <c r="BI148" s="116"/>
      <c r="BJ148" s="116"/>
      <c r="BK148" s="116"/>
      <c r="BL148" s="116"/>
    </row>
    <row r="149" spans="1:85" ht="20.100000000000001" customHeight="1">
      <c r="A149" s="116"/>
      <c r="B149" s="1696"/>
      <c r="C149" s="1696"/>
      <c r="D149" s="1696"/>
      <c r="E149" s="1697"/>
      <c r="F149" s="846" t="str">
        <f>C142</f>
        <v>D</v>
      </c>
      <c r="G149" s="1850"/>
      <c r="H149" s="1850"/>
      <c r="I149" s="843"/>
      <c r="J149" s="1851">
        <f>AI24</f>
        <v>13.356</v>
      </c>
      <c r="K149" s="1852"/>
      <c r="L149" s="1852"/>
      <c r="M149" s="1852"/>
      <c r="N149" s="1853"/>
      <c r="O149" s="1854" t="e">
        <f>ROUND(1.56*O24^2,2)</f>
        <v>#REF!</v>
      </c>
      <c r="P149" s="1855"/>
      <c r="Q149" s="1855"/>
      <c r="R149" s="1855"/>
      <c r="S149" s="1856"/>
      <c r="T149" s="1857" t="e">
        <f>ROUND(J149/O149,4)</f>
        <v>#REF!</v>
      </c>
      <c r="U149" s="1858"/>
      <c r="V149" s="1858"/>
      <c r="W149" s="1858"/>
      <c r="X149" s="1859"/>
      <c r="Y149" s="1860" t="e">
        <f>VLOOKUP(T149,#REF!,2)</f>
        <v>#REF!</v>
      </c>
      <c r="Z149" s="1861"/>
      <c r="AA149" s="1861"/>
      <c r="AB149" s="1861"/>
      <c r="AC149" s="1862"/>
      <c r="AD149" s="1854" t="e">
        <f>ROUND(J34/Y149,2)</f>
        <v>#REF!</v>
      </c>
      <c r="AE149" s="1855"/>
      <c r="AF149" s="1855"/>
      <c r="AG149" s="1855"/>
      <c r="AH149" s="1856"/>
      <c r="AI149" s="846" t="e">
        <f>ROUND(J149/AD149,2)</f>
        <v>#REF!</v>
      </c>
      <c r="AJ149" s="1850"/>
      <c r="AK149" s="1850"/>
      <c r="AL149" s="1850"/>
      <c r="AM149" s="843"/>
      <c r="AN149" s="1854"/>
      <c r="AO149" s="1855"/>
      <c r="AR149" s="198"/>
      <c r="AS149" s="198"/>
      <c r="AT149" s="198"/>
      <c r="AU149" s="198"/>
      <c r="AV149" s="198"/>
      <c r="AW149" s="198"/>
      <c r="AX149" s="198"/>
      <c r="AY149" s="198"/>
      <c r="AZ149" s="198"/>
      <c r="BA149" s="198"/>
      <c r="BB149" s="198"/>
      <c r="BC149" s="198"/>
      <c r="BD149" s="198"/>
      <c r="BE149" s="198"/>
      <c r="BF149" s="116"/>
      <c r="BG149" s="116"/>
      <c r="BH149" s="116"/>
      <c r="BI149" s="116"/>
      <c r="BJ149" s="116"/>
      <c r="BK149" s="116"/>
      <c r="BL149" s="116"/>
    </row>
    <row r="150" spans="1:85" ht="20.100000000000001" customHeight="1">
      <c r="A150" s="116"/>
      <c r="B150" s="111"/>
      <c r="C150" s="111"/>
      <c r="D150" s="351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  <c r="AA150" s="351"/>
      <c r="AB150" s="351"/>
      <c r="AC150" s="351"/>
      <c r="AD150" s="351"/>
      <c r="AE150" s="132"/>
      <c r="AF150" s="132"/>
      <c r="AG150" s="132"/>
      <c r="AH150" s="132"/>
      <c r="AI150" s="132"/>
      <c r="AJ150" s="132"/>
      <c r="AK150" s="132"/>
      <c r="AL150" s="132"/>
      <c r="AM150" s="132"/>
      <c r="AN150" s="132"/>
      <c r="AO150" s="115"/>
      <c r="AQ150" s="132"/>
      <c r="AR150" s="132"/>
      <c r="AS150" s="132"/>
      <c r="AT150" s="132"/>
      <c r="AU150" s="132"/>
      <c r="AV150" s="132"/>
      <c r="AX150" s="114"/>
      <c r="AY150" s="114"/>
      <c r="AZ150" s="275"/>
      <c r="BA150" s="103"/>
      <c r="BB150" s="103"/>
      <c r="BC150" s="114"/>
    </row>
    <row r="151" spans="1:85" ht="20.100000000000001" customHeight="1">
      <c r="A151" s="116"/>
      <c r="B151" s="111"/>
      <c r="C151" s="11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  <c r="AA151" s="351"/>
      <c r="AB151" s="351"/>
      <c r="AC151" s="351"/>
      <c r="AD151" s="351"/>
      <c r="AE151" s="132"/>
      <c r="AF151" s="132"/>
      <c r="AG151" s="132"/>
      <c r="AH151" s="132"/>
      <c r="AI151" s="132"/>
      <c r="AJ151" s="132"/>
      <c r="AK151" s="132"/>
      <c r="AL151" s="132"/>
      <c r="AM151" s="132"/>
      <c r="AN151" s="132"/>
      <c r="AO151" s="115"/>
      <c r="AQ151" s="132"/>
      <c r="AR151" s="132"/>
      <c r="AS151" s="132"/>
      <c r="AT151" s="132"/>
      <c r="AU151" s="132"/>
      <c r="AV151" s="132"/>
      <c r="AX151" s="114"/>
      <c r="AY151" s="114"/>
      <c r="AZ151" s="275"/>
      <c r="BA151" s="103"/>
      <c r="BB151" s="103"/>
      <c r="BC151" s="114"/>
    </row>
    <row r="152" spans="1:85" ht="24.95" customHeight="1">
      <c r="C152" s="116" t="s">
        <v>632</v>
      </c>
      <c r="I152" s="7"/>
      <c r="J152" s="7"/>
      <c r="K152" s="7"/>
      <c r="L152" s="7"/>
      <c r="M152" s="418"/>
      <c r="O152" s="7"/>
      <c r="P152" s="7"/>
      <c r="Q152" s="7"/>
      <c r="R152" s="7"/>
      <c r="S152" s="7"/>
      <c r="T152" s="7"/>
      <c r="AP152" s="116"/>
      <c r="AQ152" s="132"/>
      <c r="AR152" s="132"/>
      <c r="AS152" s="132"/>
      <c r="AT152" s="132"/>
      <c r="AU152" s="132"/>
      <c r="AV152" s="132"/>
    </row>
    <row r="153" spans="1:85" ht="24.95" customHeight="1">
      <c r="C153" s="9" t="s">
        <v>197</v>
      </c>
      <c r="D153" s="10"/>
      <c r="I153" s="7"/>
      <c r="J153" s="7"/>
      <c r="K153" s="7"/>
      <c r="L153" s="7"/>
      <c r="M153" s="7"/>
      <c r="O153" s="7"/>
      <c r="P153" s="7"/>
      <c r="Q153" s="7"/>
      <c r="R153" s="7"/>
      <c r="S153" s="7"/>
      <c r="T153" s="7"/>
      <c r="AP153" s="14"/>
      <c r="AQ153" s="132"/>
      <c r="AR153" s="132"/>
      <c r="AS153" s="132"/>
      <c r="AT153" s="132"/>
      <c r="AU153" s="132"/>
      <c r="AV153" s="132"/>
      <c r="CF153" s="210"/>
      <c r="CG153" s="116"/>
    </row>
    <row r="154" spans="1:85" ht="24.95" customHeight="1">
      <c r="D154" s="105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2"/>
      <c r="Q154" s="122"/>
      <c r="R154" s="191"/>
      <c r="S154" s="191"/>
      <c r="T154" s="102"/>
      <c r="U154" s="102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2"/>
      <c r="AO154" s="13"/>
      <c r="AP154" s="14"/>
      <c r="AQ154" s="132"/>
      <c r="AR154" s="132"/>
      <c r="AS154" s="132"/>
      <c r="AT154" s="132"/>
      <c r="AU154" s="132"/>
      <c r="AV154" s="132"/>
      <c r="CG154" s="99"/>
    </row>
    <row r="155" spans="1:85" ht="24.95" customHeight="1">
      <c r="D155" s="108"/>
      <c r="E155" s="103" t="s">
        <v>293</v>
      </c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5"/>
      <c r="AO155" s="13"/>
      <c r="AP155" s="14"/>
      <c r="AQ155" s="132"/>
      <c r="AR155" s="132"/>
      <c r="AS155" s="132"/>
      <c r="AT155" s="132"/>
      <c r="AU155" s="132"/>
      <c r="AV155" s="132"/>
      <c r="CG155" s="99"/>
    </row>
    <row r="156" spans="1:85" ht="24.95" customHeight="1">
      <c r="D156" s="108"/>
      <c r="E156" s="103"/>
      <c r="F156" s="103" t="s">
        <v>69</v>
      </c>
      <c r="G156" s="103"/>
      <c r="H156" s="103"/>
      <c r="I156" s="103"/>
      <c r="J156" s="203" t="s">
        <v>193</v>
      </c>
      <c r="K156" s="103" t="s">
        <v>131</v>
      </c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4"/>
      <c r="W156" s="14"/>
      <c r="X156" s="14"/>
      <c r="Y156" s="14"/>
      <c r="Z156" s="14"/>
      <c r="AA156" s="14"/>
      <c r="AB156" s="14"/>
      <c r="AC156" s="14"/>
      <c r="AD156" s="273"/>
      <c r="AE156" s="273"/>
      <c r="AF156" s="273"/>
      <c r="AG156" s="14"/>
      <c r="AH156" s="14"/>
      <c r="AI156" s="14"/>
      <c r="AJ156" s="273"/>
      <c r="AK156" s="273"/>
      <c r="AL156" s="273"/>
      <c r="AM156" s="14"/>
      <c r="AN156" s="15"/>
      <c r="AO156" s="13"/>
      <c r="AP156" s="14"/>
      <c r="AQ156" s="132"/>
      <c r="AR156" s="132"/>
      <c r="AS156" s="132"/>
      <c r="AT156" s="132"/>
      <c r="AU156" s="132"/>
      <c r="AV156" s="132"/>
      <c r="CG156" s="100"/>
    </row>
    <row r="157" spans="1:85" ht="24.95" customHeight="1">
      <c r="D157" s="108"/>
      <c r="E157" s="103"/>
      <c r="F157" s="103"/>
      <c r="G157" s="103"/>
      <c r="H157" s="103"/>
      <c r="I157" s="103"/>
      <c r="J157" s="203" t="s">
        <v>194</v>
      </c>
      <c r="K157" s="103" t="s">
        <v>132</v>
      </c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4"/>
      <c r="W157" s="14"/>
      <c r="X157" s="14"/>
      <c r="Y157" s="14"/>
      <c r="Z157" s="14"/>
      <c r="AA157" s="14"/>
      <c r="AB157" s="14"/>
      <c r="AC157" s="14"/>
      <c r="AD157" s="115"/>
      <c r="AE157" s="115"/>
      <c r="AF157" s="115"/>
      <c r="AG157" s="14"/>
      <c r="AH157" s="14"/>
      <c r="AI157" s="14"/>
      <c r="AJ157" s="115"/>
      <c r="AK157" s="115"/>
      <c r="AL157" s="115"/>
      <c r="AM157" s="14"/>
      <c r="AN157" s="15"/>
      <c r="AO157" s="13"/>
      <c r="AP157" s="14"/>
      <c r="AQ157" s="132"/>
      <c r="AR157" s="132"/>
      <c r="AS157" s="132"/>
      <c r="AT157" s="132"/>
      <c r="AU157" s="132"/>
      <c r="AV157" s="132"/>
      <c r="CG157" s="119"/>
    </row>
    <row r="158" spans="1:85" ht="24.95" customHeight="1">
      <c r="D158" s="109"/>
      <c r="E158" s="104"/>
      <c r="F158" s="104"/>
      <c r="G158" s="104"/>
      <c r="H158" s="104"/>
      <c r="I158" s="104"/>
      <c r="J158" s="211" t="s">
        <v>195</v>
      </c>
      <c r="K158" s="104" t="s">
        <v>133</v>
      </c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7"/>
      <c r="W158" s="17"/>
      <c r="X158" s="17"/>
      <c r="Y158" s="17"/>
      <c r="Z158" s="17"/>
      <c r="AA158" s="17"/>
      <c r="AB158" s="17"/>
      <c r="AC158" s="17"/>
      <c r="AD158" s="281"/>
      <c r="AE158" s="281"/>
      <c r="AF158" s="281"/>
      <c r="AG158" s="17"/>
      <c r="AH158" s="17"/>
      <c r="AI158" s="17"/>
      <c r="AJ158" s="281"/>
      <c r="AK158" s="281"/>
      <c r="AL158" s="281"/>
      <c r="AM158" s="17"/>
      <c r="AN158" s="18"/>
      <c r="AO158" s="13"/>
      <c r="AP158" s="14"/>
      <c r="AQ158" s="132"/>
      <c r="AR158" s="132"/>
      <c r="AS158" s="132"/>
      <c r="AT158" s="132"/>
      <c r="AU158" s="132"/>
      <c r="AV158" s="132"/>
      <c r="CG158" s="119"/>
    </row>
    <row r="159" spans="1:85" ht="20.100000000000001" customHeight="1">
      <c r="D159" s="103"/>
      <c r="E159" s="103"/>
      <c r="F159" s="103"/>
      <c r="G159" s="103"/>
      <c r="H159" s="103"/>
      <c r="I159" s="103"/>
      <c r="J159" s="2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205"/>
      <c r="AR159" s="1205"/>
      <c r="AS159" s="1205"/>
      <c r="AT159" s="1205"/>
      <c r="AU159" s="1205"/>
      <c r="AV159" s="1205"/>
      <c r="CG159" s="119"/>
    </row>
    <row r="160" spans="1:85" ht="20.100000000000001" customHeight="1">
      <c r="D160" s="105"/>
      <c r="E160" s="102"/>
      <c r="F160" s="102"/>
      <c r="G160" s="102"/>
      <c r="H160" s="102"/>
      <c r="I160" s="102"/>
      <c r="J160" s="21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2"/>
      <c r="AO160" s="14"/>
      <c r="AP160" s="14"/>
      <c r="AQ160" s="14"/>
      <c r="AR160" s="14"/>
      <c r="AS160" s="116"/>
      <c r="CG160" s="119"/>
    </row>
    <row r="161" spans="3:85" ht="20.100000000000001" customHeight="1">
      <c r="D161" s="108"/>
      <c r="E161" s="103"/>
      <c r="F161" s="103"/>
      <c r="G161" s="103"/>
      <c r="H161" s="103"/>
      <c r="I161" s="103"/>
      <c r="J161" s="2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5"/>
      <c r="AO161" s="14"/>
      <c r="AP161" s="14"/>
      <c r="AQ161" s="14"/>
      <c r="AR161" s="14"/>
      <c r="AS161" s="116"/>
      <c r="CG161" s="119"/>
    </row>
    <row r="162" spans="3:85" ht="20.100000000000001" customHeight="1">
      <c r="D162" s="108"/>
      <c r="E162" s="103"/>
      <c r="F162" s="103"/>
      <c r="G162" s="103"/>
      <c r="H162" s="103"/>
      <c r="I162" s="103"/>
      <c r="J162" s="2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5"/>
      <c r="AO162" s="14"/>
      <c r="AP162" s="14"/>
      <c r="AQ162" s="14"/>
      <c r="AR162" s="14"/>
      <c r="AS162" s="116"/>
      <c r="CG162" s="119"/>
    </row>
    <row r="163" spans="3:85" ht="20.100000000000001" customHeight="1">
      <c r="D163" s="108"/>
      <c r="E163" s="103"/>
      <c r="F163" s="103"/>
      <c r="G163" s="103"/>
      <c r="H163" s="103"/>
      <c r="I163" s="103"/>
      <c r="J163" s="2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5"/>
      <c r="AO163" s="14"/>
      <c r="AP163" s="14"/>
      <c r="AQ163" s="14"/>
      <c r="AR163" s="14"/>
      <c r="AS163" s="116"/>
      <c r="CG163" s="119"/>
    </row>
    <row r="164" spans="3:85" ht="20.100000000000001" customHeight="1">
      <c r="D164" s="108"/>
      <c r="E164" s="103"/>
      <c r="F164" s="103"/>
      <c r="G164" s="103"/>
      <c r="H164" s="103"/>
      <c r="I164" s="103"/>
      <c r="J164" s="2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5"/>
      <c r="AO164" s="14"/>
      <c r="AP164" s="14"/>
      <c r="AQ164" s="14"/>
      <c r="AR164" s="14"/>
      <c r="AS164" s="116"/>
      <c r="CG164" s="119"/>
    </row>
    <row r="165" spans="3:85" ht="20.100000000000001" customHeight="1">
      <c r="C165" s="9"/>
      <c r="D165" s="13"/>
      <c r="E165" s="14"/>
      <c r="F165" s="14"/>
      <c r="G165" s="14"/>
      <c r="H165" s="14"/>
      <c r="I165" s="170"/>
      <c r="J165" s="170"/>
      <c r="K165" s="170"/>
      <c r="L165" s="170"/>
      <c r="M165" s="170"/>
      <c r="N165" s="14"/>
      <c r="O165" s="170"/>
      <c r="P165" s="170"/>
      <c r="Q165" s="170"/>
      <c r="R165" s="170"/>
      <c r="S165" s="170"/>
      <c r="T165" s="170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5"/>
      <c r="AO165" s="14"/>
      <c r="AP165" s="116"/>
      <c r="AQ165" s="209"/>
      <c r="AR165" s="14"/>
      <c r="AS165" s="14"/>
    </row>
    <row r="166" spans="3:85" ht="20.100000000000001" customHeight="1">
      <c r="C166" s="9"/>
      <c r="D166" s="13"/>
      <c r="E166" s="14"/>
      <c r="F166" s="14"/>
      <c r="G166" s="14"/>
      <c r="H166" s="14"/>
      <c r="I166" s="170"/>
      <c r="J166" s="170"/>
      <c r="K166" s="170"/>
      <c r="L166" s="170"/>
      <c r="M166" s="170"/>
      <c r="N166" s="14"/>
      <c r="O166" s="170"/>
      <c r="P166" s="170"/>
      <c r="Q166" s="170"/>
      <c r="R166" s="170"/>
      <c r="S166" s="170"/>
      <c r="T166" s="170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5"/>
      <c r="AO166" s="14"/>
      <c r="AP166" s="116"/>
      <c r="AQ166" s="209"/>
      <c r="AR166" s="14"/>
      <c r="AS166" s="14"/>
    </row>
    <row r="167" spans="3:85" ht="20.100000000000001" customHeight="1">
      <c r="C167" s="9"/>
      <c r="D167" s="13"/>
      <c r="E167" s="14"/>
      <c r="F167" s="14"/>
      <c r="G167" s="14"/>
      <c r="H167" s="14"/>
      <c r="I167" s="170"/>
      <c r="J167" s="170"/>
      <c r="K167" s="170"/>
      <c r="L167" s="170"/>
      <c r="M167" s="170"/>
      <c r="N167" s="14"/>
      <c r="O167" s="170"/>
      <c r="P167" s="170"/>
      <c r="Q167" s="170"/>
      <c r="R167" s="170"/>
      <c r="S167" s="170"/>
      <c r="T167" s="170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5"/>
      <c r="AO167" s="14"/>
      <c r="AP167" s="116"/>
      <c r="AQ167" s="209"/>
      <c r="AR167" s="14"/>
      <c r="AS167" s="14"/>
    </row>
    <row r="168" spans="3:85" ht="20.100000000000001" customHeight="1">
      <c r="C168" s="9"/>
      <c r="D168" s="16"/>
      <c r="E168" s="17"/>
      <c r="F168" s="17"/>
      <c r="G168" s="17"/>
      <c r="H168" s="17"/>
      <c r="I168" s="187"/>
      <c r="J168" s="187"/>
      <c r="K168" s="187"/>
      <c r="L168" s="187"/>
      <c r="M168" s="187"/>
      <c r="N168" s="17"/>
      <c r="O168" s="187"/>
      <c r="P168" s="187"/>
      <c r="Q168" s="187"/>
      <c r="R168" s="187"/>
      <c r="S168" s="187"/>
      <c r="T168" s="18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8"/>
      <c r="AO168" s="14"/>
      <c r="AP168" s="116"/>
      <c r="AQ168" s="209"/>
      <c r="AR168" s="14"/>
      <c r="AS168" s="14"/>
    </row>
    <row r="169" spans="3:85" ht="20.100000000000001" customHeight="1">
      <c r="C169" s="9"/>
      <c r="D169" s="14"/>
      <c r="E169" s="14"/>
      <c r="F169" s="14"/>
      <c r="G169" s="14"/>
      <c r="H169" s="14"/>
      <c r="I169" s="170"/>
      <c r="J169" s="170"/>
      <c r="K169" s="170"/>
      <c r="L169" s="170"/>
      <c r="M169" s="170"/>
      <c r="N169" s="14"/>
      <c r="O169" s="170"/>
      <c r="P169" s="170"/>
      <c r="Q169" s="170"/>
      <c r="R169" s="170"/>
      <c r="S169" s="170"/>
      <c r="T169" s="170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16"/>
      <c r="AQ169" s="209"/>
      <c r="AR169" s="14"/>
      <c r="AS169" s="14"/>
    </row>
    <row r="170" spans="3:85" ht="24.95" customHeight="1">
      <c r="C170" s="9"/>
      <c r="G170" s="103" t="s">
        <v>69</v>
      </c>
      <c r="H170" s="103"/>
      <c r="I170" s="103"/>
      <c r="J170" s="103"/>
      <c r="K170" s="203" t="s">
        <v>126</v>
      </c>
      <c r="L170" s="103" t="s">
        <v>127</v>
      </c>
      <c r="M170" s="103"/>
      <c r="N170" s="192"/>
      <c r="O170" s="192"/>
      <c r="P170" s="192"/>
      <c r="Q170" s="192"/>
      <c r="R170" s="192"/>
      <c r="S170" s="192"/>
      <c r="T170" s="192"/>
      <c r="U170" s="193"/>
      <c r="V170" s="192"/>
      <c r="W170" s="192"/>
      <c r="Z170" s="204" t="s">
        <v>182</v>
      </c>
      <c r="AB170" s="103" t="s">
        <v>183</v>
      </c>
      <c r="AC170" s="103"/>
      <c r="AD170" s="192"/>
      <c r="AE170" s="192"/>
      <c r="AF170" s="192"/>
      <c r="AG170" s="192"/>
      <c r="AH170" s="192"/>
      <c r="AI170" s="192"/>
      <c r="AJ170" s="192"/>
      <c r="AK170" s="193"/>
      <c r="AP170" s="116"/>
      <c r="AQ170" s="209"/>
      <c r="AR170" s="14"/>
      <c r="AS170" s="14"/>
    </row>
    <row r="171" spans="3:85" ht="24.95" customHeight="1">
      <c r="C171" s="9"/>
      <c r="G171" s="103"/>
      <c r="H171" s="103"/>
      <c r="I171" s="103"/>
      <c r="J171" s="103"/>
      <c r="K171" s="203" t="s">
        <v>190</v>
      </c>
      <c r="L171" s="103" t="s">
        <v>180</v>
      </c>
      <c r="M171" s="103"/>
      <c r="N171" s="192"/>
      <c r="O171" s="192"/>
      <c r="P171" s="192"/>
      <c r="Q171" s="192"/>
      <c r="R171" s="192"/>
      <c r="S171" s="192"/>
      <c r="T171" s="192"/>
      <c r="U171" s="193"/>
      <c r="V171" s="192"/>
      <c r="W171" s="192"/>
      <c r="Z171" s="204" t="s">
        <v>184</v>
      </c>
      <c r="AB171" s="103" t="s">
        <v>2</v>
      </c>
      <c r="AC171" s="213">
        <v>1</v>
      </c>
      <c r="AD171" s="214" t="s">
        <v>7</v>
      </c>
      <c r="AE171" s="1863">
        <v>1.5</v>
      </c>
      <c r="AF171" s="1863"/>
      <c r="AG171" s="215" t="s">
        <v>2</v>
      </c>
      <c r="AH171" s="1864">
        <f>ROUND(1/1.5,2)</f>
        <v>0.67</v>
      </c>
      <c r="AI171" s="1864"/>
      <c r="AJ171" s="1864"/>
      <c r="AK171" s="193"/>
      <c r="AP171" s="116"/>
      <c r="AQ171" s="209"/>
      <c r="AR171" s="14"/>
      <c r="AS171" s="14"/>
    </row>
    <row r="172" spans="3:85" ht="24.95" customHeight="1">
      <c r="C172" s="9"/>
      <c r="G172" s="103"/>
      <c r="H172" s="103"/>
      <c r="I172" s="103"/>
      <c r="J172" s="103"/>
      <c r="K172" s="203" t="s">
        <v>141</v>
      </c>
      <c r="L172" s="103" t="s">
        <v>181</v>
      </c>
      <c r="M172" s="103"/>
      <c r="N172" s="192"/>
      <c r="O172" s="192"/>
      <c r="P172" s="192"/>
      <c r="Q172" s="192"/>
      <c r="R172" s="192"/>
      <c r="S172" s="192"/>
      <c r="T172" s="192"/>
      <c r="U172" s="193"/>
      <c r="V172" s="192"/>
      <c r="W172" s="192"/>
      <c r="Z172" s="283" t="s">
        <v>102</v>
      </c>
      <c r="AB172" s="192" t="s">
        <v>187</v>
      </c>
      <c r="AD172" s="192"/>
      <c r="AE172" s="192"/>
      <c r="AF172" s="192"/>
      <c r="AG172" s="192"/>
      <c r="AH172" s="192"/>
      <c r="AI172" s="192"/>
      <c r="AJ172" s="192"/>
      <c r="AK172" s="193"/>
      <c r="AP172" s="116"/>
      <c r="AQ172" s="209"/>
      <c r="AR172" s="14"/>
    </row>
    <row r="173" spans="3:85" ht="24.95" customHeight="1">
      <c r="C173" s="9"/>
      <c r="G173" s="103"/>
      <c r="H173" s="103"/>
      <c r="I173" s="103"/>
      <c r="J173" s="103"/>
      <c r="K173" s="103" t="s">
        <v>179</v>
      </c>
      <c r="L173" s="103" t="s">
        <v>663</v>
      </c>
      <c r="M173" s="103"/>
      <c r="N173" s="192"/>
      <c r="O173" s="192"/>
      <c r="P173" s="192"/>
      <c r="Q173" s="192"/>
      <c r="R173" s="192"/>
      <c r="S173" s="192"/>
      <c r="T173" s="192"/>
      <c r="U173" s="193"/>
      <c r="V173" s="192"/>
      <c r="W173" s="192"/>
      <c r="AP173" s="116"/>
      <c r="AQ173" s="209"/>
      <c r="AS173" s="14"/>
    </row>
    <row r="174" spans="3:85" ht="24" customHeight="1">
      <c r="C174" s="9"/>
      <c r="H174" s="204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  <c r="AH174" s="116"/>
      <c r="AI174" s="116"/>
      <c r="AJ174" s="116"/>
      <c r="AK174" s="116"/>
      <c r="AL174" s="116"/>
      <c r="AM174" s="116"/>
      <c r="AN174" s="116"/>
      <c r="AO174" s="116"/>
      <c r="AP174" s="116"/>
      <c r="AQ174" s="209"/>
      <c r="AR174" s="14"/>
      <c r="AS174" s="14"/>
      <c r="AT174" s="14"/>
    </row>
    <row r="175" spans="3:85" ht="24" customHeight="1">
      <c r="C175" s="9"/>
      <c r="H175" s="216" t="s">
        <v>69</v>
      </c>
      <c r="I175" s="116"/>
      <c r="J175" s="216"/>
      <c r="K175" s="116"/>
      <c r="L175" s="217" t="s">
        <v>185</v>
      </c>
      <c r="M175" s="216" t="s">
        <v>233</v>
      </c>
      <c r="N175" s="216"/>
      <c r="O175" s="116"/>
      <c r="P175" s="116"/>
      <c r="Q175" s="216"/>
      <c r="R175" s="116"/>
      <c r="S175" s="116"/>
      <c r="T175" s="116"/>
      <c r="U175" s="116"/>
      <c r="V175" s="116"/>
      <c r="W175" s="116"/>
      <c r="X175" s="216" t="s">
        <v>2</v>
      </c>
      <c r="Y175" s="218" t="s">
        <v>105</v>
      </c>
      <c r="Z175" s="218" t="s">
        <v>236</v>
      </c>
      <c r="AA175" s="218" t="s">
        <v>26</v>
      </c>
      <c r="AB175" s="218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6"/>
      <c r="AN175" s="116"/>
      <c r="AO175" s="116"/>
      <c r="AP175" s="116"/>
      <c r="AQ175" s="209"/>
      <c r="AR175" s="14"/>
      <c r="AS175" s="14"/>
      <c r="AT175" s="14"/>
    </row>
    <row r="176" spans="3:85" ht="24" customHeight="1">
      <c r="C176" s="9"/>
      <c r="H176" s="116"/>
      <c r="I176" s="216"/>
      <c r="J176" s="216"/>
      <c r="K176" s="116"/>
      <c r="L176" s="216" t="s">
        <v>238</v>
      </c>
      <c r="M176" s="216" t="s">
        <v>239</v>
      </c>
      <c r="N176" s="116"/>
      <c r="O176" s="116"/>
      <c r="P176" s="116"/>
      <c r="Q176" s="116"/>
      <c r="R176" s="116"/>
      <c r="S176" s="216" t="s">
        <v>2</v>
      </c>
      <c r="T176" s="116"/>
      <c r="U176" s="216" t="s">
        <v>240</v>
      </c>
      <c r="V176" s="116"/>
      <c r="W176" s="116"/>
      <c r="X176" s="216"/>
      <c r="Y176" s="208"/>
      <c r="Z176" s="208"/>
      <c r="AA176" s="208"/>
      <c r="AB176" s="116"/>
      <c r="AC176" s="116"/>
      <c r="AD176" s="116"/>
      <c r="AE176" s="116"/>
      <c r="AF176" s="116"/>
      <c r="AG176" s="116"/>
      <c r="AH176" s="116"/>
      <c r="AI176" s="116"/>
      <c r="AJ176" s="116"/>
      <c r="AK176" s="116"/>
      <c r="AL176" s="116"/>
      <c r="AM176" s="116"/>
      <c r="AN176" s="116"/>
      <c r="AO176" s="116"/>
      <c r="AP176" s="116"/>
      <c r="AQ176" s="209"/>
      <c r="AR176" s="14"/>
      <c r="AS176" s="14"/>
      <c r="AT176" s="14"/>
    </row>
    <row r="177" spans="2:46" ht="24" customHeight="1">
      <c r="C177" s="9"/>
      <c r="H177" s="116"/>
      <c r="I177" s="216"/>
      <c r="J177" s="116"/>
      <c r="K177" s="216"/>
      <c r="L177" s="216"/>
      <c r="M177" s="116"/>
      <c r="N177" s="216" t="s">
        <v>69</v>
      </c>
      <c r="O177" s="216"/>
      <c r="P177" s="116"/>
      <c r="Q177" s="116"/>
      <c r="R177" s="207" t="s">
        <v>242</v>
      </c>
      <c r="S177" s="216" t="s">
        <v>243</v>
      </c>
      <c r="T177" s="116"/>
      <c r="U177" s="116"/>
      <c r="V177" s="116"/>
      <c r="W177" s="216"/>
      <c r="X177" s="208"/>
      <c r="Y177" s="208"/>
      <c r="Z177" s="208"/>
      <c r="AA177" s="207"/>
      <c r="AB177" s="1865"/>
      <c r="AC177" s="1865"/>
      <c r="AD177" s="1865"/>
      <c r="AE177" s="1865"/>
      <c r="AF177" s="116"/>
      <c r="AG177" s="116"/>
      <c r="AH177" s="116"/>
      <c r="AI177" s="116"/>
      <c r="AJ177" s="116"/>
      <c r="AK177" s="116"/>
      <c r="AL177" s="116"/>
      <c r="AM177" s="116"/>
      <c r="AN177" s="116"/>
      <c r="AO177" s="116"/>
      <c r="AP177" s="116"/>
      <c r="AQ177" s="209"/>
      <c r="AR177" s="14"/>
      <c r="AS177" s="14"/>
      <c r="AT177" s="14"/>
    </row>
    <row r="178" spans="2:46" ht="24" customHeight="1">
      <c r="C178" s="9"/>
      <c r="H178" s="116"/>
      <c r="J178" s="116"/>
      <c r="K178" s="116"/>
      <c r="L178" s="116"/>
      <c r="M178" s="116"/>
      <c r="N178" s="216"/>
      <c r="O178" s="216"/>
      <c r="P178" s="116"/>
      <c r="Q178" s="116"/>
      <c r="R178" s="207" t="s">
        <v>105</v>
      </c>
      <c r="S178" s="216" t="s">
        <v>244</v>
      </c>
      <c r="T178" s="116"/>
      <c r="U178" s="116"/>
      <c r="V178" s="116"/>
      <c r="W178" s="116"/>
      <c r="X178" s="116"/>
      <c r="Y178" s="116"/>
      <c r="Z178" s="116"/>
      <c r="AA178" s="207"/>
      <c r="AB178" s="1866"/>
      <c r="AC178" s="1866"/>
      <c r="AD178" s="1866"/>
      <c r="AE178" s="1866"/>
      <c r="AF178" s="116"/>
      <c r="AG178" s="116"/>
      <c r="AH178" s="116"/>
      <c r="AI178" s="116"/>
      <c r="AJ178" s="116"/>
      <c r="AK178" s="116"/>
      <c r="AL178" s="116"/>
      <c r="AM178" s="116"/>
      <c r="AN178" s="116"/>
      <c r="AO178" s="116"/>
      <c r="AP178" s="116"/>
      <c r="AQ178" s="209"/>
      <c r="AR178" s="14"/>
      <c r="AS178" s="14"/>
      <c r="AT178" s="14"/>
    </row>
    <row r="179" spans="2:46" ht="24" customHeight="1">
      <c r="C179" s="9"/>
      <c r="H179" s="116"/>
      <c r="I179" s="216"/>
      <c r="J179" s="216"/>
      <c r="K179" s="116"/>
      <c r="L179" s="216" t="s">
        <v>126</v>
      </c>
      <c r="M179" s="216" t="s">
        <v>246</v>
      </c>
      <c r="O179" s="216"/>
      <c r="P179" s="216"/>
      <c r="Q179" s="116"/>
      <c r="R179" s="116"/>
      <c r="S179" s="216"/>
      <c r="T179" s="116"/>
      <c r="X179" s="208"/>
      <c r="Y179" s="208"/>
      <c r="Z179" s="208"/>
      <c r="AA179" s="208"/>
      <c r="AB179" s="116"/>
      <c r="AC179" s="116"/>
      <c r="AD179" s="116"/>
      <c r="AE179" s="116"/>
      <c r="AF179" s="116"/>
      <c r="AG179" s="116"/>
      <c r="AH179" s="116"/>
      <c r="AI179" s="116"/>
      <c r="AJ179" s="116"/>
      <c r="AK179" s="116"/>
      <c r="AL179" s="116"/>
      <c r="AM179" s="116"/>
      <c r="AN179" s="116"/>
      <c r="AO179" s="116"/>
      <c r="AP179" s="116"/>
      <c r="AQ179" s="209"/>
      <c r="AR179" s="14"/>
      <c r="AS179" s="14"/>
      <c r="AT179" s="14"/>
    </row>
    <row r="180" spans="2:46" ht="24" customHeight="1">
      <c r="C180" s="9"/>
      <c r="H180" s="116"/>
      <c r="I180" s="216"/>
      <c r="J180" s="116"/>
      <c r="K180" s="216"/>
      <c r="L180" s="216"/>
      <c r="M180" s="219" t="s">
        <v>247</v>
      </c>
      <c r="N180" s="220"/>
      <c r="O180" s="216"/>
      <c r="P180" s="216"/>
      <c r="Q180" s="216"/>
      <c r="R180" s="216"/>
      <c r="S180" s="216"/>
      <c r="T180" s="116"/>
      <c r="V180" s="116"/>
      <c r="W180" s="216"/>
      <c r="X180" s="208"/>
      <c r="Y180" s="208"/>
      <c r="Z180" s="208"/>
      <c r="AA180" s="208"/>
      <c r="AB180" s="116"/>
      <c r="AC180" s="116"/>
      <c r="AD180" s="116"/>
      <c r="AE180" s="116"/>
      <c r="AF180" s="116"/>
      <c r="AG180" s="116"/>
      <c r="AH180" s="116"/>
      <c r="AI180" s="116"/>
      <c r="AJ180" s="116"/>
      <c r="AK180" s="116"/>
      <c r="AL180" s="116"/>
      <c r="AM180" s="116"/>
      <c r="AN180" s="116"/>
      <c r="AO180" s="116"/>
      <c r="AP180" s="116"/>
      <c r="AQ180" s="209"/>
      <c r="AR180" s="14"/>
      <c r="AS180" s="14"/>
      <c r="AT180" s="14"/>
    </row>
    <row r="181" spans="2:46" ht="24" customHeight="1">
      <c r="C181" s="9"/>
      <c r="H181" s="116"/>
      <c r="I181" s="216"/>
      <c r="J181" s="216"/>
      <c r="K181" s="216"/>
      <c r="L181" s="116"/>
      <c r="M181" s="116"/>
      <c r="N181" s="207"/>
      <c r="O181" s="116"/>
      <c r="P181" s="216"/>
      <c r="Q181" s="216"/>
      <c r="R181" s="216"/>
      <c r="S181" s="116"/>
      <c r="T181" s="216"/>
      <c r="U181" s="116"/>
      <c r="V181" s="116"/>
      <c r="W181" s="216"/>
      <c r="X181" s="208"/>
      <c r="Y181" s="208"/>
      <c r="Z181" s="208"/>
      <c r="AA181" s="207"/>
      <c r="AB181" s="1866"/>
      <c r="AC181" s="1866"/>
      <c r="AD181" s="1866"/>
      <c r="AE181" s="1866"/>
      <c r="AF181" s="116"/>
      <c r="AG181" s="116"/>
      <c r="AH181" s="116"/>
      <c r="AI181" s="116"/>
      <c r="AJ181" s="116"/>
      <c r="AK181" s="116"/>
      <c r="AL181" s="116"/>
      <c r="AM181" s="116"/>
      <c r="AN181" s="116"/>
      <c r="AO181" s="116"/>
      <c r="AP181" s="116"/>
      <c r="AQ181" s="209"/>
      <c r="AR181" s="14"/>
      <c r="AS181" s="14"/>
      <c r="AT181" s="14"/>
    </row>
    <row r="182" spans="2:46" ht="24" customHeight="1">
      <c r="C182" s="9"/>
      <c r="H182" s="116"/>
      <c r="I182" s="216"/>
      <c r="J182" s="216"/>
      <c r="K182" s="216"/>
      <c r="L182" s="116"/>
      <c r="M182" s="116"/>
      <c r="N182" s="207"/>
      <c r="O182" s="116"/>
      <c r="P182" s="216"/>
      <c r="Q182" s="216"/>
      <c r="R182" s="216"/>
      <c r="S182" s="116"/>
      <c r="T182" s="216"/>
      <c r="U182" s="116"/>
      <c r="V182" s="116"/>
      <c r="W182" s="216"/>
      <c r="X182" s="208"/>
      <c r="Y182" s="208"/>
      <c r="Z182" s="208"/>
      <c r="AA182" s="207"/>
      <c r="AB182" s="208"/>
      <c r="AC182" s="208"/>
      <c r="AD182" s="208"/>
      <c r="AE182" s="208"/>
      <c r="AF182" s="116"/>
      <c r="AG182" s="116"/>
      <c r="AH182" s="116"/>
      <c r="AI182" s="116"/>
      <c r="AJ182" s="116"/>
      <c r="AK182" s="116"/>
      <c r="AL182" s="116"/>
      <c r="AM182" s="116"/>
      <c r="AN182" s="116"/>
      <c r="AO182" s="116"/>
      <c r="AP182" s="116"/>
      <c r="AQ182" s="209"/>
      <c r="AR182" s="14"/>
      <c r="AS182" s="14"/>
      <c r="AT182" s="14"/>
    </row>
    <row r="183" spans="2:46" ht="23.1" customHeight="1">
      <c r="D183" s="812" t="s">
        <v>248</v>
      </c>
      <c r="E183" s="812"/>
      <c r="F183" s="812"/>
      <c r="G183" s="812"/>
      <c r="H183" s="812"/>
      <c r="I183" s="812"/>
      <c r="J183" s="812"/>
      <c r="K183" s="812"/>
      <c r="L183" s="812"/>
      <c r="M183" s="812"/>
      <c r="N183" s="812"/>
      <c r="O183" s="812"/>
      <c r="P183" s="812"/>
      <c r="Q183" s="812"/>
      <c r="R183" s="812"/>
      <c r="S183" s="812"/>
      <c r="T183" s="812"/>
      <c r="U183" s="812"/>
      <c r="V183" s="812"/>
      <c r="W183" s="812"/>
      <c r="X183" s="812"/>
      <c r="Y183" s="812"/>
      <c r="Z183" s="812"/>
      <c r="AA183" s="812"/>
      <c r="AB183" s="812"/>
      <c r="AC183" s="812"/>
      <c r="AD183" s="812"/>
      <c r="AE183" s="812"/>
      <c r="AF183" s="812"/>
      <c r="AG183" s="812"/>
      <c r="AH183" s="812"/>
      <c r="AI183" s="812"/>
      <c r="AJ183" s="812"/>
      <c r="AK183" s="812"/>
      <c r="AL183" s="812"/>
      <c r="AM183" s="812"/>
      <c r="AN183" s="812"/>
      <c r="AP183" s="116"/>
      <c r="AQ183" s="209"/>
      <c r="AR183" s="14"/>
    </row>
    <row r="184" spans="2:46" ht="23.1" customHeight="1">
      <c r="B184" s="1171" t="s">
        <v>249</v>
      </c>
      <c r="C184" s="1171"/>
      <c r="D184" s="1171"/>
      <c r="E184" s="1171"/>
      <c r="F184" s="1171"/>
      <c r="G184" s="1171"/>
      <c r="H184" s="1171"/>
      <c r="I184" s="1171"/>
      <c r="J184" s="1171"/>
      <c r="K184" s="1171"/>
      <c r="L184" s="1171"/>
      <c r="M184" s="1171"/>
      <c r="N184" s="1171"/>
      <c r="O184" s="1171"/>
      <c r="P184" s="1171"/>
      <c r="Q184" s="1171"/>
      <c r="R184" s="1168"/>
      <c r="S184" s="1172" t="s">
        <v>250</v>
      </c>
      <c r="T184" s="1171"/>
      <c r="U184" s="1171"/>
      <c r="V184" s="1171"/>
      <c r="W184" s="1171"/>
      <c r="X184" s="1171"/>
      <c r="Y184" s="1171"/>
      <c r="Z184" s="1168"/>
      <c r="AA184" s="1172" t="s">
        <v>251</v>
      </c>
      <c r="AB184" s="1171"/>
      <c r="AC184" s="1171"/>
      <c r="AD184" s="1171"/>
      <c r="AE184" s="1171"/>
      <c r="AF184" s="1171"/>
      <c r="AG184" s="1171"/>
      <c r="AH184" s="1168"/>
      <c r="AI184" s="1172" t="s">
        <v>0</v>
      </c>
      <c r="AJ184" s="1171"/>
      <c r="AK184" s="1171"/>
      <c r="AL184" s="1171"/>
      <c r="AM184" s="1171"/>
      <c r="AN184" s="1171"/>
      <c r="AP184" s="116"/>
      <c r="AQ184" s="209"/>
      <c r="AR184" s="14"/>
    </row>
    <row r="185" spans="2:46" ht="23.1" customHeight="1">
      <c r="B185" s="1658" t="s">
        <v>253</v>
      </c>
      <c r="C185" s="1658"/>
      <c r="D185" s="1658"/>
      <c r="E185" s="1658"/>
      <c r="F185" s="1658"/>
      <c r="G185" s="1658"/>
      <c r="H185" s="1658"/>
      <c r="I185" s="1658"/>
      <c r="J185" s="1658"/>
      <c r="K185" s="1658"/>
      <c r="L185" s="1658"/>
      <c r="M185" s="1658"/>
      <c r="N185" s="1658"/>
      <c r="O185" s="1658"/>
      <c r="P185" s="1658"/>
      <c r="Q185" s="1658"/>
      <c r="R185" s="855"/>
      <c r="S185" s="1867">
        <v>0.95599999999999996</v>
      </c>
      <c r="T185" s="1868"/>
      <c r="U185" s="1868"/>
      <c r="V185" s="1868"/>
      <c r="W185" s="1868"/>
      <c r="X185" s="1868"/>
      <c r="Y185" s="1868"/>
      <c r="Z185" s="1869"/>
      <c r="AA185" s="1867">
        <v>0.39800000000000002</v>
      </c>
      <c r="AB185" s="1868"/>
      <c r="AC185" s="1868"/>
      <c r="AD185" s="1868"/>
      <c r="AE185" s="1868"/>
      <c r="AF185" s="1868"/>
      <c r="AG185" s="1868"/>
      <c r="AH185" s="1869"/>
      <c r="AI185" s="858"/>
      <c r="AJ185" s="1658"/>
      <c r="AK185" s="1658"/>
      <c r="AL185" s="1658"/>
      <c r="AM185" s="1658"/>
      <c r="AN185" s="1658"/>
      <c r="AP185" s="116"/>
      <c r="AQ185" s="209"/>
      <c r="AR185" s="14"/>
    </row>
    <row r="186" spans="2:46" ht="23.1" customHeight="1">
      <c r="B186" s="1621" t="s">
        <v>254</v>
      </c>
      <c r="C186" s="1621"/>
      <c r="D186" s="1621"/>
      <c r="E186" s="1621"/>
      <c r="F186" s="1621"/>
      <c r="G186" s="1621"/>
      <c r="H186" s="1621"/>
      <c r="I186" s="1621"/>
      <c r="J186" s="1621"/>
      <c r="K186" s="1621"/>
      <c r="L186" s="1621"/>
      <c r="M186" s="1621"/>
      <c r="N186" s="1621"/>
      <c r="O186" s="1621"/>
      <c r="P186" s="1621"/>
      <c r="Q186" s="1621"/>
      <c r="R186" s="847"/>
      <c r="S186" s="1870">
        <v>0.69199999999999995</v>
      </c>
      <c r="T186" s="1871"/>
      <c r="U186" s="1871"/>
      <c r="V186" s="1871"/>
      <c r="W186" s="1871"/>
      <c r="X186" s="1871"/>
      <c r="Y186" s="1871"/>
      <c r="Z186" s="1872"/>
      <c r="AA186" s="1870">
        <v>0.504</v>
      </c>
      <c r="AB186" s="1871"/>
      <c r="AC186" s="1871"/>
      <c r="AD186" s="1871"/>
      <c r="AE186" s="1871"/>
      <c r="AF186" s="1871"/>
      <c r="AG186" s="1871"/>
      <c r="AH186" s="1872"/>
      <c r="AI186" s="853"/>
      <c r="AJ186" s="1621"/>
      <c r="AK186" s="1621"/>
      <c r="AL186" s="1621"/>
      <c r="AM186" s="1621"/>
      <c r="AN186" s="1621"/>
      <c r="AP186" s="116"/>
    </row>
    <row r="187" spans="2:46" ht="23.1" customHeight="1">
      <c r="B187" s="1621" t="s">
        <v>255</v>
      </c>
      <c r="C187" s="1621"/>
      <c r="D187" s="1621"/>
      <c r="E187" s="1621"/>
      <c r="F187" s="1621"/>
      <c r="G187" s="1621"/>
      <c r="H187" s="1621"/>
      <c r="I187" s="1621"/>
      <c r="J187" s="1621"/>
      <c r="K187" s="1621"/>
      <c r="L187" s="1621"/>
      <c r="M187" s="1621"/>
      <c r="N187" s="1621"/>
      <c r="O187" s="1621"/>
      <c r="P187" s="1621"/>
      <c r="Q187" s="1621"/>
      <c r="R187" s="847"/>
      <c r="S187" s="1870">
        <v>0.77500000000000002</v>
      </c>
      <c r="T187" s="1871"/>
      <c r="U187" s="1871"/>
      <c r="V187" s="1871"/>
      <c r="W187" s="1871"/>
      <c r="X187" s="1871"/>
      <c r="Y187" s="1871"/>
      <c r="Z187" s="1872"/>
      <c r="AA187" s="1870">
        <v>0.36099999999999999</v>
      </c>
      <c r="AB187" s="1871"/>
      <c r="AC187" s="1871"/>
      <c r="AD187" s="1871"/>
      <c r="AE187" s="1871"/>
      <c r="AF187" s="1871"/>
      <c r="AG187" s="1871"/>
      <c r="AH187" s="1872"/>
      <c r="AI187" s="853"/>
      <c r="AJ187" s="1621"/>
      <c r="AK187" s="1621"/>
      <c r="AL187" s="1621"/>
      <c r="AM187" s="1621"/>
      <c r="AN187" s="1621"/>
      <c r="AP187" s="116"/>
    </row>
    <row r="188" spans="2:46" ht="23.1" customHeight="1">
      <c r="B188" s="1621" t="s">
        <v>256</v>
      </c>
      <c r="C188" s="1621"/>
      <c r="D188" s="1621"/>
      <c r="E188" s="1621"/>
      <c r="F188" s="1621"/>
      <c r="G188" s="1621"/>
      <c r="H188" s="1621"/>
      <c r="I188" s="1621"/>
      <c r="J188" s="1621"/>
      <c r="K188" s="1621"/>
      <c r="L188" s="1621"/>
      <c r="M188" s="1621"/>
      <c r="N188" s="1621"/>
      <c r="O188" s="1621"/>
      <c r="P188" s="1621"/>
      <c r="Q188" s="1621"/>
      <c r="R188" s="847"/>
      <c r="S188" s="1870">
        <v>0.95</v>
      </c>
      <c r="T188" s="1871"/>
      <c r="U188" s="1871"/>
      <c r="V188" s="1871"/>
      <c r="W188" s="1871"/>
      <c r="X188" s="1871"/>
      <c r="Y188" s="1871"/>
      <c r="Z188" s="1872"/>
      <c r="AA188" s="1870">
        <v>0.69</v>
      </c>
      <c r="AB188" s="1871"/>
      <c r="AC188" s="1871"/>
      <c r="AD188" s="1871"/>
      <c r="AE188" s="1871"/>
      <c r="AF188" s="1871"/>
      <c r="AG188" s="1871"/>
      <c r="AH188" s="1872"/>
      <c r="AI188" s="853"/>
      <c r="AJ188" s="1621"/>
      <c r="AK188" s="1621"/>
      <c r="AL188" s="1621"/>
      <c r="AM188" s="1621"/>
      <c r="AN188" s="1621"/>
      <c r="AP188" s="116"/>
    </row>
    <row r="189" spans="2:46" ht="23.1" customHeight="1">
      <c r="B189" s="1873" t="s">
        <v>257</v>
      </c>
      <c r="C189" s="1873"/>
      <c r="D189" s="1873"/>
      <c r="E189" s="1873"/>
      <c r="F189" s="1873"/>
      <c r="G189" s="1873"/>
      <c r="H189" s="1873"/>
      <c r="I189" s="1873"/>
      <c r="J189" s="1873"/>
      <c r="K189" s="1873"/>
      <c r="L189" s="1873"/>
      <c r="M189" s="1873"/>
      <c r="N189" s="1873"/>
      <c r="O189" s="1873"/>
      <c r="P189" s="1873"/>
      <c r="Q189" s="1873"/>
      <c r="R189" s="1874"/>
      <c r="S189" s="1875">
        <v>1.01</v>
      </c>
      <c r="T189" s="1876"/>
      <c r="U189" s="1876"/>
      <c r="V189" s="1876"/>
      <c r="W189" s="1876"/>
      <c r="X189" s="1876"/>
      <c r="Y189" s="1876"/>
      <c r="Z189" s="1877"/>
      <c r="AA189" s="1875">
        <v>0.91</v>
      </c>
      <c r="AB189" s="1876"/>
      <c r="AC189" s="1876"/>
      <c r="AD189" s="1876"/>
      <c r="AE189" s="1876"/>
      <c r="AF189" s="1876"/>
      <c r="AG189" s="1876"/>
      <c r="AH189" s="1877"/>
      <c r="AI189" s="1878" t="s">
        <v>258</v>
      </c>
      <c r="AJ189" s="1873"/>
      <c r="AK189" s="1873"/>
      <c r="AL189" s="1873"/>
      <c r="AM189" s="1873"/>
      <c r="AN189" s="1873"/>
      <c r="AP189" s="116"/>
    </row>
    <row r="190" spans="2:46" ht="23.1" customHeight="1">
      <c r="B190" s="1621" t="s">
        <v>259</v>
      </c>
      <c r="C190" s="1621"/>
      <c r="D190" s="1621"/>
      <c r="E190" s="1621"/>
      <c r="F190" s="1621"/>
      <c r="G190" s="1621"/>
      <c r="H190" s="1621"/>
      <c r="I190" s="1621"/>
      <c r="J190" s="1621"/>
      <c r="K190" s="1621"/>
      <c r="L190" s="1621"/>
      <c r="M190" s="1621"/>
      <c r="N190" s="1621"/>
      <c r="O190" s="1621"/>
      <c r="P190" s="1621"/>
      <c r="Q190" s="1621"/>
      <c r="R190" s="847"/>
      <c r="S190" s="1870">
        <v>0.59</v>
      </c>
      <c r="T190" s="1871"/>
      <c r="U190" s="1871"/>
      <c r="V190" s="1871"/>
      <c r="W190" s="1871"/>
      <c r="X190" s="1871"/>
      <c r="Y190" s="1871"/>
      <c r="Z190" s="1872"/>
      <c r="AA190" s="1870">
        <v>0.35</v>
      </c>
      <c r="AB190" s="1871"/>
      <c r="AC190" s="1871"/>
      <c r="AD190" s="1871"/>
      <c r="AE190" s="1871"/>
      <c r="AF190" s="1871"/>
      <c r="AG190" s="1871"/>
      <c r="AH190" s="1872"/>
      <c r="AI190" s="853"/>
      <c r="AJ190" s="1621"/>
      <c r="AK190" s="1621"/>
      <c r="AL190" s="1621"/>
      <c r="AM190" s="1621"/>
      <c r="AN190" s="1621"/>
      <c r="AP190" s="116"/>
      <c r="AQ190" s="209"/>
      <c r="AR190" s="14"/>
    </row>
    <row r="191" spans="2:46" ht="23.1" customHeight="1">
      <c r="B191" s="1621" t="s">
        <v>260</v>
      </c>
      <c r="C191" s="1621"/>
      <c r="D191" s="1621"/>
      <c r="E191" s="1621"/>
      <c r="F191" s="1621"/>
      <c r="G191" s="1621"/>
      <c r="H191" s="1621"/>
      <c r="I191" s="1621"/>
      <c r="J191" s="1621"/>
      <c r="K191" s="1621"/>
      <c r="L191" s="1621"/>
      <c r="M191" s="1621"/>
      <c r="N191" s="1621"/>
      <c r="O191" s="1621"/>
      <c r="P191" s="1621"/>
      <c r="Q191" s="1621"/>
      <c r="R191" s="847"/>
      <c r="S191" s="1870">
        <v>0.82</v>
      </c>
      <c r="T191" s="1871"/>
      <c r="U191" s="1871"/>
      <c r="V191" s="1871"/>
      <c r="W191" s="1871"/>
      <c r="X191" s="1871"/>
      <c r="Y191" s="1871"/>
      <c r="Z191" s="1872"/>
      <c r="AA191" s="1870">
        <v>0.63</v>
      </c>
      <c r="AB191" s="1871"/>
      <c r="AC191" s="1871"/>
      <c r="AD191" s="1871"/>
      <c r="AE191" s="1871"/>
      <c r="AF191" s="1871"/>
      <c r="AG191" s="1871"/>
      <c r="AH191" s="1872"/>
      <c r="AI191" s="853"/>
      <c r="AJ191" s="1621"/>
      <c r="AK191" s="1621"/>
      <c r="AL191" s="1621"/>
      <c r="AM191" s="1621"/>
      <c r="AN191" s="1621"/>
      <c r="AP191" s="116"/>
      <c r="AQ191" s="209"/>
    </row>
    <row r="192" spans="2:46" ht="23.1" customHeight="1">
      <c r="B192" s="1621" t="s">
        <v>261</v>
      </c>
      <c r="C192" s="1621"/>
      <c r="D192" s="1621"/>
      <c r="E192" s="1621"/>
      <c r="F192" s="1621"/>
      <c r="G192" s="1621"/>
      <c r="H192" s="1621"/>
      <c r="I192" s="1621"/>
      <c r="J192" s="1621"/>
      <c r="K192" s="1621"/>
      <c r="L192" s="1621"/>
      <c r="M192" s="1621"/>
      <c r="N192" s="1621"/>
      <c r="O192" s="1621"/>
      <c r="P192" s="1621"/>
      <c r="Q192" s="1621"/>
      <c r="R192" s="847"/>
      <c r="S192" s="1870">
        <v>1.81</v>
      </c>
      <c r="T192" s="1871"/>
      <c r="U192" s="1871"/>
      <c r="V192" s="1871"/>
      <c r="W192" s="1871"/>
      <c r="X192" s="1871"/>
      <c r="Y192" s="1871"/>
      <c r="Z192" s="1872"/>
      <c r="AA192" s="1870">
        <v>1.57</v>
      </c>
      <c r="AB192" s="1871"/>
      <c r="AC192" s="1871"/>
      <c r="AD192" s="1871"/>
      <c r="AE192" s="1871"/>
      <c r="AF192" s="1871"/>
      <c r="AG192" s="1871"/>
      <c r="AH192" s="1872"/>
      <c r="AI192" s="853"/>
      <c r="AJ192" s="1621"/>
      <c r="AK192" s="1621"/>
      <c r="AL192" s="1621"/>
      <c r="AM192" s="1621"/>
      <c r="AN192" s="1621"/>
      <c r="AP192" s="116"/>
      <c r="AQ192" s="209"/>
    </row>
    <row r="193" spans="2:85" ht="23.1" customHeight="1">
      <c r="B193" s="1850" t="s">
        <v>262</v>
      </c>
      <c r="C193" s="1850"/>
      <c r="D193" s="1850"/>
      <c r="E193" s="1850"/>
      <c r="F193" s="1850"/>
      <c r="G193" s="1850"/>
      <c r="H193" s="1850"/>
      <c r="I193" s="1850"/>
      <c r="J193" s="1850"/>
      <c r="K193" s="1850"/>
      <c r="L193" s="1850"/>
      <c r="M193" s="1850"/>
      <c r="N193" s="1850"/>
      <c r="O193" s="1850"/>
      <c r="P193" s="1850"/>
      <c r="Q193" s="1850"/>
      <c r="R193" s="843"/>
      <c r="S193" s="1882">
        <v>0.98799999999999999</v>
      </c>
      <c r="T193" s="1883"/>
      <c r="U193" s="1883"/>
      <c r="V193" s="1883"/>
      <c r="W193" s="1883"/>
      <c r="X193" s="1883"/>
      <c r="Y193" s="1883"/>
      <c r="Z193" s="1884"/>
      <c r="AA193" s="1882">
        <v>0.70299999999999996</v>
      </c>
      <c r="AB193" s="1883"/>
      <c r="AC193" s="1883"/>
      <c r="AD193" s="1883"/>
      <c r="AE193" s="1883"/>
      <c r="AF193" s="1883"/>
      <c r="AG193" s="1883"/>
      <c r="AH193" s="1884"/>
      <c r="AI193" s="846"/>
      <c r="AJ193" s="1850"/>
      <c r="AK193" s="1850"/>
      <c r="AL193" s="1850"/>
      <c r="AM193" s="1850"/>
      <c r="AN193" s="1850"/>
      <c r="AP193" s="116"/>
      <c r="AQ193" s="209"/>
      <c r="AR193" s="14"/>
    </row>
    <row r="194" spans="2:85" ht="23.1" customHeight="1">
      <c r="D194" s="119" t="s">
        <v>263</v>
      </c>
      <c r="E194" s="119"/>
      <c r="F194" s="119"/>
      <c r="G194" s="119" t="s">
        <v>264</v>
      </c>
      <c r="H194" s="119"/>
      <c r="I194" s="119"/>
      <c r="J194" s="119"/>
      <c r="K194" s="119"/>
      <c r="L194" s="119"/>
      <c r="M194" s="119"/>
      <c r="N194" s="119"/>
      <c r="O194" s="119"/>
      <c r="P194" s="132"/>
      <c r="Q194" s="132"/>
      <c r="R194" s="196"/>
      <c r="S194" s="196"/>
      <c r="T194" s="196"/>
      <c r="U194" s="196"/>
      <c r="V194" s="196"/>
      <c r="W194" s="196"/>
      <c r="X194" s="196"/>
      <c r="Y194" s="132"/>
      <c r="Z194" s="196"/>
      <c r="AA194" s="132"/>
      <c r="AB194" s="132"/>
      <c r="AC194" s="132"/>
      <c r="AD194" s="132"/>
      <c r="AE194" s="132"/>
      <c r="AF194" s="132"/>
      <c r="AG194" s="132"/>
      <c r="AH194" s="119"/>
      <c r="AI194" s="119"/>
      <c r="AJ194" s="119"/>
      <c r="AK194" s="119"/>
      <c r="AL194" s="116"/>
      <c r="AP194" s="116"/>
      <c r="AQ194" s="209"/>
      <c r="AR194" s="14"/>
    </row>
    <row r="195" spans="2:85" ht="24.95" customHeight="1">
      <c r="B195" s="1171" t="s">
        <v>6</v>
      </c>
      <c r="C195" s="1171"/>
      <c r="D195" s="1171"/>
      <c r="E195" s="1171"/>
      <c r="F195" s="1171"/>
      <c r="G195" s="1171"/>
      <c r="H195" s="1171"/>
      <c r="I195" s="1168"/>
      <c r="J195" s="1172" t="s">
        <v>242</v>
      </c>
      <c r="K195" s="1171"/>
      <c r="L195" s="1171"/>
      <c r="M195" s="1171"/>
      <c r="N195" s="1168"/>
      <c r="O195" s="1172" t="s">
        <v>266</v>
      </c>
      <c r="P195" s="1171"/>
      <c r="Q195" s="1171"/>
      <c r="R195" s="1171"/>
      <c r="S195" s="1171"/>
      <c r="T195" s="1168"/>
      <c r="U195" s="1172" t="s">
        <v>102</v>
      </c>
      <c r="V195" s="1171"/>
      <c r="W195" s="1171"/>
      <c r="X195" s="1171"/>
      <c r="Y195" s="1171"/>
      <c r="Z195" s="1171"/>
      <c r="AA195" s="1168"/>
      <c r="AB195" s="1172" t="s">
        <v>179</v>
      </c>
      <c r="AC195" s="1171"/>
      <c r="AD195" s="1171"/>
      <c r="AE195" s="1171"/>
      <c r="AF195" s="1171"/>
      <c r="AG195" s="1168"/>
      <c r="AH195" s="1172" t="s">
        <v>126</v>
      </c>
      <c r="AI195" s="1171"/>
      <c r="AJ195" s="1171"/>
      <c r="AK195" s="1171"/>
      <c r="AL195" s="1171"/>
      <c r="AM195" s="1171"/>
      <c r="AN195" s="1171"/>
      <c r="AO195" s="1171"/>
      <c r="AP195" s="116"/>
    </row>
    <row r="196" spans="2:85" ht="24.95" customHeight="1">
      <c r="B196" s="1692" t="str">
        <f>C128</f>
        <v>기존
구조물</v>
      </c>
      <c r="C196" s="1692"/>
      <c r="D196" s="1692"/>
      <c r="E196" s="1693"/>
      <c r="F196" s="858" t="str">
        <f>H128</f>
        <v>B</v>
      </c>
      <c r="G196" s="1658"/>
      <c r="H196" s="1658"/>
      <c r="I196" s="855"/>
      <c r="J196" s="1879">
        <v>5.5</v>
      </c>
      <c r="K196" s="1880"/>
      <c r="L196" s="1880"/>
      <c r="M196" s="1880"/>
      <c r="N196" s="1881"/>
      <c r="O196" s="1835">
        <f>J22</f>
        <v>3.5</v>
      </c>
      <c r="P196" s="1836"/>
      <c r="Q196" s="1836"/>
      <c r="R196" s="1836"/>
      <c r="S196" s="1836"/>
      <c r="T196" s="1837"/>
      <c r="U196" s="1835" t="e">
        <f>O147</f>
        <v>#REF!</v>
      </c>
      <c r="V196" s="1836"/>
      <c r="W196" s="1836"/>
      <c r="X196" s="1836"/>
      <c r="Y196" s="1836"/>
      <c r="Z196" s="1836"/>
      <c r="AA196" s="1837"/>
      <c r="AB196" s="1835" t="e">
        <f>$AH$171/(SQRT(O196/U196))</f>
        <v>#REF!</v>
      </c>
      <c r="AC196" s="1836"/>
      <c r="AD196" s="1836"/>
      <c r="AE196" s="1836"/>
      <c r="AF196" s="1836"/>
      <c r="AG196" s="1837"/>
      <c r="AH196" s="1832" t="e">
        <f>O196*($S$189*AB196)/(1+$AA$189*AB196)</f>
        <v>#REF!</v>
      </c>
      <c r="AI196" s="1833"/>
      <c r="AJ196" s="1833"/>
      <c r="AK196" s="1833"/>
      <c r="AL196" s="1833"/>
      <c r="AM196" s="1833"/>
      <c r="AN196" s="1833"/>
      <c r="AO196" s="1833"/>
      <c r="AP196" s="116"/>
    </row>
    <row r="197" spans="2:85" ht="24.95" customHeight="1">
      <c r="B197" s="1694"/>
      <c r="C197" s="1694"/>
      <c r="D197" s="1694"/>
      <c r="E197" s="1695"/>
      <c r="F197" s="853" t="str">
        <f>H130</f>
        <v>C</v>
      </c>
      <c r="G197" s="1621"/>
      <c r="H197" s="1621"/>
      <c r="I197" s="847"/>
      <c r="J197" s="1885">
        <v>5.5</v>
      </c>
      <c r="K197" s="1886"/>
      <c r="L197" s="1886"/>
      <c r="M197" s="1886"/>
      <c r="N197" s="1887"/>
      <c r="O197" s="1844">
        <f>J23</f>
        <v>4.2</v>
      </c>
      <c r="P197" s="1845"/>
      <c r="Q197" s="1845"/>
      <c r="R197" s="1845"/>
      <c r="S197" s="1845"/>
      <c r="T197" s="1846"/>
      <c r="U197" s="1844">
        <f>O148</f>
        <v>206.31</v>
      </c>
      <c r="V197" s="1845"/>
      <c r="W197" s="1845"/>
      <c r="X197" s="1845"/>
      <c r="Y197" s="1845"/>
      <c r="Z197" s="1845"/>
      <c r="AA197" s="1846"/>
      <c r="AB197" s="1844">
        <f>$AH$171/(SQRT(O197/U197))</f>
        <v>4.6958076286954391</v>
      </c>
      <c r="AC197" s="1845"/>
      <c r="AD197" s="1845"/>
      <c r="AE197" s="1845"/>
      <c r="AF197" s="1845"/>
      <c r="AG197" s="1846"/>
      <c r="AH197" s="1841">
        <f>O197*($S$189*AB197)/(1+$AA$189*AB197)</f>
        <v>3.7775303122489579</v>
      </c>
      <c r="AI197" s="1842"/>
      <c r="AJ197" s="1842"/>
      <c r="AK197" s="1842"/>
      <c r="AL197" s="1842"/>
      <c r="AM197" s="1842"/>
      <c r="AN197" s="1842"/>
      <c r="AO197" s="1842"/>
      <c r="AP197" s="116"/>
    </row>
    <row r="198" spans="2:85" ht="24.95" customHeight="1">
      <c r="B198" s="1696"/>
      <c r="C198" s="1696"/>
      <c r="D198" s="1696"/>
      <c r="E198" s="1697"/>
      <c r="F198" s="853" t="str">
        <f>H132</f>
        <v>D</v>
      </c>
      <c r="G198" s="1621"/>
      <c r="H198" s="1621"/>
      <c r="I198" s="847"/>
      <c r="J198" s="1885">
        <v>5.5</v>
      </c>
      <c r="K198" s="1886"/>
      <c r="L198" s="1886"/>
      <c r="M198" s="1886"/>
      <c r="N198" s="1887"/>
      <c r="O198" s="1844">
        <f>J24</f>
        <v>4</v>
      </c>
      <c r="P198" s="1845"/>
      <c r="Q198" s="1845"/>
      <c r="R198" s="1845"/>
      <c r="S198" s="1845"/>
      <c r="T198" s="1846"/>
      <c r="U198" s="1844" t="e">
        <f>O149</f>
        <v>#REF!</v>
      </c>
      <c r="V198" s="1845"/>
      <c r="W198" s="1845"/>
      <c r="X198" s="1845"/>
      <c r="Y198" s="1845"/>
      <c r="Z198" s="1845"/>
      <c r="AA198" s="1846"/>
      <c r="AB198" s="1844" t="e">
        <f>$AH$171/(SQRT(O198/U198))</f>
        <v>#REF!</v>
      </c>
      <c r="AC198" s="1845"/>
      <c r="AD198" s="1845"/>
      <c r="AE198" s="1845"/>
      <c r="AF198" s="1845"/>
      <c r="AG198" s="1846"/>
      <c r="AH198" s="1841" t="e">
        <f>O198*($S$189*AB198)/(1+$AA$189*AB198)</f>
        <v>#REF!</v>
      </c>
      <c r="AI198" s="1842"/>
      <c r="AJ198" s="1842"/>
      <c r="AK198" s="1842"/>
      <c r="AL198" s="1842"/>
      <c r="AM198" s="1842"/>
      <c r="AN198" s="1842"/>
      <c r="AO198" s="1842"/>
      <c r="AP198" s="116"/>
    </row>
    <row r="199" spans="2:85" ht="24.95" customHeight="1"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P199" s="116"/>
    </row>
    <row r="200" spans="2:85" ht="24.95" customHeight="1">
      <c r="B200" s="1171" t="s">
        <v>6</v>
      </c>
      <c r="C200" s="1171"/>
      <c r="D200" s="1171"/>
      <c r="E200" s="1171"/>
      <c r="F200" s="1171"/>
      <c r="G200" s="1171"/>
      <c r="H200" s="1171"/>
      <c r="I200" s="1168"/>
      <c r="J200" s="1170" t="s">
        <v>269</v>
      </c>
      <c r="K200" s="1222"/>
      <c r="L200" s="1222"/>
      <c r="M200" s="1222"/>
      <c r="N200" s="1234"/>
      <c r="O200" s="1172" t="s">
        <v>105</v>
      </c>
      <c r="P200" s="1171"/>
      <c r="Q200" s="1171"/>
      <c r="R200" s="1168"/>
      <c r="S200" s="1172" t="s">
        <v>270</v>
      </c>
      <c r="T200" s="1171"/>
      <c r="U200" s="1168"/>
      <c r="V200" s="1172" t="s">
        <v>26</v>
      </c>
      <c r="W200" s="1171"/>
      <c r="X200" s="1171"/>
      <c r="Y200" s="1168"/>
      <c r="Z200" s="1172" t="s">
        <v>271</v>
      </c>
      <c r="AA200" s="1171"/>
      <c r="AB200" s="1171"/>
      <c r="AC200" s="1168"/>
      <c r="AD200" s="1172" t="s">
        <v>303</v>
      </c>
      <c r="AE200" s="1171"/>
      <c r="AF200" s="1171"/>
      <c r="AG200" s="1168"/>
      <c r="AH200" s="1172" t="s">
        <v>272</v>
      </c>
      <c r="AI200" s="1171"/>
      <c r="AJ200" s="1171"/>
      <c r="AK200" s="1168"/>
      <c r="AL200" s="1172" t="s">
        <v>273</v>
      </c>
      <c r="AM200" s="1171"/>
      <c r="AN200" s="1171"/>
      <c r="AO200" s="1171"/>
      <c r="AP200" s="209"/>
      <c r="AQ200" s="115" t="s">
        <v>303</v>
      </c>
      <c r="AR200" s="14"/>
      <c r="AS200" s="14"/>
    </row>
    <row r="201" spans="2:85" ht="24.95" customHeight="1">
      <c r="B201" s="1692" t="str">
        <f>B196</f>
        <v>기존
구조물</v>
      </c>
      <c r="C201" s="1692"/>
      <c r="D201" s="1692"/>
      <c r="E201" s="1693"/>
      <c r="F201" s="858" t="str">
        <f>F196</f>
        <v>B</v>
      </c>
      <c r="G201" s="1658"/>
      <c r="H201" s="1658"/>
      <c r="I201" s="855"/>
      <c r="J201" s="1891">
        <v>6</v>
      </c>
      <c r="K201" s="1892"/>
      <c r="L201" s="1892"/>
      <c r="M201" s="1892"/>
      <c r="N201" s="1893"/>
      <c r="O201" s="1835">
        <f>J201+ABS(AB22)</f>
        <v>16</v>
      </c>
      <c r="P201" s="1836"/>
      <c r="Q201" s="1836"/>
      <c r="R201" s="1837"/>
      <c r="S201" s="1835">
        <f>ROUND(0.51-0.11*J196/O201,2)</f>
        <v>0.47</v>
      </c>
      <c r="T201" s="1836"/>
      <c r="U201" s="1837"/>
      <c r="V201" s="1835">
        <f>ABS(AB22)+U22</f>
        <v>13.356</v>
      </c>
      <c r="W201" s="1836"/>
      <c r="X201" s="1836"/>
      <c r="Y201" s="1837"/>
      <c r="Z201" s="1835">
        <f>O201-V201</f>
        <v>2.6440000000000001</v>
      </c>
      <c r="AA201" s="1836"/>
      <c r="AB201" s="1836"/>
      <c r="AC201" s="1837"/>
      <c r="AD201" s="1867" t="e">
        <f>S201*(1-Z201/AH196)</f>
        <v>#REF!</v>
      </c>
      <c r="AE201" s="1868"/>
      <c r="AF201" s="1868"/>
      <c r="AG201" s="1869"/>
      <c r="AH201" s="1902" t="e">
        <f>AD201*$O$196</f>
        <v>#REF!</v>
      </c>
      <c r="AI201" s="1903"/>
      <c r="AJ201" s="1903"/>
      <c r="AK201" s="1904"/>
      <c r="AL201" s="1898">
        <v>0.3</v>
      </c>
      <c r="AM201" s="1899"/>
      <c r="AN201" s="1899"/>
      <c r="AO201" s="1899"/>
      <c r="AP201" s="209"/>
      <c r="AQ201" s="274">
        <f>AL201/O196</f>
        <v>8.5714285714285715E-2</v>
      </c>
      <c r="AR201" s="14"/>
      <c r="AS201" s="14"/>
      <c r="AT201" s="433" t="s">
        <v>664</v>
      </c>
    </row>
    <row r="202" spans="2:85" ht="24.95" customHeight="1">
      <c r="B202" s="1694"/>
      <c r="C202" s="1694"/>
      <c r="D202" s="1694"/>
      <c r="E202" s="1695"/>
      <c r="F202" s="853" t="str">
        <f>F197</f>
        <v>C</v>
      </c>
      <c r="G202" s="1621"/>
      <c r="H202" s="1621"/>
      <c r="I202" s="847"/>
      <c r="J202" s="1888">
        <v>6.6</v>
      </c>
      <c r="K202" s="1889"/>
      <c r="L202" s="1889"/>
      <c r="M202" s="1889"/>
      <c r="N202" s="1890"/>
      <c r="O202" s="1844">
        <f>J202+ABS(AB23)</f>
        <v>16.600000000000001</v>
      </c>
      <c r="P202" s="1845"/>
      <c r="Q202" s="1845"/>
      <c r="R202" s="1846"/>
      <c r="S202" s="1844">
        <f>ROUND(0.51-0.11*J197/O202,2)</f>
        <v>0.47</v>
      </c>
      <c r="T202" s="1845"/>
      <c r="U202" s="1846"/>
      <c r="V202" s="1844">
        <f>ABS(AB23)+U23</f>
        <v>13.356</v>
      </c>
      <c r="W202" s="1845"/>
      <c r="X202" s="1845"/>
      <c r="Y202" s="1846"/>
      <c r="Z202" s="1844">
        <f>O202-V202</f>
        <v>3.2440000000000015</v>
      </c>
      <c r="AA202" s="1845"/>
      <c r="AB202" s="1845"/>
      <c r="AC202" s="1846"/>
      <c r="AD202" s="1870">
        <f>S202*(1-Z202/AH197)</f>
        <v>6.6381796049101605E-2</v>
      </c>
      <c r="AE202" s="1871"/>
      <c r="AF202" s="1871"/>
      <c r="AG202" s="1872"/>
      <c r="AH202" s="1895">
        <f>AD202*$O$197</f>
        <v>0.27880354340622676</v>
      </c>
      <c r="AI202" s="1896"/>
      <c r="AJ202" s="1896"/>
      <c r="AK202" s="1897"/>
      <c r="AL202" s="1900"/>
      <c r="AM202" s="1901"/>
      <c r="AN202" s="1901"/>
      <c r="AO202" s="1901"/>
      <c r="AP202" s="209"/>
      <c r="AQ202" s="274">
        <f>AL201/O197</f>
        <v>7.1428571428571425E-2</v>
      </c>
      <c r="AR202" s="14"/>
      <c r="AS202" s="14"/>
    </row>
    <row r="203" spans="2:85" ht="24.95" customHeight="1">
      <c r="B203" s="1696"/>
      <c r="C203" s="1696"/>
      <c r="D203" s="1696"/>
      <c r="E203" s="1697"/>
      <c r="F203" s="853" t="str">
        <f>F198</f>
        <v>D</v>
      </c>
      <c r="G203" s="1621"/>
      <c r="H203" s="1621"/>
      <c r="I203" s="847"/>
      <c r="J203" s="1888">
        <v>6.4</v>
      </c>
      <c r="K203" s="1889"/>
      <c r="L203" s="1889"/>
      <c r="M203" s="1889"/>
      <c r="N203" s="1890"/>
      <c r="O203" s="1844">
        <f>J203+ABS(AB24)</f>
        <v>16.399999999999999</v>
      </c>
      <c r="P203" s="1845"/>
      <c r="Q203" s="1845"/>
      <c r="R203" s="1846"/>
      <c r="S203" s="1844">
        <f>ROUND(0.51-0.11*J198/O203,2)</f>
        <v>0.47</v>
      </c>
      <c r="T203" s="1845"/>
      <c r="U203" s="1846"/>
      <c r="V203" s="1844">
        <f>ABS(AB24)+U24</f>
        <v>13.356</v>
      </c>
      <c r="W203" s="1845"/>
      <c r="X203" s="1845"/>
      <c r="Y203" s="1846"/>
      <c r="Z203" s="1844">
        <f>O203-V203</f>
        <v>3.0439999999999987</v>
      </c>
      <c r="AA203" s="1845"/>
      <c r="AB203" s="1845"/>
      <c r="AC203" s="1846"/>
      <c r="AD203" s="1870" t="e">
        <f>S203*(1-Z203/AH198)</f>
        <v>#REF!</v>
      </c>
      <c r="AE203" s="1871"/>
      <c r="AF203" s="1871"/>
      <c r="AG203" s="1872"/>
      <c r="AH203" s="1895" t="e">
        <f>AD203*$O$198</f>
        <v>#REF!</v>
      </c>
      <c r="AI203" s="1896"/>
      <c r="AJ203" s="1896"/>
      <c r="AK203" s="1897"/>
      <c r="AL203" s="1900"/>
      <c r="AM203" s="1901"/>
      <c r="AN203" s="1901"/>
      <c r="AO203" s="1901"/>
      <c r="AP203" s="209"/>
      <c r="AQ203" s="274">
        <f>AL201/O198</f>
        <v>7.4999999999999997E-2</v>
      </c>
      <c r="AR203" s="14"/>
      <c r="AS203" s="14"/>
    </row>
    <row r="204" spans="2:85" ht="20.100000000000001" customHeight="1"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  <c r="AO204" s="122"/>
      <c r="AP204" s="209"/>
      <c r="AQ204" s="274"/>
      <c r="AR204" s="14"/>
      <c r="AS204" s="14"/>
    </row>
    <row r="205" spans="2:85" ht="24" customHeight="1">
      <c r="C205" s="116" t="s">
        <v>615</v>
      </c>
      <c r="I205" s="7"/>
      <c r="J205" s="7"/>
      <c r="K205" s="7"/>
      <c r="L205" s="7"/>
      <c r="M205" s="7"/>
      <c r="O205" s="7"/>
      <c r="P205" s="7"/>
      <c r="Q205" s="7"/>
      <c r="R205" s="7"/>
      <c r="S205" s="7"/>
      <c r="T205" s="7"/>
      <c r="AP205" s="116"/>
      <c r="AQ205" s="344"/>
      <c r="AR205" s="132"/>
      <c r="AS205" s="132"/>
      <c r="AT205" s="132"/>
      <c r="AU205" s="132"/>
      <c r="AV205" s="345"/>
    </row>
    <row r="206" spans="2:85" ht="24" customHeight="1">
      <c r="C206" s="9" t="s">
        <v>624</v>
      </c>
      <c r="D206" s="10"/>
      <c r="I206" s="7"/>
      <c r="J206" s="7"/>
      <c r="K206" s="7"/>
      <c r="L206" s="7"/>
      <c r="M206" s="7" t="s">
        <v>2</v>
      </c>
      <c r="O206" s="1894">
        <v>7.18</v>
      </c>
      <c r="P206" s="1894"/>
      <c r="Q206" s="1894"/>
      <c r="R206" s="1894"/>
      <c r="S206" s="1894"/>
      <c r="T206" s="1894"/>
      <c r="U206" s="1894"/>
      <c r="V206" s="5" t="s">
        <v>9</v>
      </c>
      <c r="W206" s="1894">
        <v>7.3</v>
      </c>
      <c r="X206" s="1894"/>
      <c r="Y206" s="1894"/>
      <c r="Z206" s="1894"/>
      <c r="AA206" s="1894"/>
      <c r="AB206" s="420"/>
      <c r="AC206" s="420"/>
      <c r="AP206" s="14"/>
      <c r="AQ206" s="344"/>
      <c r="AR206" s="132"/>
      <c r="AS206" s="132"/>
      <c r="AT206" s="132"/>
      <c r="AU206" s="132"/>
      <c r="AV206" s="345"/>
      <c r="CF206" s="210"/>
      <c r="CG206" s="116"/>
    </row>
    <row r="207" spans="2:85" ht="24" customHeight="1">
      <c r="C207" s="9" t="s">
        <v>623</v>
      </c>
      <c r="D207" s="10"/>
      <c r="I207" s="7"/>
      <c r="J207" s="7"/>
      <c r="K207" s="7"/>
      <c r="L207" s="7"/>
      <c r="M207" s="7" t="s">
        <v>2</v>
      </c>
      <c r="O207" s="1894">
        <v>6.59</v>
      </c>
      <c r="P207" s="1894"/>
      <c r="Q207" s="1894"/>
      <c r="R207" s="1894"/>
      <c r="S207" s="1894"/>
      <c r="T207" s="1894"/>
      <c r="U207" s="1894"/>
      <c r="V207" s="5" t="s">
        <v>9</v>
      </c>
      <c r="W207" s="1894">
        <v>7</v>
      </c>
      <c r="X207" s="1894"/>
      <c r="Y207" s="1894"/>
      <c r="Z207" s="1894"/>
      <c r="AA207" s="1894"/>
      <c r="AB207" s="420"/>
      <c r="AC207" s="420"/>
      <c r="AP207" s="14"/>
      <c r="AQ207" s="132"/>
      <c r="AR207" s="132"/>
      <c r="AS207" s="132"/>
      <c r="AT207" s="132"/>
      <c r="AU207" s="132"/>
      <c r="AV207" s="132"/>
      <c r="CF207" s="210"/>
      <c r="CG207" s="116"/>
    </row>
    <row r="208" spans="2:85" ht="24" customHeight="1">
      <c r="C208" s="9"/>
      <c r="D208" s="10"/>
      <c r="I208" s="7"/>
      <c r="J208" s="7"/>
      <c r="K208" s="7"/>
      <c r="L208" s="7"/>
      <c r="M208" s="7"/>
      <c r="O208" s="420"/>
      <c r="P208" s="420"/>
      <c r="Q208" s="420"/>
      <c r="R208" s="420"/>
      <c r="S208" s="420"/>
      <c r="T208" s="420"/>
      <c r="U208" s="420"/>
      <c r="AP208" s="14"/>
      <c r="AQ208" s="132"/>
      <c r="AR208" s="132"/>
      <c r="AS208" s="132"/>
      <c r="AT208" s="132"/>
      <c r="AU208" s="132"/>
      <c r="AV208" s="132"/>
      <c r="CF208" s="210"/>
      <c r="CG208" s="116"/>
    </row>
    <row r="209" spans="1:77" ht="24" customHeight="1">
      <c r="B209" s="111"/>
      <c r="C209" s="9"/>
      <c r="D209" s="111"/>
      <c r="E209" s="111"/>
      <c r="F209" s="111"/>
      <c r="G209" s="111"/>
      <c r="H209" s="111"/>
      <c r="I209" s="111"/>
      <c r="J209" s="315"/>
      <c r="K209" s="315"/>
      <c r="L209" s="315"/>
      <c r="M209" s="413"/>
      <c r="N209" s="315"/>
      <c r="O209" s="420"/>
      <c r="P209" s="420"/>
      <c r="Q209" s="420"/>
      <c r="R209" s="420"/>
      <c r="S209" s="420"/>
      <c r="T209" s="420"/>
      <c r="U209" s="420"/>
      <c r="V209" s="237"/>
      <c r="W209" s="237"/>
      <c r="X209" s="237"/>
      <c r="Y209" s="237"/>
      <c r="Z209" s="237"/>
      <c r="AA209" s="237"/>
      <c r="AB209" s="237"/>
      <c r="AC209" s="237"/>
      <c r="AD209" s="196"/>
      <c r="AE209" s="196"/>
      <c r="AF209" s="196"/>
      <c r="AG209" s="196"/>
      <c r="AH209" s="232"/>
      <c r="AI209" s="232"/>
      <c r="AJ209" s="232"/>
      <c r="AK209" s="232"/>
      <c r="AL209" s="232"/>
      <c r="AM209" s="232"/>
      <c r="AN209" s="232"/>
      <c r="AO209" s="232"/>
      <c r="AP209" s="209"/>
      <c r="AQ209" s="14"/>
      <c r="AR209" s="14"/>
      <c r="AS209" s="14"/>
    </row>
    <row r="210" spans="1:77" ht="21.95" customHeight="1">
      <c r="A210" s="197"/>
      <c r="B210" s="342"/>
      <c r="C210" s="342"/>
      <c r="D210" s="342"/>
      <c r="E210" s="342"/>
      <c r="F210" s="342"/>
      <c r="G210" s="342"/>
      <c r="H210" s="342"/>
      <c r="I210" s="342"/>
      <c r="J210" s="342"/>
      <c r="K210" s="342"/>
      <c r="L210" s="342"/>
      <c r="M210" s="342"/>
      <c r="N210" s="342"/>
      <c r="O210" s="342"/>
      <c r="P210" s="342"/>
      <c r="Q210" s="342"/>
      <c r="R210" s="342"/>
      <c r="S210" s="342"/>
      <c r="T210" s="342"/>
      <c r="U210" s="342"/>
      <c r="V210" s="343"/>
      <c r="W210" s="343"/>
      <c r="X210" s="343"/>
      <c r="Y210" s="343"/>
      <c r="Z210" s="343"/>
      <c r="AA210" s="343"/>
      <c r="AB210" s="343"/>
      <c r="AC210" s="343"/>
      <c r="AD210" s="343"/>
      <c r="AE210" s="343"/>
      <c r="AF210" s="343"/>
      <c r="AG210" s="343"/>
      <c r="AH210" s="343"/>
      <c r="AI210" s="315"/>
      <c r="AJ210" s="315"/>
      <c r="AK210" s="315"/>
      <c r="AL210" s="315"/>
      <c r="AM210" s="315"/>
      <c r="AN210" s="315"/>
      <c r="AO210" s="315"/>
    </row>
    <row r="211" spans="1:77" ht="15" customHeight="1">
      <c r="A211" s="197"/>
      <c r="B211" s="116"/>
      <c r="C211" s="9"/>
      <c r="D211" s="197"/>
      <c r="E211" s="197"/>
      <c r="F211" s="197"/>
      <c r="G211" s="197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  <c r="AM211" s="197"/>
      <c r="AN211" s="197"/>
      <c r="AO211" s="197"/>
    </row>
    <row r="212" spans="1:77" ht="20.100000000000001" customHeight="1">
      <c r="A212" s="197"/>
      <c r="B212" s="116"/>
      <c r="C212" s="9"/>
      <c r="D212" s="197"/>
      <c r="E212" s="197"/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  <c r="AM212" s="197"/>
      <c r="AN212" s="197"/>
      <c r="AO212" s="197"/>
    </row>
    <row r="213" spans="1:77" ht="20.100000000000001" customHeight="1">
      <c r="A213" s="197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  <c r="AH213" s="99"/>
      <c r="AI213" s="99"/>
      <c r="AJ213" s="99"/>
      <c r="AK213" s="99"/>
      <c r="AL213" s="99"/>
      <c r="AM213" s="99"/>
      <c r="AN213" s="99"/>
      <c r="AO213" s="99"/>
    </row>
    <row r="214" spans="1:77" ht="20.100000000000001" customHeight="1">
      <c r="A214" s="197"/>
      <c r="B214" s="318"/>
      <c r="C214" s="318"/>
      <c r="D214" s="318"/>
      <c r="E214" s="318"/>
      <c r="F214" s="318"/>
      <c r="G214" s="318"/>
      <c r="H214" s="318"/>
      <c r="I214" s="318"/>
      <c r="J214" s="318"/>
      <c r="K214" s="318"/>
      <c r="L214" s="318"/>
      <c r="M214" s="318"/>
      <c r="N214" s="318"/>
      <c r="O214" s="318"/>
      <c r="P214" s="318"/>
      <c r="Q214" s="318"/>
      <c r="R214" s="318"/>
      <c r="S214" s="318"/>
      <c r="T214" s="318"/>
      <c r="U214" s="318"/>
      <c r="V214" s="316"/>
      <c r="W214" s="316"/>
      <c r="X214" s="316"/>
      <c r="Y214" s="316"/>
      <c r="Z214" s="316"/>
      <c r="AA214" s="316"/>
      <c r="AB214" s="14"/>
      <c r="AC214" s="317"/>
      <c r="AD214" s="317"/>
      <c r="AE214" s="317"/>
      <c r="AF214" s="317"/>
      <c r="AG214" s="317"/>
      <c r="AH214" s="317"/>
      <c r="AI214" s="319"/>
      <c r="AJ214" s="319"/>
      <c r="AK214" s="319"/>
      <c r="AL214" s="319"/>
      <c r="AM214" s="319"/>
      <c r="AN214" s="319"/>
      <c r="AO214" s="319"/>
    </row>
    <row r="215" spans="1:77" ht="20.100000000000001" customHeight="1">
      <c r="A215" s="197"/>
      <c r="B215" s="320"/>
      <c r="C215" s="320"/>
      <c r="D215" s="320"/>
      <c r="E215" s="320"/>
      <c r="F215" s="320"/>
      <c r="G215" s="320"/>
      <c r="H215" s="320"/>
      <c r="I215" s="320"/>
      <c r="J215" s="320"/>
      <c r="K215" s="320"/>
      <c r="L215" s="320"/>
      <c r="M215" s="320"/>
      <c r="N215" s="320"/>
      <c r="O215" s="320"/>
      <c r="P215" s="320"/>
      <c r="Q215" s="320"/>
      <c r="R215" s="320"/>
      <c r="S215" s="320"/>
      <c r="T215" s="320"/>
      <c r="U215" s="320"/>
      <c r="V215" s="316"/>
      <c r="W215" s="316"/>
      <c r="X215" s="316"/>
      <c r="Y215" s="316"/>
      <c r="Z215" s="316"/>
      <c r="AA215" s="316"/>
      <c r="AB215" s="316"/>
      <c r="AC215" s="316"/>
      <c r="AD215" s="316"/>
      <c r="AE215" s="316"/>
      <c r="AF215" s="316"/>
      <c r="AG215" s="316"/>
      <c r="AH215" s="316"/>
      <c r="AI215" s="319"/>
      <c r="AJ215" s="319"/>
      <c r="AK215" s="319"/>
      <c r="AL215" s="319"/>
      <c r="AM215" s="319"/>
      <c r="AN215" s="319"/>
      <c r="AO215" s="319"/>
    </row>
    <row r="216" spans="1:77" ht="20.100000000000001" customHeight="1">
      <c r="A216" s="197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19"/>
      <c r="AJ216" s="319"/>
      <c r="AK216" s="319"/>
      <c r="AL216" s="319"/>
      <c r="AM216" s="319"/>
      <c r="AN216" s="319"/>
      <c r="AO216" s="319"/>
    </row>
    <row r="217" spans="1:77" ht="24.95" customHeight="1">
      <c r="BY217" s="21"/>
    </row>
    <row r="218" spans="1:77" ht="20.100000000000001" customHeight="1">
      <c r="BY218" s="21"/>
    </row>
    <row r="219" spans="1:77" ht="20.100000000000001" customHeight="1">
      <c r="BY219" s="21"/>
    </row>
    <row r="220" spans="1:77" ht="20.100000000000001" customHeight="1">
      <c r="BY220" s="21"/>
    </row>
    <row r="221" spans="1:77" ht="20.100000000000001" customHeight="1">
      <c r="BY221" s="21"/>
    </row>
    <row r="222" spans="1:77" ht="20.100000000000001" customHeight="1">
      <c r="BY222" s="21"/>
    </row>
    <row r="223" spans="1:77" ht="20.100000000000001" customHeight="1">
      <c r="BY223" s="21"/>
    </row>
    <row r="224" spans="1:77" ht="20.100000000000001" customHeight="1">
      <c r="BY224" s="21"/>
    </row>
  </sheetData>
  <mergeCells count="511">
    <mergeCell ref="F203:I203"/>
    <mergeCell ref="J203:N203"/>
    <mergeCell ref="O203:R203"/>
    <mergeCell ref="S203:U203"/>
    <mergeCell ref="V203:Y203"/>
    <mergeCell ref="AL201:AO203"/>
    <mergeCell ref="AD202:AG202"/>
    <mergeCell ref="AD201:AG201"/>
    <mergeCell ref="AH201:AK201"/>
    <mergeCell ref="V201:Y201"/>
    <mergeCell ref="O206:U206"/>
    <mergeCell ref="W206:AA206"/>
    <mergeCell ref="O207:U207"/>
    <mergeCell ref="W207:AA207"/>
    <mergeCell ref="AH202:AK202"/>
    <mergeCell ref="Z202:AC202"/>
    <mergeCell ref="Z203:AC203"/>
    <mergeCell ref="AD203:AG203"/>
    <mergeCell ref="AH203:AK203"/>
    <mergeCell ref="F202:I202"/>
    <mergeCell ref="J202:N202"/>
    <mergeCell ref="O202:R202"/>
    <mergeCell ref="S202:U202"/>
    <mergeCell ref="V202:Y202"/>
    <mergeCell ref="F201:I201"/>
    <mergeCell ref="J201:N201"/>
    <mergeCell ref="O201:R201"/>
    <mergeCell ref="S201:U201"/>
    <mergeCell ref="Z201:AC201"/>
    <mergeCell ref="J200:N200"/>
    <mergeCell ref="O200:R200"/>
    <mergeCell ref="S200:U200"/>
    <mergeCell ref="V200:Y200"/>
    <mergeCell ref="Z200:AC200"/>
    <mergeCell ref="AH198:AO198"/>
    <mergeCell ref="AD200:AG200"/>
    <mergeCell ref="AH200:AK200"/>
    <mergeCell ref="AL200:AO200"/>
    <mergeCell ref="F198:I198"/>
    <mergeCell ref="J198:N198"/>
    <mergeCell ref="O198:T198"/>
    <mergeCell ref="U198:AA198"/>
    <mergeCell ref="AB198:AG198"/>
    <mergeCell ref="B200:I200"/>
    <mergeCell ref="F197:I197"/>
    <mergeCell ref="J197:N197"/>
    <mergeCell ref="O197:T197"/>
    <mergeCell ref="U197:AA197"/>
    <mergeCell ref="AB197:AG197"/>
    <mergeCell ref="AH197:AO197"/>
    <mergeCell ref="F196:I196"/>
    <mergeCell ref="J196:N196"/>
    <mergeCell ref="O196:T196"/>
    <mergeCell ref="B193:R193"/>
    <mergeCell ref="S193:Z193"/>
    <mergeCell ref="AA193:AH193"/>
    <mergeCell ref="B196:E198"/>
    <mergeCell ref="U196:AA196"/>
    <mergeCell ref="AB196:AG196"/>
    <mergeCell ref="AH196:AO196"/>
    <mergeCell ref="AI193:AN193"/>
    <mergeCell ref="B195:I195"/>
    <mergeCell ref="J195:N195"/>
    <mergeCell ref="O195:T195"/>
    <mergeCell ref="U195:AA195"/>
    <mergeCell ref="AB195:AG195"/>
    <mergeCell ref="AH195:AO195"/>
    <mergeCell ref="B191:R191"/>
    <mergeCell ref="S191:Z191"/>
    <mergeCell ref="AA191:AH191"/>
    <mergeCell ref="AI191:AN191"/>
    <mergeCell ref="B192:R192"/>
    <mergeCell ref="S192:Z192"/>
    <mergeCell ref="AA192:AH192"/>
    <mergeCell ref="AI192:AN192"/>
    <mergeCell ref="B189:R189"/>
    <mergeCell ref="S189:Z189"/>
    <mergeCell ref="AA189:AH189"/>
    <mergeCell ref="AI189:AN189"/>
    <mergeCell ref="B190:R190"/>
    <mergeCell ref="S190:Z190"/>
    <mergeCell ref="AA190:AH190"/>
    <mergeCell ref="AI190:AN190"/>
    <mergeCell ref="B187:R187"/>
    <mergeCell ref="S187:Z187"/>
    <mergeCell ref="AA187:AH187"/>
    <mergeCell ref="AI187:AN187"/>
    <mergeCell ref="B188:R188"/>
    <mergeCell ref="S188:Z188"/>
    <mergeCell ref="AA188:AH188"/>
    <mergeCell ref="AI188:AN188"/>
    <mergeCell ref="B185:R185"/>
    <mergeCell ref="S185:Z185"/>
    <mergeCell ref="AA185:AH185"/>
    <mergeCell ref="AI185:AN185"/>
    <mergeCell ref="B186:R186"/>
    <mergeCell ref="S186:Z186"/>
    <mergeCell ref="AA186:AH186"/>
    <mergeCell ref="AI186:AN186"/>
    <mergeCell ref="AB181:AE181"/>
    <mergeCell ref="D183:AN183"/>
    <mergeCell ref="B184:R184"/>
    <mergeCell ref="S184:Z184"/>
    <mergeCell ref="AA184:AH184"/>
    <mergeCell ref="AI184:AN184"/>
    <mergeCell ref="AQ159:AV159"/>
    <mergeCell ref="AE171:AF171"/>
    <mergeCell ref="AH171:AJ171"/>
    <mergeCell ref="AB177:AE177"/>
    <mergeCell ref="AB178:AE178"/>
    <mergeCell ref="AD149:AH149"/>
    <mergeCell ref="AI149:AM149"/>
    <mergeCell ref="AN149:AO149"/>
    <mergeCell ref="F149:I149"/>
    <mergeCell ref="J149:N149"/>
    <mergeCell ref="O149:S149"/>
    <mergeCell ref="T149:X149"/>
    <mergeCell ref="Y149:AC149"/>
    <mergeCell ref="B147:E149"/>
    <mergeCell ref="AN147:AO147"/>
    <mergeCell ref="F148:I148"/>
    <mergeCell ref="J148:N148"/>
    <mergeCell ref="O148:S148"/>
    <mergeCell ref="T148:X148"/>
    <mergeCell ref="Y148:AC148"/>
    <mergeCell ref="AD148:AH148"/>
    <mergeCell ref="AI148:AM148"/>
    <mergeCell ref="AN148:AO148"/>
    <mergeCell ref="AI146:AM146"/>
    <mergeCell ref="AN146:AO146"/>
    <mergeCell ref="F147:I147"/>
    <mergeCell ref="J147:N147"/>
    <mergeCell ref="O147:S147"/>
    <mergeCell ref="T147:X147"/>
    <mergeCell ref="Y147:AC147"/>
    <mergeCell ref="AD147:AH147"/>
    <mergeCell ref="B146:I146"/>
    <mergeCell ref="AI147:AM147"/>
    <mergeCell ref="J146:N146"/>
    <mergeCell ref="O146:S146"/>
    <mergeCell ref="T146:X146"/>
    <mergeCell ref="Y146:AC146"/>
    <mergeCell ref="U142:W143"/>
    <mergeCell ref="X142:Y143"/>
    <mergeCell ref="Z142:AB143"/>
    <mergeCell ref="AC142:AG143"/>
    <mergeCell ref="AD146:AH146"/>
    <mergeCell ref="AH142:AM143"/>
    <mergeCell ref="U140:W141"/>
    <mergeCell ref="X140:Y141"/>
    <mergeCell ref="Z140:AB141"/>
    <mergeCell ref="AC140:AG141"/>
    <mergeCell ref="AH140:AM141"/>
    <mergeCell ref="C142:E143"/>
    <mergeCell ref="F142:H143"/>
    <mergeCell ref="I142:L143"/>
    <mergeCell ref="M142:O143"/>
    <mergeCell ref="P142:T143"/>
    <mergeCell ref="U138:W139"/>
    <mergeCell ref="X138:Y139"/>
    <mergeCell ref="Z138:AB139"/>
    <mergeCell ref="AC138:AG139"/>
    <mergeCell ref="AH138:AM139"/>
    <mergeCell ref="C140:E141"/>
    <mergeCell ref="F140:H141"/>
    <mergeCell ref="I140:L141"/>
    <mergeCell ref="M140:O141"/>
    <mergeCell ref="P140:T141"/>
    <mergeCell ref="U136:W137"/>
    <mergeCell ref="X136:Y137"/>
    <mergeCell ref="Z136:AB137"/>
    <mergeCell ref="AC136:AG137"/>
    <mergeCell ref="AH136:AM137"/>
    <mergeCell ref="C138:E139"/>
    <mergeCell ref="F138:H139"/>
    <mergeCell ref="I138:L139"/>
    <mergeCell ref="M138:O139"/>
    <mergeCell ref="P138:T139"/>
    <mergeCell ref="W133:AE133"/>
    <mergeCell ref="AF133:AM133"/>
    <mergeCell ref="AF130:AM130"/>
    <mergeCell ref="K131:V131"/>
    <mergeCell ref="W131:AE131"/>
    <mergeCell ref="AF131:AM131"/>
    <mergeCell ref="H132:J133"/>
    <mergeCell ref="K132:V132"/>
    <mergeCell ref="W132:AE132"/>
    <mergeCell ref="AF132:AM132"/>
    <mergeCell ref="K133:V133"/>
    <mergeCell ref="C127:J127"/>
    <mergeCell ref="K127:AM127"/>
    <mergeCell ref="H128:J129"/>
    <mergeCell ref="K128:V128"/>
    <mergeCell ref="W128:AE128"/>
    <mergeCell ref="AF128:AM128"/>
    <mergeCell ref="K129:V129"/>
    <mergeCell ref="W129:AE129"/>
    <mergeCell ref="AF129:AM129"/>
    <mergeCell ref="D95:AD95"/>
    <mergeCell ref="AE95:AJ95"/>
    <mergeCell ref="AK95:AM95"/>
    <mergeCell ref="D96:AD96"/>
    <mergeCell ref="AE96:AJ96"/>
    <mergeCell ref="AK96:AM96"/>
    <mergeCell ref="D92:AD92"/>
    <mergeCell ref="AE92:AJ92"/>
    <mergeCell ref="AK92:AM92"/>
    <mergeCell ref="D93:AD94"/>
    <mergeCell ref="AE93:AJ94"/>
    <mergeCell ref="AK93:AM94"/>
    <mergeCell ref="M86:U86"/>
    <mergeCell ref="V86:AD86"/>
    <mergeCell ref="AE86:AO86"/>
    <mergeCell ref="G87:L87"/>
    <mergeCell ref="M87:U87"/>
    <mergeCell ref="V87:AD87"/>
    <mergeCell ref="AE87:AO87"/>
    <mergeCell ref="G86:L86"/>
    <mergeCell ref="B84:L84"/>
    <mergeCell ref="M84:U84"/>
    <mergeCell ref="V84:AD84"/>
    <mergeCell ref="AE84:AO84"/>
    <mergeCell ref="G85:L85"/>
    <mergeCell ref="M85:U85"/>
    <mergeCell ref="V85:AD85"/>
    <mergeCell ref="AE85:AO85"/>
    <mergeCell ref="AD81:AI81"/>
    <mergeCell ref="F80:G80"/>
    <mergeCell ref="I80:K80"/>
    <mergeCell ref="AD82:AI82"/>
    <mergeCell ref="F82:G82"/>
    <mergeCell ref="I82:K82"/>
    <mergeCell ref="M82:N82"/>
    <mergeCell ref="P82:R82"/>
    <mergeCell ref="T82:W82"/>
    <mergeCell ref="Y82:AB82"/>
    <mergeCell ref="F81:G81"/>
    <mergeCell ref="I81:K81"/>
    <mergeCell ref="M81:N81"/>
    <mergeCell ref="P81:R81"/>
    <mergeCell ref="T81:W81"/>
    <mergeCell ref="Y81:AB81"/>
    <mergeCell ref="M80:N80"/>
    <mergeCell ref="P80:R80"/>
    <mergeCell ref="T80:W80"/>
    <mergeCell ref="Y80:AB80"/>
    <mergeCell ref="AD77:AJ77"/>
    <mergeCell ref="AK77:AO77"/>
    <mergeCell ref="AD80:AI80"/>
    <mergeCell ref="B78:H78"/>
    <mergeCell ref="I78:O78"/>
    <mergeCell ref="P78:V78"/>
    <mergeCell ref="W78:AC78"/>
    <mergeCell ref="AD78:AJ78"/>
    <mergeCell ref="AK78:AO78"/>
    <mergeCell ref="P75:V75"/>
    <mergeCell ref="W75:AC75"/>
    <mergeCell ref="AD75:AJ75"/>
    <mergeCell ref="AK75:AO75"/>
    <mergeCell ref="B76:H76"/>
    <mergeCell ref="I76:O76"/>
    <mergeCell ref="P76:V76"/>
    <mergeCell ref="W76:AC76"/>
    <mergeCell ref="AD76:AJ76"/>
    <mergeCell ref="AK76:AO76"/>
    <mergeCell ref="B74:H74"/>
    <mergeCell ref="I74:O74"/>
    <mergeCell ref="P74:V74"/>
    <mergeCell ref="W74:AC74"/>
    <mergeCell ref="AD74:AJ74"/>
    <mergeCell ref="AK74:AO74"/>
    <mergeCell ref="AI71:AO71"/>
    <mergeCell ref="G72:L72"/>
    <mergeCell ref="M72:S72"/>
    <mergeCell ref="T72:Z72"/>
    <mergeCell ref="AA72:AH72"/>
    <mergeCell ref="AI72:AO72"/>
    <mergeCell ref="AA69:AH69"/>
    <mergeCell ref="AI69:AO69"/>
    <mergeCell ref="G70:L70"/>
    <mergeCell ref="M70:S70"/>
    <mergeCell ref="T70:Z70"/>
    <mergeCell ref="AA70:AH70"/>
    <mergeCell ref="AI70:AO70"/>
    <mergeCell ref="I68:J68"/>
    <mergeCell ref="L68:M68"/>
    <mergeCell ref="O68:P68"/>
    <mergeCell ref="Q68:U68"/>
    <mergeCell ref="W68:Z68"/>
    <mergeCell ref="V60:AD60"/>
    <mergeCell ref="AE60:AO60"/>
    <mergeCell ref="G61:L61"/>
    <mergeCell ref="M61:U61"/>
    <mergeCell ref="V61:AD61"/>
    <mergeCell ref="AE61:AO61"/>
    <mergeCell ref="M58:U58"/>
    <mergeCell ref="V58:AD58"/>
    <mergeCell ref="AE58:AO58"/>
    <mergeCell ref="G59:L59"/>
    <mergeCell ref="M59:U59"/>
    <mergeCell ref="Y55:AA55"/>
    <mergeCell ref="V59:AD59"/>
    <mergeCell ref="AE59:AO59"/>
    <mergeCell ref="G60:L60"/>
    <mergeCell ref="M60:U60"/>
    <mergeCell ref="AB55:AE55"/>
    <mergeCell ref="AG55:AL55"/>
    <mergeCell ref="F56:G56"/>
    <mergeCell ref="J56:K56"/>
    <mergeCell ref="M56:N56"/>
    <mergeCell ref="O45:R45"/>
    <mergeCell ref="S56:U56"/>
    <mergeCell ref="Y56:AA56"/>
    <mergeCell ref="AB56:AE56"/>
    <mergeCell ref="AG56:AL56"/>
    <mergeCell ref="F55:G55"/>
    <mergeCell ref="J55:K55"/>
    <mergeCell ref="M55:N55"/>
    <mergeCell ref="P55:Q55"/>
    <mergeCell ref="S55:U55"/>
    <mergeCell ref="AK45:AN45"/>
    <mergeCell ref="O12:V12"/>
    <mergeCell ref="W12:AC12"/>
    <mergeCell ref="AD12:AJ12"/>
    <mergeCell ref="AA53:AH53"/>
    <mergeCell ref="AI53:AO53"/>
    <mergeCell ref="M53:S53"/>
    <mergeCell ref="T53:Z53"/>
    <mergeCell ref="N42:S42"/>
    <mergeCell ref="T42:Y42"/>
    <mergeCell ref="AD15:AJ15"/>
    <mergeCell ref="W13:Y13"/>
    <mergeCell ref="AA13:AC13"/>
    <mergeCell ref="AD13:AF13"/>
    <mergeCell ref="S45:V45"/>
    <mergeCell ref="X45:AA45"/>
    <mergeCell ref="AB45:AE45"/>
    <mergeCell ref="AG45:AJ45"/>
    <mergeCell ref="Z42:AE42"/>
    <mergeCell ref="AF42:AO42"/>
    <mergeCell ref="W16:AC16"/>
    <mergeCell ref="AD16:AJ16"/>
    <mergeCell ref="O17:V17"/>
    <mergeCell ref="W17:AC17"/>
    <mergeCell ref="AD17:AJ17"/>
    <mergeCell ref="O14:V14"/>
    <mergeCell ref="W14:AC14"/>
    <mergeCell ref="AD14:AJ14"/>
    <mergeCell ref="O15:V15"/>
    <mergeCell ref="W15:AC15"/>
    <mergeCell ref="B22:E24"/>
    <mergeCell ref="B32:E34"/>
    <mergeCell ref="B51:D53"/>
    <mergeCell ref="E51:F51"/>
    <mergeCell ref="E52:F52"/>
    <mergeCell ref="E53:F53"/>
    <mergeCell ref="B50:F50"/>
    <mergeCell ref="B44:G44"/>
    <mergeCell ref="F24:I24"/>
    <mergeCell ref="G53:L53"/>
    <mergeCell ref="B201:E203"/>
    <mergeCell ref="F136:H137"/>
    <mergeCell ref="C136:E137"/>
    <mergeCell ref="I136:L137"/>
    <mergeCell ref="M136:O137"/>
    <mergeCell ref="B59:F61"/>
    <mergeCell ref="B70:D72"/>
    <mergeCell ref="E70:F70"/>
    <mergeCell ref="E71:F71"/>
    <mergeCell ref="E72:F72"/>
    <mergeCell ref="P136:T137"/>
    <mergeCell ref="H130:J131"/>
    <mergeCell ref="K130:V130"/>
    <mergeCell ref="W130:AE130"/>
    <mergeCell ref="B77:H77"/>
    <mergeCell ref="I77:O77"/>
    <mergeCell ref="P77:V77"/>
    <mergeCell ref="W77:AC77"/>
    <mergeCell ref="C128:G133"/>
    <mergeCell ref="B85:F87"/>
    <mergeCell ref="I75:O75"/>
    <mergeCell ref="G71:L71"/>
    <mergeCell ref="M71:S71"/>
    <mergeCell ref="T71:Z71"/>
    <mergeCell ref="AA71:AH71"/>
    <mergeCell ref="B69:F69"/>
    <mergeCell ref="G69:L69"/>
    <mergeCell ref="M69:S69"/>
    <mergeCell ref="T69:Z69"/>
    <mergeCell ref="B75:H75"/>
    <mergeCell ref="B58:L58"/>
    <mergeCell ref="F54:G54"/>
    <mergeCell ref="J54:K54"/>
    <mergeCell ref="M54:N54"/>
    <mergeCell ref="P54:Q54"/>
    <mergeCell ref="S54:U54"/>
    <mergeCell ref="P56:Q56"/>
    <mergeCell ref="Y54:AA54"/>
    <mergeCell ref="AB54:AE54"/>
    <mergeCell ref="AG54:AL54"/>
    <mergeCell ref="G52:L52"/>
    <mergeCell ref="M52:S52"/>
    <mergeCell ref="T52:Z52"/>
    <mergeCell ref="AA52:AH52"/>
    <mergeCell ref="AI52:AO52"/>
    <mergeCell ref="AI50:AO50"/>
    <mergeCell ref="G51:L51"/>
    <mergeCell ref="M51:S51"/>
    <mergeCell ref="T51:Z51"/>
    <mergeCell ref="AA51:AH51"/>
    <mergeCell ref="AI51:AO51"/>
    <mergeCell ref="G50:L50"/>
    <mergeCell ref="M50:S50"/>
    <mergeCell ref="T50:Z50"/>
    <mergeCell ref="AA50:AH50"/>
    <mergeCell ref="H44:M44"/>
    <mergeCell ref="N44:S44"/>
    <mergeCell ref="T44:Y44"/>
    <mergeCell ref="Z44:AE44"/>
    <mergeCell ref="AF44:AO44"/>
    <mergeCell ref="B43:G43"/>
    <mergeCell ref="H43:M43"/>
    <mergeCell ref="N43:S43"/>
    <mergeCell ref="T43:Y43"/>
    <mergeCell ref="Z43:AE43"/>
    <mergeCell ref="AF43:AO43"/>
    <mergeCell ref="B42:G42"/>
    <mergeCell ref="H42:M42"/>
    <mergeCell ref="AK33:AO33"/>
    <mergeCell ref="F34:I34"/>
    <mergeCell ref="J34:O34"/>
    <mergeCell ref="P34:R34"/>
    <mergeCell ref="T34:U34"/>
    <mergeCell ref="W34:Y34"/>
    <mergeCell ref="AA34:AC34"/>
    <mergeCell ref="AE34:AI34"/>
    <mergeCell ref="AK34:AO34"/>
    <mergeCell ref="AA32:AC32"/>
    <mergeCell ref="AE32:AI32"/>
    <mergeCell ref="AK32:AO32"/>
    <mergeCell ref="F33:I33"/>
    <mergeCell ref="J33:O33"/>
    <mergeCell ref="P33:R33"/>
    <mergeCell ref="T33:U33"/>
    <mergeCell ref="W33:Y33"/>
    <mergeCell ref="AA33:AC33"/>
    <mergeCell ref="AE33:AI33"/>
    <mergeCell ref="B31:I31"/>
    <mergeCell ref="J31:O31"/>
    <mergeCell ref="P31:AD31"/>
    <mergeCell ref="AE31:AO31"/>
    <mergeCell ref="F32:I32"/>
    <mergeCell ref="J32:O32"/>
    <mergeCell ref="P32:R32"/>
    <mergeCell ref="T32:U32"/>
    <mergeCell ref="W32:Y32"/>
    <mergeCell ref="AB24:AH24"/>
    <mergeCell ref="AI24:AO24"/>
    <mergeCell ref="J23:N23"/>
    <mergeCell ref="O23:T23"/>
    <mergeCell ref="U23:AA23"/>
    <mergeCell ref="AB23:AH23"/>
    <mergeCell ref="AI23:AO23"/>
    <mergeCell ref="J24:N24"/>
    <mergeCell ref="O24:T24"/>
    <mergeCell ref="U24:AA24"/>
    <mergeCell ref="BK21:BT21"/>
    <mergeCell ref="BU21:CD21"/>
    <mergeCell ref="F22:I22"/>
    <mergeCell ref="J22:N22"/>
    <mergeCell ref="O22:T22"/>
    <mergeCell ref="U22:AA22"/>
    <mergeCell ref="AB22:AH22"/>
    <mergeCell ref="AI22:AO22"/>
    <mergeCell ref="F23:I23"/>
    <mergeCell ref="AK13:AO17"/>
    <mergeCell ref="O13:R13"/>
    <mergeCell ref="T13:V13"/>
    <mergeCell ref="B21:I21"/>
    <mergeCell ref="J21:N21"/>
    <mergeCell ref="O21:T21"/>
    <mergeCell ref="U21:AA21"/>
    <mergeCell ref="AB21:AH21"/>
    <mergeCell ref="AI21:AO21"/>
    <mergeCell ref="O16:V16"/>
    <mergeCell ref="B8:L8"/>
    <mergeCell ref="M8:AC8"/>
    <mergeCell ref="AD8:AO8"/>
    <mergeCell ref="B16:N16"/>
    <mergeCell ref="B17:N17"/>
    <mergeCell ref="B14:N14"/>
    <mergeCell ref="B15:N15"/>
    <mergeCell ref="B12:N12"/>
    <mergeCell ref="AK12:AO12"/>
    <mergeCell ref="B13:N13"/>
    <mergeCell ref="B6:L6"/>
    <mergeCell ref="M6:AC6"/>
    <mergeCell ref="AD6:AO6"/>
    <mergeCell ref="B7:L7"/>
    <mergeCell ref="M7:AC7"/>
    <mergeCell ref="AD7:AO7"/>
    <mergeCell ref="AH13:AJ13"/>
    <mergeCell ref="B3:L3"/>
    <mergeCell ref="M3:AC3"/>
    <mergeCell ref="AD3:AO3"/>
    <mergeCell ref="B4:L4"/>
    <mergeCell ref="M4:AC4"/>
    <mergeCell ref="AD4:AO4"/>
    <mergeCell ref="B5:L5"/>
    <mergeCell ref="M5:AC5"/>
    <mergeCell ref="AD5:AO5"/>
  </mergeCells>
  <phoneticPr fontId="39" type="noConversion"/>
  <pageMargins left="0.78740157480314965" right="0.70866141732283472" top="0.78740157480314965" bottom="0.78740157480314965" header="0.51181102362204722" footer="0.51181102362204722"/>
  <pageSetup paperSize="9" orientation="portrait" r:id="rId1"/>
  <headerFooter alignWithMargins="0">
    <oddFooter>&amp;R&amp;G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149509" r:id="rId4">
          <objectPr defaultSize="0" autoPict="0" r:id="rId5">
            <anchor moveWithCells="1">
              <from>
                <xdr:col>11</xdr:col>
                <xdr:colOff>38100</xdr:colOff>
                <xdr:row>180</xdr:row>
                <xdr:rowOff>9525</xdr:rowOff>
              </from>
              <to>
                <xdr:col>19</xdr:col>
                <xdr:colOff>47625</xdr:colOff>
                <xdr:row>181</xdr:row>
                <xdr:rowOff>209550</xdr:rowOff>
              </to>
            </anchor>
          </objectPr>
        </oleObject>
      </mc:Choice>
      <mc:Fallback>
        <oleObject progId="Equation.3" shapeId="149509" r:id="rId4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DT109"/>
  <sheetViews>
    <sheetView workbookViewId="0">
      <selection activeCell="I32" sqref="I26:AO34"/>
    </sheetView>
  </sheetViews>
  <sheetFormatPr defaultRowHeight="20.100000000000001" customHeight="1"/>
  <cols>
    <col min="1" max="56" width="1.77734375" style="116" customWidth="1"/>
    <col min="57" max="59" width="6.88671875" style="116" bestFit="1" customWidth="1"/>
    <col min="60" max="124" width="1.77734375" style="116" customWidth="1"/>
    <col min="125" max="16384" width="8.88671875" style="116"/>
  </cols>
  <sheetData>
    <row r="1" spans="1:124" ht="20.100000000000001" customHeight="1">
      <c r="A1" s="26" t="s">
        <v>432</v>
      </c>
      <c r="AR1" s="242" t="s">
        <v>232</v>
      </c>
      <c r="BT1" s="103"/>
      <c r="BU1" s="103"/>
      <c r="BV1" s="149"/>
      <c r="BW1" s="103"/>
      <c r="BX1" s="103"/>
      <c r="BY1" s="103"/>
      <c r="BZ1" s="103"/>
      <c r="CA1" s="103"/>
      <c r="CB1" s="103"/>
      <c r="CC1" s="103"/>
      <c r="CD1" s="103"/>
      <c r="CE1" s="103"/>
      <c r="CF1" s="103"/>
      <c r="CG1" s="103"/>
      <c r="CH1" s="103"/>
      <c r="CI1" s="103"/>
      <c r="CJ1" s="103"/>
      <c r="CK1" s="149"/>
      <c r="CL1" s="103"/>
      <c r="CM1" s="103"/>
      <c r="CN1" s="103"/>
      <c r="CO1" s="103"/>
      <c r="CP1" s="103"/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</row>
    <row r="2" spans="1:124" ht="20.100000000000001" customHeight="1">
      <c r="A2" s="116" t="s">
        <v>347</v>
      </c>
      <c r="AR2" s="243"/>
      <c r="AS2" s="244"/>
      <c r="AT2" s="244"/>
      <c r="AU2" s="244"/>
      <c r="AV2" s="244"/>
      <c r="AW2" s="244"/>
      <c r="AX2" s="244"/>
      <c r="AY2" s="244"/>
      <c r="AZ2" s="244"/>
      <c r="BA2" s="244"/>
      <c r="BB2" s="244"/>
      <c r="BC2" s="244"/>
      <c r="BD2" s="244"/>
      <c r="BE2" s="244"/>
      <c r="BF2" s="244"/>
      <c r="BG2" s="244"/>
      <c r="BH2" s="244"/>
      <c r="BI2" s="244"/>
      <c r="BJ2" s="244"/>
      <c r="BK2" s="244"/>
      <c r="BL2" s="244"/>
      <c r="BM2" s="244"/>
      <c r="BN2" s="244"/>
      <c r="BO2" s="244"/>
      <c r="BP2" s="244"/>
      <c r="BQ2" s="244"/>
      <c r="BR2" s="244"/>
      <c r="BS2" s="244"/>
      <c r="BT2" s="244"/>
      <c r="BU2" s="244"/>
      <c r="BV2" s="245"/>
      <c r="BW2" s="246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49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</row>
    <row r="3" spans="1:124" ht="20.100000000000001" customHeight="1">
      <c r="B3" s="116" t="s">
        <v>348</v>
      </c>
      <c r="AR3" s="247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432"/>
      <c r="BM3" s="432"/>
      <c r="BN3" s="432"/>
      <c r="BO3" s="432"/>
      <c r="BP3" s="432"/>
      <c r="BQ3" s="432"/>
      <c r="BR3" s="432"/>
      <c r="BS3" s="432"/>
      <c r="BT3" s="103"/>
      <c r="BU3" s="103"/>
      <c r="BV3" s="103"/>
      <c r="BW3" s="248"/>
      <c r="CI3" s="103"/>
      <c r="CJ3" s="103"/>
      <c r="CK3" s="103"/>
      <c r="CL3" s="103"/>
      <c r="CM3" s="103"/>
      <c r="CN3" s="103"/>
      <c r="CO3" s="103"/>
      <c r="CP3" s="119"/>
      <c r="CQ3" s="119"/>
      <c r="CR3" s="119"/>
      <c r="CS3" s="119"/>
      <c r="CT3" s="119"/>
      <c r="CU3" s="119"/>
      <c r="CV3" s="163"/>
      <c r="CW3" s="163"/>
      <c r="CX3" s="163"/>
      <c r="CY3" s="163"/>
      <c r="CZ3" s="163"/>
      <c r="DA3" s="119"/>
      <c r="DB3" s="119"/>
      <c r="DC3" s="119"/>
      <c r="DD3" s="119"/>
      <c r="DE3" s="119"/>
      <c r="DF3" s="1167"/>
      <c r="DG3" s="1167"/>
      <c r="DH3" s="1167"/>
      <c r="DI3" s="103"/>
      <c r="DJ3" s="103"/>
      <c r="DK3" s="103"/>
      <c r="DL3" s="103"/>
      <c r="DM3" s="103"/>
    </row>
    <row r="4" spans="1:124" ht="18.75" customHeight="1">
      <c r="B4" s="1168" t="s">
        <v>130</v>
      </c>
      <c r="C4" s="1169"/>
      <c r="D4" s="1169"/>
      <c r="E4" s="1169"/>
      <c r="F4" s="1169"/>
      <c r="G4" s="1169"/>
      <c r="H4" s="1169"/>
      <c r="I4" s="1169"/>
      <c r="J4" s="1169"/>
      <c r="K4" s="1169"/>
      <c r="L4" s="1169" t="str">
        <f>'2.1, 기존시설(50년빈도)'!I26</f>
        <v>Aprox.H.H.W</v>
      </c>
      <c r="M4" s="1169"/>
      <c r="N4" s="1169"/>
      <c r="O4" s="1169"/>
      <c r="P4" s="1169"/>
      <c r="Q4" s="1169"/>
      <c r="R4" s="1170" t="s">
        <v>429</v>
      </c>
      <c r="S4" s="1171"/>
      <c r="T4" s="1171"/>
      <c r="U4" s="1171"/>
      <c r="V4" s="1171"/>
      <c r="W4" s="1171"/>
      <c r="X4" s="1171"/>
      <c r="Y4" s="1171"/>
      <c r="Z4" s="1171"/>
      <c r="AA4" s="1168"/>
      <c r="AB4" s="1173" t="s">
        <v>285</v>
      </c>
      <c r="AC4" s="1173"/>
      <c r="AD4" s="1173"/>
      <c r="AE4" s="1173"/>
      <c r="AF4" s="1173"/>
      <c r="AG4" s="1173"/>
      <c r="AH4" s="1173"/>
      <c r="AI4" s="1173"/>
      <c r="AJ4" s="1173"/>
      <c r="AK4" s="1173"/>
      <c r="AL4" s="1173"/>
      <c r="AM4" s="1173"/>
      <c r="AN4" s="1173"/>
      <c r="AO4" s="1173"/>
      <c r="AP4" s="1174"/>
      <c r="AR4" s="247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175" t="s">
        <v>288</v>
      </c>
      <c r="BG4" s="1175"/>
      <c r="BH4" s="1175"/>
      <c r="BI4" s="1175"/>
      <c r="BJ4" s="1175"/>
      <c r="BK4" s="103"/>
      <c r="BL4" s="432"/>
      <c r="BM4" s="432"/>
      <c r="BN4" s="432"/>
      <c r="BO4" s="432"/>
      <c r="BP4" s="432"/>
      <c r="BQ4" s="432"/>
      <c r="BR4" s="432"/>
      <c r="BS4" s="432"/>
      <c r="BT4" s="103"/>
      <c r="BU4" s="103"/>
      <c r="BV4" s="103"/>
      <c r="BW4" s="248"/>
      <c r="BX4" s="103"/>
      <c r="BY4" s="103"/>
      <c r="BZ4" s="103"/>
      <c r="CA4" s="103"/>
      <c r="CB4" s="103"/>
      <c r="CC4" s="103"/>
      <c r="CD4" s="103"/>
      <c r="CE4" s="103"/>
      <c r="CF4" s="103"/>
      <c r="CG4" s="103"/>
      <c r="CH4" s="103"/>
      <c r="CI4" s="103"/>
      <c r="CJ4" s="103"/>
      <c r="CK4" s="103"/>
      <c r="CL4" s="103"/>
      <c r="CM4" s="103"/>
      <c r="CN4" s="103"/>
      <c r="CO4" s="103"/>
      <c r="CP4" s="119"/>
      <c r="CQ4" s="119"/>
      <c r="CR4" s="119"/>
      <c r="CS4" s="119"/>
      <c r="CT4" s="119"/>
      <c r="CU4" s="119"/>
      <c r="CV4" s="163"/>
      <c r="CW4" s="163"/>
      <c r="CX4" s="163"/>
      <c r="CY4" s="163"/>
      <c r="CZ4" s="163"/>
      <c r="DA4" s="119"/>
      <c r="DB4" s="119"/>
      <c r="DC4" s="119"/>
      <c r="DD4" s="119"/>
      <c r="DE4" s="119"/>
      <c r="DF4" s="237"/>
      <c r="DG4" s="237"/>
      <c r="DH4" s="237"/>
      <c r="DI4" s="103"/>
      <c r="DJ4" s="103"/>
      <c r="DK4" s="103"/>
      <c r="DL4" s="103"/>
      <c r="DM4" s="103"/>
    </row>
    <row r="5" spans="1:124" ht="18.75" customHeight="1">
      <c r="B5" s="1168"/>
      <c r="C5" s="1169"/>
      <c r="D5" s="1169"/>
      <c r="E5" s="1169"/>
      <c r="F5" s="1169"/>
      <c r="G5" s="1169"/>
      <c r="H5" s="1169"/>
      <c r="I5" s="1169"/>
      <c r="J5" s="1169"/>
      <c r="K5" s="1169"/>
      <c r="L5" s="1169"/>
      <c r="M5" s="1169"/>
      <c r="N5" s="1169"/>
      <c r="O5" s="1169"/>
      <c r="P5" s="1169"/>
      <c r="Q5" s="1169"/>
      <c r="R5" s="1172"/>
      <c r="S5" s="1171"/>
      <c r="T5" s="1171"/>
      <c r="U5" s="1171"/>
      <c r="V5" s="1171"/>
      <c r="W5" s="1171"/>
      <c r="X5" s="1171"/>
      <c r="Y5" s="1171"/>
      <c r="Z5" s="1171"/>
      <c r="AA5" s="1168"/>
      <c r="AB5" s="1177" t="s">
        <v>283</v>
      </c>
      <c r="AC5" s="1177"/>
      <c r="AD5" s="1177"/>
      <c r="AE5" s="1177"/>
      <c r="AF5" s="1177"/>
      <c r="AG5" s="1177" t="s">
        <v>284</v>
      </c>
      <c r="AH5" s="1177"/>
      <c r="AI5" s="1177"/>
      <c r="AJ5" s="1177"/>
      <c r="AK5" s="1177"/>
      <c r="AL5" s="1177" t="s">
        <v>106</v>
      </c>
      <c r="AM5" s="1177"/>
      <c r="AN5" s="1177"/>
      <c r="AO5" s="1177"/>
      <c r="AP5" s="1178"/>
      <c r="AR5" s="247"/>
      <c r="AS5" s="103"/>
      <c r="AT5" s="103"/>
      <c r="AU5" s="157"/>
      <c r="AV5" s="1179" t="s">
        <v>219</v>
      </c>
      <c r="AW5" s="1179"/>
      <c r="AX5" s="1179"/>
      <c r="AY5" s="1179"/>
      <c r="AZ5" s="158"/>
      <c r="BA5" s="158"/>
      <c r="BB5" s="158"/>
      <c r="BC5" s="158"/>
      <c r="BD5" s="158"/>
      <c r="BE5" s="157"/>
      <c r="BF5" s="1175"/>
      <c r="BG5" s="1175"/>
      <c r="BH5" s="1175"/>
      <c r="BI5" s="1175"/>
      <c r="BJ5" s="1175"/>
      <c r="BK5" s="158"/>
      <c r="BL5" s="432"/>
      <c r="BM5" s="432"/>
      <c r="BN5" s="432"/>
      <c r="BO5" s="432"/>
      <c r="BP5" s="432"/>
      <c r="BQ5" s="432"/>
      <c r="BR5" s="432"/>
      <c r="BS5" s="432"/>
      <c r="BT5" s="158"/>
      <c r="BU5" s="158"/>
      <c r="BV5" s="158"/>
      <c r="BW5" s="249"/>
      <c r="BX5" s="158"/>
      <c r="BY5" s="158"/>
      <c r="BZ5" s="103"/>
      <c r="CA5" s="103"/>
      <c r="CB5" s="103"/>
      <c r="CC5" s="103"/>
      <c r="CD5" s="103"/>
      <c r="CE5" s="103"/>
      <c r="CF5" s="103"/>
      <c r="CG5" s="103"/>
      <c r="CH5" s="103"/>
      <c r="CI5" s="103"/>
      <c r="CJ5" s="103"/>
      <c r="CK5" s="103"/>
      <c r="CL5" s="103"/>
      <c r="CM5" s="103"/>
      <c r="CN5" s="103"/>
      <c r="CO5" s="103"/>
      <c r="CP5" s="119"/>
      <c r="CQ5" s="119"/>
      <c r="CR5" s="119"/>
      <c r="CS5" s="119"/>
      <c r="CT5" s="119"/>
      <c r="CU5" s="119"/>
      <c r="CV5" s="163"/>
      <c r="CW5" s="163"/>
      <c r="CX5" s="163"/>
      <c r="CY5" s="163"/>
      <c r="CZ5" s="163"/>
      <c r="DA5" s="119"/>
      <c r="DB5" s="119"/>
      <c r="DC5" s="119"/>
      <c r="DD5" s="119"/>
      <c r="DE5" s="119"/>
      <c r="DF5" s="237"/>
      <c r="DG5" s="237"/>
      <c r="DH5" s="237"/>
      <c r="DI5" s="103"/>
      <c r="DJ5" s="103"/>
      <c r="DK5" s="103"/>
      <c r="DL5" s="103"/>
      <c r="DM5" s="103"/>
    </row>
    <row r="6" spans="1:124" ht="18.75" customHeight="1">
      <c r="B6" s="1692" t="s">
        <v>710</v>
      </c>
      <c r="C6" s="1692"/>
      <c r="D6" s="1692"/>
      <c r="E6" s="1692"/>
      <c r="F6" s="1692"/>
      <c r="G6" s="1693"/>
      <c r="H6" s="858" t="s">
        <v>242</v>
      </c>
      <c r="I6" s="1658"/>
      <c r="J6" s="1658"/>
      <c r="K6" s="855"/>
      <c r="L6" s="1905">
        <f>'2.1, 기존시설(50년빈도)'!P26</f>
        <v>3.3559999999999999</v>
      </c>
      <c r="M6" s="1905"/>
      <c r="N6" s="1905"/>
      <c r="O6" s="1905"/>
      <c r="P6" s="1905"/>
      <c r="Q6" s="1905"/>
      <c r="R6" s="1184">
        <f>L6-BF6</f>
        <v>13.356</v>
      </c>
      <c r="S6" s="1184"/>
      <c r="T6" s="1184"/>
      <c r="U6" s="1184"/>
      <c r="V6" s="1184"/>
      <c r="W6" s="1184"/>
      <c r="X6" s="1184"/>
      <c r="Y6" s="1184"/>
      <c r="Z6" s="1184"/>
      <c r="AA6" s="1184"/>
      <c r="AB6" s="1184">
        <f>'나.마루높이검토(기존시설50년)'!J22</f>
        <v>3.5</v>
      </c>
      <c r="AC6" s="1184"/>
      <c r="AD6" s="1184"/>
      <c r="AE6" s="1184"/>
      <c r="AF6" s="1184"/>
      <c r="AG6" s="1185" t="e">
        <f>'나.마루높이검토(기존시설50년)'!O22</f>
        <v>#REF!</v>
      </c>
      <c r="AH6" s="1185"/>
      <c r="AI6" s="1185"/>
      <c r="AJ6" s="1185"/>
      <c r="AK6" s="1185"/>
      <c r="AL6" s="1184" t="e">
        <f>ROUND(1.56*AG6^2,2)</f>
        <v>#REF!</v>
      </c>
      <c r="AM6" s="1184"/>
      <c r="AN6" s="1184"/>
      <c r="AO6" s="1184"/>
      <c r="AP6" s="1186"/>
      <c r="AR6" s="247"/>
      <c r="AS6" s="103"/>
      <c r="AT6" s="103"/>
      <c r="AU6" s="157"/>
      <c r="AV6" s="1179">
        <v>30</v>
      </c>
      <c r="AW6" s="1179"/>
      <c r="AX6" s="1179"/>
      <c r="AY6" s="221" t="s">
        <v>71</v>
      </c>
      <c r="AZ6" s="158"/>
      <c r="BA6" s="158"/>
      <c r="BB6" s="158"/>
      <c r="BC6" s="158"/>
      <c r="BD6" s="158"/>
      <c r="BE6" s="157"/>
      <c r="BF6" s="1188">
        <f>'나.마루높이검토(기존시설50년)'!AB22</f>
        <v>-10</v>
      </c>
      <c r="BG6" s="1189"/>
      <c r="BH6" s="1189"/>
      <c r="BI6" s="1189"/>
      <c r="BJ6" s="1190"/>
      <c r="BK6" s="158"/>
      <c r="BL6" s="277"/>
      <c r="BM6" s="277"/>
      <c r="BN6" s="242"/>
      <c r="BO6" s="242"/>
      <c r="BP6" s="435"/>
      <c r="BQ6" s="435"/>
      <c r="BR6" s="435"/>
      <c r="BS6" s="277"/>
      <c r="BT6" s="158"/>
      <c r="BU6" s="158"/>
      <c r="BV6" s="158"/>
      <c r="BW6" s="249"/>
      <c r="BX6" s="158"/>
      <c r="BY6" s="158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3"/>
      <c r="CL6" s="103"/>
      <c r="CM6" s="103"/>
      <c r="CN6" s="103"/>
      <c r="CO6" s="103"/>
      <c r="CP6" s="119"/>
      <c r="CQ6" s="119"/>
      <c r="CR6" s="119"/>
      <c r="CS6" s="119"/>
      <c r="CT6" s="119"/>
      <c r="CU6" s="119"/>
      <c r="CV6" s="163"/>
      <c r="CW6" s="163"/>
      <c r="CX6" s="163"/>
      <c r="CY6" s="163"/>
      <c r="CZ6" s="163"/>
      <c r="DA6" s="119"/>
      <c r="DB6" s="119"/>
      <c r="DC6" s="119"/>
      <c r="DD6" s="119"/>
      <c r="DE6" s="119"/>
      <c r="DF6" s="237"/>
      <c r="DG6" s="237"/>
      <c r="DH6" s="237"/>
      <c r="DI6" s="103"/>
      <c r="DJ6" s="103"/>
      <c r="DK6" s="103"/>
      <c r="DL6" s="103"/>
      <c r="DM6" s="103"/>
    </row>
    <row r="7" spans="1:124" ht="18.75" customHeight="1">
      <c r="B7" s="1694"/>
      <c r="C7" s="1694"/>
      <c r="D7" s="1694"/>
      <c r="E7" s="1694"/>
      <c r="F7" s="1694"/>
      <c r="G7" s="1695"/>
      <c r="H7" s="853" t="s">
        <v>270</v>
      </c>
      <c r="I7" s="1621"/>
      <c r="J7" s="1621"/>
      <c r="K7" s="847"/>
      <c r="L7" s="1906">
        <f>'2.1, 기존시설(50년빈도)'!P26</f>
        <v>3.3559999999999999</v>
      </c>
      <c r="M7" s="1906"/>
      <c r="N7" s="1906"/>
      <c r="O7" s="1906"/>
      <c r="P7" s="1906"/>
      <c r="Q7" s="1906"/>
      <c r="R7" s="1194">
        <f>L7-BF7</f>
        <v>13.356</v>
      </c>
      <c r="S7" s="1194"/>
      <c r="T7" s="1194"/>
      <c r="U7" s="1194"/>
      <c r="V7" s="1194"/>
      <c r="W7" s="1194"/>
      <c r="X7" s="1194"/>
      <c r="Y7" s="1194"/>
      <c r="Z7" s="1194"/>
      <c r="AA7" s="1194"/>
      <c r="AB7" s="1194">
        <f>'나.마루높이검토(기존시설50년)'!J23</f>
        <v>4.2</v>
      </c>
      <c r="AC7" s="1194"/>
      <c r="AD7" s="1194"/>
      <c r="AE7" s="1194"/>
      <c r="AF7" s="1194"/>
      <c r="AG7" s="1195">
        <f>'나.마루높이검토(기존시설50년)'!O23</f>
        <v>11.5</v>
      </c>
      <c r="AH7" s="1195"/>
      <c r="AI7" s="1195"/>
      <c r="AJ7" s="1195"/>
      <c r="AK7" s="1195"/>
      <c r="AL7" s="1194">
        <f>ROUND(1.56*AG7^2,2)</f>
        <v>206.31</v>
      </c>
      <c r="AM7" s="1194"/>
      <c r="AN7" s="1194"/>
      <c r="AO7" s="1194"/>
      <c r="AP7" s="1188"/>
      <c r="AR7" s="247"/>
      <c r="AS7" s="103"/>
      <c r="AT7" s="103"/>
      <c r="AU7" s="157"/>
      <c r="AV7" s="1179">
        <v>70</v>
      </c>
      <c r="AW7" s="1179"/>
      <c r="AX7" s="1179"/>
      <c r="AY7" s="221" t="s">
        <v>71</v>
      </c>
      <c r="AZ7" s="158"/>
      <c r="BA7" s="158"/>
      <c r="BB7" s="158"/>
      <c r="BC7" s="158"/>
      <c r="BD7" s="158"/>
      <c r="BE7" s="157"/>
      <c r="BF7" s="1188">
        <f>'나.마루높이검토(기존시설50년)'!AB23</f>
        <v>-10</v>
      </c>
      <c r="BG7" s="1189"/>
      <c r="BH7" s="1189"/>
      <c r="BI7" s="1189"/>
      <c r="BJ7" s="1190"/>
      <c r="BK7" s="158"/>
      <c r="BL7" s="277"/>
      <c r="BM7" s="277"/>
      <c r="BN7" s="242"/>
      <c r="BO7" s="242"/>
      <c r="BP7" s="435"/>
      <c r="BQ7" s="435"/>
      <c r="BR7" s="435"/>
      <c r="BS7" s="277"/>
      <c r="BT7" s="158"/>
      <c r="BU7" s="158"/>
      <c r="BV7" s="158"/>
      <c r="BW7" s="249"/>
      <c r="BX7" s="158"/>
      <c r="BY7" s="158"/>
      <c r="BZ7" s="103"/>
      <c r="CA7" s="103"/>
      <c r="CB7" s="103"/>
      <c r="CC7" s="103"/>
      <c r="CD7" s="103"/>
      <c r="CE7" s="103"/>
      <c r="CF7" s="103"/>
      <c r="CG7" s="103"/>
      <c r="CH7" s="103"/>
      <c r="CI7" s="103"/>
      <c r="CJ7" s="103"/>
      <c r="CK7" s="103"/>
      <c r="CL7" s="103"/>
      <c r="CM7" s="103"/>
      <c r="CN7" s="103"/>
      <c r="CO7" s="103"/>
      <c r="CP7" s="119"/>
      <c r="CQ7" s="119"/>
      <c r="CR7" s="119"/>
      <c r="CS7" s="119"/>
      <c r="CT7" s="119"/>
      <c r="CU7" s="119"/>
      <c r="CV7" s="163"/>
      <c r="CW7" s="163"/>
      <c r="CX7" s="163"/>
      <c r="CY7" s="163"/>
      <c r="CZ7" s="163"/>
      <c r="DA7" s="119"/>
      <c r="DB7" s="119"/>
      <c r="DC7" s="119"/>
      <c r="DD7" s="119"/>
      <c r="DE7" s="119"/>
      <c r="DF7" s="237"/>
      <c r="DG7" s="237"/>
      <c r="DH7" s="237"/>
      <c r="DI7" s="103"/>
      <c r="DJ7" s="103"/>
      <c r="DK7" s="103"/>
      <c r="DL7" s="103"/>
      <c r="DM7" s="103"/>
    </row>
    <row r="8" spans="1:124" ht="18.75" customHeight="1">
      <c r="B8" s="1696"/>
      <c r="C8" s="1696"/>
      <c r="D8" s="1696"/>
      <c r="E8" s="1696"/>
      <c r="F8" s="1696"/>
      <c r="G8" s="1697"/>
      <c r="H8" s="853" t="s">
        <v>690</v>
      </c>
      <c r="I8" s="1621"/>
      <c r="J8" s="1621"/>
      <c r="K8" s="847"/>
      <c r="L8" s="1906">
        <f>'2.1, 기존시설(50년빈도)'!P26</f>
        <v>3.3559999999999999</v>
      </c>
      <c r="M8" s="1906"/>
      <c r="N8" s="1906"/>
      <c r="O8" s="1906"/>
      <c r="P8" s="1906"/>
      <c r="Q8" s="1906"/>
      <c r="R8" s="1194">
        <f>L8-BF8</f>
        <v>13.356</v>
      </c>
      <c r="S8" s="1194"/>
      <c r="T8" s="1194"/>
      <c r="U8" s="1194"/>
      <c r="V8" s="1194"/>
      <c r="W8" s="1194"/>
      <c r="X8" s="1194"/>
      <c r="Y8" s="1194"/>
      <c r="Z8" s="1194"/>
      <c r="AA8" s="1194"/>
      <c r="AB8" s="1194">
        <f>'나.마루높이검토(기존시설50년)'!J24</f>
        <v>4</v>
      </c>
      <c r="AC8" s="1194"/>
      <c r="AD8" s="1194"/>
      <c r="AE8" s="1194"/>
      <c r="AF8" s="1194"/>
      <c r="AG8" s="1195" t="e">
        <f>'나.마루높이검토(기존시설50년)'!O24</f>
        <v>#REF!</v>
      </c>
      <c r="AH8" s="1195"/>
      <c r="AI8" s="1195"/>
      <c r="AJ8" s="1195"/>
      <c r="AK8" s="1195"/>
      <c r="AL8" s="1194" t="e">
        <f>ROUND(1.56*AG8^2,2)</f>
        <v>#REF!</v>
      </c>
      <c r="AM8" s="1194"/>
      <c r="AN8" s="1194"/>
      <c r="AO8" s="1194"/>
      <c r="AP8" s="1188"/>
      <c r="AR8" s="247"/>
      <c r="AS8" s="103"/>
      <c r="AT8" s="103"/>
      <c r="AU8" s="157"/>
      <c r="AV8" s="336"/>
      <c r="AW8" s="336"/>
      <c r="AX8" s="336"/>
      <c r="AY8" s="221"/>
      <c r="AZ8" s="158"/>
      <c r="BA8" s="158"/>
      <c r="BB8" s="158"/>
      <c r="BC8" s="158"/>
      <c r="BD8" s="158"/>
      <c r="BE8" s="157"/>
      <c r="BF8" s="1188">
        <f>'나.마루높이검토(기존시설50년)'!AB24</f>
        <v>-10</v>
      </c>
      <c r="BG8" s="1189"/>
      <c r="BH8" s="1189"/>
      <c r="BI8" s="1189"/>
      <c r="BJ8" s="1190"/>
      <c r="BK8" s="158"/>
      <c r="BL8" s="277"/>
      <c r="BM8" s="277"/>
      <c r="BN8" s="242"/>
      <c r="BO8" s="242"/>
      <c r="BP8" s="435"/>
      <c r="BQ8" s="435"/>
      <c r="BR8" s="435"/>
      <c r="BS8" s="277"/>
      <c r="BT8" s="158"/>
      <c r="BU8" s="158"/>
      <c r="BV8" s="158"/>
      <c r="BW8" s="249"/>
      <c r="BX8" s="158"/>
      <c r="BY8" s="158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  <c r="CL8" s="103"/>
      <c r="CM8" s="103"/>
      <c r="CN8" s="103"/>
      <c r="CO8" s="103"/>
      <c r="CP8" s="119"/>
      <c r="CQ8" s="119"/>
      <c r="CR8" s="119"/>
      <c r="CS8" s="119"/>
      <c r="CT8" s="119"/>
      <c r="CU8" s="119"/>
      <c r="CV8" s="163"/>
      <c r="CW8" s="163"/>
      <c r="CX8" s="163"/>
      <c r="CY8" s="163"/>
      <c r="CZ8" s="163"/>
      <c r="DA8" s="119"/>
      <c r="DB8" s="119"/>
      <c r="DC8" s="119"/>
      <c r="DD8" s="119"/>
      <c r="DE8" s="119"/>
      <c r="DF8" s="237"/>
      <c r="DG8" s="237"/>
      <c r="DH8" s="237"/>
      <c r="DI8" s="103"/>
      <c r="DJ8" s="103"/>
      <c r="DK8" s="103"/>
      <c r="DL8" s="103"/>
      <c r="DM8" s="103"/>
    </row>
    <row r="9" spans="1:124" ht="18.75" customHeight="1"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324"/>
      <c r="M9" s="324"/>
      <c r="N9" s="324"/>
      <c r="O9" s="324"/>
      <c r="P9" s="324"/>
      <c r="Q9" s="324"/>
      <c r="R9" s="323"/>
      <c r="S9" s="323"/>
      <c r="T9" s="323"/>
      <c r="U9" s="323"/>
      <c r="V9" s="323"/>
      <c r="W9" s="323"/>
      <c r="X9" s="323"/>
      <c r="Y9" s="323"/>
      <c r="Z9" s="323"/>
      <c r="AA9" s="323"/>
      <c r="AB9" s="323"/>
      <c r="AC9" s="323"/>
      <c r="AD9" s="323"/>
      <c r="AE9" s="323"/>
      <c r="AF9" s="323"/>
      <c r="AG9" s="325"/>
      <c r="AH9" s="325"/>
      <c r="AI9" s="325"/>
      <c r="AJ9" s="325"/>
      <c r="AK9" s="325"/>
      <c r="AL9" s="323"/>
      <c r="AM9" s="323"/>
      <c r="AN9" s="323"/>
      <c r="AO9" s="323"/>
      <c r="AP9" s="323"/>
      <c r="AR9" s="247"/>
      <c r="AS9" s="103"/>
      <c r="AT9" s="103"/>
      <c r="AU9" s="155"/>
      <c r="AV9" s="1179">
        <v>20</v>
      </c>
      <c r="AW9" s="1179"/>
      <c r="AX9" s="1179"/>
      <c r="AY9" s="221" t="s">
        <v>71</v>
      </c>
      <c r="AZ9" s="155"/>
      <c r="BA9" s="155"/>
      <c r="BB9" s="155"/>
      <c r="BC9" s="155"/>
      <c r="BD9" s="155"/>
      <c r="BE9" s="159"/>
      <c r="BF9" s="1188"/>
      <c r="BG9" s="1189"/>
      <c r="BH9" s="1189"/>
      <c r="BI9" s="1189"/>
      <c r="BJ9" s="1190"/>
      <c r="BK9" s="159"/>
      <c r="BL9" s="159"/>
      <c r="BM9" s="159"/>
      <c r="BN9" s="159"/>
      <c r="BO9" s="160"/>
      <c r="BP9" s="160"/>
      <c r="BQ9" s="160"/>
      <c r="BR9" s="160"/>
      <c r="BS9" s="160"/>
      <c r="BT9" s="160"/>
      <c r="BU9" s="160"/>
      <c r="BV9" s="160"/>
      <c r="BW9" s="250"/>
      <c r="BX9" s="160"/>
      <c r="BY9" s="160"/>
      <c r="BZ9" s="103"/>
      <c r="CA9" s="103"/>
      <c r="CB9" s="103"/>
      <c r="CC9" s="103"/>
      <c r="CD9" s="103"/>
      <c r="CE9" s="103"/>
      <c r="CF9" s="103"/>
      <c r="CG9" s="103"/>
      <c r="CH9" s="103"/>
      <c r="CI9" s="103"/>
      <c r="CJ9" s="103"/>
      <c r="CK9" s="103"/>
      <c r="CL9" s="103"/>
      <c r="CM9" s="103"/>
      <c r="CN9" s="103"/>
      <c r="CO9" s="103"/>
      <c r="CP9" s="119"/>
      <c r="CQ9" s="119"/>
      <c r="CR9" s="119"/>
      <c r="CS9" s="119"/>
      <c r="CT9" s="119"/>
      <c r="CU9" s="119"/>
      <c r="CV9" s="163"/>
      <c r="CW9" s="163"/>
      <c r="CX9" s="163"/>
      <c r="CY9" s="163"/>
      <c r="CZ9" s="163"/>
      <c r="DA9" s="119"/>
      <c r="DB9" s="119"/>
      <c r="DC9" s="119"/>
      <c r="DD9" s="119"/>
      <c r="DE9" s="119"/>
      <c r="DF9" s="237"/>
      <c r="DG9" s="237"/>
      <c r="DH9" s="237"/>
      <c r="DI9" s="103"/>
      <c r="DJ9" s="103"/>
      <c r="DK9" s="103"/>
      <c r="DL9" s="103"/>
      <c r="DM9" s="103"/>
    </row>
    <row r="10" spans="1:124" ht="18.75" customHeight="1"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1"/>
      <c r="AC10" s="151"/>
      <c r="AD10" s="151"/>
      <c r="AE10" s="151"/>
      <c r="AF10" s="15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R10" s="1199" t="s">
        <v>220</v>
      </c>
      <c r="AS10" s="1179"/>
      <c r="AT10" s="1179"/>
      <c r="AU10" s="155"/>
      <c r="AV10" s="1179">
        <f>SUM(AV6:AX9)</f>
        <v>120</v>
      </c>
      <c r="AW10" s="1179"/>
      <c r="AX10" s="1179"/>
      <c r="AY10" s="221" t="s">
        <v>71</v>
      </c>
      <c r="AZ10" s="155"/>
      <c r="BA10" s="1179" t="e">
        <f>ROUND((AV6*BF6+AV7*BF7+#REF!*#REF!+AV9*BF9)/AV10,2)</f>
        <v>#REF!</v>
      </c>
      <c r="BB10" s="1179"/>
      <c r="BC10" s="1179"/>
      <c r="BD10" s="155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60"/>
      <c r="BP10" s="160"/>
      <c r="BQ10" s="160"/>
      <c r="BR10" s="160"/>
      <c r="BS10" s="160"/>
      <c r="BT10" s="160"/>
      <c r="BU10" s="160"/>
      <c r="BV10" s="160"/>
      <c r="BW10" s="250"/>
      <c r="BX10" s="160"/>
      <c r="BY10" s="160"/>
      <c r="BZ10" s="103"/>
      <c r="CA10" s="103"/>
      <c r="CB10" s="103"/>
      <c r="CC10" s="103"/>
      <c r="CD10" s="103"/>
      <c r="CE10" s="103"/>
      <c r="CF10" s="103"/>
      <c r="CG10" s="103"/>
      <c r="CH10" s="103"/>
      <c r="CI10" s="103"/>
      <c r="CJ10" s="103"/>
      <c r="CK10" s="103"/>
      <c r="CL10" s="103"/>
      <c r="CM10" s="103"/>
      <c r="CN10" s="103"/>
      <c r="CO10" s="103"/>
      <c r="CP10" s="119"/>
      <c r="CQ10" s="119"/>
      <c r="CR10" s="119"/>
      <c r="CS10" s="119"/>
      <c r="CT10" s="119"/>
      <c r="CU10" s="119"/>
      <c r="CV10" s="163"/>
      <c r="CW10" s="163"/>
      <c r="CX10" s="163"/>
      <c r="CY10" s="163"/>
      <c r="CZ10" s="163"/>
      <c r="DA10" s="119"/>
      <c r="DB10" s="119"/>
      <c r="DC10" s="119"/>
      <c r="DD10" s="119"/>
      <c r="DE10" s="119"/>
      <c r="DF10" s="237"/>
      <c r="DG10" s="237"/>
      <c r="DH10" s="237"/>
      <c r="DI10" s="103"/>
      <c r="DJ10" s="103"/>
      <c r="DK10" s="103"/>
      <c r="DL10" s="103"/>
      <c r="DM10" s="103"/>
    </row>
    <row r="11" spans="1:124" ht="18.75" customHeight="1">
      <c r="B11" s="116" t="s">
        <v>349</v>
      </c>
      <c r="AR11" s="247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248"/>
      <c r="BY11" s="103"/>
      <c r="BZ11" s="103"/>
      <c r="CA11" s="103"/>
      <c r="CB11" s="103"/>
      <c r="CC11" s="103"/>
      <c r="CD11" s="103"/>
      <c r="CE11" s="103"/>
      <c r="CF11" s="103"/>
      <c r="CG11" s="103"/>
      <c r="CH11" s="103"/>
      <c r="CI11" s="103"/>
      <c r="CJ11" s="103"/>
      <c r="CK11" s="103"/>
      <c r="CL11" s="103"/>
      <c r="CM11" s="103"/>
      <c r="CN11" s="103"/>
      <c r="CO11" s="103"/>
      <c r="CP11" s="119"/>
      <c r="CQ11" s="119"/>
      <c r="CR11" s="119"/>
      <c r="CS11" s="119"/>
      <c r="CT11" s="119"/>
      <c r="CU11" s="119"/>
      <c r="CV11" s="163"/>
      <c r="CW11" s="163"/>
      <c r="CX11" s="163"/>
      <c r="CY11" s="163"/>
      <c r="CZ11" s="163"/>
      <c r="DA11" s="119"/>
      <c r="DB11" s="119"/>
      <c r="DC11" s="119"/>
      <c r="DD11" s="119"/>
      <c r="DE11" s="119"/>
      <c r="DF11" s="237"/>
      <c r="DG11" s="237"/>
      <c r="DH11" s="237"/>
      <c r="DI11" s="103"/>
      <c r="DJ11" s="103"/>
      <c r="DK11" s="103"/>
      <c r="DL11" s="103"/>
      <c r="DM11" s="103"/>
    </row>
    <row r="12" spans="1:124" ht="12.6" customHeight="1">
      <c r="B12" s="1168" t="s">
        <v>130</v>
      </c>
      <c r="C12" s="1169"/>
      <c r="D12" s="1169"/>
      <c r="E12" s="1169"/>
      <c r="F12" s="1169"/>
      <c r="G12" s="1169"/>
      <c r="H12" s="1169"/>
      <c r="I12" s="1169"/>
      <c r="J12" s="1169"/>
      <c r="K12" s="1169"/>
      <c r="L12" s="1169" t="s">
        <v>281</v>
      </c>
      <c r="M12" s="1169"/>
      <c r="N12" s="1169"/>
      <c r="O12" s="1169"/>
      <c r="P12" s="1203" t="s">
        <v>282</v>
      </c>
      <c r="Q12" s="1203"/>
      <c r="R12" s="1203"/>
      <c r="S12" s="1203"/>
      <c r="T12" s="1203"/>
      <c r="U12" s="1203"/>
      <c r="V12" s="1169" t="s">
        <v>191</v>
      </c>
      <c r="W12" s="1169"/>
      <c r="X12" s="1169"/>
      <c r="Y12" s="1169"/>
      <c r="Z12" s="1169"/>
      <c r="AA12" s="1169"/>
      <c r="AB12" s="1169" t="s">
        <v>380</v>
      </c>
      <c r="AC12" s="1169"/>
      <c r="AD12" s="1169"/>
      <c r="AE12" s="1169"/>
      <c r="AF12" s="1169"/>
      <c r="AG12" s="1169"/>
      <c r="AH12" s="1169"/>
      <c r="AI12" s="1169" t="s">
        <v>287</v>
      </c>
      <c r="AJ12" s="1169"/>
      <c r="AK12" s="1169"/>
      <c r="AL12" s="1169"/>
      <c r="AM12" s="1169"/>
      <c r="AN12" s="1169"/>
      <c r="AO12" s="1169"/>
      <c r="AP12" s="1172"/>
      <c r="AR12" s="1204"/>
      <c r="AS12" s="1205"/>
      <c r="AT12" s="1205"/>
      <c r="AU12" s="1205"/>
      <c r="AV12" s="1205"/>
      <c r="AW12" s="1205"/>
      <c r="AX12" s="1205"/>
      <c r="AY12" s="103"/>
      <c r="AZ12" s="103"/>
      <c r="BA12" s="103"/>
      <c r="BB12" s="103"/>
      <c r="BC12" s="103"/>
      <c r="BD12" s="103"/>
      <c r="BE12" s="103"/>
      <c r="BF12" s="1206"/>
      <c r="BG12" s="1206"/>
      <c r="BH12" s="1206"/>
      <c r="BI12" s="1206"/>
      <c r="BJ12" s="1206"/>
      <c r="BK12" s="1206"/>
      <c r="BL12" s="1206"/>
      <c r="BM12" s="1206"/>
      <c r="BN12" s="158"/>
      <c r="BO12" s="158"/>
      <c r="BP12" s="158"/>
      <c r="BQ12" s="158"/>
      <c r="BR12" s="158"/>
      <c r="BS12" s="158"/>
      <c r="BT12" s="158"/>
      <c r="BU12" s="158"/>
      <c r="BV12" s="103"/>
      <c r="BW12" s="248"/>
      <c r="BY12" s="103"/>
      <c r="BZ12" s="103"/>
      <c r="CA12" s="103"/>
      <c r="CB12" s="103"/>
      <c r="CC12" s="103"/>
      <c r="CD12" s="103"/>
      <c r="CE12" s="103"/>
      <c r="CF12" s="103"/>
      <c r="CG12" s="103"/>
      <c r="CH12" s="103"/>
      <c r="CI12" s="103"/>
      <c r="CJ12" s="103"/>
      <c r="CK12" s="103"/>
      <c r="CL12" s="103"/>
      <c r="CM12" s="103"/>
      <c r="CN12" s="103"/>
      <c r="CO12" s="103"/>
      <c r="CP12" s="119"/>
      <c r="CQ12" s="119"/>
      <c r="CR12" s="119"/>
      <c r="CS12" s="119"/>
      <c r="CT12" s="119"/>
      <c r="CU12" s="119"/>
      <c r="CV12" s="163"/>
      <c r="CW12" s="163"/>
      <c r="CX12" s="163"/>
      <c r="CY12" s="163"/>
      <c r="CZ12" s="163"/>
      <c r="DA12" s="119"/>
      <c r="DB12" s="119"/>
      <c r="DC12" s="119"/>
      <c r="DD12" s="119"/>
      <c r="DE12" s="119"/>
      <c r="DF12" s="164"/>
      <c r="DG12" s="164"/>
      <c r="DH12" s="164"/>
      <c r="DI12" s="103"/>
      <c r="DJ12" s="103"/>
      <c r="DK12" s="103"/>
      <c r="DL12" s="103"/>
      <c r="DM12" s="103"/>
    </row>
    <row r="13" spans="1:124" ht="12.6" customHeight="1">
      <c r="A13" s="103"/>
      <c r="B13" s="1168"/>
      <c r="C13" s="1169"/>
      <c r="D13" s="1169"/>
      <c r="E13" s="1169"/>
      <c r="F13" s="1169"/>
      <c r="G13" s="1169"/>
      <c r="H13" s="1169"/>
      <c r="I13" s="1169"/>
      <c r="J13" s="1169"/>
      <c r="K13" s="1169"/>
      <c r="L13" s="1169"/>
      <c r="M13" s="1169"/>
      <c r="N13" s="1169"/>
      <c r="O13" s="1169"/>
      <c r="P13" s="1203"/>
      <c r="Q13" s="1203"/>
      <c r="R13" s="1203"/>
      <c r="S13" s="1203"/>
      <c r="T13" s="1203"/>
      <c r="U13" s="1203"/>
      <c r="V13" s="1169"/>
      <c r="W13" s="1169"/>
      <c r="X13" s="1169"/>
      <c r="Y13" s="1169"/>
      <c r="Z13" s="1169"/>
      <c r="AA13" s="1169"/>
      <c r="AB13" s="1169"/>
      <c r="AC13" s="1169"/>
      <c r="AD13" s="1169"/>
      <c r="AE13" s="1169"/>
      <c r="AF13" s="1169"/>
      <c r="AG13" s="1169"/>
      <c r="AH13" s="1169"/>
      <c r="AI13" s="1169"/>
      <c r="AJ13" s="1169"/>
      <c r="AK13" s="1169"/>
      <c r="AL13" s="1169"/>
      <c r="AM13" s="1169"/>
      <c r="AN13" s="1169"/>
      <c r="AO13" s="1169"/>
      <c r="AP13" s="1172"/>
      <c r="AR13" s="1204" t="s">
        <v>221</v>
      </c>
      <c r="AS13" s="1205"/>
      <c r="AT13" s="1205"/>
      <c r="AU13" s="103"/>
      <c r="AV13" s="1205"/>
      <c r="AW13" s="1205"/>
      <c r="AX13" s="1205"/>
      <c r="AY13" s="236"/>
      <c r="AZ13" s="236"/>
      <c r="BA13" s="236"/>
      <c r="BB13" s="103"/>
      <c r="BC13" s="103"/>
      <c r="BD13" s="103"/>
      <c r="BE13" s="103"/>
      <c r="BF13" s="1206"/>
      <c r="BG13" s="1206"/>
      <c r="BH13" s="1206"/>
      <c r="BI13" s="1206"/>
      <c r="BJ13" s="1206"/>
      <c r="BK13" s="1206"/>
      <c r="BL13" s="1206"/>
      <c r="BM13" s="1206"/>
      <c r="BN13" s="1206"/>
      <c r="BO13" s="1206"/>
      <c r="BP13" s="1206"/>
      <c r="BQ13" s="1206"/>
      <c r="BR13" s="103"/>
      <c r="BS13" s="103"/>
      <c r="BT13" s="103"/>
      <c r="BU13" s="103"/>
      <c r="BV13" s="103"/>
      <c r="BW13" s="248"/>
      <c r="BY13" s="236"/>
      <c r="BZ13" s="236"/>
      <c r="CA13" s="236"/>
      <c r="CB13" s="236"/>
      <c r="CC13" s="236"/>
      <c r="CD13" s="236"/>
      <c r="CE13" s="236"/>
      <c r="CF13" s="236"/>
      <c r="CG13" s="236"/>
      <c r="CH13" s="236"/>
      <c r="CI13" s="236"/>
      <c r="CJ13" s="236"/>
      <c r="CK13" s="236"/>
      <c r="CL13" s="236"/>
      <c r="CM13" s="236"/>
      <c r="CN13" s="236"/>
      <c r="CO13" s="236"/>
      <c r="CP13" s="236"/>
      <c r="CQ13" s="236"/>
      <c r="CR13" s="236"/>
      <c r="CS13" s="236"/>
      <c r="CT13" s="236"/>
      <c r="CU13" s="236"/>
      <c r="CV13" s="236"/>
      <c r="CW13" s="119"/>
      <c r="CX13" s="119"/>
      <c r="CY13" s="119"/>
      <c r="CZ13" s="119"/>
      <c r="DA13" s="119"/>
      <c r="DB13" s="119"/>
      <c r="DC13" s="163"/>
      <c r="DD13" s="163"/>
      <c r="DE13" s="163"/>
      <c r="DF13" s="163"/>
      <c r="DG13" s="163"/>
      <c r="DH13" s="119"/>
      <c r="DI13" s="119"/>
      <c r="DJ13" s="119"/>
      <c r="DK13" s="119"/>
      <c r="DL13" s="119"/>
      <c r="DM13" s="1167"/>
      <c r="DN13" s="1167"/>
      <c r="DO13" s="1167"/>
      <c r="DP13" s="103"/>
      <c r="DQ13" s="103"/>
      <c r="DR13" s="103"/>
      <c r="DS13" s="103"/>
      <c r="DT13" s="103"/>
    </row>
    <row r="14" spans="1:124" ht="18.75" customHeight="1">
      <c r="A14" s="103"/>
      <c r="B14" s="1692" t="str">
        <f>B6</f>
        <v>기존시설물</v>
      </c>
      <c r="C14" s="1692"/>
      <c r="D14" s="1692"/>
      <c r="E14" s="1692"/>
      <c r="F14" s="1692"/>
      <c r="G14" s="1693"/>
      <c r="H14" s="858" t="str">
        <f>H6</f>
        <v>B</v>
      </c>
      <c r="I14" s="1658"/>
      <c r="J14" s="1658"/>
      <c r="K14" s="855"/>
      <c r="L14" s="1182" t="s">
        <v>430</v>
      </c>
      <c r="M14" s="1182"/>
      <c r="N14" s="1182"/>
      <c r="O14" s="1182"/>
      <c r="P14" s="1207">
        <f>AR14</f>
        <v>0.02</v>
      </c>
      <c r="Q14" s="1207"/>
      <c r="R14" s="1207"/>
      <c r="S14" s="1207"/>
      <c r="T14" s="1207"/>
      <c r="U14" s="1207"/>
      <c r="V14" s="1208" t="e">
        <f>ROUND(R6/AL6,4)</f>
        <v>#REF!</v>
      </c>
      <c r="W14" s="1208"/>
      <c r="X14" s="1208"/>
      <c r="Y14" s="1208"/>
      <c r="Z14" s="1208"/>
      <c r="AA14" s="1208"/>
      <c r="AB14" s="1208" t="e">
        <f>IF(L14="혼성제",VLOOKUP(V14,'C-1(혼성제) (2)'!$A$3:$B$732,2),IF(L14="경사제",VLOOKUP(V14,'C-1(경사제) (2)'!$A$3:$B$732,2),"에러.."))</f>
        <v>#REF!</v>
      </c>
      <c r="AC14" s="1208"/>
      <c r="AD14" s="1208"/>
      <c r="AE14" s="1208"/>
      <c r="AF14" s="1208"/>
      <c r="AG14" s="1208"/>
      <c r="AH14" s="1208"/>
      <c r="AI14" s="1184" t="e">
        <f>ROUND(AB6/AB14,2)</f>
        <v>#REF!</v>
      </c>
      <c r="AJ14" s="1184"/>
      <c r="AK14" s="1184"/>
      <c r="AL14" s="1184"/>
      <c r="AM14" s="1184"/>
      <c r="AN14" s="1184"/>
      <c r="AO14" s="1184"/>
      <c r="AP14" s="1186"/>
      <c r="AR14" s="1211">
        <f>AW18</f>
        <v>0.02</v>
      </c>
      <c r="AS14" s="1212"/>
      <c r="AT14" s="1212"/>
      <c r="AU14" s="103"/>
      <c r="AV14" s="111"/>
      <c r="AW14" s="111"/>
      <c r="AX14" s="111"/>
      <c r="AY14" s="236"/>
      <c r="AZ14" s="236"/>
      <c r="BA14" s="236"/>
      <c r="BB14" s="103"/>
      <c r="BC14" s="103"/>
      <c r="BD14" s="103"/>
      <c r="BE14" s="103"/>
      <c r="BF14" s="276"/>
      <c r="BG14" s="276"/>
      <c r="BH14" s="276"/>
      <c r="BI14" s="276"/>
      <c r="BJ14" s="276"/>
      <c r="BK14" s="276"/>
      <c r="BL14" s="276"/>
      <c r="BM14" s="276"/>
      <c r="BN14" s="276"/>
      <c r="BO14" s="276"/>
      <c r="BP14" s="276"/>
      <c r="BQ14" s="276"/>
      <c r="BR14" s="103"/>
      <c r="BS14" s="103"/>
      <c r="BT14" s="103"/>
      <c r="BU14" s="103"/>
      <c r="BV14" s="103"/>
      <c r="BW14" s="248"/>
      <c r="BY14" s="236"/>
      <c r="BZ14" s="236"/>
      <c r="CA14" s="236"/>
      <c r="CB14" s="236"/>
      <c r="CC14" s="236"/>
      <c r="CD14" s="236"/>
      <c r="CE14" s="236"/>
      <c r="CF14" s="236"/>
      <c r="CG14" s="236"/>
      <c r="CH14" s="236"/>
      <c r="CI14" s="236"/>
      <c r="CJ14" s="236"/>
      <c r="CK14" s="236"/>
      <c r="CL14" s="236"/>
      <c r="CM14" s="236"/>
      <c r="CN14" s="236"/>
      <c r="CO14" s="236"/>
      <c r="CP14" s="236"/>
      <c r="CQ14" s="236"/>
      <c r="CR14" s="236"/>
      <c r="CS14" s="236"/>
      <c r="CT14" s="236"/>
      <c r="CU14" s="236"/>
      <c r="CV14" s="236"/>
      <c r="CW14" s="119"/>
      <c r="CX14" s="119"/>
      <c r="CY14" s="119"/>
      <c r="CZ14" s="119"/>
      <c r="DA14" s="119"/>
      <c r="DB14" s="119"/>
      <c r="DC14" s="163"/>
      <c r="DD14" s="163"/>
      <c r="DE14" s="163"/>
      <c r="DF14" s="163"/>
      <c r="DG14" s="163"/>
      <c r="DH14" s="119"/>
      <c r="DI14" s="119"/>
      <c r="DJ14" s="119"/>
      <c r="DK14" s="119"/>
      <c r="DL14" s="119"/>
      <c r="DM14" s="237"/>
      <c r="DN14" s="237"/>
      <c r="DO14" s="237"/>
      <c r="DP14" s="103"/>
      <c r="DQ14" s="103"/>
      <c r="DR14" s="103"/>
      <c r="DS14" s="103"/>
      <c r="DT14" s="103"/>
    </row>
    <row r="15" spans="1:124" ht="18.75" customHeight="1">
      <c r="A15" s="103"/>
      <c r="B15" s="1694"/>
      <c r="C15" s="1694"/>
      <c r="D15" s="1694"/>
      <c r="E15" s="1694"/>
      <c r="F15" s="1694"/>
      <c r="G15" s="1695"/>
      <c r="H15" s="853" t="str">
        <f>H7</f>
        <v>C</v>
      </c>
      <c r="I15" s="1621"/>
      <c r="J15" s="1621"/>
      <c r="K15" s="847"/>
      <c r="L15" s="1192" t="s">
        <v>430</v>
      </c>
      <c r="M15" s="1192"/>
      <c r="N15" s="1192"/>
      <c r="O15" s="1192"/>
      <c r="P15" s="1209">
        <f>AR15</f>
        <v>0.02</v>
      </c>
      <c r="Q15" s="1209"/>
      <c r="R15" s="1209"/>
      <c r="S15" s="1209"/>
      <c r="T15" s="1209"/>
      <c r="U15" s="1209"/>
      <c r="V15" s="1210">
        <f>ROUND(R7/AL7,4)</f>
        <v>6.4699999999999994E-2</v>
      </c>
      <c r="W15" s="1210"/>
      <c r="X15" s="1210"/>
      <c r="Y15" s="1210"/>
      <c r="Z15" s="1210"/>
      <c r="AA15" s="1210"/>
      <c r="AB15" s="1210">
        <f>IF(L15="혼성제",VLOOKUP(V15,'C-1(혼성제) (2)'!$A$3:$B$732,2),IF(L15="경사제",VLOOKUP(V15,'C-1(경사제) (2)'!$A$3:$B$732,2),"에러.."))</f>
        <v>0.98370000000000002</v>
      </c>
      <c r="AC15" s="1210"/>
      <c r="AD15" s="1210"/>
      <c r="AE15" s="1210"/>
      <c r="AF15" s="1210"/>
      <c r="AG15" s="1210"/>
      <c r="AH15" s="1210"/>
      <c r="AI15" s="1194">
        <f>ROUND(AB7/AB15,2)</f>
        <v>4.2699999999999996</v>
      </c>
      <c r="AJ15" s="1194"/>
      <c r="AK15" s="1194"/>
      <c r="AL15" s="1194"/>
      <c r="AM15" s="1194"/>
      <c r="AN15" s="1194"/>
      <c r="AO15" s="1194"/>
      <c r="AP15" s="1188"/>
      <c r="AR15" s="1211">
        <f>AW18</f>
        <v>0.02</v>
      </c>
      <c r="AS15" s="1212"/>
      <c r="AT15" s="1212"/>
      <c r="AU15" s="103"/>
      <c r="AV15" s="111"/>
      <c r="AW15" s="111"/>
      <c r="AX15" s="111"/>
      <c r="AY15" s="236"/>
      <c r="AZ15" s="236"/>
      <c r="BA15" s="236"/>
      <c r="BB15" s="103"/>
      <c r="BC15" s="103"/>
      <c r="BD15" s="103"/>
      <c r="BE15" s="103"/>
      <c r="BF15" s="276"/>
      <c r="BG15" s="276"/>
      <c r="BH15" s="276"/>
      <c r="BI15" s="276"/>
      <c r="BJ15" s="276"/>
      <c r="BK15" s="276"/>
      <c r="BL15" s="276"/>
      <c r="BM15" s="276"/>
      <c r="BN15" s="276"/>
      <c r="BO15" s="276"/>
      <c r="BP15" s="276"/>
      <c r="BQ15" s="276"/>
      <c r="BR15" s="103"/>
      <c r="BS15" s="103"/>
      <c r="BT15" s="103"/>
      <c r="BU15" s="103"/>
      <c r="BV15" s="103"/>
      <c r="BW15" s="248"/>
      <c r="BY15" s="236"/>
      <c r="BZ15" s="236"/>
      <c r="CA15" s="236"/>
      <c r="CB15" s="236"/>
      <c r="CC15" s="236"/>
      <c r="CD15" s="236"/>
      <c r="CE15" s="236"/>
      <c r="CF15" s="236"/>
      <c r="CG15" s="236"/>
      <c r="CH15" s="236"/>
      <c r="CI15" s="236"/>
      <c r="CJ15" s="236"/>
      <c r="CK15" s="236"/>
      <c r="CL15" s="236"/>
      <c r="CM15" s="236"/>
      <c r="CN15" s="236"/>
      <c r="CO15" s="236"/>
      <c r="CP15" s="236"/>
      <c r="CQ15" s="236"/>
      <c r="CR15" s="236"/>
      <c r="CS15" s="236"/>
      <c r="CT15" s="236"/>
      <c r="CU15" s="236"/>
      <c r="CV15" s="236"/>
      <c r="CW15" s="119"/>
      <c r="CX15" s="119"/>
      <c r="CY15" s="119"/>
      <c r="CZ15" s="119"/>
      <c r="DA15" s="119"/>
      <c r="DB15" s="119"/>
      <c r="DC15" s="163"/>
      <c r="DD15" s="163"/>
      <c r="DE15" s="163"/>
      <c r="DF15" s="163"/>
      <c r="DG15" s="163"/>
      <c r="DH15" s="119"/>
      <c r="DI15" s="119"/>
      <c r="DJ15" s="119"/>
      <c r="DK15" s="119"/>
      <c r="DL15" s="119"/>
      <c r="DM15" s="237"/>
      <c r="DN15" s="237"/>
      <c r="DO15" s="237"/>
      <c r="DP15" s="103"/>
      <c r="DQ15" s="103"/>
      <c r="DR15" s="103"/>
      <c r="DS15" s="103"/>
      <c r="DT15" s="103"/>
    </row>
    <row r="16" spans="1:124" ht="18.75" customHeight="1">
      <c r="A16" s="103"/>
      <c r="B16" s="1696"/>
      <c r="C16" s="1696"/>
      <c r="D16" s="1696"/>
      <c r="E16" s="1696"/>
      <c r="F16" s="1696"/>
      <c r="G16" s="1697"/>
      <c r="H16" s="853" t="str">
        <f>H8</f>
        <v>D</v>
      </c>
      <c r="I16" s="1621"/>
      <c r="J16" s="1621"/>
      <c r="K16" s="847"/>
      <c r="L16" s="1192" t="s">
        <v>430</v>
      </c>
      <c r="M16" s="1192"/>
      <c r="N16" s="1192"/>
      <c r="O16" s="1192"/>
      <c r="P16" s="1209">
        <f>AR16</f>
        <v>0.02</v>
      </c>
      <c r="Q16" s="1209"/>
      <c r="R16" s="1209"/>
      <c r="S16" s="1209"/>
      <c r="T16" s="1209"/>
      <c r="U16" s="1209"/>
      <c r="V16" s="1210" t="e">
        <f>ROUND(R8/AL8,4)</f>
        <v>#REF!</v>
      </c>
      <c r="W16" s="1210"/>
      <c r="X16" s="1210"/>
      <c r="Y16" s="1210"/>
      <c r="Z16" s="1210"/>
      <c r="AA16" s="1210"/>
      <c r="AB16" s="1210" t="e">
        <f>IF(L16="혼성제",VLOOKUP(V16,'C-1(혼성제) (2)'!$A$3:$B$732,2),IF(L16="경사제",VLOOKUP(V16,'C-1(경사제) (2)'!$A$3:$B$732,2),"에러.."))</f>
        <v>#REF!</v>
      </c>
      <c r="AC16" s="1210"/>
      <c r="AD16" s="1210"/>
      <c r="AE16" s="1210"/>
      <c r="AF16" s="1210"/>
      <c r="AG16" s="1210"/>
      <c r="AH16" s="1210"/>
      <c r="AI16" s="1194" t="e">
        <f>ROUND(AB8/AB16,2)</f>
        <v>#REF!</v>
      </c>
      <c r="AJ16" s="1194"/>
      <c r="AK16" s="1194"/>
      <c r="AL16" s="1194"/>
      <c r="AM16" s="1194"/>
      <c r="AN16" s="1194"/>
      <c r="AO16" s="1194"/>
      <c r="AP16" s="1188"/>
      <c r="AR16" s="1211">
        <f>AW18</f>
        <v>0.02</v>
      </c>
      <c r="AS16" s="1212"/>
      <c r="AT16" s="1212"/>
      <c r="AU16" s="103"/>
      <c r="AV16" s="111"/>
      <c r="AW16" s="111"/>
      <c r="AX16" s="111"/>
      <c r="AY16" s="236"/>
      <c r="AZ16" s="236"/>
      <c r="BA16" s="236"/>
      <c r="BB16" s="103"/>
      <c r="BC16" s="103"/>
      <c r="BD16" s="103"/>
      <c r="BE16" s="103"/>
      <c r="BF16" s="276"/>
      <c r="BG16" s="276"/>
      <c r="BH16" s="276"/>
      <c r="BI16" s="276"/>
      <c r="BJ16" s="276"/>
      <c r="BK16" s="276"/>
      <c r="BL16" s="276"/>
      <c r="BM16" s="276"/>
      <c r="BN16" s="276"/>
      <c r="BO16" s="276"/>
      <c r="BP16" s="276"/>
      <c r="BQ16" s="276"/>
      <c r="BR16" s="103"/>
      <c r="BS16" s="103"/>
      <c r="BT16" s="103"/>
      <c r="BU16" s="103"/>
      <c r="BV16" s="103"/>
      <c r="BW16" s="248"/>
      <c r="BY16" s="236"/>
      <c r="BZ16" s="236"/>
      <c r="CA16" s="236"/>
      <c r="CB16" s="236"/>
      <c r="CC16" s="236"/>
      <c r="CD16" s="236"/>
      <c r="CE16" s="236"/>
      <c r="CF16" s="236"/>
      <c r="CG16" s="236"/>
      <c r="CH16" s="236"/>
      <c r="CI16" s="236"/>
      <c r="CJ16" s="236"/>
      <c r="CK16" s="236"/>
      <c r="CL16" s="236"/>
      <c r="CM16" s="236"/>
      <c r="CN16" s="236"/>
      <c r="CO16" s="236"/>
      <c r="CP16" s="236"/>
      <c r="CQ16" s="236"/>
      <c r="CR16" s="236"/>
      <c r="CS16" s="236"/>
      <c r="CT16" s="236"/>
      <c r="CU16" s="236"/>
      <c r="CV16" s="236"/>
      <c r="CW16" s="119"/>
      <c r="CX16" s="119"/>
      <c r="CY16" s="119"/>
      <c r="CZ16" s="119"/>
      <c r="DA16" s="119"/>
      <c r="DB16" s="119"/>
      <c r="DC16" s="163"/>
      <c r="DD16" s="163"/>
      <c r="DE16" s="163"/>
      <c r="DF16" s="163"/>
      <c r="DG16" s="163"/>
      <c r="DH16" s="119"/>
      <c r="DI16" s="119"/>
      <c r="DJ16" s="119"/>
      <c r="DK16" s="119"/>
      <c r="DL16" s="119"/>
      <c r="DM16" s="237"/>
      <c r="DN16" s="237"/>
      <c r="DO16" s="237"/>
      <c r="DP16" s="103"/>
      <c r="DQ16" s="103"/>
      <c r="DR16" s="103"/>
      <c r="DS16" s="103"/>
      <c r="DT16" s="103"/>
    </row>
    <row r="17" spans="1:124" ht="18.75" customHeight="1">
      <c r="A17" s="103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322"/>
      <c r="Q17" s="322"/>
      <c r="R17" s="322"/>
      <c r="S17" s="322"/>
      <c r="T17" s="322"/>
      <c r="U17" s="3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323"/>
      <c r="AJ17" s="323"/>
      <c r="AK17" s="323"/>
      <c r="AL17" s="323"/>
      <c r="AM17" s="323"/>
      <c r="AN17" s="323"/>
      <c r="AO17" s="323"/>
      <c r="AP17" s="323"/>
      <c r="AR17" s="1211">
        <f>BA18</f>
        <v>3.3000000000000002E-2</v>
      </c>
      <c r="AS17" s="1212"/>
      <c r="AT17" s="1212"/>
      <c r="AU17" s="103"/>
      <c r="AV17" s="1218"/>
      <c r="AW17" s="1218"/>
      <c r="AX17" s="1218"/>
      <c r="AY17" s="161"/>
      <c r="AZ17" s="161"/>
      <c r="BA17" s="161"/>
      <c r="BB17" s="103"/>
      <c r="BC17" s="103"/>
      <c r="BD17" s="103"/>
      <c r="BE17" s="103"/>
      <c r="BF17" s="1205"/>
      <c r="BG17" s="1205"/>
      <c r="BH17" s="1205"/>
      <c r="BI17" s="1205"/>
      <c r="BJ17" s="1205"/>
      <c r="BK17" s="1205"/>
      <c r="BL17" s="1205"/>
      <c r="BM17" s="1205"/>
      <c r="BN17" s="1219"/>
      <c r="BO17" s="1219"/>
      <c r="BP17" s="1219"/>
      <c r="BQ17" s="1219"/>
      <c r="BR17" s="103"/>
      <c r="BS17" s="103"/>
      <c r="BT17" s="103"/>
      <c r="BU17" s="103"/>
      <c r="BV17" s="103"/>
      <c r="BW17" s="248"/>
      <c r="BY17" s="162"/>
      <c r="BZ17" s="119"/>
      <c r="CA17" s="119"/>
      <c r="CB17" s="119"/>
      <c r="CC17" s="119"/>
      <c r="CD17" s="119"/>
      <c r="CE17" s="119"/>
      <c r="CF17" s="119"/>
      <c r="CG17" s="119"/>
      <c r="CH17" s="119"/>
      <c r="CI17" s="119"/>
      <c r="CJ17" s="163"/>
      <c r="CK17" s="163"/>
      <c r="CL17" s="163"/>
      <c r="CM17" s="163"/>
      <c r="CN17" s="163"/>
      <c r="CO17" s="119"/>
      <c r="CP17" s="119"/>
      <c r="CQ17" s="119"/>
      <c r="CR17" s="119"/>
      <c r="CS17" s="119"/>
      <c r="CT17" s="164"/>
      <c r="CU17" s="164"/>
      <c r="CV17" s="164"/>
      <c r="CW17" s="119"/>
      <c r="CX17" s="119"/>
      <c r="CY17" s="119"/>
      <c r="CZ17" s="119"/>
      <c r="DA17" s="119"/>
      <c r="DB17" s="119"/>
      <c r="DC17" s="163"/>
      <c r="DD17" s="163"/>
      <c r="DE17" s="163"/>
      <c r="DF17" s="163"/>
      <c r="DG17" s="163"/>
      <c r="DH17" s="119"/>
      <c r="DI17" s="119"/>
      <c r="DJ17" s="119"/>
      <c r="DK17" s="119"/>
      <c r="DL17" s="119"/>
      <c r="DM17" s="1167"/>
      <c r="DN17" s="1167"/>
      <c r="DO17" s="1167"/>
      <c r="DP17" s="103"/>
      <c r="DQ17" s="103"/>
      <c r="DR17" s="103"/>
      <c r="DS17" s="103"/>
      <c r="DT17" s="103"/>
    </row>
    <row r="18" spans="1:124" ht="18.75" customHeight="1">
      <c r="B18" s="116" t="s">
        <v>350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R18" s="251" t="s">
        <v>222</v>
      </c>
      <c r="AS18" s="236"/>
      <c r="AT18" s="236"/>
      <c r="AU18" s="236"/>
      <c r="AV18" s="103"/>
      <c r="AW18" s="1218">
        <v>0.02</v>
      </c>
      <c r="AX18" s="1218"/>
      <c r="AY18" s="1218"/>
      <c r="AZ18" s="236" t="s">
        <v>98</v>
      </c>
      <c r="BA18" s="1218">
        <v>3.3000000000000002E-2</v>
      </c>
      <c r="BB18" s="1218"/>
      <c r="BC18" s="1218"/>
      <c r="BD18" s="236" t="s">
        <v>98</v>
      </c>
      <c r="BE18" s="1218">
        <v>0.05</v>
      </c>
      <c r="BF18" s="1218"/>
      <c r="BG18" s="1218"/>
      <c r="BH18" s="236" t="s">
        <v>98</v>
      </c>
      <c r="BI18" s="1218">
        <v>0.1</v>
      </c>
      <c r="BJ18" s="1218"/>
      <c r="BK18" s="1218"/>
      <c r="BL18" s="236"/>
      <c r="BM18" s="103"/>
      <c r="BN18" s="103"/>
      <c r="BO18" s="103"/>
      <c r="BP18" s="103"/>
      <c r="BQ18" s="103"/>
      <c r="BR18" s="103"/>
      <c r="BS18" s="103"/>
      <c r="BT18" s="205"/>
      <c r="BU18" s="132"/>
      <c r="BV18" s="103"/>
      <c r="BW18" s="248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  <c r="CH18" s="103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  <c r="CT18" s="103"/>
      <c r="CU18" s="103"/>
      <c r="CV18" s="103"/>
      <c r="CW18" s="103"/>
      <c r="CX18" s="103"/>
      <c r="CY18" s="103"/>
      <c r="CZ18" s="103"/>
      <c r="DA18" s="103"/>
      <c r="DB18" s="103"/>
      <c r="DC18" s="103"/>
      <c r="DD18" s="103"/>
      <c r="DE18" s="103"/>
      <c r="DF18" s="103"/>
      <c r="DG18" s="103"/>
      <c r="DH18" s="103"/>
    </row>
    <row r="19" spans="1:124" ht="20.100000000000001" customHeight="1">
      <c r="A19" s="103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R19" s="252"/>
      <c r="AS19" s="131"/>
      <c r="AT19" s="131"/>
      <c r="AU19" s="131"/>
      <c r="AV19" s="103" t="s">
        <v>13</v>
      </c>
      <c r="AW19" s="1220" t="s">
        <v>223</v>
      </c>
      <c r="AX19" s="1218"/>
      <c r="AY19" s="1218"/>
      <c r="AZ19" s="236" t="s">
        <v>98</v>
      </c>
      <c r="BA19" s="1220" t="s">
        <v>224</v>
      </c>
      <c r="BB19" s="1218"/>
      <c r="BC19" s="1218"/>
      <c r="BD19" s="236" t="s">
        <v>98</v>
      </c>
      <c r="BE19" s="1220" t="s">
        <v>225</v>
      </c>
      <c r="BF19" s="1218"/>
      <c r="BG19" s="1218"/>
      <c r="BH19" s="236" t="s">
        <v>98</v>
      </c>
      <c r="BI19" s="1220" t="s">
        <v>142</v>
      </c>
      <c r="BJ19" s="1218"/>
      <c r="BK19" s="1218"/>
      <c r="BL19" s="162" t="s">
        <v>15</v>
      </c>
      <c r="BM19" s="103"/>
      <c r="BN19" s="98"/>
      <c r="BO19" s="98"/>
      <c r="BP19" s="98"/>
      <c r="BQ19" s="98"/>
      <c r="BR19" s="98"/>
      <c r="BS19" s="98"/>
      <c r="BT19" s="98"/>
      <c r="BU19" s="103"/>
      <c r="BV19" s="103"/>
      <c r="BW19" s="248"/>
    </row>
    <row r="20" spans="1:124" ht="20.100000000000001" customHeight="1">
      <c r="A20" s="103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R20" s="251"/>
      <c r="AS20" s="103"/>
      <c r="AT20" s="103"/>
      <c r="AU20" s="103"/>
      <c r="AV20" s="103"/>
      <c r="AW20" s="103"/>
      <c r="AX20" s="103"/>
      <c r="AY20" s="103"/>
      <c r="AZ20" s="19"/>
      <c r="BA20" s="100"/>
      <c r="BB20" s="100"/>
      <c r="BC20" s="113"/>
      <c r="BD20" s="14"/>
      <c r="BE20" s="103"/>
      <c r="BF20" s="103"/>
      <c r="BG20" s="103"/>
      <c r="BH20" s="103"/>
      <c r="BI20" s="103"/>
      <c r="BJ20" s="103"/>
      <c r="BK20" s="103"/>
      <c r="BL20" s="103"/>
      <c r="BM20" s="103"/>
      <c r="BN20" s="98"/>
      <c r="BO20" s="98"/>
      <c r="BP20" s="98"/>
      <c r="BQ20" s="98"/>
      <c r="BR20" s="98"/>
      <c r="BS20" s="98"/>
      <c r="BT20" s="98"/>
      <c r="BU20" s="103"/>
      <c r="BV20" s="103"/>
      <c r="BW20" s="248"/>
    </row>
    <row r="21" spans="1:124" ht="20.100000000000001" customHeight="1">
      <c r="A21" s="103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R21" s="247"/>
      <c r="AS21" s="103"/>
      <c r="AT21" s="206"/>
      <c r="AU21" s="103"/>
      <c r="AV21" s="103"/>
      <c r="AW21" s="103"/>
      <c r="AX21" s="103"/>
      <c r="AY21" s="103"/>
      <c r="AZ21" s="20"/>
      <c r="BA21" s="100"/>
      <c r="BB21" s="100"/>
      <c r="BC21" s="100"/>
      <c r="BD21" s="222"/>
      <c r="BE21" s="103"/>
      <c r="BF21" s="103"/>
      <c r="BG21" s="103"/>
      <c r="BH21" s="103"/>
      <c r="BI21" s="103"/>
      <c r="BJ21" s="103"/>
      <c r="BK21" s="103"/>
      <c r="BL21" s="103"/>
      <c r="BM21" s="103"/>
      <c r="BN21" s="98"/>
      <c r="BO21" s="98"/>
      <c r="BP21" s="98"/>
      <c r="BQ21" s="98"/>
      <c r="BR21" s="98"/>
      <c r="BS21" s="98"/>
      <c r="BT21" s="98"/>
      <c r="BU21" s="103"/>
      <c r="BV21" s="103"/>
      <c r="BW21" s="248"/>
    </row>
    <row r="22" spans="1:124" ht="20.100000000000001" customHeight="1">
      <c r="A22" s="103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R22" s="247"/>
      <c r="AS22" s="103"/>
      <c r="AT22" s="103"/>
      <c r="AU22" s="103"/>
      <c r="AV22" s="103"/>
      <c r="AW22" s="103"/>
      <c r="AX22" s="103"/>
      <c r="AY22" s="103"/>
      <c r="AZ22" s="223"/>
      <c r="BA22" s="6"/>
      <c r="BB22" s="100"/>
      <c r="BC22" s="100"/>
      <c r="BD22" s="222"/>
      <c r="BE22" s="103"/>
      <c r="BF22" s="103"/>
      <c r="BG22" s="103"/>
      <c r="BH22" s="103"/>
      <c r="BI22" s="103"/>
      <c r="BJ22" s="103"/>
      <c r="BK22" s="103"/>
      <c r="BL22" s="103"/>
      <c r="BM22" s="103"/>
      <c r="BN22" s="98"/>
      <c r="BO22" s="98"/>
      <c r="BP22" s="98"/>
      <c r="BQ22" s="98"/>
      <c r="BR22" s="98"/>
      <c r="BS22" s="98"/>
      <c r="BT22" s="98"/>
      <c r="BU22" s="103"/>
      <c r="BV22" s="103"/>
      <c r="BW22" s="248"/>
    </row>
    <row r="23" spans="1:124" ht="20.100000000000001" customHeight="1">
      <c r="A23" s="103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R23" s="247"/>
      <c r="AS23" s="103"/>
      <c r="AT23" s="103"/>
      <c r="AU23" s="103"/>
      <c r="AV23" s="103"/>
      <c r="AW23" s="103"/>
      <c r="AX23" s="103"/>
      <c r="AY23" s="103"/>
      <c r="AZ23" s="20"/>
      <c r="BA23" s="6"/>
      <c r="BB23" s="100"/>
      <c r="BC23" s="100"/>
      <c r="BD23" s="14"/>
      <c r="BE23" s="103"/>
      <c r="BF23" s="103"/>
      <c r="BG23" s="103"/>
      <c r="BH23" s="103"/>
      <c r="BI23" s="103"/>
      <c r="BJ23" s="103"/>
      <c r="BK23" s="103"/>
      <c r="BL23" s="103"/>
      <c r="BM23" s="103"/>
      <c r="BN23" s="98"/>
      <c r="BO23" s="98"/>
      <c r="BP23" s="98"/>
      <c r="BQ23" s="98"/>
      <c r="BR23" s="98"/>
      <c r="BS23" s="98"/>
      <c r="BT23" s="98"/>
      <c r="BU23" s="103"/>
      <c r="BV23" s="103"/>
      <c r="BW23" s="248"/>
    </row>
    <row r="24" spans="1:124" ht="20.100000000000001" customHeight="1">
      <c r="A24" s="103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R24" s="247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98"/>
      <c r="BO24" s="98"/>
      <c r="BP24" s="98"/>
      <c r="BQ24" s="98"/>
      <c r="BR24" s="98"/>
      <c r="BS24" s="98"/>
      <c r="BT24" s="98"/>
      <c r="BU24" s="103"/>
      <c r="BV24" s="103"/>
      <c r="BW24" s="248"/>
    </row>
    <row r="25" spans="1:124" ht="20.100000000000001" customHeight="1">
      <c r="A25" s="103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R25" s="247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3"/>
      <c r="BN25" s="103"/>
      <c r="BO25" s="98"/>
      <c r="BP25" s="98"/>
      <c r="BQ25" s="98"/>
      <c r="BR25" s="98"/>
      <c r="BS25" s="98"/>
      <c r="BT25" s="98"/>
      <c r="BU25" s="103"/>
      <c r="BV25" s="103"/>
      <c r="BW25" s="248"/>
    </row>
    <row r="26" spans="1:124" ht="20.100000000000001" customHeight="1">
      <c r="A26" s="103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R26" s="247"/>
      <c r="AS26" s="103"/>
      <c r="AT26" s="103"/>
      <c r="AU26" s="103"/>
      <c r="AV26" s="103"/>
      <c r="AW26" s="103"/>
      <c r="AX26" s="103"/>
      <c r="AY26" s="103"/>
      <c r="AZ26" s="103"/>
      <c r="BM26" s="103"/>
      <c r="BN26" s="103"/>
      <c r="BO26" s="98"/>
      <c r="BP26" s="98"/>
      <c r="BQ26" s="98"/>
      <c r="BR26" s="98"/>
      <c r="BS26" s="98"/>
      <c r="BT26" s="98"/>
      <c r="BU26" s="103"/>
      <c r="BV26" s="103"/>
      <c r="BW26" s="248"/>
    </row>
    <row r="27" spans="1:124" ht="20.100000000000001" customHeight="1">
      <c r="A27" s="103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R27" s="247"/>
      <c r="AS27" s="103"/>
      <c r="AT27" s="103"/>
      <c r="AU27" s="103"/>
      <c r="AV27" s="103"/>
      <c r="AW27" s="103"/>
      <c r="AX27" s="103"/>
      <c r="AY27" s="103"/>
      <c r="AZ27" s="103"/>
      <c r="BM27" s="103"/>
      <c r="BN27" s="103"/>
      <c r="BO27" s="98"/>
      <c r="BP27" s="98"/>
      <c r="BQ27" s="98"/>
      <c r="BR27" s="98"/>
      <c r="BS27" s="98"/>
      <c r="BT27" s="98"/>
      <c r="BU27" s="103"/>
      <c r="BV27" s="103"/>
      <c r="BW27" s="248"/>
    </row>
    <row r="28" spans="1:124" ht="20.100000000000001" customHeight="1">
      <c r="A28" s="103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R28" s="247"/>
      <c r="AS28" s="103"/>
      <c r="AT28" s="103"/>
      <c r="AU28" s="103"/>
      <c r="AV28" s="103"/>
      <c r="AW28" s="103"/>
      <c r="AX28" s="103"/>
      <c r="AY28" s="103"/>
      <c r="AZ28" s="103"/>
      <c r="BM28" s="103"/>
      <c r="BN28" s="98"/>
      <c r="BO28" s="98"/>
      <c r="BP28" s="98"/>
      <c r="BQ28" s="98"/>
      <c r="BR28" s="98"/>
      <c r="BS28" s="98"/>
      <c r="BT28" s="98"/>
      <c r="BU28" s="103"/>
      <c r="BV28" s="103"/>
      <c r="BW28" s="248"/>
    </row>
    <row r="29" spans="1:124" ht="20.100000000000001" customHeight="1">
      <c r="A29" s="103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R29" s="247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3"/>
      <c r="BN29" s="98"/>
      <c r="BO29" s="98"/>
      <c r="BP29" s="98"/>
      <c r="BQ29" s="98"/>
      <c r="BR29" s="98"/>
      <c r="BS29" s="98"/>
      <c r="BT29" s="98"/>
      <c r="BU29" s="103"/>
      <c r="BV29" s="103"/>
      <c r="BW29" s="248"/>
    </row>
    <row r="30" spans="1:124" ht="20.100000000000001" customHeight="1">
      <c r="A30" s="103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R30" s="247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3"/>
      <c r="BN30" s="98"/>
      <c r="BO30" s="98"/>
      <c r="BP30" s="98"/>
      <c r="BQ30" s="98"/>
      <c r="BR30" s="98"/>
      <c r="BS30" s="98"/>
      <c r="BT30" s="98"/>
      <c r="BU30" s="103"/>
      <c r="BV30" s="103"/>
      <c r="BW30" s="248"/>
    </row>
    <row r="31" spans="1:124" ht="20.100000000000001" customHeight="1">
      <c r="A31" s="103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R31" s="247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98"/>
      <c r="BO31" s="98"/>
      <c r="BP31" s="98"/>
      <c r="BQ31" s="98"/>
      <c r="BR31" s="98"/>
      <c r="BS31" s="98"/>
      <c r="BT31" s="98"/>
      <c r="BU31" s="103"/>
      <c r="BV31" s="103"/>
      <c r="BW31" s="248"/>
    </row>
    <row r="32" spans="1:124" ht="20.100000000000001" customHeight="1">
      <c r="A32" s="103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R32" s="247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98"/>
      <c r="BO32" s="98"/>
      <c r="BP32" s="98"/>
      <c r="BQ32" s="98"/>
      <c r="BR32" s="98"/>
      <c r="BS32" s="98"/>
      <c r="BT32" s="98"/>
      <c r="BU32" s="103"/>
      <c r="BV32" s="103"/>
      <c r="BW32" s="248"/>
    </row>
    <row r="33" spans="1:75" ht="20.100000000000001" customHeight="1">
      <c r="A33" s="103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R33" s="247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98"/>
      <c r="BO33" s="98"/>
      <c r="BP33" s="98"/>
      <c r="BQ33" s="98"/>
      <c r="BR33" s="98"/>
      <c r="BS33" s="98"/>
      <c r="BT33" s="98"/>
      <c r="BU33" s="103"/>
      <c r="BV33" s="103"/>
      <c r="BW33" s="248"/>
    </row>
    <row r="34" spans="1:75" ht="20.100000000000001" customHeight="1">
      <c r="B34" s="111"/>
      <c r="C34" s="111"/>
      <c r="D34" s="111"/>
      <c r="E34" s="1221" t="s">
        <v>226</v>
      </c>
      <c r="F34" s="1221"/>
      <c r="G34" s="1221"/>
      <c r="H34" s="1221"/>
      <c r="I34" s="1221"/>
      <c r="J34" s="1221"/>
      <c r="K34" s="1221"/>
      <c r="L34" s="1221"/>
      <c r="M34" s="1221"/>
      <c r="N34" s="1221"/>
      <c r="O34" s="1221"/>
      <c r="P34" s="1221"/>
      <c r="Q34" s="1221"/>
      <c r="R34" s="1221"/>
      <c r="S34" s="1221"/>
      <c r="T34" s="1221"/>
      <c r="U34" s="1221"/>
      <c r="V34" s="1221"/>
      <c r="W34" s="1221"/>
      <c r="X34" s="1221"/>
      <c r="Y34" s="1221"/>
      <c r="Z34" s="1221"/>
      <c r="AA34" s="1221"/>
      <c r="AB34" s="1221"/>
      <c r="AC34" s="1221"/>
      <c r="AD34" s="1221"/>
      <c r="AE34" s="1221"/>
      <c r="AF34" s="1221"/>
      <c r="AG34" s="1221"/>
      <c r="AH34" s="1221"/>
      <c r="AI34" s="1221"/>
      <c r="AJ34" s="1221"/>
      <c r="AK34" s="1221"/>
      <c r="AL34" s="1221"/>
      <c r="AM34" s="1221"/>
      <c r="AN34" s="111"/>
      <c r="AO34" s="111"/>
      <c r="AP34" s="111"/>
      <c r="AR34" s="247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3"/>
      <c r="BN34" s="103"/>
      <c r="BO34" s="103"/>
      <c r="BP34" s="103"/>
      <c r="BQ34" s="103"/>
      <c r="BR34" s="103"/>
      <c r="BS34" s="103"/>
      <c r="BT34" s="103"/>
      <c r="BU34" s="103"/>
      <c r="BV34" s="103"/>
      <c r="BW34" s="248"/>
    </row>
    <row r="35" spans="1:75" ht="20.100000000000001" customHeight="1">
      <c r="B35" s="111"/>
      <c r="C35" s="111"/>
      <c r="D35" s="111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111"/>
      <c r="AO35" s="111"/>
      <c r="AP35" s="111"/>
      <c r="AR35" s="247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3"/>
      <c r="BN35" s="103"/>
      <c r="BO35" s="103"/>
      <c r="BP35" s="103"/>
      <c r="BQ35" s="103"/>
      <c r="BR35" s="103"/>
      <c r="BS35" s="103"/>
      <c r="BT35" s="103"/>
      <c r="BU35" s="103"/>
      <c r="BV35" s="103"/>
      <c r="BW35" s="248"/>
    </row>
    <row r="36" spans="1:75" ht="20.100000000000001" customHeight="1"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R36" s="247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3"/>
      <c r="BN36" s="103"/>
      <c r="BO36" s="103"/>
      <c r="BP36" s="103"/>
      <c r="BQ36" s="103"/>
      <c r="BR36" s="103"/>
      <c r="BS36" s="103"/>
      <c r="BT36" s="103"/>
      <c r="BU36" s="103"/>
      <c r="BV36" s="103"/>
      <c r="BW36" s="248"/>
    </row>
    <row r="37" spans="1:75" ht="12.6" customHeight="1">
      <c r="B37" s="1168" t="s">
        <v>130</v>
      </c>
      <c r="C37" s="1169"/>
      <c r="D37" s="1169"/>
      <c r="E37" s="1169"/>
      <c r="F37" s="1169"/>
      <c r="G37" s="1169"/>
      <c r="H37" s="1169"/>
      <c r="I37" s="1169"/>
      <c r="J37" s="1169"/>
      <c r="K37" s="1169"/>
      <c r="L37" s="1172" t="s">
        <v>192</v>
      </c>
      <c r="M37" s="1171"/>
      <c r="N37" s="1171"/>
      <c r="O37" s="1171"/>
      <c r="P37" s="1171"/>
      <c r="Q37" s="1171"/>
      <c r="R37" s="1171"/>
      <c r="S37" s="1171"/>
      <c r="T37" s="1171"/>
      <c r="U37" s="1168"/>
      <c r="V37" s="1172" t="s">
        <v>373</v>
      </c>
      <c r="W37" s="1171"/>
      <c r="X37" s="1171"/>
      <c r="Y37" s="1171"/>
      <c r="Z37" s="1171"/>
      <c r="AA37" s="1171"/>
      <c r="AB37" s="1171"/>
      <c r="AC37" s="1171"/>
      <c r="AD37" s="1171"/>
      <c r="AE37" s="1168"/>
      <c r="AF37" s="1170" t="s">
        <v>286</v>
      </c>
      <c r="AG37" s="1222"/>
      <c r="AH37" s="1222"/>
      <c r="AI37" s="1222"/>
      <c r="AJ37" s="1222"/>
      <c r="AK37" s="1222"/>
      <c r="AL37" s="1222"/>
      <c r="AM37" s="1222"/>
      <c r="AN37" s="1222"/>
      <c r="AO37" s="1222"/>
      <c r="AP37" s="1222"/>
      <c r="AR37" s="247"/>
      <c r="AS37" s="103"/>
      <c r="AT37" s="1206"/>
      <c r="AU37" s="1206"/>
      <c r="AV37" s="1206"/>
      <c r="AW37" s="1206"/>
      <c r="AX37" s="1206"/>
      <c r="AY37" s="1206"/>
      <c r="AZ37" s="1206"/>
      <c r="BA37" s="1206"/>
      <c r="BB37" s="1206"/>
      <c r="BC37" s="1206"/>
      <c r="BD37" s="1223"/>
      <c r="BE37" s="1223"/>
      <c r="BF37" s="1223"/>
      <c r="BG37" s="1223"/>
      <c r="BH37" s="1223"/>
      <c r="BI37" s="1223"/>
      <c r="BJ37" s="157"/>
      <c r="BK37" s="157"/>
      <c r="BL37" s="157"/>
      <c r="BM37" s="157"/>
      <c r="BN37" s="157"/>
      <c r="BO37" s="103"/>
      <c r="BP37" s="103"/>
      <c r="BQ37" s="103"/>
      <c r="BR37" s="103"/>
      <c r="BS37" s="103"/>
      <c r="BT37" s="103"/>
      <c r="BU37" s="103"/>
      <c r="BV37" s="103"/>
      <c r="BW37" s="248"/>
    </row>
    <row r="38" spans="1:75" ht="12.6" customHeight="1">
      <c r="A38" s="103"/>
      <c r="B38" s="1168"/>
      <c r="C38" s="1169"/>
      <c r="D38" s="1169"/>
      <c r="E38" s="1169"/>
      <c r="F38" s="1169"/>
      <c r="G38" s="1169"/>
      <c r="H38" s="1169"/>
      <c r="I38" s="1169"/>
      <c r="J38" s="1169"/>
      <c r="K38" s="1169"/>
      <c r="L38" s="1172"/>
      <c r="M38" s="1171"/>
      <c r="N38" s="1171"/>
      <c r="O38" s="1171"/>
      <c r="P38" s="1171"/>
      <c r="Q38" s="1171"/>
      <c r="R38" s="1171"/>
      <c r="S38" s="1171"/>
      <c r="T38" s="1171"/>
      <c r="U38" s="1168"/>
      <c r="V38" s="1172"/>
      <c r="W38" s="1171"/>
      <c r="X38" s="1171"/>
      <c r="Y38" s="1171"/>
      <c r="Z38" s="1171"/>
      <c r="AA38" s="1171"/>
      <c r="AB38" s="1171"/>
      <c r="AC38" s="1171"/>
      <c r="AD38" s="1171"/>
      <c r="AE38" s="1168"/>
      <c r="AF38" s="1170"/>
      <c r="AG38" s="1222"/>
      <c r="AH38" s="1222"/>
      <c r="AI38" s="1222"/>
      <c r="AJ38" s="1222"/>
      <c r="AK38" s="1222"/>
      <c r="AL38" s="1222"/>
      <c r="AM38" s="1222"/>
      <c r="AN38" s="1222"/>
      <c r="AO38" s="1222"/>
      <c r="AP38" s="1222"/>
      <c r="AR38" s="247"/>
      <c r="AS38" s="103"/>
      <c r="AT38" s="1206"/>
      <c r="AU38" s="1206"/>
      <c r="AV38" s="1206"/>
      <c r="AW38" s="1206"/>
      <c r="AX38" s="1206"/>
      <c r="AY38" s="1206"/>
      <c r="AZ38" s="1206"/>
      <c r="BA38" s="1206"/>
      <c r="BB38" s="1206"/>
      <c r="BC38" s="1206"/>
      <c r="BD38" s="1206"/>
      <c r="BE38" s="1206"/>
      <c r="BF38" s="1206"/>
      <c r="BG38" s="1206"/>
      <c r="BH38" s="1206"/>
      <c r="BI38" s="1206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248"/>
    </row>
    <row r="39" spans="1:75" ht="20.100000000000001" customHeight="1">
      <c r="A39" s="103"/>
      <c r="B39" s="1692" t="str">
        <f>B14</f>
        <v>기존시설물</v>
      </c>
      <c r="C39" s="1692"/>
      <c r="D39" s="1692"/>
      <c r="E39" s="1692"/>
      <c r="F39" s="1692"/>
      <c r="G39" s="1693"/>
      <c r="H39" s="858" t="str">
        <f>H14</f>
        <v>B</v>
      </c>
      <c r="I39" s="1658"/>
      <c r="J39" s="1658"/>
      <c r="K39" s="855"/>
      <c r="L39" s="1182" t="e">
        <f>ROUND(ABS(AI14)/(9.81*AG6^2),4)</f>
        <v>#REF!</v>
      </c>
      <c r="M39" s="1182"/>
      <c r="N39" s="1182"/>
      <c r="O39" s="1182"/>
      <c r="P39" s="1182"/>
      <c r="Q39" s="1182"/>
      <c r="R39" s="1182"/>
      <c r="S39" s="1182"/>
      <c r="T39" s="1182"/>
      <c r="U39" s="1182"/>
      <c r="V39" s="1224" t="e">
        <f>+VLOOKUP(L39,'C-1(경사제) (2)'!$L$3:$P$111,IF(AR14=0.02,2,IF(AR14=0.033,3,IF(AR14=0.05,4,IF(AR14=0.1,5,6)))),0)</f>
        <v>#REF!</v>
      </c>
      <c r="W39" s="1224"/>
      <c r="X39" s="1224"/>
      <c r="Y39" s="1224"/>
      <c r="Z39" s="1224"/>
      <c r="AA39" s="1224"/>
      <c r="AB39" s="1224"/>
      <c r="AC39" s="1224"/>
      <c r="AD39" s="1224"/>
      <c r="AE39" s="1224"/>
      <c r="AF39" s="1225" t="e">
        <f>V39*AI14</f>
        <v>#REF!</v>
      </c>
      <c r="AG39" s="1225"/>
      <c r="AH39" s="1225"/>
      <c r="AI39" s="1225"/>
      <c r="AJ39" s="1225"/>
      <c r="AK39" s="1225"/>
      <c r="AL39" s="1225"/>
      <c r="AM39" s="1225"/>
      <c r="AN39" s="1225"/>
      <c r="AO39" s="1225"/>
      <c r="AP39" s="825"/>
      <c r="AR39" s="247"/>
      <c r="AS39" s="103"/>
      <c r="AT39" s="276"/>
      <c r="AU39" s="276"/>
      <c r="AV39" s="276"/>
      <c r="AW39" s="276"/>
      <c r="AX39" s="276"/>
      <c r="AY39" s="276"/>
      <c r="AZ39" s="276"/>
      <c r="BA39" s="276"/>
      <c r="BB39" s="276"/>
      <c r="BC39" s="276"/>
      <c r="BD39" s="276"/>
      <c r="BE39" s="276"/>
      <c r="BF39" s="276"/>
      <c r="BG39" s="276"/>
      <c r="BH39" s="276"/>
      <c r="BI39" s="276"/>
      <c r="BJ39" s="103"/>
      <c r="BK39" s="103"/>
      <c r="BL39" s="103"/>
      <c r="BM39" s="103"/>
      <c r="BN39" s="103"/>
      <c r="BO39" s="103"/>
      <c r="BP39" s="103"/>
      <c r="BQ39" s="103"/>
      <c r="BR39" s="103"/>
      <c r="BS39" s="103"/>
      <c r="BT39" s="103"/>
      <c r="BU39" s="103"/>
      <c r="BV39" s="103"/>
      <c r="BW39" s="248"/>
    </row>
    <row r="40" spans="1:75" ht="20.100000000000001" customHeight="1">
      <c r="A40" s="103"/>
      <c r="B40" s="1694"/>
      <c r="C40" s="1694"/>
      <c r="D40" s="1694"/>
      <c r="E40" s="1694"/>
      <c r="F40" s="1694"/>
      <c r="G40" s="1695"/>
      <c r="H40" s="853" t="str">
        <f>H15</f>
        <v>C</v>
      </c>
      <c r="I40" s="1621"/>
      <c r="J40" s="1621"/>
      <c r="K40" s="847"/>
      <c r="L40" s="1192">
        <f>ROUND(ABS(AI15)/(9.81*AG7^2),4)</f>
        <v>3.3E-3</v>
      </c>
      <c r="M40" s="1192"/>
      <c r="N40" s="1192"/>
      <c r="O40" s="1192"/>
      <c r="P40" s="1192"/>
      <c r="Q40" s="1192"/>
      <c r="R40" s="1192"/>
      <c r="S40" s="1192"/>
      <c r="T40" s="1192"/>
      <c r="U40" s="1192"/>
      <c r="V40" s="1226">
        <f>+VLOOKUP(L40,'C-1(경사제) (2)'!$L$3:$P$111,IF(AR15=0.02,2,IF(AR15=0.033,3,IF(AR15=0.05,4,IF(AR15=0.1,5,6)))),0)</f>
        <v>1.18</v>
      </c>
      <c r="W40" s="1226"/>
      <c r="X40" s="1226"/>
      <c r="Y40" s="1226"/>
      <c r="Z40" s="1226"/>
      <c r="AA40" s="1226"/>
      <c r="AB40" s="1226"/>
      <c r="AC40" s="1226"/>
      <c r="AD40" s="1226"/>
      <c r="AE40" s="1226"/>
      <c r="AF40" s="1227">
        <f>V40*AI15</f>
        <v>5.0385999999999989</v>
      </c>
      <c r="AG40" s="1227"/>
      <c r="AH40" s="1227"/>
      <c r="AI40" s="1227"/>
      <c r="AJ40" s="1227"/>
      <c r="AK40" s="1227"/>
      <c r="AL40" s="1227"/>
      <c r="AM40" s="1227"/>
      <c r="AN40" s="1227"/>
      <c r="AO40" s="1227"/>
      <c r="AP40" s="1228"/>
      <c r="AR40" s="247"/>
      <c r="AS40" s="103"/>
      <c r="AT40" s="276"/>
      <c r="AU40" s="276"/>
      <c r="AV40" s="276"/>
      <c r="AW40" s="276"/>
      <c r="AX40" s="276"/>
      <c r="AY40" s="276"/>
      <c r="AZ40" s="276"/>
      <c r="BA40" s="276"/>
      <c r="BB40" s="276"/>
      <c r="BC40" s="276"/>
      <c r="BD40" s="276"/>
      <c r="BE40" s="276"/>
      <c r="BF40" s="276"/>
      <c r="BG40" s="276"/>
      <c r="BH40" s="276"/>
      <c r="BI40" s="276"/>
      <c r="BJ40" s="103"/>
      <c r="BK40" s="103"/>
      <c r="BL40" s="103"/>
      <c r="BM40" s="103"/>
      <c r="BN40" s="103"/>
      <c r="BO40" s="103"/>
      <c r="BP40" s="103"/>
      <c r="BQ40" s="103"/>
      <c r="BR40" s="103"/>
      <c r="BS40" s="103"/>
      <c r="BT40" s="103"/>
      <c r="BU40" s="103"/>
      <c r="BV40" s="103"/>
      <c r="BW40" s="248"/>
    </row>
    <row r="41" spans="1:75" ht="20.100000000000001" customHeight="1">
      <c r="A41" s="103"/>
      <c r="B41" s="1696"/>
      <c r="C41" s="1696"/>
      <c r="D41" s="1696"/>
      <c r="E41" s="1696"/>
      <c r="F41" s="1696"/>
      <c r="G41" s="1697"/>
      <c r="H41" s="853" t="str">
        <f>H16</f>
        <v>D</v>
      </c>
      <c r="I41" s="1621"/>
      <c r="J41" s="1621"/>
      <c r="K41" s="847"/>
      <c r="L41" s="1192" t="e">
        <f>ROUND(ABS(AI16)/(9.81*AG8^2),4)</f>
        <v>#REF!</v>
      </c>
      <c r="M41" s="1192"/>
      <c r="N41" s="1192"/>
      <c r="O41" s="1192"/>
      <c r="P41" s="1192"/>
      <c r="Q41" s="1192"/>
      <c r="R41" s="1192"/>
      <c r="S41" s="1192"/>
      <c r="T41" s="1192"/>
      <c r="U41" s="1192"/>
      <c r="V41" s="1226" t="e">
        <f>+VLOOKUP(L41,'C-1(경사제) (2)'!$L$3:$P$111,IF(AR16=0.02,2,IF(AR16=0.033,3,IF(AR16=0.05,4,IF(AR16=0.1,5,6)))),0)</f>
        <v>#REF!</v>
      </c>
      <c r="W41" s="1226"/>
      <c r="X41" s="1226"/>
      <c r="Y41" s="1226"/>
      <c r="Z41" s="1226"/>
      <c r="AA41" s="1226"/>
      <c r="AB41" s="1226"/>
      <c r="AC41" s="1226"/>
      <c r="AD41" s="1226"/>
      <c r="AE41" s="1226"/>
      <c r="AF41" s="1227" t="e">
        <f>V41*AI16</f>
        <v>#REF!</v>
      </c>
      <c r="AG41" s="1227"/>
      <c r="AH41" s="1227"/>
      <c r="AI41" s="1227"/>
      <c r="AJ41" s="1227"/>
      <c r="AK41" s="1227"/>
      <c r="AL41" s="1227"/>
      <c r="AM41" s="1227"/>
      <c r="AN41" s="1227"/>
      <c r="AO41" s="1227"/>
      <c r="AP41" s="1228"/>
      <c r="AR41" s="247"/>
      <c r="AS41" s="103"/>
      <c r="AT41" s="276"/>
      <c r="AU41" s="276"/>
      <c r="AV41" s="276"/>
      <c r="AW41" s="276"/>
      <c r="AX41" s="276"/>
      <c r="AY41" s="276"/>
      <c r="AZ41" s="276"/>
      <c r="BA41" s="276"/>
      <c r="BB41" s="276"/>
      <c r="BC41" s="276"/>
      <c r="BD41" s="276"/>
      <c r="BE41" s="276"/>
      <c r="BF41" s="276"/>
      <c r="BG41" s="276"/>
      <c r="BH41" s="276"/>
      <c r="BI41" s="276"/>
      <c r="BJ41" s="103"/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3"/>
      <c r="BW41" s="248"/>
    </row>
    <row r="42" spans="1:75" ht="20.100000000000001" customHeight="1">
      <c r="A42" s="103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326"/>
      <c r="W42" s="326"/>
      <c r="X42" s="326"/>
      <c r="Y42" s="326"/>
      <c r="Z42" s="326"/>
      <c r="AA42" s="326"/>
      <c r="AB42" s="326"/>
      <c r="AC42" s="326"/>
      <c r="AD42" s="326"/>
      <c r="AE42" s="326"/>
      <c r="AF42" s="327"/>
      <c r="AG42" s="327"/>
      <c r="AH42" s="327"/>
      <c r="AI42" s="327"/>
      <c r="AJ42" s="327"/>
      <c r="AK42" s="327"/>
      <c r="AL42" s="327"/>
      <c r="AM42" s="327"/>
      <c r="AN42" s="327"/>
      <c r="AO42" s="327"/>
      <c r="AP42" s="327"/>
      <c r="AR42" s="247"/>
      <c r="AS42" s="103"/>
      <c r="AT42" s="1205"/>
      <c r="AU42" s="1205"/>
      <c r="AV42" s="1205"/>
      <c r="AW42" s="1205"/>
      <c r="AX42" s="1205"/>
      <c r="AY42" s="1232"/>
      <c r="AZ42" s="1232"/>
      <c r="BA42" s="1232"/>
      <c r="BB42" s="1232"/>
      <c r="BC42" s="1232"/>
      <c r="BD42" s="1233"/>
      <c r="BE42" s="1233"/>
      <c r="BF42" s="1233"/>
      <c r="BG42" s="1233"/>
      <c r="BH42" s="1233"/>
      <c r="BI42" s="1233"/>
      <c r="BJ42" s="103"/>
      <c r="BK42" s="103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3"/>
      <c r="BW42" s="248"/>
    </row>
    <row r="43" spans="1:75" ht="20.100000000000001" customHeight="1">
      <c r="A43" s="103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R43" s="247"/>
      <c r="AS43" s="103"/>
      <c r="AT43" s="111"/>
      <c r="AU43" s="111"/>
      <c r="AV43" s="111"/>
      <c r="AW43" s="111"/>
      <c r="AX43" s="111"/>
      <c r="AY43" s="262"/>
      <c r="AZ43" s="262"/>
      <c r="BA43" s="262"/>
      <c r="BB43" s="262"/>
      <c r="BC43" s="262"/>
      <c r="BD43" s="150"/>
      <c r="BE43" s="150"/>
      <c r="BF43" s="150"/>
      <c r="BG43" s="150"/>
      <c r="BH43" s="150"/>
      <c r="BI43" s="150"/>
      <c r="BJ43" s="103"/>
      <c r="BK43" s="103"/>
      <c r="BL43" s="103"/>
      <c r="BM43" s="103"/>
      <c r="BN43" s="103"/>
      <c r="BO43" s="103"/>
      <c r="BP43" s="103"/>
      <c r="BQ43" s="103"/>
      <c r="BR43" s="103"/>
      <c r="BS43" s="103"/>
      <c r="BT43" s="103"/>
      <c r="BU43" s="103"/>
      <c r="BV43" s="103"/>
      <c r="BW43" s="248"/>
    </row>
    <row r="44" spans="1:75" ht="20.100000000000001" customHeight="1">
      <c r="A44" s="103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262"/>
      <c r="W44" s="262"/>
      <c r="X44" s="262"/>
      <c r="Y44" s="262"/>
      <c r="Z44" s="262"/>
      <c r="AA44" s="262"/>
      <c r="AB44" s="262"/>
      <c r="AC44" s="262"/>
      <c r="AD44" s="262"/>
      <c r="AE44" s="262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R44" s="247"/>
      <c r="AS44" s="103"/>
      <c r="AT44" s="111"/>
      <c r="AU44" s="111"/>
      <c r="AV44" s="111"/>
      <c r="AW44" s="111"/>
      <c r="AX44" s="111"/>
      <c r="AY44" s="262"/>
      <c r="AZ44" s="262"/>
      <c r="BA44" s="262"/>
      <c r="BB44" s="262"/>
      <c r="BC44" s="262"/>
      <c r="BD44" s="150"/>
      <c r="BE44" s="150"/>
      <c r="BF44" s="150"/>
      <c r="BG44" s="150"/>
      <c r="BH44" s="150"/>
      <c r="BI44" s="150"/>
      <c r="BJ44" s="103"/>
      <c r="BK44" s="103"/>
      <c r="BL44" s="103"/>
      <c r="BM44" s="103"/>
      <c r="BN44" s="103"/>
      <c r="BO44" s="103"/>
      <c r="BP44" s="103"/>
      <c r="BQ44" s="103"/>
      <c r="BR44" s="103"/>
      <c r="BS44" s="103"/>
      <c r="BT44" s="103"/>
      <c r="BU44" s="103"/>
      <c r="BV44" s="103"/>
      <c r="BW44" s="248"/>
    </row>
    <row r="45" spans="1:75" ht="20.100000000000001" customHeight="1">
      <c r="A45" s="103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262"/>
      <c r="W45" s="262"/>
      <c r="X45" s="262"/>
      <c r="Y45" s="262"/>
      <c r="Z45" s="262"/>
      <c r="AA45" s="262"/>
      <c r="AB45" s="262"/>
      <c r="AC45" s="262"/>
      <c r="AD45" s="262"/>
      <c r="AE45" s="262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R45" s="247"/>
      <c r="AS45" s="103"/>
      <c r="AT45" s="111"/>
      <c r="AU45" s="111"/>
      <c r="AV45" s="111"/>
      <c r="AW45" s="111"/>
      <c r="AX45" s="111"/>
      <c r="AY45" s="262"/>
      <c r="AZ45" s="262"/>
      <c r="BA45" s="262"/>
      <c r="BB45" s="262"/>
      <c r="BC45" s="262"/>
      <c r="BD45" s="150"/>
      <c r="BE45" s="150"/>
      <c r="BF45" s="150"/>
      <c r="BG45" s="150"/>
      <c r="BH45" s="150"/>
      <c r="BI45" s="150"/>
      <c r="BJ45" s="103"/>
      <c r="BK45" s="103"/>
      <c r="BL45" s="103"/>
      <c r="BM45" s="103"/>
      <c r="BN45" s="103"/>
      <c r="BO45" s="103"/>
      <c r="BP45" s="103"/>
      <c r="BQ45" s="103"/>
      <c r="BR45" s="103"/>
      <c r="BS45" s="103"/>
      <c r="BT45" s="103"/>
      <c r="BU45" s="103"/>
      <c r="BV45" s="103"/>
      <c r="BW45" s="248"/>
    </row>
    <row r="46" spans="1:75" ht="20.100000000000001" customHeight="1">
      <c r="A46" s="103"/>
      <c r="AR46" s="247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3"/>
      <c r="BD46" s="153"/>
      <c r="BE46" s="153"/>
      <c r="BF46" s="153"/>
      <c r="BG46" s="153"/>
      <c r="BH46" s="153"/>
      <c r="BI46" s="153"/>
      <c r="BJ46" s="153"/>
      <c r="BK46" s="153"/>
      <c r="BL46" s="153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253"/>
    </row>
    <row r="47" spans="1:75" ht="20.100000000000001" customHeight="1">
      <c r="B47" s="103"/>
      <c r="C47" s="103"/>
      <c r="D47" s="103"/>
      <c r="E47" s="103"/>
      <c r="AO47" s="103"/>
      <c r="AP47" s="103"/>
      <c r="AR47" s="247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  <c r="BC47" s="131"/>
      <c r="BD47" s="131"/>
      <c r="BE47" s="131"/>
      <c r="BF47" s="131"/>
      <c r="BG47" s="131"/>
      <c r="BH47" s="131"/>
      <c r="BI47" s="131"/>
      <c r="BJ47" s="131"/>
      <c r="BK47" s="131"/>
      <c r="BL47" s="131"/>
      <c r="BM47" s="131"/>
      <c r="BN47" s="103"/>
      <c r="BO47" s="103"/>
      <c r="BP47" s="103"/>
      <c r="BQ47" s="103"/>
      <c r="BR47" s="103"/>
      <c r="BS47" s="103"/>
      <c r="BT47" s="103"/>
      <c r="BU47" s="103"/>
      <c r="BV47" s="103"/>
      <c r="BW47" s="248"/>
    </row>
    <row r="48" spans="1:75" ht="20.100000000000001" customHeight="1">
      <c r="B48" s="103"/>
      <c r="C48" s="103"/>
      <c r="D48" s="103"/>
      <c r="E48" s="103"/>
      <c r="AO48" s="103"/>
      <c r="AP48" s="103"/>
      <c r="AR48" s="247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1"/>
      <c r="BD48" s="131"/>
      <c r="BE48" s="131"/>
      <c r="BF48" s="131"/>
      <c r="BG48" s="131"/>
      <c r="BH48" s="131"/>
      <c r="BI48" s="131"/>
      <c r="BJ48" s="131"/>
      <c r="BK48" s="131"/>
      <c r="BL48" s="131"/>
      <c r="BM48" s="131"/>
      <c r="BN48" s="103"/>
      <c r="BO48" s="103"/>
      <c r="BP48" s="103"/>
      <c r="BQ48" s="103"/>
      <c r="BR48" s="103"/>
      <c r="BS48" s="103"/>
      <c r="BT48" s="103"/>
      <c r="BU48" s="103"/>
      <c r="BV48" s="103"/>
      <c r="BW48" s="248"/>
    </row>
    <row r="49" spans="1:75" ht="20.100000000000001" customHeight="1">
      <c r="B49" s="103"/>
      <c r="C49" s="103"/>
      <c r="D49" s="103"/>
      <c r="E49" s="103"/>
      <c r="AO49" s="103"/>
      <c r="AP49" s="103"/>
      <c r="AR49" s="247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1"/>
      <c r="BD49" s="131"/>
      <c r="BE49" s="131"/>
      <c r="BF49" s="131"/>
      <c r="BG49" s="131"/>
      <c r="BH49" s="131"/>
      <c r="BI49" s="131"/>
      <c r="BJ49" s="131"/>
      <c r="BK49" s="131"/>
      <c r="BL49" s="131"/>
      <c r="BM49" s="131"/>
      <c r="BN49" s="103"/>
      <c r="BO49" s="103"/>
      <c r="BP49" s="103"/>
      <c r="BQ49" s="103"/>
      <c r="BR49" s="103"/>
      <c r="BS49" s="103"/>
      <c r="BT49" s="103"/>
      <c r="BU49" s="103"/>
      <c r="BV49" s="103"/>
      <c r="BW49" s="248"/>
    </row>
    <row r="50" spans="1:75" ht="20.100000000000001" customHeight="1">
      <c r="B50" s="103"/>
      <c r="C50" s="103"/>
      <c r="D50" s="103"/>
      <c r="E50" s="103"/>
      <c r="AO50" s="103"/>
      <c r="AP50" s="103"/>
      <c r="AR50" s="247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1"/>
      <c r="BD50" s="131"/>
      <c r="BE50" s="131"/>
      <c r="BF50" s="131"/>
      <c r="BG50" s="131"/>
      <c r="BH50" s="131"/>
      <c r="BI50" s="131"/>
      <c r="BJ50" s="131"/>
      <c r="BK50" s="131"/>
      <c r="BL50" s="131"/>
      <c r="BM50" s="131"/>
      <c r="BN50" s="103"/>
      <c r="BO50" s="103"/>
      <c r="BP50" s="103"/>
      <c r="BQ50" s="103"/>
      <c r="BR50" s="103"/>
      <c r="BS50" s="103"/>
      <c r="BT50" s="103"/>
      <c r="BU50" s="103"/>
      <c r="BV50" s="103"/>
      <c r="BW50" s="248"/>
    </row>
    <row r="51" spans="1:75" ht="20.100000000000001" customHeight="1">
      <c r="B51" s="103"/>
      <c r="C51" s="103"/>
      <c r="D51" s="103"/>
      <c r="E51" s="103"/>
      <c r="AO51" s="103"/>
      <c r="AP51" s="103"/>
      <c r="AR51" s="247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1"/>
      <c r="BD51" s="131"/>
      <c r="BE51" s="131"/>
      <c r="BF51" s="131"/>
      <c r="BG51" s="131"/>
      <c r="BH51" s="131"/>
      <c r="BI51" s="131"/>
      <c r="BJ51" s="131"/>
      <c r="BK51" s="131"/>
      <c r="BL51" s="131"/>
      <c r="BM51" s="131"/>
      <c r="BN51" s="103"/>
      <c r="BO51" s="103"/>
      <c r="BP51" s="103"/>
      <c r="BQ51" s="103"/>
      <c r="BR51" s="103"/>
      <c r="BS51" s="103"/>
      <c r="BT51" s="103"/>
      <c r="BU51" s="103"/>
      <c r="BV51" s="103"/>
      <c r="BW51" s="248"/>
    </row>
    <row r="52" spans="1:75" ht="20.100000000000001" customHeight="1">
      <c r="B52" s="103"/>
      <c r="C52" s="103"/>
      <c r="D52" s="103"/>
      <c r="E52" s="103"/>
      <c r="AO52" s="103"/>
      <c r="AP52" s="103"/>
      <c r="AR52" s="247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1"/>
      <c r="BD52" s="131"/>
      <c r="BE52" s="131"/>
      <c r="BF52" s="131"/>
      <c r="BG52" s="131"/>
      <c r="BH52" s="131"/>
      <c r="BI52" s="131"/>
      <c r="BJ52" s="131"/>
      <c r="BK52" s="131"/>
      <c r="BL52" s="131"/>
      <c r="BM52" s="131"/>
      <c r="BN52" s="103"/>
      <c r="BO52" s="103"/>
      <c r="BP52" s="103"/>
      <c r="BQ52" s="103"/>
      <c r="BR52" s="103"/>
      <c r="BS52" s="103"/>
      <c r="BT52" s="103"/>
      <c r="BU52" s="103"/>
      <c r="BV52" s="103"/>
      <c r="BW52" s="248"/>
    </row>
    <row r="53" spans="1:75" ht="20.100000000000001" customHeight="1">
      <c r="B53" s="103"/>
      <c r="C53" s="103"/>
      <c r="D53" s="103"/>
      <c r="E53" s="103"/>
      <c r="AO53" s="103"/>
      <c r="AP53" s="103"/>
      <c r="AR53" s="247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1"/>
      <c r="BD53" s="131"/>
      <c r="BE53" s="131"/>
      <c r="BF53" s="131"/>
      <c r="BG53" s="131"/>
      <c r="BH53" s="131"/>
      <c r="BI53" s="131"/>
      <c r="BJ53" s="131"/>
      <c r="BK53" s="131"/>
      <c r="BL53" s="131"/>
      <c r="BM53" s="131"/>
      <c r="BN53" s="103"/>
      <c r="BO53" s="103"/>
      <c r="BP53" s="103"/>
      <c r="BQ53" s="103"/>
      <c r="BR53" s="103"/>
      <c r="BS53" s="103"/>
      <c r="BT53" s="103"/>
      <c r="BU53" s="103"/>
      <c r="BV53" s="103"/>
      <c r="BW53" s="248"/>
    </row>
    <row r="54" spans="1:75" ht="20.100000000000001" customHeight="1">
      <c r="B54" s="103"/>
      <c r="C54" s="103"/>
      <c r="D54" s="103"/>
      <c r="E54" s="103"/>
      <c r="AO54" s="103"/>
      <c r="AP54" s="103"/>
      <c r="AR54" s="247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1"/>
      <c r="BD54" s="131"/>
      <c r="BE54" s="131"/>
      <c r="BF54" s="131"/>
      <c r="BG54" s="131"/>
      <c r="BH54" s="131"/>
      <c r="BI54" s="131"/>
      <c r="BJ54" s="131"/>
      <c r="BK54" s="131"/>
      <c r="BL54" s="131"/>
      <c r="BM54" s="131"/>
      <c r="BN54" s="103"/>
      <c r="BO54" s="103"/>
      <c r="BP54" s="103"/>
      <c r="BQ54" s="103"/>
      <c r="BR54" s="103"/>
      <c r="BS54" s="103"/>
      <c r="BT54" s="103"/>
      <c r="BU54" s="103"/>
      <c r="BV54" s="103"/>
      <c r="BW54" s="248"/>
    </row>
    <row r="55" spans="1:75" ht="20.100000000000001" customHeight="1">
      <c r="B55" s="103"/>
      <c r="C55" s="103"/>
      <c r="D55" s="103"/>
      <c r="E55" s="103"/>
      <c r="AO55" s="103"/>
      <c r="AP55" s="103"/>
      <c r="AR55" s="247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1"/>
      <c r="BD55" s="131"/>
      <c r="BE55" s="131"/>
      <c r="BF55" s="131"/>
      <c r="BG55" s="131"/>
      <c r="BH55" s="131"/>
      <c r="BI55" s="131"/>
      <c r="BJ55" s="131"/>
      <c r="BK55" s="131"/>
      <c r="BL55" s="131"/>
      <c r="BM55" s="131"/>
      <c r="BN55" s="103"/>
      <c r="BO55" s="103"/>
      <c r="BP55" s="103"/>
      <c r="BQ55" s="103"/>
      <c r="BR55" s="103"/>
      <c r="BS55" s="103"/>
      <c r="BT55" s="103"/>
      <c r="BU55" s="103"/>
      <c r="BV55" s="103"/>
      <c r="BW55" s="248"/>
    </row>
    <row r="56" spans="1:75" ht="20.100000000000001" customHeight="1">
      <c r="B56" s="103"/>
      <c r="C56" s="103"/>
      <c r="D56" s="103"/>
      <c r="E56" s="103"/>
      <c r="AO56" s="103"/>
      <c r="AP56" s="103"/>
      <c r="AR56" s="247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1"/>
      <c r="BD56" s="131"/>
      <c r="BE56" s="131"/>
      <c r="BF56" s="131"/>
      <c r="BG56" s="131"/>
      <c r="BH56" s="131"/>
      <c r="BI56" s="131"/>
      <c r="BJ56" s="131"/>
      <c r="BK56" s="131"/>
      <c r="BL56" s="131"/>
      <c r="BM56" s="131"/>
      <c r="BN56" s="103"/>
      <c r="BO56" s="103"/>
      <c r="BP56" s="103"/>
      <c r="BQ56" s="103"/>
      <c r="BR56" s="103"/>
      <c r="BS56" s="103"/>
      <c r="BT56" s="103"/>
      <c r="BU56" s="103"/>
      <c r="BV56" s="103"/>
      <c r="BW56" s="248"/>
    </row>
    <row r="57" spans="1:75" ht="20.100000000000001" customHeight="1">
      <c r="B57" s="103"/>
      <c r="C57" s="103"/>
      <c r="D57" s="103"/>
      <c r="E57" s="103"/>
      <c r="AO57" s="103"/>
      <c r="AP57" s="103"/>
      <c r="AR57" s="247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1"/>
      <c r="BD57" s="131"/>
      <c r="BE57" s="131"/>
      <c r="BF57" s="131"/>
      <c r="BG57" s="131"/>
      <c r="BH57" s="131"/>
      <c r="BI57" s="131"/>
      <c r="BJ57" s="131"/>
      <c r="BK57" s="131"/>
      <c r="BL57" s="131"/>
      <c r="BM57" s="131"/>
      <c r="BN57" s="103"/>
      <c r="BO57" s="103"/>
      <c r="BP57" s="103"/>
      <c r="BQ57" s="103"/>
      <c r="BR57" s="103"/>
      <c r="BS57" s="103"/>
      <c r="BT57" s="103"/>
      <c r="BU57" s="103"/>
      <c r="BV57" s="103"/>
      <c r="BW57" s="248"/>
    </row>
    <row r="58" spans="1:75" ht="20.100000000000001" customHeight="1">
      <c r="B58" s="103"/>
      <c r="C58" s="103"/>
      <c r="D58" s="103"/>
      <c r="E58" s="103"/>
      <c r="AO58" s="103"/>
      <c r="AP58" s="103"/>
      <c r="AR58" s="247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3"/>
      <c r="BN58" s="103"/>
      <c r="BO58" s="103"/>
      <c r="BP58" s="103"/>
      <c r="BQ58" s="103"/>
      <c r="BR58" s="103"/>
      <c r="BS58" s="103"/>
      <c r="BT58" s="103"/>
      <c r="BU58" s="103"/>
      <c r="BV58" s="103"/>
      <c r="BW58" s="248"/>
    </row>
    <row r="59" spans="1:75" ht="20.100000000000001" customHeight="1">
      <c r="B59" s="103"/>
      <c r="C59" s="103"/>
      <c r="D59" s="103"/>
      <c r="E59" s="103"/>
      <c r="AO59" s="103"/>
      <c r="AP59" s="103"/>
      <c r="AR59" s="247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3"/>
      <c r="BN59" s="103"/>
      <c r="BO59" s="103"/>
      <c r="BP59" s="103"/>
      <c r="BQ59" s="103"/>
      <c r="BR59" s="103"/>
      <c r="BS59" s="103"/>
      <c r="BT59" s="103"/>
      <c r="BU59" s="103"/>
      <c r="BV59" s="103"/>
      <c r="BW59" s="248"/>
    </row>
    <row r="60" spans="1:75" ht="20.100000000000001" customHeight="1">
      <c r="B60" s="103"/>
      <c r="C60" s="103"/>
      <c r="D60" s="103"/>
      <c r="E60" s="103"/>
      <c r="AO60" s="103"/>
      <c r="AP60" s="103"/>
      <c r="AR60" s="247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3"/>
      <c r="BN60" s="103"/>
      <c r="BO60" s="103"/>
      <c r="BP60" s="103"/>
      <c r="BQ60" s="103"/>
      <c r="BR60" s="103"/>
      <c r="BS60" s="103"/>
      <c r="BT60" s="103"/>
      <c r="BU60" s="103"/>
      <c r="BV60" s="103"/>
      <c r="BW60" s="248"/>
    </row>
    <row r="61" spans="1:75" ht="20.100000000000001" customHeight="1">
      <c r="B61" s="103"/>
      <c r="C61" s="103"/>
      <c r="D61" s="103"/>
      <c r="E61" s="103"/>
      <c r="AO61" s="103"/>
      <c r="AP61" s="103"/>
      <c r="AR61" s="247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3"/>
      <c r="BN61" s="103"/>
      <c r="BO61" s="103"/>
      <c r="BP61" s="103"/>
      <c r="BQ61" s="103"/>
      <c r="BR61" s="103"/>
      <c r="BS61" s="103"/>
      <c r="BT61" s="103"/>
      <c r="BU61" s="103"/>
      <c r="BV61" s="103"/>
      <c r="BW61" s="248"/>
    </row>
    <row r="62" spans="1:75" ht="20.100000000000001" customHeight="1">
      <c r="A62" s="103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R62" s="247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3"/>
      <c r="BN62" s="103"/>
      <c r="BO62" s="103"/>
      <c r="BP62" s="103"/>
      <c r="BQ62" s="103"/>
      <c r="BR62" s="103"/>
      <c r="BS62" s="103"/>
      <c r="BT62" s="103"/>
      <c r="BU62" s="103"/>
      <c r="BV62" s="103"/>
      <c r="BW62" s="248"/>
    </row>
    <row r="63" spans="1:75" ht="20.100000000000001" customHeight="1">
      <c r="A63" s="103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  <c r="AP63" s="156"/>
      <c r="AR63" s="247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3"/>
      <c r="BN63" s="103"/>
      <c r="BO63" s="103"/>
      <c r="BP63" s="103"/>
      <c r="BQ63" s="103"/>
      <c r="BR63" s="103"/>
      <c r="BS63" s="103"/>
      <c r="BT63" s="103"/>
      <c r="BU63" s="103"/>
      <c r="BV63" s="103"/>
      <c r="BW63" s="248"/>
    </row>
    <row r="64" spans="1:75" ht="20.100000000000001" customHeight="1">
      <c r="A64" s="103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156"/>
      <c r="AR64" s="247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3"/>
      <c r="BN64" s="103"/>
      <c r="BO64" s="103"/>
      <c r="BP64" s="103"/>
      <c r="BQ64" s="103"/>
      <c r="BR64" s="103"/>
      <c r="BS64" s="103"/>
      <c r="BT64" s="103"/>
      <c r="BU64" s="103"/>
      <c r="BV64" s="103"/>
      <c r="BW64" s="248"/>
    </row>
    <row r="65" spans="1:75" ht="20.100000000000001" customHeight="1">
      <c r="A65" s="103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  <c r="AP65" s="156"/>
      <c r="AR65" s="247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3"/>
      <c r="BN65" s="103"/>
      <c r="BO65" s="103"/>
      <c r="BP65" s="103"/>
      <c r="BQ65" s="103"/>
      <c r="BR65" s="103"/>
      <c r="BS65" s="103"/>
      <c r="BT65" s="103"/>
      <c r="BU65" s="103"/>
      <c r="BV65" s="103"/>
      <c r="BW65" s="248"/>
    </row>
    <row r="66" spans="1:75" ht="20.100000000000001" customHeight="1">
      <c r="A66" s="103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R66" s="247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3"/>
      <c r="BN66" s="103"/>
      <c r="BO66" s="103"/>
      <c r="BP66" s="103"/>
      <c r="BQ66" s="103"/>
      <c r="BR66" s="103"/>
      <c r="BS66" s="103"/>
      <c r="BT66" s="103"/>
      <c r="BU66" s="103"/>
      <c r="BV66" s="103"/>
      <c r="BW66" s="248"/>
    </row>
    <row r="67" spans="1:75" ht="20.100000000000001" customHeight="1">
      <c r="A67" s="103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 s="156"/>
      <c r="AR67" s="247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3"/>
      <c r="BN67" s="103"/>
      <c r="BO67" s="103"/>
      <c r="BP67" s="103"/>
      <c r="BQ67" s="103"/>
      <c r="BR67" s="103"/>
      <c r="BS67" s="103"/>
      <c r="BT67" s="103"/>
      <c r="BU67" s="103"/>
      <c r="BV67" s="103"/>
      <c r="BW67" s="248"/>
    </row>
    <row r="68" spans="1:75" ht="20.100000000000001" customHeight="1">
      <c r="A68" s="103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156"/>
      <c r="AR68" s="247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3"/>
      <c r="BN68" s="103"/>
      <c r="BO68" s="103"/>
      <c r="BP68" s="103"/>
      <c r="BQ68" s="103"/>
      <c r="BR68" s="103"/>
      <c r="BS68" s="103"/>
      <c r="BT68" s="103"/>
      <c r="BU68" s="103"/>
      <c r="BV68" s="103"/>
      <c r="BW68" s="248"/>
    </row>
    <row r="69" spans="1:75" ht="20.100000000000001" customHeight="1">
      <c r="A69" s="103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 s="156"/>
      <c r="AR69" s="247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3"/>
      <c r="BN69" s="103"/>
      <c r="BO69" s="103"/>
      <c r="BP69" s="103"/>
      <c r="BQ69" s="103"/>
      <c r="BR69" s="103"/>
      <c r="BS69" s="103"/>
      <c r="BT69" s="103"/>
      <c r="BU69" s="103"/>
      <c r="BV69" s="103"/>
      <c r="BW69" s="248"/>
    </row>
    <row r="70" spans="1:75" ht="20.100000000000001" customHeight="1">
      <c r="A70" s="103"/>
      <c r="B70" s="111"/>
      <c r="C70" s="111"/>
      <c r="D70" s="1221" t="s">
        <v>227</v>
      </c>
      <c r="E70" s="1221"/>
      <c r="F70" s="1221"/>
      <c r="G70" s="1221"/>
      <c r="H70" s="1221"/>
      <c r="I70" s="1221"/>
      <c r="J70" s="1221"/>
      <c r="K70" s="1221"/>
      <c r="L70" s="1221"/>
      <c r="M70" s="1221"/>
      <c r="N70" s="1221"/>
      <c r="O70" s="1221"/>
      <c r="P70" s="1221"/>
      <c r="Q70" s="1221"/>
      <c r="R70" s="1221"/>
      <c r="S70" s="1221"/>
      <c r="T70" s="1221"/>
      <c r="U70" s="1221"/>
      <c r="V70" s="1221"/>
      <c r="W70" s="1221"/>
      <c r="X70" s="1221"/>
      <c r="Y70" s="1221"/>
      <c r="Z70" s="1221"/>
      <c r="AA70" s="1221"/>
      <c r="AB70" s="1221"/>
      <c r="AC70" s="1221"/>
      <c r="AD70" s="1221"/>
      <c r="AE70" s="1221"/>
      <c r="AF70" s="1221"/>
      <c r="AG70" s="1221"/>
      <c r="AH70" s="1221"/>
      <c r="AI70" s="1221"/>
      <c r="AJ70" s="1221"/>
      <c r="AK70" s="1221"/>
      <c r="AL70" s="1221"/>
      <c r="AP70" s="156"/>
      <c r="AR70" s="247"/>
      <c r="AS70" s="103"/>
      <c r="AT70" s="103"/>
      <c r="AU70" s="103"/>
      <c r="AV70" s="103"/>
      <c r="AW70" s="114"/>
      <c r="AX70" s="114"/>
      <c r="AY70" s="114"/>
      <c r="AZ70" s="114"/>
      <c r="BA70" s="114"/>
      <c r="BB70" s="114"/>
      <c r="BC70" s="114"/>
      <c r="BD70" s="114"/>
      <c r="BE70" s="114"/>
      <c r="BF70" s="114"/>
      <c r="BG70" s="114"/>
      <c r="BH70" s="114"/>
      <c r="BI70" s="114"/>
      <c r="BJ70" s="114"/>
      <c r="BK70" s="114"/>
      <c r="BL70" s="114"/>
      <c r="BM70" s="114"/>
      <c r="BN70" s="114"/>
      <c r="BO70" s="114"/>
      <c r="BP70" s="114"/>
      <c r="BQ70" s="114"/>
      <c r="BR70" s="114"/>
      <c r="BS70" s="114"/>
      <c r="BT70" s="114"/>
      <c r="BU70" s="114"/>
      <c r="BV70" s="114"/>
      <c r="BW70" s="248"/>
    </row>
    <row r="71" spans="1:75" ht="10.5" customHeight="1">
      <c r="A71" s="103"/>
      <c r="B71" s="111"/>
      <c r="C71" s="111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P71" s="156"/>
      <c r="AR71" s="247"/>
      <c r="AS71" s="103"/>
      <c r="AT71" s="103"/>
      <c r="AU71" s="103"/>
      <c r="AV71" s="103"/>
      <c r="AW71" s="114"/>
      <c r="AX71" s="114"/>
      <c r="AY71" s="114"/>
      <c r="AZ71" s="114"/>
      <c r="BA71" s="114"/>
      <c r="BB71" s="114"/>
      <c r="BC71" s="114"/>
      <c r="BD71" s="114"/>
      <c r="BE71" s="114"/>
      <c r="BF71" s="114"/>
      <c r="BG71" s="114"/>
      <c r="BH71" s="114"/>
      <c r="BI71" s="114"/>
      <c r="BJ71" s="114"/>
      <c r="BK71" s="114"/>
      <c r="BL71" s="114"/>
      <c r="BM71" s="114"/>
      <c r="BN71" s="114"/>
      <c r="BO71" s="114"/>
      <c r="BP71" s="114"/>
      <c r="BQ71" s="114"/>
      <c r="BR71" s="114"/>
      <c r="BS71" s="114"/>
      <c r="BT71" s="114"/>
      <c r="BU71" s="114"/>
      <c r="BV71" s="114"/>
      <c r="BW71" s="248"/>
    </row>
    <row r="72" spans="1:75" ht="9.9499999999999993" customHeight="1">
      <c r="B72" s="1168" t="s">
        <v>130</v>
      </c>
      <c r="C72" s="1169"/>
      <c r="D72" s="1169"/>
      <c r="E72" s="1169"/>
      <c r="F72" s="1169"/>
      <c r="G72" s="1169"/>
      <c r="H72" s="1169"/>
      <c r="I72" s="1169"/>
      <c r="J72" s="1169"/>
      <c r="K72" s="1172" t="s">
        <v>374</v>
      </c>
      <c r="L72" s="1171"/>
      <c r="M72" s="1171"/>
      <c r="N72" s="1171"/>
      <c r="O72" s="1171"/>
      <c r="P72" s="1171"/>
      <c r="Q72" s="1171"/>
      <c r="R72" s="1168"/>
      <c r="S72" s="1172" t="s">
        <v>121</v>
      </c>
      <c r="T72" s="1171"/>
      <c r="U72" s="1171"/>
      <c r="V72" s="1171"/>
      <c r="W72" s="1171"/>
      <c r="X72" s="1168"/>
      <c r="Y72" s="1172" t="s">
        <v>99</v>
      </c>
      <c r="Z72" s="1171"/>
      <c r="AA72" s="1171"/>
      <c r="AB72" s="1171"/>
      <c r="AC72" s="1171"/>
      <c r="AD72" s="1168"/>
      <c r="AE72" s="1170" t="s">
        <v>279</v>
      </c>
      <c r="AF72" s="1222"/>
      <c r="AG72" s="1222"/>
      <c r="AH72" s="1222"/>
      <c r="AI72" s="1222"/>
      <c r="AJ72" s="1234"/>
      <c r="AK72" s="1170" t="s">
        <v>280</v>
      </c>
      <c r="AL72" s="1222"/>
      <c r="AM72" s="1222"/>
      <c r="AN72" s="1222"/>
      <c r="AO72" s="1222"/>
      <c r="AP72" s="1222"/>
      <c r="AR72" s="247"/>
      <c r="AS72" s="103"/>
      <c r="AT72" s="103"/>
      <c r="AU72" s="103"/>
      <c r="AV72" s="103"/>
      <c r="AW72" s="114"/>
      <c r="AX72" s="114"/>
      <c r="AY72" s="1235"/>
      <c r="AZ72" s="1235"/>
      <c r="BA72" s="1235"/>
      <c r="BB72" s="1235"/>
      <c r="BC72" s="1235"/>
      <c r="BD72" s="1235"/>
      <c r="BE72" s="1235"/>
      <c r="BF72" s="1235"/>
      <c r="BG72" s="1235"/>
      <c r="BH72" s="1235"/>
      <c r="BI72" s="1235"/>
      <c r="BJ72" s="1235"/>
      <c r="BK72" s="1235"/>
      <c r="BL72" s="1235"/>
      <c r="BM72" s="1235"/>
      <c r="BN72" s="1235"/>
      <c r="BO72" s="114"/>
      <c r="BP72" s="114"/>
      <c r="BQ72" s="114"/>
      <c r="BR72" s="114"/>
      <c r="BS72" s="114"/>
      <c r="BT72" s="114"/>
      <c r="BU72" s="114"/>
      <c r="BV72" s="114"/>
      <c r="BW72" s="248"/>
    </row>
    <row r="73" spans="1:75" ht="9.9499999999999993" customHeight="1">
      <c r="A73" s="103"/>
      <c r="B73" s="1168"/>
      <c r="C73" s="1169"/>
      <c r="D73" s="1169"/>
      <c r="E73" s="1169"/>
      <c r="F73" s="1169"/>
      <c r="G73" s="1169"/>
      <c r="H73" s="1169"/>
      <c r="I73" s="1169"/>
      <c r="J73" s="1169"/>
      <c r="K73" s="1172"/>
      <c r="L73" s="1171"/>
      <c r="M73" s="1171"/>
      <c r="N73" s="1171"/>
      <c r="O73" s="1171"/>
      <c r="P73" s="1171"/>
      <c r="Q73" s="1171"/>
      <c r="R73" s="1168"/>
      <c r="S73" s="1172"/>
      <c r="T73" s="1171"/>
      <c r="U73" s="1171"/>
      <c r="V73" s="1171"/>
      <c r="W73" s="1171"/>
      <c r="X73" s="1168"/>
      <c r="Y73" s="1172"/>
      <c r="Z73" s="1171"/>
      <c r="AA73" s="1171"/>
      <c r="AB73" s="1171"/>
      <c r="AC73" s="1171"/>
      <c r="AD73" s="1168"/>
      <c r="AE73" s="1170"/>
      <c r="AF73" s="1222"/>
      <c r="AG73" s="1222"/>
      <c r="AH73" s="1222"/>
      <c r="AI73" s="1222"/>
      <c r="AJ73" s="1234"/>
      <c r="AK73" s="1170"/>
      <c r="AL73" s="1222"/>
      <c r="AM73" s="1222"/>
      <c r="AN73" s="1222"/>
      <c r="AO73" s="1222"/>
      <c r="AP73" s="1222"/>
      <c r="AR73" s="247"/>
      <c r="AS73" s="103"/>
      <c r="AT73" s="103"/>
      <c r="AU73" s="103"/>
      <c r="AV73" s="103"/>
      <c r="AW73" s="114"/>
      <c r="AX73" s="114"/>
      <c r="AY73" s="1235"/>
      <c r="AZ73" s="1235"/>
      <c r="BA73" s="1235"/>
      <c r="BB73" s="1235"/>
      <c r="BC73" s="1235"/>
      <c r="BD73" s="1235"/>
      <c r="BE73" s="1235"/>
      <c r="BF73" s="1235"/>
      <c r="BG73" s="1235"/>
      <c r="BH73" s="1235"/>
      <c r="BI73" s="1235"/>
      <c r="BJ73" s="1235"/>
      <c r="BK73" s="1235"/>
      <c r="BL73" s="1235"/>
      <c r="BM73" s="1235"/>
      <c r="BN73" s="1235"/>
      <c r="BO73" s="114"/>
      <c r="BP73" s="114"/>
      <c r="BQ73" s="114"/>
      <c r="BR73" s="114"/>
      <c r="BS73" s="114"/>
      <c r="BT73" s="114"/>
      <c r="BU73" s="114"/>
      <c r="BV73" s="114"/>
      <c r="BW73" s="248"/>
    </row>
    <row r="74" spans="1:75" ht="9.9499999999999993" customHeight="1">
      <c r="A74" s="103"/>
      <c r="B74" s="1168"/>
      <c r="C74" s="1169"/>
      <c r="D74" s="1169"/>
      <c r="E74" s="1169"/>
      <c r="F74" s="1169"/>
      <c r="G74" s="1169"/>
      <c r="H74" s="1169"/>
      <c r="I74" s="1169"/>
      <c r="J74" s="1169"/>
      <c r="K74" s="1172"/>
      <c r="L74" s="1171"/>
      <c r="M74" s="1171"/>
      <c r="N74" s="1171"/>
      <c r="O74" s="1171"/>
      <c r="P74" s="1171"/>
      <c r="Q74" s="1171"/>
      <c r="R74" s="1168"/>
      <c r="S74" s="1172"/>
      <c r="T74" s="1171"/>
      <c r="U74" s="1171"/>
      <c r="V74" s="1171"/>
      <c r="W74" s="1171"/>
      <c r="X74" s="1168"/>
      <c r="Y74" s="1172"/>
      <c r="Z74" s="1171"/>
      <c r="AA74" s="1171"/>
      <c r="AB74" s="1171"/>
      <c r="AC74" s="1171"/>
      <c r="AD74" s="1168"/>
      <c r="AE74" s="1170"/>
      <c r="AF74" s="1222"/>
      <c r="AG74" s="1222"/>
      <c r="AH74" s="1222"/>
      <c r="AI74" s="1222"/>
      <c r="AJ74" s="1234"/>
      <c r="AK74" s="1170"/>
      <c r="AL74" s="1222"/>
      <c r="AM74" s="1222"/>
      <c r="AN74" s="1222"/>
      <c r="AO74" s="1222"/>
      <c r="AP74" s="1222"/>
      <c r="AR74" s="1204" t="s">
        <v>71</v>
      </c>
      <c r="AS74" s="1205"/>
      <c r="AT74" s="1205"/>
      <c r="AU74" s="1205"/>
      <c r="AV74" s="103"/>
      <c r="AW74" s="114"/>
      <c r="AX74" s="114"/>
      <c r="AY74" s="1235"/>
      <c r="AZ74" s="1235"/>
      <c r="BA74" s="1235"/>
      <c r="BB74" s="1235"/>
      <c r="BC74" s="1235"/>
      <c r="BD74" s="1235"/>
      <c r="BE74" s="1235"/>
      <c r="BF74" s="1235"/>
      <c r="BG74" s="1235"/>
      <c r="BH74" s="1235"/>
      <c r="BI74" s="1235"/>
      <c r="BJ74" s="1235"/>
      <c r="BK74" s="1235"/>
      <c r="BL74" s="1235"/>
      <c r="BM74" s="1235"/>
      <c r="BN74" s="1235"/>
      <c r="BO74" s="114"/>
      <c r="BP74" s="114"/>
      <c r="BQ74" s="114"/>
      <c r="BR74" s="114"/>
      <c r="BS74" s="114"/>
      <c r="BT74" s="114"/>
      <c r="BU74" s="114"/>
      <c r="BV74" s="114"/>
      <c r="BW74" s="248"/>
    </row>
    <row r="75" spans="1:75" ht="18" customHeight="1">
      <c r="A75" s="103"/>
      <c r="B75" s="1692" t="str">
        <f>B39</f>
        <v>기존시설물</v>
      </c>
      <c r="C75" s="1692"/>
      <c r="D75" s="1692"/>
      <c r="E75" s="1692"/>
      <c r="F75" s="1693"/>
      <c r="G75" s="1244" t="str">
        <f>H39</f>
        <v>B</v>
      </c>
      <c r="H75" s="1274"/>
      <c r="I75" s="1274"/>
      <c r="J75" s="1181"/>
      <c r="K75" s="1236" t="e">
        <f>ROUND(ABS(AF39)/(9.81*AG6^2),4)</f>
        <v>#REF!</v>
      </c>
      <c r="L75" s="1236"/>
      <c r="M75" s="1236"/>
      <c r="N75" s="1236"/>
      <c r="O75" s="1236"/>
      <c r="P75" s="1236"/>
      <c r="Q75" s="1236"/>
      <c r="R75" s="1236"/>
      <c r="S75" s="1224" t="e">
        <f>+VLOOKUP(K75,'C-1(경사제) (2)'!$R$4:$S$183,2)</f>
        <v>#REF!</v>
      </c>
      <c r="T75" s="1224"/>
      <c r="U75" s="1224"/>
      <c r="V75" s="1224"/>
      <c r="W75" s="1224"/>
      <c r="X75" s="1224"/>
      <c r="Y75" s="1224" t="e">
        <f>+VLOOKUP(K75,'C-1(경사제) (2)'!$R$4:$X$183,IF(AR75=0.01,3,IF(AR75=0.02,4,IF(AR75=0.033,5,IF(AR75=0.05,6,IF(AR75=0.1,7,8))))),0)</f>
        <v>#REF!</v>
      </c>
      <c r="Z75" s="1224"/>
      <c r="AA75" s="1224"/>
      <c r="AB75" s="1224"/>
      <c r="AC75" s="1224"/>
      <c r="AD75" s="1224"/>
      <c r="AE75" s="1225" t="e">
        <f>ABS(S75*AF39)</f>
        <v>#REF!</v>
      </c>
      <c r="AF75" s="1225"/>
      <c r="AG75" s="1225"/>
      <c r="AH75" s="1225"/>
      <c r="AI75" s="1225"/>
      <c r="AJ75" s="1225"/>
      <c r="AK75" s="1225" t="e">
        <f>ABS(Y75*AF39)</f>
        <v>#REF!</v>
      </c>
      <c r="AL75" s="1225"/>
      <c r="AM75" s="1225"/>
      <c r="AN75" s="1225"/>
      <c r="AO75" s="1225"/>
      <c r="AP75" s="825"/>
      <c r="AR75" s="1211">
        <f>P14</f>
        <v>0.02</v>
      </c>
      <c r="AS75" s="1212"/>
      <c r="AT75" s="1212"/>
      <c r="AU75" s="1212"/>
      <c r="AV75" s="103"/>
      <c r="AW75" s="114"/>
      <c r="AX75" s="114"/>
      <c r="AY75" s="1235"/>
      <c r="AZ75" s="1235"/>
      <c r="BA75" s="1235"/>
      <c r="BB75" s="1235"/>
      <c r="BC75" s="1237"/>
      <c r="BD75" s="1237"/>
      <c r="BE75" s="1237"/>
      <c r="BF75" s="1237"/>
      <c r="BG75" s="1237"/>
      <c r="BH75" s="1237"/>
      <c r="BI75" s="1167"/>
      <c r="BJ75" s="1167"/>
      <c r="BK75" s="1167"/>
      <c r="BL75" s="1167"/>
      <c r="BM75" s="1167"/>
      <c r="BN75" s="1167"/>
      <c r="BO75" s="272"/>
      <c r="BP75" s="272"/>
      <c r="BQ75" s="272"/>
      <c r="BR75" s="272"/>
      <c r="BS75" s="272"/>
      <c r="BT75" s="272"/>
      <c r="BU75" s="272"/>
      <c r="BV75" s="272"/>
      <c r="BW75" s="248"/>
    </row>
    <row r="76" spans="1:75" ht="18" customHeight="1">
      <c r="A76" s="103"/>
      <c r="B76" s="1694"/>
      <c r="C76" s="1694"/>
      <c r="D76" s="1694"/>
      <c r="E76" s="1694"/>
      <c r="F76" s="1695"/>
      <c r="G76" s="1249" t="str">
        <f>H40</f>
        <v>C</v>
      </c>
      <c r="H76" s="1907"/>
      <c r="I76" s="1907"/>
      <c r="J76" s="1191"/>
      <c r="K76" s="1238">
        <f>ROUND(ABS(AF40)/(9.81*AG7^2),4)</f>
        <v>3.8999999999999998E-3</v>
      </c>
      <c r="L76" s="1238"/>
      <c r="M76" s="1238"/>
      <c r="N76" s="1238"/>
      <c r="O76" s="1238"/>
      <c r="P76" s="1238"/>
      <c r="Q76" s="1238"/>
      <c r="R76" s="1238"/>
      <c r="S76" s="1226">
        <f>+VLOOKUP(K76,'C-1(경사제) (2)'!$R$4:$S$183,2)</f>
        <v>1.52</v>
      </c>
      <c r="T76" s="1226"/>
      <c r="U76" s="1226"/>
      <c r="V76" s="1226"/>
      <c r="W76" s="1226"/>
      <c r="X76" s="1226"/>
      <c r="Y76" s="1226">
        <f>+VLOOKUP(K76,'C-1(경사제) (2)'!$R$4:$X$183,IF(AR76=0.01,3,IF(AR76=0.02,4,IF(AR76=0.033,5,IF(AR76=0.05,6,IF(AR76=0.1,7,8))))),0)</f>
        <v>1.145</v>
      </c>
      <c r="Z76" s="1226"/>
      <c r="AA76" s="1226"/>
      <c r="AB76" s="1226"/>
      <c r="AC76" s="1226"/>
      <c r="AD76" s="1226"/>
      <c r="AE76" s="1227">
        <f>ABS(S76*AF40)</f>
        <v>7.6586719999999984</v>
      </c>
      <c r="AF76" s="1227"/>
      <c r="AG76" s="1227"/>
      <c r="AH76" s="1227"/>
      <c r="AI76" s="1227"/>
      <c r="AJ76" s="1227"/>
      <c r="AK76" s="1227">
        <f>ABS(Y76*AF40)</f>
        <v>5.7691969999999984</v>
      </c>
      <c r="AL76" s="1227"/>
      <c r="AM76" s="1227"/>
      <c r="AN76" s="1227"/>
      <c r="AO76" s="1227"/>
      <c r="AP76" s="1228"/>
      <c r="AR76" s="1211">
        <f>P15</f>
        <v>0.02</v>
      </c>
      <c r="AS76" s="1212"/>
      <c r="AT76" s="1212"/>
      <c r="AU76" s="1212"/>
      <c r="AV76" s="103"/>
      <c r="AW76" s="114"/>
      <c r="AX76" s="114"/>
      <c r="AY76" s="1235"/>
      <c r="AZ76" s="1235"/>
      <c r="BA76" s="1235"/>
      <c r="BB76" s="1235"/>
      <c r="BC76" s="1237"/>
      <c r="BD76" s="1237"/>
      <c r="BE76" s="1237"/>
      <c r="BF76" s="1237"/>
      <c r="BG76" s="1237"/>
      <c r="BH76" s="1237"/>
      <c r="BI76" s="1167"/>
      <c r="BJ76" s="1167"/>
      <c r="BK76" s="1167"/>
      <c r="BL76" s="1167"/>
      <c r="BM76" s="1167"/>
      <c r="BN76" s="1167"/>
      <c r="BO76" s="272"/>
      <c r="BP76" s="272"/>
      <c r="BQ76" s="272"/>
      <c r="BR76" s="272"/>
      <c r="BS76" s="272"/>
      <c r="BT76" s="272"/>
      <c r="BU76" s="272"/>
      <c r="BV76" s="272"/>
      <c r="BW76" s="248"/>
    </row>
    <row r="77" spans="1:75" ht="18" customHeight="1">
      <c r="A77" s="103"/>
      <c r="B77" s="1696"/>
      <c r="C77" s="1696"/>
      <c r="D77" s="1696"/>
      <c r="E77" s="1696"/>
      <c r="F77" s="1697"/>
      <c r="G77" s="1249" t="str">
        <f>H41</f>
        <v>D</v>
      </c>
      <c r="H77" s="1907"/>
      <c r="I77" s="1907"/>
      <c r="J77" s="1191"/>
      <c r="K77" s="1238" t="e">
        <f>ROUND(ABS(AF41)/(9.81*AG8^2),4)</f>
        <v>#REF!</v>
      </c>
      <c r="L77" s="1238"/>
      <c r="M77" s="1238"/>
      <c r="N77" s="1238"/>
      <c r="O77" s="1238"/>
      <c r="P77" s="1238"/>
      <c r="Q77" s="1238"/>
      <c r="R77" s="1238"/>
      <c r="S77" s="1226" t="e">
        <f>+VLOOKUP(K77,'C-1(경사제) (2)'!$R$4:$S$183,2)</f>
        <v>#REF!</v>
      </c>
      <c r="T77" s="1226"/>
      <c r="U77" s="1226"/>
      <c r="V77" s="1226"/>
      <c r="W77" s="1226"/>
      <c r="X77" s="1226"/>
      <c r="Y77" s="1226" t="e">
        <f>+VLOOKUP(K77,'C-1(경사제) (2)'!$R$4:$X$183,IF(AR77=0.01,3,IF(AR77=0.02,4,IF(AR77=0.033,5,IF(AR77=0.05,6,IF(AR77=0.1,7,8))))),0)</f>
        <v>#REF!</v>
      </c>
      <c r="Z77" s="1226"/>
      <c r="AA77" s="1226"/>
      <c r="AB77" s="1226"/>
      <c r="AC77" s="1226"/>
      <c r="AD77" s="1226"/>
      <c r="AE77" s="1227" t="e">
        <f>ABS(S77*AF41)</f>
        <v>#REF!</v>
      </c>
      <c r="AF77" s="1227"/>
      <c r="AG77" s="1227"/>
      <c r="AH77" s="1227"/>
      <c r="AI77" s="1227"/>
      <c r="AJ77" s="1227"/>
      <c r="AK77" s="1227" t="e">
        <f>ABS(Y77*AF41)</f>
        <v>#REF!</v>
      </c>
      <c r="AL77" s="1227"/>
      <c r="AM77" s="1227"/>
      <c r="AN77" s="1227"/>
      <c r="AO77" s="1227"/>
      <c r="AP77" s="1228"/>
      <c r="AR77" s="1211">
        <f>P16</f>
        <v>0.02</v>
      </c>
      <c r="AS77" s="1212"/>
      <c r="AT77" s="1212"/>
      <c r="AU77" s="1212"/>
      <c r="AV77" s="103"/>
      <c r="AW77" s="114"/>
      <c r="AX77" s="114"/>
      <c r="AY77" s="194"/>
      <c r="AZ77" s="194"/>
      <c r="BA77" s="194"/>
      <c r="BB77" s="194"/>
      <c r="BC77" s="196"/>
      <c r="BD77" s="196"/>
      <c r="BE77" s="196"/>
      <c r="BF77" s="196"/>
      <c r="BG77" s="196"/>
      <c r="BH77" s="196"/>
      <c r="BI77" s="237"/>
      <c r="BJ77" s="237"/>
      <c r="BK77" s="237"/>
      <c r="BL77" s="237"/>
      <c r="BM77" s="237"/>
      <c r="BN77" s="237"/>
      <c r="BO77" s="272"/>
      <c r="BP77" s="272"/>
      <c r="BQ77" s="272"/>
      <c r="BR77" s="272"/>
      <c r="BS77" s="272"/>
      <c r="BT77" s="272"/>
      <c r="BU77" s="272"/>
      <c r="BV77" s="272"/>
      <c r="BW77" s="248"/>
    </row>
    <row r="78" spans="1:75" ht="18" customHeight="1">
      <c r="A78" s="103"/>
      <c r="B78" s="122"/>
      <c r="C78" s="122"/>
      <c r="D78" s="122"/>
      <c r="E78" s="122"/>
      <c r="F78" s="122"/>
      <c r="G78" s="122"/>
      <c r="H78" s="122"/>
      <c r="I78" s="122"/>
      <c r="J78" s="122"/>
      <c r="K78" s="328"/>
      <c r="L78" s="328"/>
      <c r="M78" s="328"/>
      <c r="N78" s="328"/>
      <c r="O78" s="328"/>
      <c r="P78" s="328"/>
      <c r="Q78" s="328"/>
      <c r="R78" s="328"/>
      <c r="S78" s="326"/>
      <c r="T78" s="326"/>
      <c r="U78" s="326"/>
      <c r="V78" s="326"/>
      <c r="W78" s="326"/>
      <c r="X78" s="326"/>
      <c r="Y78" s="326"/>
      <c r="Z78" s="326"/>
      <c r="AA78" s="326"/>
      <c r="AB78" s="326"/>
      <c r="AC78" s="326"/>
      <c r="AD78" s="326"/>
      <c r="AE78" s="327"/>
      <c r="AF78" s="327"/>
      <c r="AG78" s="327"/>
      <c r="AH78" s="327"/>
      <c r="AI78" s="327"/>
      <c r="AJ78" s="327"/>
      <c r="AK78" s="327"/>
      <c r="AL78" s="327"/>
      <c r="AM78" s="327"/>
      <c r="AN78" s="327"/>
      <c r="AO78" s="327"/>
      <c r="AP78" s="327"/>
      <c r="AR78" s="1211">
        <f>P17</f>
        <v>0</v>
      </c>
      <c r="AS78" s="1212"/>
      <c r="AT78" s="1212"/>
      <c r="AU78" s="1212"/>
      <c r="AV78" s="103"/>
      <c r="AW78" s="114"/>
      <c r="AX78" s="114"/>
      <c r="AY78" s="1235"/>
      <c r="AZ78" s="1235"/>
      <c r="BA78" s="1235"/>
      <c r="BB78" s="1235"/>
      <c r="BC78" s="1237"/>
      <c r="BD78" s="1237"/>
      <c r="BE78" s="1237"/>
      <c r="BF78" s="1237"/>
      <c r="BG78" s="1237"/>
      <c r="BH78" s="1237"/>
      <c r="BI78" s="1167"/>
      <c r="BJ78" s="1167"/>
      <c r="BK78" s="1167"/>
      <c r="BL78" s="1167"/>
      <c r="BM78" s="1167"/>
      <c r="BN78" s="1167"/>
      <c r="BO78" s="272"/>
      <c r="BP78" s="272"/>
      <c r="BQ78" s="272"/>
      <c r="BR78" s="272"/>
      <c r="BS78" s="272"/>
      <c r="BT78" s="272"/>
      <c r="BU78" s="272"/>
      <c r="BV78" s="272"/>
      <c r="BW78" s="248"/>
    </row>
    <row r="79" spans="1:75" ht="18" customHeight="1">
      <c r="AR79" s="247"/>
      <c r="AS79" s="103"/>
      <c r="AT79" s="103"/>
      <c r="AU79" s="103"/>
      <c r="AV79" s="103"/>
      <c r="AW79" s="114"/>
      <c r="AX79" s="114"/>
      <c r="AY79" s="114"/>
      <c r="AZ79" s="114"/>
      <c r="BA79" s="114"/>
      <c r="BB79" s="114"/>
      <c r="BC79" s="114"/>
      <c r="BD79" s="114"/>
      <c r="BE79" s="114"/>
      <c r="BF79" s="114"/>
      <c r="BG79" s="114"/>
      <c r="BH79" s="114"/>
      <c r="BI79" s="114"/>
      <c r="BJ79" s="114"/>
      <c r="BK79" s="114"/>
      <c r="BL79" s="114"/>
      <c r="BM79" s="114"/>
      <c r="BN79" s="114"/>
      <c r="BO79" s="114"/>
      <c r="BP79" s="114"/>
      <c r="BQ79" s="114"/>
      <c r="BR79" s="114"/>
      <c r="BS79" s="114"/>
      <c r="BT79" s="114"/>
      <c r="BU79" s="114"/>
      <c r="BV79" s="114"/>
      <c r="BW79" s="248"/>
    </row>
    <row r="80" spans="1:75" ht="18" customHeight="1">
      <c r="B80" s="116" t="s">
        <v>354</v>
      </c>
      <c r="AR80" s="247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3"/>
      <c r="BN80" s="103"/>
      <c r="BO80" s="103"/>
      <c r="BP80" s="103"/>
      <c r="BQ80" s="103"/>
      <c r="BR80" s="103"/>
      <c r="BS80" s="103"/>
      <c r="BT80" s="103"/>
      <c r="BU80" s="103"/>
      <c r="BV80" s="103"/>
      <c r="BW80" s="248"/>
    </row>
    <row r="81" spans="1:87" ht="18" customHeight="1">
      <c r="B81" s="1168" t="s">
        <v>130</v>
      </c>
      <c r="C81" s="1169"/>
      <c r="D81" s="1169"/>
      <c r="E81" s="1169"/>
      <c r="F81" s="1169"/>
      <c r="G81" s="1169"/>
      <c r="H81" s="1169"/>
      <c r="I81" s="1169"/>
      <c r="J81" s="1169"/>
      <c r="K81" s="1169" t="s">
        <v>338</v>
      </c>
      <c r="L81" s="1169"/>
      <c r="M81" s="1169"/>
      <c r="N81" s="1169"/>
      <c r="O81" s="1169"/>
      <c r="P81" s="1169"/>
      <c r="Q81" s="1169"/>
      <c r="R81" s="1169"/>
      <c r="S81" s="1169" t="s">
        <v>339</v>
      </c>
      <c r="T81" s="1169"/>
      <c r="U81" s="1169"/>
      <c r="V81" s="1169"/>
      <c r="W81" s="1169"/>
      <c r="X81" s="1169"/>
      <c r="Y81" s="1169"/>
      <c r="Z81" s="1169"/>
      <c r="AA81" s="1169"/>
      <c r="AB81" s="1169"/>
      <c r="AC81" s="1169"/>
      <c r="AD81" s="1169"/>
      <c r="AE81" s="1169"/>
      <c r="AF81" s="1169"/>
      <c r="AG81" s="1169"/>
      <c r="AH81" s="1169" t="s">
        <v>101</v>
      </c>
      <c r="AI81" s="1169"/>
      <c r="AJ81" s="1169"/>
      <c r="AK81" s="1169"/>
      <c r="AL81" s="1169"/>
      <c r="AM81" s="1169"/>
      <c r="AN81" s="1169"/>
      <c r="AO81" s="1169"/>
      <c r="AP81" s="1172"/>
      <c r="AR81" s="247"/>
      <c r="AS81" s="103"/>
      <c r="AT81" s="103"/>
      <c r="AU81" s="224"/>
      <c r="AV81" s="224"/>
      <c r="AW81" s="224"/>
      <c r="AX81" s="224"/>
      <c r="AY81" s="224"/>
      <c r="AZ81" s="224"/>
      <c r="BA81" s="224"/>
      <c r="BB81" s="224"/>
      <c r="BC81" s="224"/>
      <c r="BD81" s="224"/>
      <c r="BE81" s="224"/>
      <c r="BF81" s="224"/>
      <c r="BG81" s="224"/>
      <c r="BH81" s="224"/>
      <c r="BI81" s="224"/>
      <c r="BJ81" s="224"/>
      <c r="BK81" s="224"/>
      <c r="BL81" s="224"/>
      <c r="BM81" s="224"/>
      <c r="BN81" s="224"/>
      <c r="BO81" s="224"/>
      <c r="BP81" s="224"/>
      <c r="BQ81" s="224"/>
      <c r="BR81" s="224"/>
      <c r="BS81" s="224"/>
      <c r="BT81" s="224"/>
      <c r="BU81" s="224"/>
      <c r="BV81" s="224"/>
      <c r="BW81" s="254"/>
      <c r="BX81" s="224"/>
      <c r="BY81" s="224"/>
      <c r="BZ81" s="224"/>
      <c r="CA81" s="224"/>
      <c r="CB81" s="224"/>
      <c r="CC81" s="224"/>
      <c r="CD81" s="224"/>
      <c r="CE81" s="224"/>
      <c r="CF81" s="224"/>
      <c r="CG81" s="224"/>
      <c r="CH81" s="224"/>
      <c r="CI81" s="224"/>
    </row>
    <row r="82" spans="1:87" ht="18" customHeight="1">
      <c r="B82" s="1692" t="str">
        <f>B75</f>
        <v>기존시설물</v>
      </c>
      <c r="C82" s="1692"/>
      <c r="D82" s="1692"/>
      <c r="E82" s="1692"/>
      <c r="F82" s="1693"/>
      <c r="G82" s="1244" t="str">
        <f>G75</f>
        <v>B</v>
      </c>
      <c r="H82" s="1274"/>
      <c r="I82" s="1274"/>
      <c r="J82" s="1181"/>
      <c r="K82" s="1240">
        <f>R6</f>
        <v>13.356</v>
      </c>
      <c r="L82" s="1240"/>
      <c r="M82" s="1240"/>
      <c r="N82" s="1240"/>
      <c r="O82" s="1240"/>
      <c r="P82" s="1240"/>
      <c r="Q82" s="1240"/>
      <c r="R82" s="1240"/>
      <c r="S82" s="1241" t="e">
        <f>AK75</f>
        <v>#REF!</v>
      </c>
      <c r="T82" s="1242"/>
      <c r="U82" s="1242"/>
      <c r="V82" s="1242"/>
      <c r="W82" s="1242"/>
      <c r="X82" s="1242"/>
      <c r="Y82" s="1242"/>
      <c r="Z82" s="269" t="s">
        <v>100</v>
      </c>
      <c r="AA82" s="1242" t="e">
        <f>AE75</f>
        <v>#REF!</v>
      </c>
      <c r="AB82" s="1242"/>
      <c r="AC82" s="1242"/>
      <c r="AD82" s="1242"/>
      <c r="AE82" s="1242"/>
      <c r="AF82" s="1242"/>
      <c r="AG82" s="1243"/>
      <c r="AH82" s="1182" t="e">
        <f>IF(AND(K82&gt;=S82, K82&lt;=AA82),"쇄파대","비쇄파대")</f>
        <v>#REF!</v>
      </c>
      <c r="AI82" s="1182"/>
      <c r="AJ82" s="1182"/>
      <c r="AK82" s="1182"/>
      <c r="AL82" s="1182"/>
      <c r="AM82" s="1182"/>
      <c r="AN82" s="1182"/>
      <c r="AO82" s="1182"/>
      <c r="AP82" s="1244"/>
      <c r="AR82" s="247"/>
      <c r="AS82" s="103"/>
      <c r="AT82" s="103"/>
      <c r="AU82" s="161"/>
      <c r="AV82" s="161"/>
      <c r="AW82" s="161"/>
      <c r="AX82" s="161"/>
      <c r="AY82" s="161"/>
      <c r="AZ82" s="161"/>
      <c r="BA82" s="161"/>
      <c r="BB82" s="161"/>
      <c r="BC82" s="161"/>
      <c r="BD82" s="161"/>
      <c r="BE82" s="155"/>
      <c r="BF82" s="155"/>
      <c r="BG82" s="155"/>
      <c r="BH82" s="155"/>
      <c r="BI82" s="155"/>
      <c r="BJ82" s="155"/>
      <c r="BK82" s="155"/>
      <c r="BL82" s="155"/>
      <c r="BM82" s="154"/>
      <c r="BN82" s="154"/>
      <c r="BO82" s="154"/>
      <c r="BP82" s="154"/>
      <c r="BQ82" s="154"/>
      <c r="BR82" s="154"/>
      <c r="BS82" s="154"/>
      <c r="BT82" s="225"/>
      <c r="BU82" s="154"/>
      <c r="BV82" s="154"/>
      <c r="BW82" s="253"/>
      <c r="BX82" s="154"/>
      <c r="BY82" s="154"/>
      <c r="BZ82" s="154"/>
      <c r="CA82" s="154"/>
      <c r="CB82" s="161"/>
      <c r="CC82" s="161"/>
      <c r="CD82" s="161"/>
      <c r="CE82" s="161"/>
      <c r="CF82" s="161"/>
      <c r="CG82" s="161"/>
      <c r="CH82" s="161"/>
      <c r="CI82" s="161"/>
    </row>
    <row r="83" spans="1:87" ht="18" customHeight="1">
      <c r="B83" s="1694"/>
      <c r="C83" s="1694"/>
      <c r="D83" s="1694"/>
      <c r="E83" s="1694"/>
      <c r="F83" s="1695"/>
      <c r="G83" s="1249" t="str">
        <f>G76</f>
        <v>C</v>
      </c>
      <c r="H83" s="1907"/>
      <c r="I83" s="1907"/>
      <c r="J83" s="1191"/>
      <c r="K83" s="1245">
        <f>R7</f>
        <v>13.356</v>
      </c>
      <c r="L83" s="1245"/>
      <c r="M83" s="1245"/>
      <c r="N83" s="1245"/>
      <c r="O83" s="1245"/>
      <c r="P83" s="1245"/>
      <c r="Q83" s="1245"/>
      <c r="R83" s="1245"/>
      <c r="S83" s="1246">
        <f>AK76</f>
        <v>5.7691969999999984</v>
      </c>
      <c r="T83" s="1247"/>
      <c r="U83" s="1247"/>
      <c r="V83" s="1247"/>
      <c r="W83" s="1247"/>
      <c r="X83" s="1247"/>
      <c r="Y83" s="1247"/>
      <c r="Z83" s="284" t="s">
        <v>100</v>
      </c>
      <c r="AA83" s="1247">
        <f>AE76</f>
        <v>7.6586719999999984</v>
      </c>
      <c r="AB83" s="1247"/>
      <c r="AC83" s="1247"/>
      <c r="AD83" s="1247"/>
      <c r="AE83" s="1247"/>
      <c r="AF83" s="1247"/>
      <c r="AG83" s="1248"/>
      <c r="AH83" s="1192" t="str">
        <f>IF(AND(K83&gt;=S83, K83&lt;=AA83),"쇄파대","비쇄파대")</f>
        <v>비쇄파대</v>
      </c>
      <c r="AI83" s="1192"/>
      <c r="AJ83" s="1192"/>
      <c r="AK83" s="1192"/>
      <c r="AL83" s="1192"/>
      <c r="AM83" s="1192"/>
      <c r="AN83" s="1192"/>
      <c r="AO83" s="1192"/>
      <c r="AP83" s="1249"/>
      <c r="AR83" s="247"/>
      <c r="AS83" s="103"/>
      <c r="AT83" s="103"/>
      <c r="AU83" s="161"/>
      <c r="AV83" s="161"/>
      <c r="AW83" s="161"/>
      <c r="AX83" s="161"/>
      <c r="AY83" s="161"/>
      <c r="AZ83" s="161"/>
      <c r="BA83" s="161"/>
      <c r="BB83" s="161"/>
      <c r="BC83" s="161"/>
      <c r="BD83" s="161"/>
      <c r="BE83" s="155"/>
      <c r="BF83" s="155"/>
      <c r="BG83" s="155"/>
      <c r="BH83" s="155"/>
      <c r="BI83" s="155"/>
      <c r="BJ83" s="155"/>
      <c r="BK83" s="155"/>
      <c r="BL83" s="155"/>
      <c r="BM83" s="154"/>
      <c r="BN83" s="154"/>
      <c r="BO83" s="154"/>
      <c r="BP83" s="154"/>
      <c r="BQ83" s="154"/>
      <c r="BR83" s="154"/>
      <c r="BS83" s="154"/>
      <c r="BT83" s="225"/>
      <c r="BU83" s="154"/>
      <c r="BV83" s="154"/>
      <c r="BW83" s="253"/>
      <c r="BX83" s="154"/>
      <c r="BY83" s="154"/>
      <c r="BZ83" s="154"/>
      <c r="CA83" s="154"/>
      <c r="CB83" s="161"/>
      <c r="CC83" s="161"/>
      <c r="CD83" s="161"/>
      <c r="CE83" s="161"/>
      <c r="CF83" s="161"/>
      <c r="CG83" s="161"/>
      <c r="CH83" s="161"/>
      <c r="CI83" s="161"/>
    </row>
    <row r="84" spans="1:87" ht="18" customHeight="1">
      <c r="B84" s="1694"/>
      <c r="C84" s="1694"/>
      <c r="D84" s="1694"/>
      <c r="E84" s="1694"/>
      <c r="F84" s="1695"/>
      <c r="G84" s="1249" t="str">
        <f>G77</f>
        <v>D</v>
      </c>
      <c r="H84" s="1907"/>
      <c r="I84" s="1907"/>
      <c r="J84" s="1191"/>
      <c r="K84" s="1245">
        <f>R8</f>
        <v>13.356</v>
      </c>
      <c r="L84" s="1245"/>
      <c r="M84" s="1245"/>
      <c r="N84" s="1245"/>
      <c r="O84" s="1245"/>
      <c r="P84" s="1245"/>
      <c r="Q84" s="1245"/>
      <c r="R84" s="1245"/>
      <c r="S84" s="1246" t="e">
        <f>AK77</f>
        <v>#REF!</v>
      </c>
      <c r="T84" s="1247"/>
      <c r="U84" s="1247"/>
      <c r="V84" s="1247"/>
      <c r="W84" s="1247"/>
      <c r="X84" s="1247"/>
      <c r="Y84" s="1247"/>
      <c r="Z84" s="284" t="s">
        <v>100</v>
      </c>
      <c r="AA84" s="1247" t="e">
        <f>AE77</f>
        <v>#REF!</v>
      </c>
      <c r="AB84" s="1247"/>
      <c r="AC84" s="1247"/>
      <c r="AD84" s="1247"/>
      <c r="AE84" s="1247"/>
      <c r="AF84" s="1247"/>
      <c r="AG84" s="1248"/>
      <c r="AH84" s="1192" t="e">
        <f>IF(AND(K84&gt;=S84, K84&lt;=AA84),"쇄파대","비쇄파대")</f>
        <v>#REF!</v>
      </c>
      <c r="AI84" s="1192"/>
      <c r="AJ84" s="1192"/>
      <c r="AK84" s="1192"/>
      <c r="AL84" s="1192"/>
      <c r="AM84" s="1192"/>
      <c r="AN84" s="1192"/>
      <c r="AO84" s="1192"/>
      <c r="AP84" s="1249"/>
      <c r="AR84" s="247"/>
      <c r="AS84" s="103"/>
      <c r="AT84" s="103"/>
      <c r="AU84" s="161"/>
      <c r="AV84" s="161"/>
      <c r="AW84" s="161"/>
      <c r="AX84" s="161"/>
      <c r="AY84" s="161"/>
      <c r="AZ84" s="161"/>
      <c r="BA84" s="161"/>
      <c r="BB84" s="161"/>
      <c r="BC84" s="161"/>
      <c r="BD84" s="161"/>
      <c r="BE84" s="155"/>
      <c r="BF84" s="155"/>
      <c r="BG84" s="155"/>
      <c r="BH84" s="155"/>
      <c r="BI84" s="155"/>
      <c r="BJ84" s="155"/>
      <c r="BK84" s="155"/>
      <c r="BL84" s="155"/>
      <c r="BM84" s="154"/>
      <c r="BN84" s="154"/>
      <c r="BO84" s="154"/>
      <c r="BP84" s="154"/>
      <c r="BQ84" s="154"/>
      <c r="BR84" s="154"/>
      <c r="BS84" s="154"/>
      <c r="BT84" s="225"/>
      <c r="BU84" s="154"/>
      <c r="BV84" s="154"/>
      <c r="BW84" s="253"/>
      <c r="BX84" s="154"/>
      <c r="BY84" s="154"/>
      <c r="BZ84" s="154"/>
      <c r="CA84" s="154"/>
      <c r="CB84" s="161"/>
      <c r="CC84" s="161"/>
      <c r="CD84" s="161"/>
      <c r="CE84" s="161"/>
      <c r="CF84" s="161"/>
      <c r="CG84" s="161"/>
      <c r="CH84" s="161"/>
      <c r="CI84" s="161"/>
    </row>
    <row r="85" spans="1:87" ht="18" customHeight="1">
      <c r="B85" s="122"/>
      <c r="C85" s="122"/>
      <c r="D85" s="122"/>
      <c r="E85" s="122"/>
      <c r="F85" s="122"/>
      <c r="G85" s="122"/>
      <c r="H85" s="122"/>
      <c r="I85" s="122"/>
      <c r="J85" s="122"/>
      <c r="K85" s="331"/>
      <c r="L85" s="331"/>
      <c r="M85" s="331"/>
      <c r="N85" s="331"/>
      <c r="O85" s="331"/>
      <c r="P85" s="331"/>
      <c r="Q85" s="331"/>
      <c r="R85" s="331"/>
      <c r="S85" s="331"/>
      <c r="T85" s="331"/>
      <c r="U85" s="331"/>
      <c r="V85" s="331"/>
      <c r="W85" s="331"/>
      <c r="X85" s="331"/>
      <c r="Y85" s="331"/>
      <c r="Z85" s="330"/>
      <c r="AA85" s="331"/>
      <c r="AB85" s="331"/>
      <c r="AC85" s="331"/>
      <c r="AD85" s="331"/>
      <c r="AE85" s="331"/>
      <c r="AF85" s="331"/>
      <c r="AG85" s="331"/>
      <c r="AH85" s="122"/>
      <c r="AI85" s="122"/>
      <c r="AJ85" s="122"/>
      <c r="AK85" s="122"/>
      <c r="AL85" s="122"/>
      <c r="AM85" s="122"/>
      <c r="AN85" s="122"/>
      <c r="AO85" s="122"/>
      <c r="AP85" s="122"/>
      <c r="AR85" s="247"/>
      <c r="AS85" s="103"/>
      <c r="AT85" s="103"/>
      <c r="AU85" s="161"/>
      <c r="AV85" s="161"/>
      <c r="AW85" s="161"/>
      <c r="AX85" s="161"/>
      <c r="AY85" s="161"/>
      <c r="AZ85" s="161"/>
      <c r="BA85" s="161"/>
      <c r="BB85" s="161"/>
      <c r="BC85" s="161"/>
      <c r="BD85" s="161"/>
      <c r="BE85" s="155"/>
      <c r="BF85" s="155"/>
      <c r="BG85" s="155"/>
      <c r="BH85" s="155"/>
      <c r="BI85" s="155"/>
      <c r="BJ85" s="155"/>
      <c r="BK85" s="155"/>
      <c r="BL85" s="155"/>
      <c r="BM85" s="154"/>
      <c r="BN85" s="154"/>
      <c r="BO85" s="154"/>
      <c r="BP85" s="154"/>
      <c r="BQ85" s="154"/>
      <c r="BR85" s="154"/>
      <c r="BS85" s="154"/>
      <c r="BT85" s="225"/>
      <c r="BU85" s="154"/>
      <c r="BV85" s="154"/>
      <c r="BW85" s="253"/>
      <c r="BX85" s="154"/>
      <c r="BY85" s="154"/>
      <c r="BZ85" s="154"/>
      <c r="CA85" s="154"/>
      <c r="CB85" s="161"/>
      <c r="CC85" s="161"/>
      <c r="CD85" s="161"/>
      <c r="CE85" s="161"/>
      <c r="CF85" s="161"/>
      <c r="CG85" s="161"/>
      <c r="CH85" s="161"/>
      <c r="CI85" s="161"/>
    </row>
    <row r="86" spans="1:87" ht="18" customHeight="1">
      <c r="B86" s="111"/>
      <c r="C86" s="111"/>
      <c r="D86" s="111"/>
      <c r="E86" s="111"/>
      <c r="F86" s="111"/>
      <c r="G86" s="111"/>
      <c r="H86" s="111"/>
      <c r="I86" s="111"/>
      <c r="J86" s="111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268"/>
      <c r="AA86" s="156"/>
      <c r="AB86" s="156"/>
      <c r="AC86" s="156"/>
      <c r="AD86" s="156"/>
      <c r="AE86" s="156"/>
      <c r="AF86" s="156"/>
      <c r="AG86" s="156"/>
      <c r="AH86" s="111"/>
      <c r="AI86" s="111"/>
      <c r="AJ86" s="111"/>
      <c r="AK86" s="111"/>
      <c r="AL86" s="111"/>
      <c r="AM86" s="111"/>
      <c r="AN86" s="111"/>
      <c r="AO86" s="111"/>
      <c r="AP86" s="111"/>
      <c r="AR86" s="247"/>
      <c r="AS86" s="103"/>
      <c r="AT86" s="103"/>
      <c r="AU86" s="161"/>
      <c r="AV86" s="161"/>
      <c r="AW86" s="161"/>
      <c r="AX86" s="161"/>
      <c r="AY86" s="161"/>
      <c r="AZ86" s="161"/>
      <c r="BA86" s="161"/>
      <c r="BB86" s="161"/>
      <c r="BC86" s="161"/>
      <c r="BD86" s="161"/>
      <c r="BE86" s="155"/>
      <c r="BF86" s="155"/>
      <c r="BG86" s="155"/>
      <c r="BH86" s="155"/>
      <c r="BI86" s="155"/>
      <c r="BJ86" s="155"/>
      <c r="BK86" s="155"/>
      <c r="BL86" s="155"/>
      <c r="BM86" s="154"/>
      <c r="BN86" s="154"/>
      <c r="BO86" s="154"/>
      <c r="BP86" s="154"/>
      <c r="BQ86" s="154"/>
      <c r="BR86" s="154"/>
      <c r="BS86" s="154"/>
      <c r="BT86" s="225"/>
      <c r="BU86" s="154"/>
      <c r="BV86" s="154"/>
      <c r="BW86" s="253"/>
      <c r="BX86" s="154"/>
      <c r="BY86" s="154"/>
      <c r="BZ86" s="154"/>
      <c r="CA86" s="154"/>
      <c r="CB86" s="161"/>
      <c r="CC86" s="161"/>
      <c r="CD86" s="161"/>
      <c r="CE86" s="161"/>
      <c r="CF86" s="161"/>
      <c r="CG86" s="161"/>
      <c r="CH86" s="161"/>
      <c r="CI86" s="161"/>
    </row>
    <row r="87" spans="1:87" ht="18" customHeight="1">
      <c r="A87" s="116" t="s">
        <v>351</v>
      </c>
      <c r="AR87" s="247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3"/>
      <c r="BN87" s="103"/>
      <c r="BO87" s="103"/>
      <c r="BP87" s="103"/>
      <c r="BQ87" s="103"/>
      <c r="BR87" s="103"/>
      <c r="BS87" s="103"/>
      <c r="BT87" s="103"/>
      <c r="BU87" s="103"/>
      <c r="BV87" s="103"/>
      <c r="BW87" s="248"/>
    </row>
    <row r="88" spans="1:87" ht="18" customHeight="1">
      <c r="B88" s="116" t="s">
        <v>352</v>
      </c>
      <c r="AR88" s="247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3"/>
      <c r="BN88" s="103"/>
      <c r="BO88" s="103"/>
      <c r="BP88" s="103"/>
      <c r="BQ88" s="103"/>
      <c r="BR88" s="103"/>
      <c r="BS88" s="103"/>
      <c r="BT88" s="103"/>
      <c r="BU88" s="103"/>
      <c r="BV88" s="103"/>
      <c r="BW88" s="248"/>
    </row>
    <row r="89" spans="1:87" ht="18" customHeight="1">
      <c r="B89" s="1168" t="s">
        <v>130</v>
      </c>
      <c r="C89" s="1169"/>
      <c r="D89" s="1169"/>
      <c r="E89" s="1169"/>
      <c r="F89" s="1169"/>
      <c r="G89" s="1169"/>
      <c r="H89" s="1169"/>
      <c r="I89" s="1169"/>
      <c r="J89" s="1169"/>
      <c r="K89" s="1203" t="s">
        <v>275</v>
      </c>
      <c r="L89" s="1169"/>
      <c r="M89" s="1169"/>
      <c r="N89" s="1169"/>
      <c r="O89" s="1169"/>
      <c r="P89" s="1203" t="s">
        <v>291</v>
      </c>
      <c r="Q89" s="1203"/>
      <c r="R89" s="1203"/>
      <c r="S89" s="1203"/>
      <c r="T89" s="1203"/>
      <c r="U89" s="1203"/>
      <c r="V89" s="1203" t="s">
        <v>198</v>
      </c>
      <c r="W89" s="1255"/>
      <c r="X89" s="1255"/>
      <c r="Y89" s="1255"/>
      <c r="Z89" s="1255"/>
      <c r="AA89" s="1169" t="s">
        <v>276</v>
      </c>
      <c r="AB89" s="1169"/>
      <c r="AC89" s="1169"/>
      <c r="AD89" s="1169"/>
      <c r="AE89" s="1169"/>
      <c r="AF89" s="1169" t="s">
        <v>277</v>
      </c>
      <c r="AG89" s="1169"/>
      <c r="AH89" s="1169"/>
      <c r="AI89" s="1169"/>
      <c r="AJ89" s="1169"/>
      <c r="AK89" s="1169"/>
      <c r="AL89" s="1203" t="s">
        <v>278</v>
      </c>
      <c r="AM89" s="1169"/>
      <c r="AN89" s="1169"/>
      <c r="AO89" s="1169"/>
      <c r="AP89" s="1172"/>
      <c r="AR89" s="247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H89" s="103"/>
      <c r="BI89" s="103"/>
      <c r="BJ89" s="103"/>
      <c r="BK89" s="103"/>
      <c r="BL89" s="103"/>
      <c r="BM89" s="103"/>
      <c r="BN89" s="103"/>
      <c r="BO89" s="103"/>
      <c r="BP89" s="103"/>
      <c r="BQ89" s="103"/>
      <c r="BR89" s="103"/>
      <c r="BS89" s="103"/>
      <c r="BT89" s="103"/>
      <c r="BU89" s="103"/>
      <c r="BV89" s="103"/>
      <c r="BW89" s="248"/>
    </row>
    <row r="90" spans="1:87" ht="18" customHeight="1">
      <c r="B90" s="1168"/>
      <c r="C90" s="1169"/>
      <c r="D90" s="1169"/>
      <c r="E90" s="1169"/>
      <c r="F90" s="1169"/>
      <c r="G90" s="1169"/>
      <c r="H90" s="1169"/>
      <c r="I90" s="1169"/>
      <c r="J90" s="1169"/>
      <c r="K90" s="1169"/>
      <c r="L90" s="1169"/>
      <c r="M90" s="1169"/>
      <c r="N90" s="1169"/>
      <c r="O90" s="1169"/>
      <c r="P90" s="1203"/>
      <c r="Q90" s="1203"/>
      <c r="R90" s="1203"/>
      <c r="S90" s="1203"/>
      <c r="T90" s="1203"/>
      <c r="U90" s="1203"/>
      <c r="V90" s="1255"/>
      <c r="W90" s="1255"/>
      <c r="X90" s="1255"/>
      <c r="Y90" s="1255"/>
      <c r="Z90" s="1255"/>
      <c r="AA90" s="1169"/>
      <c r="AB90" s="1169"/>
      <c r="AC90" s="1169"/>
      <c r="AD90" s="1169"/>
      <c r="AE90" s="1169"/>
      <c r="AF90" s="1169"/>
      <c r="AG90" s="1169"/>
      <c r="AH90" s="1169"/>
      <c r="AI90" s="1169"/>
      <c r="AJ90" s="1169"/>
      <c r="AK90" s="1169"/>
      <c r="AL90" s="1169"/>
      <c r="AM90" s="1169"/>
      <c r="AN90" s="1169"/>
      <c r="AO90" s="1169"/>
      <c r="AP90" s="1172"/>
      <c r="AR90" s="1204" t="s">
        <v>228</v>
      </c>
      <c r="AS90" s="1205"/>
      <c r="AT90" s="1205"/>
      <c r="AU90" s="1205"/>
      <c r="AV90" s="1205" t="s">
        <v>229</v>
      </c>
      <c r="AW90" s="1205"/>
      <c r="AX90" s="1205"/>
      <c r="AY90" s="1205"/>
      <c r="AZ90" s="1205" t="s">
        <v>230</v>
      </c>
      <c r="BA90" s="1205"/>
      <c r="BB90" s="1205"/>
      <c r="BC90" s="1205"/>
      <c r="BD90" s="103"/>
      <c r="BE90" s="103">
        <v>20</v>
      </c>
      <c r="BF90" s="103">
        <v>30</v>
      </c>
      <c r="BG90" s="103">
        <v>100</v>
      </c>
      <c r="BH90" s="103"/>
      <c r="BI90" s="103"/>
      <c r="BJ90" s="103"/>
      <c r="BK90" s="103"/>
      <c r="BL90" s="103"/>
      <c r="BM90" s="103"/>
      <c r="BN90" s="103"/>
      <c r="BO90" s="103"/>
      <c r="BP90" s="103"/>
      <c r="BQ90" s="103"/>
      <c r="BR90" s="103"/>
      <c r="BS90" s="103"/>
      <c r="BT90" s="103"/>
      <c r="BU90" s="103"/>
      <c r="BV90" s="103"/>
      <c r="BW90" s="248"/>
    </row>
    <row r="91" spans="1:87" ht="18" customHeight="1">
      <c r="B91" s="1692" t="str">
        <f>B82</f>
        <v>기존시설물</v>
      </c>
      <c r="C91" s="1692"/>
      <c r="D91" s="1692"/>
      <c r="E91" s="1692"/>
      <c r="F91" s="1693"/>
      <c r="G91" s="1244" t="str">
        <f>G82</f>
        <v>B</v>
      </c>
      <c r="H91" s="1274"/>
      <c r="I91" s="1274"/>
      <c r="J91" s="1181"/>
      <c r="K91" s="1184" t="e">
        <f>AL6</f>
        <v>#REF!</v>
      </c>
      <c r="L91" s="1184"/>
      <c r="M91" s="1184"/>
      <c r="N91" s="1184"/>
      <c r="O91" s="1184"/>
      <c r="P91" s="1184">
        <f>AZ91</f>
        <v>1.22</v>
      </c>
      <c r="Q91" s="1184"/>
      <c r="R91" s="1184"/>
      <c r="S91" s="1184"/>
      <c r="T91" s="1184"/>
      <c r="U91" s="1184"/>
      <c r="V91" s="1224">
        <f>P14</f>
        <v>0.02</v>
      </c>
      <c r="W91" s="1224"/>
      <c r="X91" s="1224"/>
      <c r="Y91" s="1224"/>
      <c r="Z91" s="1224"/>
      <c r="AA91" s="1256" t="e">
        <f>P91/K91</f>
        <v>#REF!</v>
      </c>
      <c r="AB91" s="1256"/>
      <c r="AC91" s="1256"/>
      <c r="AD91" s="1256"/>
      <c r="AE91" s="1256"/>
      <c r="AF91" s="1257">
        <v>2.6</v>
      </c>
      <c r="AG91" s="1257"/>
      <c r="AH91" s="1257"/>
      <c r="AI91" s="1257"/>
      <c r="AJ91" s="1257"/>
      <c r="AK91" s="1257"/>
      <c r="AL91" s="1240">
        <f>AF91*P91</f>
        <v>3.1720000000000002</v>
      </c>
      <c r="AM91" s="1240"/>
      <c r="AN91" s="1240"/>
      <c r="AO91" s="1240"/>
      <c r="AP91" s="1241"/>
      <c r="AR91" s="1258" t="e">
        <f>R6/K91</f>
        <v>#REF!</v>
      </c>
      <c r="AS91" s="1259"/>
      <c r="AT91" s="1259"/>
      <c r="AU91" s="1259"/>
      <c r="AV91" s="1152">
        <f>BF91</f>
        <v>2.88</v>
      </c>
      <c r="AW91" s="1152"/>
      <c r="AX91" s="1152"/>
      <c r="AY91" s="1152"/>
      <c r="AZ91" s="1260">
        <f>ROUND(AB6/AV91,2)</f>
        <v>1.22</v>
      </c>
      <c r="BA91" s="1260"/>
      <c r="BB91" s="1260"/>
      <c r="BC91" s="1260"/>
      <c r="BD91" s="103"/>
      <c r="BE91" s="285">
        <v>2.9</v>
      </c>
      <c r="BF91" s="287">
        <f>ROUND(BG91+(($BG$90-$BF$90)*(BE91-BG91)/($BG$90-$BE$90)),2)</f>
        <v>2.88</v>
      </c>
      <c r="BG91" s="286">
        <v>2.72</v>
      </c>
      <c r="BH91" s="103"/>
      <c r="BI91" s="1205" t="s">
        <v>229</v>
      </c>
      <c r="BJ91" s="1205"/>
      <c r="BK91" s="1205"/>
      <c r="BL91" s="1205"/>
      <c r="BM91" s="103"/>
      <c r="BN91" s="103"/>
      <c r="BO91" s="103"/>
      <c r="BP91" s="103"/>
      <c r="BQ91" s="103"/>
      <c r="BR91" s="103"/>
      <c r="BS91" s="103"/>
      <c r="BT91" s="103"/>
      <c r="BU91" s="103"/>
      <c r="BV91" s="103"/>
      <c r="BW91" s="248"/>
    </row>
    <row r="92" spans="1:87" ht="18" customHeight="1">
      <c r="B92" s="1694"/>
      <c r="C92" s="1694"/>
      <c r="D92" s="1694"/>
      <c r="E92" s="1694"/>
      <c r="F92" s="1695"/>
      <c r="G92" s="1249" t="str">
        <f>G83</f>
        <v>C</v>
      </c>
      <c r="H92" s="1907"/>
      <c r="I92" s="1907"/>
      <c r="J92" s="1191"/>
      <c r="K92" s="1194">
        <f>AL7</f>
        <v>206.31</v>
      </c>
      <c r="L92" s="1194"/>
      <c r="M92" s="1194"/>
      <c r="N92" s="1194"/>
      <c r="O92" s="1194"/>
      <c r="P92" s="1194">
        <f>AZ92</f>
        <v>2.13</v>
      </c>
      <c r="Q92" s="1194"/>
      <c r="R92" s="1194"/>
      <c r="S92" s="1194"/>
      <c r="T92" s="1194"/>
      <c r="U92" s="1194"/>
      <c r="V92" s="1226">
        <f>P15</f>
        <v>0.02</v>
      </c>
      <c r="W92" s="1226"/>
      <c r="X92" s="1226"/>
      <c r="Y92" s="1226"/>
      <c r="Z92" s="1226"/>
      <c r="AA92" s="1261">
        <f>P92/K92</f>
        <v>1.0324269303475351E-2</v>
      </c>
      <c r="AB92" s="1261"/>
      <c r="AC92" s="1261"/>
      <c r="AD92" s="1261"/>
      <c r="AE92" s="1261"/>
      <c r="AF92" s="1262">
        <v>2.1</v>
      </c>
      <c r="AG92" s="1262"/>
      <c r="AH92" s="1262"/>
      <c r="AI92" s="1262"/>
      <c r="AJ92" s="1262"/>
      <c r="AK92" s="1262"/>
      <c r="AL92" s="1245">
        <f>AF92*P92</f>
        <v>4.4729999999999999</v>
      </c>
      <c r="AM92" s="1245"/>
      <c r="AN92" s="1245"/>
      <c r="AO92" s="1245"/>
      <c r="AP92" s="1246"/>
      <c r="AR92" s="1258">
        <f>R7/K92</f>
        <v>6.4737530900101786E-2</v>
      </c>
      <c r="AS92" s="1259"/>
      <c r="AT92" s="1259"/>
      <c r="AU92" s="1259"/>
      <c r="AV92" s="1152">
        <f>BF92</f>
        <v>1.97</v>
      </c>
      <c r="AW92" s="1152"/>
      <c r="AX92" s="1152"/>
      <c r="AY92" s="1152"/>
      <c r="AZ92" s="1260">
        <f>ROUND(AB7/AV92,2)</f>
        <v>2.13</v>
      </c>
      <c r="BA92" s="1260"/>
      <c r="BB92" s="1260"/>
      <c r="BC92" s="1260"/>
      <c r="BD92" s="103"/>
      <c r="BE92" s="285">
        <v>1.98</v>
      </c>
      <c r="BF92" s="287">
        <f>ROUND(BG92+(($BG$90-$BF$90)*(BE92-BG92)/($BG$90-$BE$90)),2)</f>
        <v>1.97</v>
      </c>
      <c r="BG92" s="286">
        <v>1.9</v>
      </c>
      <c r="BH92" s="103"/>
      <c r="BI92" s="1205" t="s">
        <v>229</v>
      </c>
      <c r="BJ92" s="1205"/>
      <c r="BK92" s="1205"/>
      <c r="BL92" s="1205"/>
      <c r="BM92" s="103"/>
      <c r="BN92" s="103"/>
      <c r="BO92" s="103"/>
      <c r="BP92" s="103"/>
      <c r="BQ92" s="103"/>
      <c r="BR92" s="103"/>
      <c r="BS92" s="103"/>
      <c r="BT92" s="103"/>
      <c r="BU92" s="103"/>
      <c r="BV92" s="103"/>
      <c r="BW92" s="248"/>
    </row>
    <row r="93" spans="1:87" ht="18" customHeight="1">
      <c r="B93" s="1694"/>
      <c r="C93" s="1694"/>
      <c r="D93" s="1694"/>
      <c r="E93" s="1694"/>
      <c r="F93" s="1695"/>
      <c r="G93" s="1249" t="str">
        <f>G84</f>
        <v>D</v>
      </c>
      <c r="H93" s="1907"/>
      <c r="I93" s="1907"/>
      <c r="J93" s="1191"/>
      <c r="K93" s="1194" t="e">
        <f>AL8</f>
        <v>#REF!</v>
      </c>
      <c r="L93" s="1194"/>
      <c r="M93" s="1194"/>
      <c r="N93" s="1194"/>
      <c r="O93" s="1194"/>
      <c r="P93" s="1194">
        <f>AZ93</f>
        <v>2.0299999999999998</v>
      </c>
      <c r="Q93" s="1194"/>
      <c r="R93" s="1194"/>
      <c r="S93" s="1194"/>
      <c r="T93" s="1194"/>
      <c r="U93" s="1194"/>
      <c r="V93" s="1226">
        <f>P16</f>
        <v>0.02</v>
      </c>
      <c r="W93" s="1226"/>
      <c r="X93" s="1226"/>
      <c r="Y93" s="1226"/>
      <c r="Z93" s="1226"/>
      <c r="AA93" s="1261" t="e">
        <f>P93/K93</f>
        <v>#REF!</v>
      </c>
      <c r="AB93" s="1261"/>
      <c r="AC93" s="1261"/>
      <c r="AD93" s="1261"/>
      <c r="AE93" s="1261"/>
      <c r="AF93" s="1262">
        <v>2</v>
      </c>
      <c r="AG93" s="1262"/>
      <c r="AH93" s="1262"/>
      <c r="AI93" s="1262"/>
      <c r="AJ93" s="1262"/>
      <c r="AK93" s="1262"/>
      <c r="AL93" s="1245">
        <f>AF93*P93</f>
        <v>4.0599999999999996</v>
      </c>
      <c r="AM93" s="1245"/>
      <c r="AN93" s="1245"/>
      <c r="AO93" s="1245"/>
      <c r="AP93" s="1246"/>
      <c r="AR93" s="1258" t="e">
        <f>R8/K93</f>
        <v>#REF!</v>
      </c>
      <c r="AS93" s="1259"/>
      <c r="AT93" s="1259"/>
      <c r="AU93" s="1259"/>
      <c r="AV93" s="1152">
        <f>BF93</f>
        <v>1.97</v>
      </c>
      <c r="AW93" s="1152"/>
      <c r="AX93" s="1152"/>
      <c r="AY93" s="1152"/>
      <c r="AZ93" s="1260">
        <f>ROUND(AB8/AV93,2)</f>
        <v>2.0299999999999998</v>
      </c>
      <c r="BA93" s="1260"/>
      <c r="BB93" s="1260"/>
      <c r="BC93" s="1260"/>
      <c r="BD93" s="103"/>
      <c r="BE93" s="285">
        <v>1.98</v>
      </c>
      <c r="BF93" s="287">
        <f>ROUND(BG93+(($BG$90-$BF$90)*(BE93-BG93)/($BG$90-$BE$90)),2)</f>
        <v>1.97</v>
      </c>
      <c r="BG93" s="286">
        <v>1.9</v>
      </c>
      <c r="BH93" s="103"/>
      <c r="BI93" s="1205" t="s">
        <v>229</v>
      </c>
      <c r="BJ93" s="1205"/>
      <c r="BK93" s="1205"/>
      <c r="BL93" s="1205"/>
      <c r="BM93" s="103"/>
      <c r="BN93" s="103"/>
      <c r="BO93" s="103"/>
      <c r="BP93" s="103"/>
      <c r="BQ93" s="103"/>
      <c r="BR93" s="103"/>
      <c r="BS93" s="103"/>
      <c r="BT93" s="103"/>
      <c r="BU93" s="103"/>
      <c r="BV93" s="103"/>
      <c r="BW93" s="248"/>
    </row>
    <row r="94" spans="1:87" ht="18" customHeight="1">
      <c r="B94" s="122"/>
      <c r="C94" s="122"/>
      <c r="D94" s="122"/>
      <c r="E94" s="122"/>
      <c r="F94" s="122"/>
      <c r="G94" s="122"/>
      <c r="H94" s="122"/>
      <c r="I94" s="122"/>
      <c r="J94" s="122"/>
      <c r="K94" s="323"/>
      <c r="L94" s="323"/>
      <c r="M94" s="323"/>
      <c r="N94" s="323"/>
      <c r="O94" s="323"/>
      <c r="P94" s="323"/>
      <c r="Q94" s="323"/>
      <c r="R94" s="323"/>
      <c r="S94" s="323"/>
      <c r="T94" s="323"/>
      <c r="U94" s="323"/>
      <c r="V94" s="326"/>
      <c r="W94" s="326"/>
      <c r="X94" s="326"/>
      <c r="Y94" s="326"/>
      <c r="Z94" s="326"/>
      <c r="AA94" s="332"/>
      <c r="AB94" s="332"/>
      <c r="AC94" s="332"/>
      <c r="AD94" s="332"/>
      <c r="AE94" s="332"/>
      <c r="AF94" s="333"/>
      <c r="AG94" s="333"/>
      <c r="AH94" s="333"/>
      <c r="AI94" s="333"/>
      <c r="AJ94" s="333"/>
      <c r="AK94" s="333"/>
      <c r="AL94" s="331"/>
      <c r="AM94" s="331"/>
      <c r="AN94" s="331"/>
      <c r="AO94" s="331"/>
      <c r="AP94" s="331"/>
      <c r="AR94" s="1258" t="e">
        <f>R9/K94</f>
        <v>#DIV/0!</v>
      </c>
      <c r="AS94" s="1259"/>
      <c r="AT94" s="1259"/>
      <c r="AU94" s="1259"/>
      <c r="AV94" s="1152">
        <f>BF94</f>
        <v>1.59</v>
      </c>
      <c r="AW94" s="1152"/>
      <c r="AX94" s="1152"/>
      <c r="AY94" s="1152"/>
      <c r="AZ94" s="1260">
        <f>ROUND(AB9/AV94,2)</f>
        <v>0</v>
      </c>
      <c r="BA94" s="1260"/>
      <c r="BB94" s="1260"/>
      <c r="BC94" s="1260"/>
      <c r="BD94" s="103"/>
      <c r="BE94" s="285">
        <v>1.6</v>
      </c>
      <c r="BF94" s="287">
        <f>ROUND(BG94+(($BG$90-$BF$90)*(BE94-BG94)/($BG$90-$BE$90)),2)</f>
        <v>1.59</v>
      </c>
      <c r="BG94" s="286">
        <v>1.52</v>
      </c>
      <c r="BH94" s="103"/>
      <c r="BI94" s="1205" t="s">
        <v>229</v>
      </c>
      <c r="BJ94" s="1205"/>
      <c r="BK94" s="1205"/>
      <c r="BL94" s="1205"/>
      <c r="BM94" s="103"/>
      <c r="BN94" s="103"/>
      <c r="BO94" s="103"/>
      <c r="BP94" s="103"/>
      <c r="BQ94" s="103"/>
      <c r="BR94" s="103"/>
      <c r="BS94" s="103"/>
      <c r="BT94" s="103"/>
      <c r="BU94" s="103"/>
      <c r="BV94" s="103"/>
      <c r="BW94" s="248"/>
    </row>
    <row r="95" spans="1:87" ht="18" customHeight="1">
      <c r="AR95" s="247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3"/>
      <c r="BN95" s="103"/>
      <c r="BO95" s="103"/>
      <c r="BP95" s="103"/>
      <c r="BQ95" s="103"/>
      <c r="BR95" s="103"/>
      <c r="BS95" s="103"/>
      <c r="BT95" s="103"/>
      <c r="BU95" s="103"/>
      <c r="BV95" s="103"/>
      <c r="BW95" s="248"/>
    </row>
    <row r="96" spans="1:87" ht="18" customHeight="1">
      <c r="B96" s="116" t="s">
        <v>356</v>
      </c>
      <c r="AR96" s="247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3"/>
      <c r="BN96" s="103"/>
      <c r="BO96" s="103"/>
      <c r="BP96" s="103"/>
      <c r="BQ96" s="103"/>
      <c r="BR96" s="103"/>
      <c r="BS96" s="103"/>
      <c r="BT96" s="103"/>
      <c r="BU96" s="103"/>
      <c r="BV96" s="103"/>
      <c r="BW96" s="248"/>
    </row>
    <row r="97" spans="1:75" ht="18" customHeight="1">
      <c r="B97" s="1168" t="s">
        <v>130</v>
      </c>
      <c r="C97" s="1169"/>
      <c r="D97" s="1169"/>
      <c r="E97" s="1169"/>
      <c r="F97" s="1169"/>
      <c r="G97" s="1169"/>
      <c r="H97" s="1169"/>
      <c r="I97" s="1169"/>
      <c r="J97" s="1169"/>
      <c r="K97" s="1169" t="s">
        <v>338</v>
      </c>
      <c r="L97" s="1169"/>
      <c r="M97" s="1169"/>
      <c r="N97" s="1169"/>
      <c r="O97" s="1169"/>
      <c r="P97" s="1169"/>
      <c r="Q97" s="1169"/>
      <c r="R97" s="1169"/>
      <c r="S97" s="1169" t="s">
        <v>290</v>
      </c>
      <c r="T97" s="1169"/>
      <c r="U97" s="1169"/>
      <c r="V97" s="1169"/>
      <c r="W97" s="1169"/>
      <c r="X97" s="1169"/>
      <c r="Y97" s="1169"/>
      <c r="Z97" s="1169"/>
      <c r="AA97" s="1169"/>
      <c r="AB97" s="1169"/>
      <c r="AC97" s="1169"/>
      <c r="AD97" s="1169"/>
      <c r="AE97" s="1169"/>
      <c r="AF97" s="1169"/>
      <c r="AG97" s="1169"/>
      <c r="AH97" s="1169" t="s">
        <v>101</v>
      </c>
      <c r="AI97" s="1169"/>
      <c r="AJ97" s="1169"/>
      <c r="AK97" s="1169"/>
      <c r="AL97" s="1169"/>
      <c r="AM97" s="1169"/>
      <c r="AN97" s="1169"/>
      <c r="AO97" s="1169"/>
      <c r="AP97" s="1172"/>
      <c r="AR97" s="247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3"/>
      <c r="BN97" s="103"/>
      <c r="BO97" s="103"/>
      <c r="BP97" s="103"/>
      <c r="BQ97" s="103"/>
      <c r="BR97" s="103"/>
      <c r="BS97" s="103"/>
      <c r="BT97" s="103"/>
      <c r="BU97" s="103"/>
      <c r="BV97" s="103"/>
      <c r="BW97" s="248"/>
    </row>
    <row r="98" spans="1:75" ht="18" customHeight="1">
      <c r="B98" s="1692" t="str">
        <f>B91</f>
        <v>기존시설물</v>
      </c>
      <c r="C98" s="1692"/>
      <c r="D98" s="1692"/>
      <c r="E98" s="1692"/>
      <c r="F98" s="1693"/>
      <c r="G98" s="1244" t="str">
        <f>G91</f>
        <v>B</v>
      </c>
      <c r="H98" s="1274"/>
      <c r="I98" s="1274"/>
      <c r="J98" s="1181"/>
      <c r="K98" s="1240">
        <f>K82</f>
        <v>13.356</v>
      </c>
      <c r="L98" s="1240"/>
      <c r="M98" s="1240"/>
      <c r="N98" s="1240"/>
      <c r="O98" s="1240"/>
      <c r="P98" s="1240"/>
      <c r="Q98" s="1240"/>
      <c r="R98" s="1240"/>
      <c r="S98" s="1240">
        <f>AL91</f>
        <v>3.1720000000000002</v>
      </c>
      <c r="T98" s="1240"/>
      <c r="U98" s="1240"/>
      <c r="V98" s="1240"/>
      <c r="W98" s="1240"/>
      <c r="X98" s="1240"/>
      <c r="Y98" s="1240"/>
      <c r="Z98" s="1240"/>
      <c r="AA98" s="1240"/>
      <c r="AB98" s="1240"/>
      <c r="AC98" s="1240"/>
      <c r="AD98" s="1240"/>
      <c r="AE98" s="1240"/>
      <c r="AF98" s="1240"/>
      <c r="AG98" s="1240"/>
      <c r="AH98" s="1182" t="str">
        <f>IF(K98&lt;=S98,"쇄파대","비쇄파대")</f>
        <v>비쇄파대</v>
      </c>
      <c r="AI98" s="1182"/>
      <c r="AJ98" s="1182"/>
      <c r="AK98" s="1182"/>
      <c r="AL98" s="1182"/>
      <c r="AM98" s="1182"/>
      <c r="AN98" s="1182"/>
      <c r="AO98" s="1182"/>
      <c r="AP98" s="1244"/>
      <c r="AR98" s="247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3"/>
      <c r="BN98" s="103"/>
      <c r="BO98" s="103"/>
      <c r="BP98" s="103"/>
      <c r="BQ98" s="103"/>
      <c r="BR98" s="103"/>
      <c r="BS98" s="103"/>
      <c r="BT98" s="103"/>
      <c r="BU98" s="103"/>
      <c r="BV98" s="103"/>
      <c r="BW98" s="248"/>
    </row>
    <row r="99" spans="1:75" ht="18" customHeight="1">
      <c r="B99" s="1694"/>
      <c r="C99" s="1694"/>
      <c r="D99" s="1694"/>
      <c r="E99" s="1694"/>
      <c r="F99" s="1695"/>
      <c r="G99" s="1249" t="str">
        <f>G92</f>
        <v>C</v>
      </c>
      <c r="H99" s="1907"/>
      <c r="I99" s="1907"/>
      <c r="J99" s="1191"/>
      <c r="K99" s="1245">
        <f>K83</f>
        <v>13.356</v>
      </c>
      <c r="L99" s="1245"/>
      <c r="M99" s="1245"/>
      <c r="N99" s="1245"/>
      <c r="O99" s="1245"/>
      <c r="P99" s="1245"/>
      <c r="Q99" s="1245"/>
      <c r="R99" s="1245"/>
      <c r="S99" s="1245">
        <f>AL92</f>
        <v>4.4729999999999999</v>
      </c>
      <c r="T99" s="1245"/>
      <c r="U99" s="1245"/>
      <c r="V99" s="1245"/>
      <c r="W99" s="1245"/>
      <c r="X99" s="1245"/>
      <c r="Y99" s="1245"/>
      <c r="Z99" s="1245"/>
      <c r="AA99" s="1245"/>
      <c r="AB99" s="1245"/>
      <c r="AC99" s="1245"/>
      <c r="AD99" s="1245"/>
      <c r="AE99" s="1245"/>
      <c r="AF99" s="1245"/>
      <c r="AG99" s="1245"/>
      <c r="AH99" s="1192" t="str">
        <f>IF(K99&lt;=S99,"쇄파대","비쇄파대")</f>
        <v>비쇄파대</v>
      </c>
      <c r="AI99" s="1192"/>
      <c r="AJ99" s="1192"/>
      <c r="AK99" s="1192"/>
      <c r="AL99" s="1192"/>
      <c r="AM99" s="1192"/>
      <c r="AN99" s="1192"/>
      <c r="AO99" s="1192"/>
      <c r="AP99" s="1249"/>
      <c r="AR99" s="247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3"/>
      <c r="BN99" s="103"/>
      <c r="BO99" s="103"/>
      <c r="BP99" s="103"/>
      <c r="BQ99" s="103"/>
      <c r="BR99" s="103"/>
      <c r="BS99" s="103"/>
      <c r="BT99" s="103"/>
      <c r="BU99" s="103"/>
      <c r="BV99" s="103"/>
      <c r="BW99" s="248"/>
    </row>
    <row r="100" spans="1:75" ht="18" customHeight="1">
      <c r="B100" s="1696"/>
      <c r="C100" s="1696"/>
      <c r="D100" s="1696"/>
      <c r="E100" s="1696"/>
      <c r="F100" s="1697"/>
      <c r="G100" s="1249" t="str">
        <f>G93</f>
        <v>D</v>
      </c>
      <c r="H100" s="1907"/>
      <c r="I100" s="1907"/>
      <c r="J100" s="1191"/>
      <c r="K100" s="1245">
        <f>K84</f>
        <v>13.356</v>
      </c>
      <c r="L100" s="1245"/>
      <c r="M100" s="1245"/>
      <c r="N100" s="1245"/>
      <c r="O100" s="1245"/>
      <c r="P100" s="1245"/>
      <c r="Q100" s="1245"/>
      <c r="R100" s="1245"/>
      <c r="S100" s="1245">
        <f>AL93</f>
        <v>4.0599999999999996</v>
      </c>
      <c r="T100" s="1245"/>
      <c r="U100" s="1245"/>
      <c r="V100" s="1245"/>
      <c r="W100" s="1245"/>
      <c r="X100" s="1245"/>
      <c r="Y100" s="1245"/>
      <c r="Z100" s="1245"/>
      <c r="AA100" s="1245"/>
      <c r="AB100" s="1245"/>
      <c r="AC100" s="1245"/>
      <c r="AD100" s="1245"/>
      <c r="AE100" s="1245"/>
      <c r="AF100" s="1245"/>
      <c r="AG100" s="1245"/>
      <c r="AH100" s="1192" t="str">
        <f>IF(K100&lt;=S100,"쇄파대","비쇄파대")</f>
        <v>비쇄파대</v>
      </c>
      <c r="AI100" s="1192"/>
      <c r="AJ100" s="1192"/>
      <c r="AK100" s="1192"/>
      <c r="AL100" s="1192"/>
      <c r="AM100" s="1192"/>
      <c r="AN100" s="1192"/>
      <c r="AO100" s="1192"/>
      <c r="AP100" s="1249"/>
      <c r="AR100" s="247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3"/>
      <c r="BN100" s="103"/>
      <c r="BO100" s="103"/>
      <c r="BP100" s="103"/>
      <c r="BQ100" s="103"/>
      <c r="BR100" s="103"/>
      <c r="BS100" s="103"/>
      <c r="BT100" s="103"/>
      <c r="BU100" s="103"/>
      <c r="BV100" s="103"/>
      <c r="BW100" s="248"/>
    </row>
    <row r="101" spans="1:75" ht="18" customHeight="1">
      <c r="B101" s="122"/>
      <c r="C101" s="122"/>
      <c r="D101" s="122"/>
      <c r="E101" s="122"/>
      <c r="F101" s="122"/>
      <c r="G101" s="122"/>
      <c r="H101" s="122"/>
      <c r="I101" s="122"/>
      <c r="J101" s="122"/>
      <c r="K101" s="331"/>
      <c r="L101" s="331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W101" s="331"/>
      <c r="X101" s="331"/>
      <c r="Y101" s="331"/>
      <c r="Z101" s="331"/>
      <c r="AA101" s="331"/>
      <c r="AB101" s="331"/>
      <c r="AC101" s="331"/>
      <c r="AD101" s="331"/>
      <c r="AE101" s="331"/>
      <c r="AF101" s="331"/>
      <c r="AG101" s="331"/>
      <c r="AH101" s="122"/>
      <c r="AI101" s="122"/>
      <c r="AJ101" s="122"/>
      <c r="AK101" s="122"/>
      <c r="AL101" s="122"/>
      <c r="AM101" s="122"/>
      <c r="AN101" s="122"/>
      <c r="AO101" s="122"/>
      <c r="AP101" s="122"/>
      <c r="AR101" s="247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3"/>
      <c r="BN101" s="103"/>
      <c r="BO101" s="103"/>
      <c r="BP101" s="103"/>
      <c r="BQ101" s="103"/>
      <c r="BR101" s="103"/>
      <c r="BS101" s="103"/>
      <c r="BT101" s="103"/>
      <c r="BU101" s="103"/>
      <c r="BV101" s="103"/>
      <c r="BW101" s="248"/>
    </row>
    <row r="102" spans="1:75" ht="18" customHeight="1">
      <c r="A102" s="116" t="s">
        <v>378</v>
      </c>
      <c r="AL102" s="270"/>
      <c r="AM102" s="270"/>
      <c r="AN102" s="270"/>
      <c r="AO102" s="270"/>
      <c r="AP102" s="270"/>
      <c r="AR102" s="247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3"/>
      <c r="BN102" s="103"/>
      <c r="BO102" s="103"/>
      <c r="BP102" s="103"/>
      <c r="BQ102" s="103"/>
      <c r="BR102" s="103"/>
      <c r="BS102" s="103"/>
      <c r="BT102" s="103"/>
      <c r="BU102" s="103"/>
      <c r="BV102" s="103"/>
      <c r="BW102" s="248"/>
    </row>
    <row r="103" spans="1:75" ht="18" customHeight="1">
      <c r="B103" s="1267" t="s">
        <v>130</v>
      </c>
      <c r="C103" s="1173"/>
      <c r="D103" s="1173"/>
      <c r="E103" s="1173"/>
      <c r="F103" s="1173"/>
      <c r="G103" s="1173"/>
      <c r="H103" s="1173"/>
      <c r="I103" s="1173"/>
      <c r="J103" s="1173"/>
      <c r="K103" s="1269" t="s">
        <v>336</v>
      </c>
      <c r="L103" s="1269"/>
      <c r="M103" s="1269"/>
      <c r="N103" s="1269"/>
      <c r="O103" s="1269"/>
      <c r="P103" s="1269"/>
      <c r="Q103" s="1173" t="s">
        <v>289</v>
      </c>
      <c r="R103" s="1173"/>
      <c r="S103" s="1173"/>
      <c r="T103" s="1173"/>
      <c r="U103" s="1173"/>
      <c r="V103" s="1173"/>
      <c r="W103" s="1173"/>
      <c r="X103" s="1173"/>
      <c r="Y103" s="1173"/>
      <c r="Z103" s="1173"/>
      <c r="AA103" s="1173"/>
      <c r="AB103" s="1173"/>
      <c r="AC103" s="1173"/>
      <c r="AD103" s="1173"/>
      <c r="AE103" s="1173"/>
      <c r="AF103" s="1173"/>
      <c r="AG103" s="1173"/>
      <c r="AH103" s="1173"/>
      <c r="AI103" s="1173"/>
      <c r="AJ103" s="1173"/>
      <c r="AK103" s="1269" t="s">
        <v>353</v>
      </c>
      <c r="AL103" s="1269"/>
      <c r="AM103" s="1269"/>
      <c r="AN103" s="1269"/>
      <c r="AO103" s="1269"/>
      <c r="AP103" s="1271"/>
      <c r="AR103" s="247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03"/>
      <c r="BP103" s="103"/>
      <c r="BQ103" s="103"/>
      <c r="BR103" s="103"/>
      <c r="BS103" s="103"/>
      <c r="BT103" s="103"/>
      <c r="BU103" s="103"/>
      <c r="BV103" s="103"/>
      <c r="BW103" s="248"/>
    </row>
    <row r="104" spans="1:75" ht="18" customHeight="1">
      <c r="B104" s="1268"/>
      <c r="C104" s="1177"/>
      <c r="D104" s="1177"/>
      <c r="E104" s="1177"/>
      <c r="F104" s="1177"/>
      <c r="G104" s="1177"/>
      <c r="H104" s="1177"/>
      <c r="I104" s="1177"/>
      <c r="J104" s="1177"/>
      <c r="K104" s="1270"/>
      <c r="L104" s="1270"/>
      <c r="M104" s="1270"/>
      <c r="N104" s="1270"/>
      <c r="O104" s="1270"/>
      <c r="P104" s="1270"/>
      <c r="Q104" s="1177" t="s">
        <v>174</v>
      </c>
      <c r="R104" s="1177"/>
      <c r="S104" s="1177"/>
      <c r="T104" s="1177"/>
      <c r="U104" s="1177"/>
      <c r="V104" s="1177"/>
      <c r="W104" s="1177"/>
      <c r="X104" s="1177"/>
      <c r="Y104" s="1177"/>
      <c r="Z104" s="1177"/>
      <c r="AA104" s="1177"/>
      <c r="AB104" s="1177"/>
      <c r="AC104" s="1177"/>
      <c r="AD104" s="1270" t="s">
        <v>617</v>
      </c>
      <c r="AE104" s="1270"/>
      <c r="AF104" s="1270"/>
      <c r="AG104" s="1270"/>
      <c r="AH104" s="1270"/>
      <c r="AI104" s="1270"/>
      <c r="AJ104" s="1270"/>
      <c r="AK104" s="1270"/>
      <c r="AL104" s="1270"/>
      <c r="AM104" s="1270"/>
      <c r="AN104" s="1270"/>
      <c r="AO104" s="1270"/>
      <c r="AP104" s="1272"/>
      <c r="AR104" s="247"/>
      <c r="AS104" s="103"/>
      <c r="AT104" s="103"/>
      <c r="AU104" s="103"/>
      <c r="AV104" s="1273"/>
      <c r="AW104" s="1273"/>
      <c r="AX104" s="1273"/>
      <c r="AY104" s="1273"/>
      <c r="AZ104" s="1273"/>
      <c r="BA104" s="1273"/>
      <c r="BB104" s="1273"/>
      <c r="BC104" s="1273"/>
      <c r="BD104" s="1273"/>
      <c r="BE104" s="1273"/>
      <c r="BF104" s="1273"/>
      <c r="BG104" s="1273"/>
      <c r="BH104" s="1273"/>
      <c r="BI104" s="1273"/>
      <c r="BJ104" s="1273"/>
      <c r="BK104" s="1273"/>
      <c r="BL104" s="103"/>
      <c r="BM104" s="103"/>
      <c r="BN104" s="103"/>
      <c r="BO104" s="103"/>
      <c r="BP104" s="103"/>
      <c r="BQ104" s="103"/>
      <c r="BR104" s="103"/>
      <c r="BS104" s="103"/>
      <c r="BT104" s="103"/>
      <c r="BU104" s="103"/>
      <c r="BV104" s="103"/>
      <c r="BW104" s="248"/>
    </row>
    <row r="105" spans="1:75" ht="18" customHeight="1">
      <c r="B105" s="1692" t="str">
        <f>B98</f>
        <v>기존시설물</v>
      </c>
      <c r="C105" s="1692"/>
      <c r="D105" s="1692"/>
      <c r="E105" s="1692"/>
      <c r="F105" s="1693"/>
      <c r="G105" s="1244" t="str">
        <f>G98</f>
        <v>B</v>
      </c>
      <c r="H105" s="1274"/>
      <c r="I105" s="1274"/>
      <c r="J105" s="1181"/>
      <c r="K105" s="1240">
        <f>K98</f>
        <v>13.356</v>
      </c>
      <c r="L105" s="1240"/>
      <c r="M105" s="1240"/>
      <c r="N105" s="1240"/>
      <c r="O105" s="1240"/>
      <c r="P105" s="1240"/>
      <c r="Q105" s="1241" t="e">
        <f>S82</f>
        <v>#REF!</v>
      </c>
      <c r="R105" s="1242"/>
      <c r="S105" s="1242"/>
      <c r="T105" s="1242"/>
      <c r="U105" s="1242"/>
      <c r="V105" s="1242"/>
      <c r="W105" s="269" t="s">
        <v>100</v>
      </c>
      <c r="X105" s="1242" t="e">
        <f>AA82</f>
        <v>#REF!</v>
      </c>
      <c r="Y105" s="1242"/>
      <c r="Z105" s="1242"/>
      <c r="AA105" s="1242"/>
      <c r="AB105" s="1242"/>
      <c r="AC105" s="1243"/>
      <c r="AD105" s="1240">
        <f>S98</f>
        <v>3.1720000000000002</v>
      </c>
      <c r="AE105" s="1240"/>
      <c r="AF105" s="1240"/>
      <c r="AG105" s="1240"/>
      <c r="AH105" s="1240"/>
      <c r="AI105" s="1240"/>
      <c r="AJ105" s="1240"/>
      <c r="AK105" s="1182" t="str">
        <f>IF(K105&lt;=AD105,"쇄파대","비쇄파대")</f>
        <v>비쇄파대</v>
      </c>
      <c r="AL105" s="1182"/>
      <c r="AM105" s="1182"/>
      <c r="AN105" s="1182"/>
      <c r="AO105" s="1182"/>
      <c r="AP105" s="1244"/>
      <c r="AR105" s="1275"/>
      <c r="AS105" s="1219"/>
      <c r="AT105" s="1219"/>
      <c r="AU105" s="1219"/>
      <c r="AV105" s="1276"/>
      <c r="AW105" s="1276"/>
      <c r="AX105" s="1276"/>
      <c r="AY105" s="1276"/>
      <c r="AZ105" s="1276"/>
      <c r="BA105" s="1276"/>
      <c r="BB105" s="1277"/>
      <c r="BC105" s="1277"/>
      <c r="BD105" s="1277"/>
      <c r="BE105" s="1277"/>
      <c r="BF105" s="1277"/>
      <c r="BG105" s="1277"/>
      <c r="BH105" s="1277"/>
      <c r="BI105" s="1277"/>
      <c r="BJ105" s="1277"/>
      <c r="BK105" s="1277"/>
      <c r="BL105" s="103"/>
      <c r="BM105" s="103"/>
      <c r="BN105" s="103"/>
      <c r="BO105" s="103"/>
      <c r="BP105" s="103"/>
      <c r="BV105" s="103"/>
      <c r="BW105" s="248"/>
    </row>
    <row r="106" spans="1:75" ht="18" customHeight="1">
      <c r="B106" s="1694"/>
      <c r="C106" s="1694"/>
      <c r="D106" s="1694"/>
      <c r="E106" s="1694"/>
      <c r="F106" s="1695"/>
      <c r="G106" s="1249" t="str">
        <f>G99</f>
        <v>C</v>
      </c>
      <c r="H106" s="1907"/>
      <c r="I106" s="1907"/>
      <c r="J106" s="1191"/>
      <c r="K106" s="1245">
        <f>K99</f>
        <v>13.356</v>
      </c>
      <c r="L106" s="1245"/>
      <c r="M106" s="1245"/>
      <c r="N106" s="1245"/>
      <c r="O106" s="1245"/>
      <c r="P106" s="1245"/>
      <c r="Q106" s="1246">
        <f>S83</f>
        <v>5.7691969999999984</v>
      </c>
      <c r="R106" s="1247"/>
      <c r="S106" s="1247"/>
      <c r="T106" s="1247"/>
      <c r="U106" s="1247"/>
      <c r="V106" s="1247"/>
      <c r="W106" s="284" t="s">
        <v>100</v>
      </c>
      <c r="X106" s="1247">
        <f>AA83</f>
        <v>7.6586719999999984</v>
      </c>
      <c r="Y106" s="1247"/>
      <c r="Z106" s="1247"/>
      <c r="AA106" s="1247"/>
      <c r="AB106" s="1247"/>
      <c r="AC106" s="1248"/>
      <c r="AD106" s="1245">
        <f>S99</f>
        <v>4.4729999999999999</v>
      </c>
      <c r="AE106" s="1245"/>
      <c r="AF106" s="1245"/>
      <c r="AG106" s="1245"/>
      <c r="AH106" s="1245"/>
      <c r="AI106" s="1245"/>
      <c r="AJ106" s="1245"/>
      <c r="AK106" s="1192" t="str">
        <f>IF(K106&lt;=X106,"쇄파대","비쇄파대")</f>
        <v>비쇄파대</v>
      </c>
      <c r="AL106" s="1192"/>
      <c r="AM106" s="1192"/>
      <c r="AN106" s="1192"/>
      <c r="AO106" s="1192"/>
      <c r="AP106" s="1249"/>
      <c r="AR106" s="1275"/>
      <c r="AS106" s="1219"/>
      <c r="AT106" s="1219"/>
      <c r="AU106" s="1219"/>
      <c r="AV106" s="1276"/>
      <c r="AW106" s="1276"/>
      <c r="AX106" s="1276"/>
      <c r="AY106" s="1276"/>
      <c r="AZ106" s="1276"/>
      <c r="BA106" s="1276"/>
      <c r="BB106" s="1277"/>
      <c r="BC106" s="1277"/>
      <c r="BD106" s="1277"/>
      <c r="BE106" s="1277"/>
      <c r="BF106" s="1277"/>
      <c r="BG106" s="1277"/>
      <c r="BH106" s="1277"/>
      <c r="BI106" s="1277"/>
      <c r="BJ106" s="1277"/>
      <c r="BK106" s="1277"/>
      <c r="BL106" s="103"/>
      <c r="BM106" s="103"/>
      <c r="BN106" s="103"/>
      <c r="BO106" s="103"/>
      <c r="BP106" s="103"/>
      <c r="BV106" s="103"/>
      <c r="BW106" s="248"/>
    </row>
    <row r="107" spans="1:75" ht="18" customHeight="1">
      <c r="B107" s="1696"/>
      <c r="C107" s="1696"/>
      <c r="D107" s="1696"/>
      <c r="E107" s="1696"/>
      <c r="F107" s="1697"/>
      <c r="G107" s="1249" t="str">
        <f>G100</f>
        <v>D</v>
      </c>
      <c r="H107" s="1907"/>
      <c r="I107" s="1907"/>
      <c r="J107" s="1191"/>
      <c r="K107" s="1245">
        <f>K100</f>
        <v>13.356</v>
      </c>
      <c r="L107" s="1245"/>
      <c r="M107" s="1245"/>
      <c r="N107" s="1245"/>
      <c r="O107" s="1245"/>
      <c r="P107" s="1245"/>
      <c r="Q107" s="1246" t="e">
        <f>S84</f>
        <v>#REF!</v>
      </c>
      <c r="R107" s="1247"/>
      <c r="S107" s="1247"/>
      <c r="T107" s="1247"/>
      <c r="U107" s="1247"/>
      <c r="V107" s="1247"/>
      <c r="W107" s="284" t="s">
        <v>100</v>
      </c>
      <c r="X107" s="1247" t="e">
        <f>AA84</f>
        <v>#REF!</v>
      </c>
      <c r="Y107" s="1247"/>
      <c r="Z107" s="1247"/>
      <c r="AA107" s="1247"/>
      <c r="AB107" s="1247"/>
      <c r="AC107" s="1248"/>
      <c r="AD107" s="1245">
        <f>S100</f>
        <v>4.0599999999999996</v>
      </c>
      <c r="AE107" s="1245"/>
      <c r="AF107" s="1245"/>
      <c r="AG107" s="1245"/>
      <c r="AH107" s="1245"/>
      <c r="AI107" s="1245"/>
      <c r="AJ107" s="1245"/>
      <c r="AK107" s="1192" t="e">
        <f>IF(K107&lt;=X107,"쇄파대","비쇄파대")</f>
        <v>#REF!</v>
      </c>
      <c r="AL107" s="1192"/>
      <c r="AM107" s="1192"/>
      <c r="AN107" s="1192"/>
      <c r="AO107" s="1192"/>
      <c r="AP107" s="1249"/>
      <c r="AR107" s="434"/>
      <c r="AS107" s="173"/>
      <c r="AT107" s="173"/>
      <c r="AU107" s="173"/>
      <c r="AV107" s="156"/>
      <c r="AW107" s="156"/>
      <c r="AX107" s="156"/>
      <c r="AY107" s="156"/>
      <c r="AZ107" s="156"/>
      <c r="BA107" s="156"/>
      <c r="BB107" s="337"/>
      <c r="BC107" s="337"/>
      <c r="BD107" s="337"/>
      <c r="BE107" s="337"/>
      <c r="BF107" s="337"/>
      <c r="BG107" s="337"/>
      <c r="BH107" s="337"/>
      <c r="BI107" s="337"/>
      <c r="BJ107" s="337"/>
      <c r="BK107" s="337"/>
      <c r="BL107" s="103"/>
      <c r="BM107" s="103"/>
      <c r="BN107" s="103"/>
      <c r="BO107" s="103"/>
      <c r="BP107" s="103"/>
      <c r="BV107" s="103"/>
      <c r="BW107" s="248"/>
    </row>
    <row r="108" spans="1:75" ht="18" customHeight="1">
      <c r="B108" s="122"/>
      <c r="C108" s="122"/>
      <c r="D108" s="122"/>
      <c r="E108" s="122"/>
      <c r="F108" s="122"/>
      <c r="G108" s="122"/>
      <c r="H108" s="122"/>
      <c r="I108" s="122"/>
      <c r="J108" s="122"/>
      <c r="K108" s="331"/>
      <c r="L108" s="331"/>
      <c r="M108" s="331"/>
      <c r="N108" s="331"/>
      <c r="O108" s="331"/>
      <c r="P108" s="331"/>
      <c r="Q108" s="331"/>
      <c r="R108" s="331"/>
      <c r="S108" s="331"/>
      <c r="T108" s="331"/>
      <c r="U108" s="331"/>
      <c r="V108" s="331"/>
      <c r="W108" s="330"/>
      <c r="X108" s="331"/>
      <c r="Y108" s="331"/>
      <c r="Z108" s="331"/>
      <c r="AA108" s="331"/>
      <c r="AB108" s="331"/>
      <c r="AC108" s="331"/>
      <c r="AD108" s="331"/>
      <c r="AE108" s="331"/>
      <c r="AF108" s="331"/>
      <c r="AG108" s="331"/>
      <c r="AH108" s="331"/>
      <c r="AI108" s="331"/>
      <c r="AJ108" s="331"/>
      <c r="AK108" s="122"/>
      <c r="AL108" s="122"/>
      <c r="AM108" s="122"/>
      <c r="AN108" s="122"/>
      <c r="AO108" s="122"/>
      <c r="AP108" s="122"/>
      <c r="AR108" s="1275"/>
      <c r="AS108" s="1219"/>
      <c r="AT108" s="1219"/>
      <c r="AU108" s="1219"/>
      <c r="AV108" s="1276"/>
      <c r="AW108" s="1276"/>
      <c r="AX108" s="1276"/>
      <c r="AY108" s="1276"/>
      <c r="AZ108" s="1276"/>
      <c r="BA108" s="1276"/>
      <c r="BB108" s="1277"/>
      <c r="BC108" s="1277"/>
      <c r="BD108" s="1277"/>
      <c r="BE108" s="1277"/>
      <c r="BF108" s="1277"/>
      <c r="BG108" s="1277"/>
      <c r="BH108" s="1277"/>
      <c r="BI108" s="1277"/>
      <c r="BJ108" s="1277"/>
      <c r="BK108" s="1277"/>
      <c r="BL108" s="103"/>
      <c r="BM108" s="103"/>
      <c r="BN108" s="103"/>
      <c r="BO108" s="103"/>
      <c r="BP108" s="103"/>
      <c r="BV108" s="103"/>
      <c r="BW108" s="248"/>
    </row>
    <row r="109" spans="1:75" ht="20.100000000000001" customHeight="1">
      <c r="AR109" s="247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3"/>
      <c r="BT109" s="103"/>
      <c r="BU109" s="103"/>
      <c r="BV109" s="103"/>
      <c r="BW109" s="248"/>
    </row>
  </sheetData>
  <mergeCells count="300">
    <mergeCell ref="B39:G41"/>
    <mergeCell ref="B75:F77"/>
    <mergeCell ref="B82:F84"/>
    <mergeCell ref="B91:F93"/>
    <mergeCell ref="B98:F100"/>
    <mergeCell ref="B105:F107"/>
    <mergeCell ref="G98:J98"/>
    <mergeCell ref="G93:J93"/>
    <mergeCell ref="G92:J92"/>
    <mergeCell ref="G84:J84"/>
    <mergeCell ref="AR108:AU108"/>
    <mergeCell ref="AV108:BA108"/>
    <mergeCell ref="BB108:BE108"/>
    <mergeCell ref="BF108:BG108"/>
    <mergeCell ref="BH108:BK108"/>
    <mergeCell ref="AK107:AP107"/>
    <mergeCell ref="AV106:BA106"/>
    <mergeCell ref="BB106:BE106"/>
    <mergeCell ref="BF106:BG106"/>
    <mergeCell ref="BH106:BK106"/>
    <mergeCell ref="G107:J107"/>
    <mergeCell ref="K107:P107"/>
    <mergeCell ref="Q107:V107"/>
    <mergeCell ref="X107:AC107"/>
    <mergeCell ref="AD107:AJ107"/>
    <mergeCell ref="BB105:BE105"/>
    <mergeCell ref="BF105:BG105"/>
    <mergeCell ref="BH105:BK105"/>
    <mergeCell ref="G106:J106"/>
    <mergeCell ref="K106:P106"/>
    <mergeCell ref="Q106:V106"/>
    <mergeCell ref="X106:AC106"/>
    <mergeCell ref="AD106:AJ106"/>
    <mergeCell ref="AK106:AP106"/>
    <mergeCell ref="AR106:AU106"/>
    <mergeCell ref="AV104:BK104"/>
    <mergeCell ref="G105:J105"/>
    <mergeCell ref="K105:P105"/>
    <mergeCell ref="Q105:V105"/>
    <mergeCell ref="X105:AC105"/>
    <mergeCell ref="AD105:AJ105"/>
    <mergeCell ref="AK105:AP105"/>
    <mergeCell ref="AR105:AU105"/>
    <mergeCell ref="AV105:BA105"/>
    <mergeCell ref="B103:J104"/>
    <mergeCell ref="K103:P104"/>
    <mergeCell ref="Q103:AJ103"/>
    <mergeCell ref="AK103:AP104"/>
    <mergeCell ref="Q104:AC104"/>
    <mergeCell ref="AD104:AJ104"/>
    <mergeCell ref="G100:J100"/>
    <mergeCell ref="K100:R100"/>
    <mergeCell ref="S100:AG100"/>
    <mergeCell ref="AH100:AP100"/>
    <mergeCell ref="K98:R98"/>
    <mergeCell ref="S98:AG98"/>
    <mergeCell ref="AH98:AP98"/>
    <mergeCell ref="G99:J99"/>
    <mergeCell ref="K99:R99"/>
    <mergeCell ref="S99:AG99"/>
    <mergeCell ref="AH99:AP99"/>
    <mergeCell ref="AR94:AU94"/>
    <mergeCell ref="AV94:AY94"/>
    <mergeCell ref="AZ94:BC94"/>
    <mergeCell ref="BI94:BL94"/>
    <mergeCell ref="B97:J97"/>
    <mergeCell ref="K97:R97"/>
    <mergeCell ref="S97:AG97"/>
    <mergeCell ref="AH97:AP97"/>
    <mergeCell ref="AF93:AK93"/>
    <mergeCell ref="AL93:AP93"/>
    <mergeCell ref="AR93:AU93"/>
    <mergeCell ref="AV93:AY93"/>
    <mergeCell ref="AZ93:BC93"/>
    <mergeCell ref="BI93:BL93"/>
    <mergeCell ref="K93:O93"/>
    <mergeCell ref="P93:U93"/>
    <mergeCell ref="V93:Z93"/>
    <mergeCell ref="AA93:AE93"/>
    <mergeCell ref="AF92:AK92"/>
    <mergeCell ref="AL92:AP92"/>
    <mergeCell ref="K92:O92"/>
    <mergeCell ref="P92:U92"/>
    <mergeCell ref="V92:Z92"/>
    <mergeCell ref="AA92:AE92"/>
    <mergeCell ref="AR92:AU92"/>
    <mergeCell ref="AV92:AY92"/>
    <mergeCell ref="AZ92:BC92"/>
    <mergeCell ref="BI92:BL92"/>
    <mergeCell ref="AL91:AP91"/>
    <mergeCell ref="AR91:AU91"/>
    <mergeCell ref="AV91:AY91"/>
    <mergeCell ref="AZ91:BC91"/>
    <mergeCell ref="BI91:BL91"/>
    <mergeCell ref="AR90:AU90"/>
    <mergeCell ref="AV90:AY90"/>
    <mergeCell ref="AZ90:BC90"/>
    <mergeCell ref="G91:J91"/>
    <mergeCell ref="K91:O91"/>
    <mergeCell ref="P91:U91"/>
    <mergeCell ref="V91:Z91"/>
    <mergeCell ref="AA91:AE91"/>
    <mergeCell ref="AF91:AK91"/>
    <mergeCell ref="B89:J90"/>
    <mergeCell ref="K89:O90"/>
    <mergeCell ref="P89:U90"/>
    <mergeCell ref="V89:Z90"/>
    <mergeCell ref="AA89:AE90"/>
    <mergeCell ref="AF89:AK90"/>
    <mergeCell ref="AL89:AP90"/>
    <mergeCell ref="K84:R84"/>
    <mergeCell ref="S84:Y84"/>
    <mergeCell ref="AA84:AG84"/>
    <mergeCell ref="AH84:AP84"/>
    <mergeCell ref="AH82:AP82"/>
    <mergeCell ref="G83:J83"/>
    <mergeCell ref="K83:R83"/>
    <mergeCell ref="S83:Y83"/>
    <mergeCell ref="AA83:AG83"/>
    <mergeCell ref="AH83:AP83"/>
    <mergeCell ref="BL78:BN78"/>
    <mergeCell ref="B81:J81"/>
    <mergeCell ref="K81:R81"/>
    <mergeCell ref="S81:AG81"/>
    <mergeCell ref="AH81:AP81"/>
    <mergeCell ref="G82:J82"/>
    <mergeCell ref="K82:R82"/>
    <mergeCell ref="S82:Y82"/>
    <mergeCell ref="AA82:AG82"/>
    <mergeCell ref="AR78:AU78"/>
    <mergeCell ref="AY78:BB78"/>
    <mergeCell ref="BC78:BE78"/>
    <mergeCell ref="BF78:BH78"/>
    <mergeCell ref="BI78:BK78"/>
    <mergeCell ref="AK77:AP77"/>
    <mergeCell ref="AR77:AU77"/>
    <mergeCell ref="G77:J77"/>
    <mergeCell ref="K77:R77"/>
    <mergeCell ref="S77:X77"/>
    <mergeCell ref="Y77:AD77"/>
    <mergeCell ref="AE77:AJ77"/>
    <mergeCell ref="AR76:AU76"/>
    <mergeCell ref="G76:J76"/>
    <mergeCell ref="K76:R76"/>
    <mergeCell ref="S76:X76"/>
    <mergeCell ref="Y76:AD76"/>
    <mergeCell ref="AY76:BB76"/>
    <mergeCell ref="BC76:BE76"/>
    <mergeCell ref="BF76:BH76"/>
    <mergeCell ref="BI76:BK76"/>
    <mergeCell ref="BL76:BN76"/>
    <mergeCell ref="BC75:BE75"/>
    <mergeCell ref="BF75:BH75"/>
    <mergeCell ref="BI75:BK75"/>
    <mergeCell ref="BL75:BN75"/>
    <mergeCell ref="AY75:BB75"/>
    <mergeCell ref="AE76:AJ76"/>
    <mergeCell ref="AK76:AP76"/>
    <mergeCell ref="BL74:BN74"/>
    <mergeCell ref="G75:J75"/>
    <mergeCell ref="K75:R75"/>
    <mergeCell ref="S75:X75"/>
    <mergeCell ref="Y75:AD75"/>
    <mergeCell ref="AE75:AJ75"/>
    <mergeCell ref="AK75:AP75"/>
    <mergeCell ref="AR75:AU75"/>
    <mergeCell ref="AY72:BB73"/>
    <mergeCell ref="BC72:BE73"/>
    <mergeCell ref="BF72:BH73"/>
    <mergeCell ref="BI72:BK73"/>
    <mergeCell ref="BL72:BN73"/>
    <mergeCell ref="AR74:AU74"/>
    <mergeCell ref="AY74:BB74"/>
    <mergeCell ref="BC74:BE74"/>
    <mergeCell ref="BF74:BH74"/>
    <mergeCell ref="BI74:BK74"/>
    <mergeCell ref="D70:AL70"/>
    <mergeCell ref="B72:J74"/>
    <mergeCell ref="K72:R74"/>
    <mergeCell ref="S72:X74"/>
    <mergeCell ref="Y72:AD74"/>
    <mergeCell ref="AE72:AJ74"/>
    <mergeCell ref="AK72:AP74"/>
    <mergeCell ref="AT42:AX42"/>
    <mergeCell ref="AY42:BC42"/>
    <mergeCell ref="BD42:BI42"/>
    <mergeCell ref="H40:K40"/>
    <mergeCell ref="L40:U40"/>
    <mergeCell ref="V40:AE40"/>
    <mergeCell ref="AF40:AP40"/>
    <mergeCell ref="H41:K41"/>
    <mergeCell ref="L41:U41"/>
    <mergeCell ref="V41:AE41"/>
    <mergeCell ref="L37:U38"/>
    <mergeCell ref="V37:AE38"/>
    <mergeCell ref="AF37:AP38"/>
    <mergeCell ref="AF41:AP41"/>
    <mergeCell ref="AY37:BC37"/>
    <mergeCell ref="BD37:BI37"/>
    <mergeCell ref="AT38:AX38"/>
    <mergeCell ref="AY38:BC38"/>
    <mergeCell ref="BD38:BI38"/>
    <mergeCell ref="AT37:AX37"/>
    <mergeCell ref="AW19:AY19"/>
    <mergeCell ref="BA19:BC19"/>
    <mergeCell ref="BE19:BG19"/>
    <mergeCell ref="BI19:BK19"/>
    <mergeCell ref="H39:K39"/>
    <mergeCell ref="L39:U39"/>
    <mergeCell ref="V39:AE39"/>
    <mergeCell ref="AF39:AP39"/>
    <mergeCell ref="E34:AM34"/>
    <mergeCell ref="B37:K38"/>
    <mergeCell ref="BJ17:BM17"/>
    <mergeCell ref="BN17:BQ17"/>
    <mergeCell ref="DM17:DO17"/>
    <mergeCell ref="AW18:AY18"/>
    <mergeCell ref="BA18:BC18"/>
    <mergeCell ref="BE18:BG18"/>
    <mergeCell ref="BI18:BK18"/>
    <mergeCell ref="AR16:AT16"/>
    <mergeCell ref="H15:K15"/>
    <mergeCell ref="L15:O15"/>
    <mergeCell ref="AR17:AT17"/>
    <mergeCell ref="AV17:AX17"/>
    <mergeCell ref="BF17:BI17"/>
    <mergeCell ref="H16:K16"/>
    <mergeCell ref="L16:O16"/>
    <mergeCell ref="P16:U16"/>
    <mergeCell ref="V16:AA16"/>
    <mergeCell ref="AB16:AH16"/>
    <mergeCell ref="AI16:AP16"/>
    <mergeCell ref="DM13:DO13"/>
    <mergeCell ref="AI14:AP14"/>
    <mergeCell ref="AR14:AT14"/>
    <mergeCell ref="AI12:AP13"/>
    <mergeCell ref="AR12:AX12"/>
    <mergeCell ref="AR15:AT15"/>
    <mergeCell ref="AB14:AH14"/>
    <mergeCell ref="AB12:AH13"/>
    <mergeCell ref="BN13:BQ13"/>
    <mergeCell ref="BJ12:BM12"/>
    <mergeCell ref="AR13:AT13"/>
    <mergeCell ref="AV13:AX13"/>
    <mergeCell ref="BF13:BI13"/>
    <mergeCell ref="BJ13:BM13"/>
    <mergeCell ref="P12:U13"/>
    <mergeCell ref="V12:AA13"/>
    <mergeCell ref="P15:U15"/>
    <mergeCell ref="V15:AA15"/>
    <mergeCell ref="AB15:AH15"/>
    <mergeCell ref="AI15:AP15"/>
    <mergeCell ref="L8:Q8"/>
    <mergeCell ref="AB7:AF7"/>
    <mergeCell ref="R8:AA8"/>
    <mergeCell ref="B14:G16"/>
    <mergeCell ref="H14:K14"/>
    <mergeCell ref="L14:O14"/>
    <mergeCell ref="P14:U14"/>
    <mergeCell ref="V14:AA14"/>
    <mergeCell ref="B12:K13"/>
    <mergeCell ref="L12:O13"/>
    <mergeCell ref="AV7:AX7"/>
    <mergeCell ref="BF12:BI12"/>
    <mergeCell ref="BF8:BJ8"/>
    <mergeCell ref="H7:K7"/>
    <mergeCell ref="AV9:AX9"/>
    <mergeCell ref="BF9:BJ9"/>
    <mergeCell ref="AR10:AT10"/>
    <mergeCell ref="AV10:AX10"/>
    <mergeCell ref="BA10:BC10"/>
    <mergeCell ref="H8:K8"/>
    <mergeCell ref="AG8:AK8"/>
    <mergeCell ref="AL8:AP8"/>
    <mergeCell ref="AL7:AP7"/>
    <mergeCell ref="AL5:AP5"/>
    <mergeCell ref="BF7:BJ7"/>
    <mergeCell ref="AV5:AY5"/>
    <mergeCell ref="BF5:BJ5"/>
    <mergeCell ref="AL6:AP6"/>
    <mergeCell ref="AV6:AX6"/>
    <mergeCell ref="BF6:BJ6"/>
    <mergeCell ref="B6:G8"/>
    <mergeCell ref="H6:K6"/>
    <mergeCell ref="L6:Q6"/>
    <mergeCell ref="R6:AA6"/>
    <mergeCell ref="AB6:AF6"/>
    <mergeCell ref="AG6:AK6"/>
    <mergeCell ref="L7:Q7"/>
    <mergeCell ref="R7:AA7"/>
    <mergeCell ref="AG7:AK7"/>
    <mergeCell ref="AB8:AF8"/>
    <mergeCell ref="DF3:DH3"/>
    <mergeCell ref="B4:K5"/>
    <mergeCell ref="L4:Q5"/>
    <mergeCell ref="R4:AA5"/>
    <mergeCell ref="AB4:AP4"/>
    <mergeCell ref="BF4:BJ4"/>
    <mergeCell ref="AB5:AF5"/>
    <mergeCell ref="AG5:AK5"/>
  </mergeCells>
  <phoneticPr fontId="39" type="noConversion"/>
  <pageMargins left="0.78740157480314965" right="0.70866141732283472" top="0.78740157480314965" bottom="0.78740157480314965" header="0.51181102362204722" footer="0.51181102362204722"/>
  <pageSetup paperSize="9" orientation="portrait" r:id="rId1"/>
  <headerFooter alignWithMargins="0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EE304"/>
  <sheetViews>
    <sheetView view="pageBreakPreview" topLeftCell="A54" zoomScaleNormal="100" zoomScaleSheetLayoutView="100" workbookViewId="0">
      <selection activeCell="I32" sqref="I26:AO34"/>
    </sheetView>
  </sheetViews>
  <sheetFormatPr defaultColWidth="2" defaultRowHeight="20.100000000000001" customHeight="1"/>
  <cols>
    <col min="1" max="38" width="2" style="195" customWidth="1"/>
    <col min="39" max="39" width="5.5546875" style="195" customWidth="1"/>
    <col min="40" max="40" width="2" style="195" customWidth="1"/>
    <col min="41" max="41" width="6.109375" style="195" customWidth="1"/>
    <col min="42" max="61" width="4.77734375" style="195" customWidth="1"/>
    <col min="62" max="16384" width="2" style="195"/>
  </cols>
  <sheetData>
    <row r="1" spans="1:38" ht="26.1" customHeight="1">
      <c r="A1" s="416" t="s">
        <v>644</v>
      </c>
      <c r="B1" s="414"/>
      <c r="C1" s="414"/>
      <c r="D1" s="414"/>
      <c r="E1" s="414"/>
      <c r="F1" s="414"/>
      <c r="G1" s="414"/>
      <c r="H1" s="414"/>
      <c r="I1" s="415"/>
      <c r="J1" s="415"/>
      <c r="K1" s="415"/>
      <c r="L1" s="415"/>
      <c r="M1" s="415"/>
      <c r="N1" s="415"/>
      <c r="O1" s="415"/>
      <c r="P1" s="415"/>
    </row>
    <row r="2" spans="1:38" ht="26.1" customHeight="1">
      <c r="A2" s="1908" t="s">
        <v>542</v>
      </c>
      <c r="B2" s="1908"/>
      <c r="C2" s="1908"/>
      <c r="D2" s="1908"/>
      <c r="E2" s="1908"/>
      <c r="F2" s="1908"/>
      <c r="G2" s="1908"/>
      <c r="H2" s="1908"/>
      <c r="I2" s="1908"/>
      <c r="J2" s="1908"/>
      <c r="K2" s="1908"/>
      <c r="L2" s="1908"/>
      <c r="M2" s="1908"/>
      <c r="N2" s="1908"/>
      <c r="O2" s="1908"/>
      <c r="P2" s="1908"/>
      <c r="Q2" s="361"/>
      <c r="AH2" s="132"/>
      <c r="AI2" s="132"/>
      <c r="AJ2" s="132"/>
    </row>
    <row r="3" spans="1:38" ht="26.1" customHeight="1" thickBot="1">
      <c r="A3" s="346"/>
      <c r="B3" s="1329" t="s">
        <v>433</v>
      </c>
      <c r="C3" s="1330"/>
      <c r="D3" s="1330"/>
      <c r="E3" s="1330"/>
      <c r="F3" s="1330"/>
      <c r="G3" s="1330"/>
      <c r="H3" s="1330"/>
      <c r="I3" s="1467" t="s">
        <v>619</v>
      </c>
      <c r="J3" s="1467"/>
      <c r="K3" s="1467"/>
      <c r="L3" s="1467"/>
      <c r="M3" s="1467"/>
      <c r="N3" s="1467"/>
      <c r="O3" s="1467" t="s">
        <v>620</v>
      </c>
      <c r="P3" s="1467"/>
      <c r="Q3" s="1467"/>
      <c r="R3" s="1467"/>
      <c r="S3" s="1467"/>
      <c r="T3" s="1467"/>
      <c r="U3" s="1467" t="s">
        <v>601</v>
      </c>
      <c r="V3" s="1467"/>
      <c r="W3" s="1467"/>
      <c r="X3" s="1467"/>
      <c r="Y3" s="1467"/>
      <c r="Z3" s="1467"/>
      <c r="AA3" s="1467"/>
      <c r="AB3" s="1467" t="s">
        <v>665</v>
      </c>
      <c r="AC3" s="1467"/>
      <c r="AD3" s="1467"/>
      <c r="AE3" s="1467"/>
      <c r="AF3" s="1467"/>
      <c r="AG3" s="1467"/>
      <c r="AH3" s="1330" t="s">
        <v>434</v>
      </c>
      <c r="AI3" s="1330"/>
      <c r="AJ3" s="1338"/>
    </row>
    <row r="4" spans="1:38" ht="26.1" customHeight="1" thickTop="1">
      <c r="A4" s="346"/>
      <c r="B4" s="1909" t="str">
        <f>'2.1, 기존시설(50년빈도)'!B20</f>
        <v>기존시설물</v>
      </c>
      <c r="C4" s="1909"/>
      <c r="D4" s="1909"/>
      <c r="E4" s="1910"/>
      <c r="F4" s="1915" t="str">
        <f>'2.1, 기존시설(50년빈도)'!H20</f>
        <v>B</v>
      </c>
      <c r="G4" s="1915"/>
      <c r="H4" s="1915"/>
      <c r="I4" s="1916">
        <f>'2.1, 기존시설(50년빈도)'!L20</f>
        <v>3.5</v>
      </c>
      <c r="J4" s="1916"/>
      <c r="K4" s="1916"/>
      <c r="L4" s="1916"/>
      <c r="M4" s="1916"/>
      <c r="N4" s="1916"/>
      <c r="O4" s="1916">
        <f>'2.1, 기존시설(50년빈도)'!Q20</f>
        <v>11.3</v>
      </c>
      <c r="P4" s="1916"/>
      <c r="Q4" s="1916"/>
      <c r="R4" s="1916"/>
      <c r="S4" s="1916"/>
      <c r="T4" s="1916"/>
      <c r="U4" s="1916">
        <f>'나.마루높이검토(기존시설50년)'!U22</f>
        <v>3.3559999999999999</v>
      </c>
      <c r="V4" s="1916"/>
      <c r="W4" s="1916"/>
      <c r="X4" s="1916"/>
      <c r="Y4" s="1916"/>
      <c r="Z4" s="1916"/>
      <c r="AA4" s="1916"/>
      <c r="AB4" s="1916">
        <f>'나.마루높이검토(기존시설50년)'!AB22</f>
        <v>-10</v>
      </c>
      <c r="AC4" s="1916"/>
      <c r="AD4" s="1916"/>
      <c r="AE4" s="1916"/>
      <c r="AF4" s="1916"/>
      <c r="AG4" s="1916"/>
      <c r="AH4" s="1917"/>
      <c r="AI4" s="1917"/>
      <c r="AJ4" s="1918"/>
    </row>
    <row r="5" spans="1:38" ht="26.1" customHeight="1">
      <c r="A5" s="346"/>
      <c r="B5" s="1911"/>
      <c r="C5" s="1911"/>
      <c r="D5" s="1911"/>
      <c r="E5" s="1912"/>
      <c r="F5" s="1919" t="str">
        <f>'2.1, 기존시설(50년빈도)'!H21</f>
        <v>C</v>
      </c>
      <c r="G5" s="1919"/>
      <c r="H5" s="1919"/>
      <c r="I5" s="1920">
        <f>'2.1, 기존시설(50년빈도)'!L21</f>
        <v>4.2</v>
      </c>
      <c r="J5" s="1920"/>
      <c r="K5" s="1920"/>
      <c r="L5" s="1920"/>
      <c r="M5" s="1920"/>
      <c r="N5" s="1920"/>
      <c r="O5" s="1920">
        <f>'2.1, 기존시설(50년빈도)'!Q21</f>
        <v>11.3</v>
      </c>
      <c r="P5" s="1920"/>
      <c r="Q5" s="1920"/>
      <c r="R5" s="1920"/>
      <c r="S5" s="1920"/>
      <c r="T5" s="1920"/>
      <c r="U5" s="1920">
        <f>'나.마루높이검토(기존시설50년)'!U23</f>
        <v>3.3559999999999999</v>
      </c>
      <c r="V5" s="1920"/>
      <c r="W5" s="1920"/>
      <c r="X5" s="1920"/>
      <c r="Y5" s="1920"/>
      <c r="Z5" s="1920"/>
      <c r="AA5" s="1920"/>
      <c r="AB5" s="1920">
        <f>'나.마루높이검토(기존시설50년)'!AB23</f>
        <v>-10</v>
      </c>
      <c r="AC5" s="1920"/>
      <c r="AD5" s="1920"/>
      <c r="AE5" s="1920"/>
      <c r="AF5" s="1920"/>
      <c r="AG5" s="1920"/>
      <c r="AH5" s="916"/>
      <c r="AI5" s="916"/>
      <c r="AJ5" s="908"/>
    </row>
    <row r="6" spans="1:38" ht="26.1" customHeight="1">
      <c r="A6" s="346"/>
      <c r="B6" s="1913"/>
      <c r="C6" s="1913"/>
      <c r="D6" s="1913"/>
      <c r="E6" s="1914"/>
      <c r="F6" s="1921" t="str">
        <f>'2.1, 기존시설(50년빈도)'!H22</f>
        <v>D</v>
      </c>
      <c r="G6" s="1921"/>
      <c r="H6" s="1921"/>
      <c r="I6" s="1922">
        <f>'2.1, 기존시설(50년빈도)'!L22</f>
        <v>4</v>
      </c>
      <c r="J6" s="1922"/>
      <c r="K6" s="1922"/>
      <c r="L6" s="1922"/>
      <c r="M6" s="1922"/>
      <c r="N6" s="1922"/>
      <c r="O6" s="1922">
        <f>'2.1, 기존시설(50년빈도)'!Q22</f>
        <v>11.3</v>
      </c>
      <c r="P6" s="1922"/>
      <c r="Q6" s="1922"/>
      <c r="R6" s="1922"/>
      <c r="S6" s="1922"/>
      <c r="T6" s="1922"/>
      <c r="U6" s="1922">
        <f>'나.마루높이검토(기존시설50년)'!U24</f>
        <v>3.3559999999999999</v>
      </c>
      <c r="V6" s="1922"/>
      <c r="W6" s="1922"/>
      <c r="X6" s="1922"/>
      <c r="Y6" s="1922"/>
      <c r="Z6" s="1922"/>
      <c r="AA6" s="1922"/>
      <c r="AB6" s="1922">
        <f>'나.마루높이검토(기존시설50년)'!AB24</f>
        <v>-10</v>
      </c>
      <c r="AC6" s="1922"/>
      <c r="AD6" s="1922"/>
      <c r="AE6" s="1922"/>
      <c r="AF6" s="1922"/>
      <c r="AG6" s="1922"/>
      <c r="AH6" s="907"/>
      <c r="AI6" s="907"/>
      <c r="AJ6" s="915"/>
    </row>
    <row r="7" spans="1:38" ht="26.1" customHeight="1">
      <c r="A7" s="361"/>
      <c r="B7" s="361"/>
      <c r="C7" s="361"/>
      <c r="D7" s="361"/>
      <c r="E7" s="361"/>
      <c r="F7" s="361"/>
      <c r="G7" s="361"/>
      <c r="H7" s="361"/>
    </row>
    <row r="8" spans="1:38" ht="26.1" customHeight="1">
      <c r="A8" s="1908" t="s">
        <v>645</v>
      </c>
      <c r="B8" s="1908"/>
      <c r="C8" s="1908"/>
      <c r="D8" s="1908"/>
      <c r="E8" s="1908"/>
      <c r="F8" s="1908"/>
      <c r="G8" s="1908"/>
      <c r="H8" s="1908"/>
      <c r="I8" s="1908"/>
      <c r="J8" s="1908"/>
      <c r="K8" s="1908"/>
      <c r="L8" s="1908"/>
      <c r="M8" s="1908"/>
      <c r="N8" s="1908"/>
      <c r="O8" s="1908"/>
      <c r="P8" s="1908"/>
      <c r="Q8" s="361"/>
    </row>
    <row r="9" spans="1:38" ht="26.1" customHeight="1" thickBot="1">
      <c r="B9" s="1923" t="s">
        <v>435</v>
      </c>
      <c r="C9" s="1924"/>
      <c r="D9" s="1924"/>
      <c r="E9" s="1924"/>
      <c r="F9" s="1924"/>
      <c r="G9" s="1924"/>
      <c r="H9" s="1924"/>
      <c r="I9" s="1924"/>
      <c r="J9" s="1924"/>
      <c r="K9" s="1924"/>
      <c r="L9" s="1924" t="s">
        <v>436</v>
      </c>
      <c r="M9" s="1924"/>
      <c r="N9" s="1924"/>
      <c r="O9" s="1924"/>
      <c r="P9" s="1924"/>
      <c r="Q9" s="1924"/>
      <c r="R9" s="1924"/>
      <c r="S9" s="1924"/>
      <c r="T9" s="1924"/>
      <c r="U9" s="1924"/>
      <c r="V9" s="1924"/>
      <c r="W9" s="1924"/>
      <c r="X9" s="1924"/>
      <c r="Y9" s="1924"/>
      <c r="Z9" s="1924"/>
      <c r="AA9" s="1924" t="s">
        <v>437</v>
      </c>
      <c r="AB9" s="1924"/>
      <c r="AC9" s="1924"/>
      <c r="AD9" s="1924"/>
      <c r="AE9" s="1924"/>
      <c r="AF9" s="1924"/>
      <c r="AG9" s="1924"/>
      <c r="AH9" s="1924"/>
      <c r="AI9" s="1924"/>
      <c r="AJ9" s="1925"/>
    </row>
    <row r="10" spans="1:38" ht="26.1" customHeight="1" thickTop="1">
      <c r="B10" s="1926" t="s">
        <v>438</v>
      </c>
      <c r="C10" s="1927"/>
      <c r="D10" s="1927"/>
      <c r="E10" s="1927"/>
      <c r="F10" s="1927"/>
      <c r="G10" s="1927"/>
      <c r="H10" s="1927"/>
      <c r="I10" s="1927"/>
      <c r="J10" s="1927"/>
      <c r="K10" s="1927"/>
      <c r="L10" s="1927" t="s">
        <v>543</v>
      </c>
      <c r="M10" s="1927"/>
      <c r="N10" s="1927"/>
      <c r="O10" s="1927"/>
      <c r="P10" s="1927"/>
      <c r="Q10" s="1927"/>
      <c r="R10" s="1927"/>
      <c r="S10" s="1927"/>
      <c r="T10" s="1927"/>
      <c r="U10" s="1927"/>
      <c r="V10" s="1927"/>
      <c r="W10" s="1927"/>
      <c r="X10" s="1927"/>
      <c r="Y10" s="1927"/>
      <c r="Z10" s="1927"/>
      <c r="AA10" s="1927"/>
      <c r="AB10" s="1927"/>
      <c r="AC10" s="1927"/>
      <c r="AD10" s="1927"/>
      <c r="AE10" s="1927"/>
      <c r="AF10" s="1927"/>
      <c r="AG10" s="1927"/>
      <c r="AH10" s="1927"/>
      <c r="AI10" s="1927"/>
      <c r="AJ10" s="1928"/>
    </row>
    <row r="11" spans="1:38" ht="26.1" customHeight="1">
      <c r="B11" s="1929" t="s">
        <v>439</v>
      </c>
      <c r="C11" s="1930"/>
      <c r="D11" s="1930"/>
      <c r="E11" s="1930"/>
      <c r="F11" s="1930"/>
      <c r="G11" s="1930"/>
      <c r="H11" s="1930"/>
      <c r="I11" s="1930"/>
      <c r="J11" s="1930"/>
      <c r="K11" s="1930"/>
      <c r="L11" s="1930" t="s">
        <v>544</v>
      </c>
      <c r="M11" s="1930"/>
      <c r="N11" s="1930"/>
      <c r="O11" s="1930"/>
      <c r="P11" s="1930"/>
      <c r="Q11" s="1930"/>
      <c r="R11" s="1930"/>
      <c r="S11" s="1930"/>
      <c r="T11" s="1930"/>
      <c r="U11" s="1930"/>
      <c r="V11" s="1930"/>
      <c r="W11" s="1930"/>
      <c r="X11" s="1930"/>
      <c r="Y11" s="1930"/>
      <c r="Z11" s="1930"/>
      <c r="AA11" s="1930"/>
      <c r="AB11" s="1930"/>
      <c r="AC11" s="1930"/>
      <c r="AD11" s="1930"/>
      <c r="AE11" s="1930"/>
      <c r="AF11" s="1930"/>
      <c r="AG11" s="1930"/>
      <c r="AH11" s="1930"/>
      <c r="AI11" s="1930"/>
      <c r="AJ11" s="736"/>
    </row>
    <row r="12" spans="1:38" ht="26.1" customHeight="1">
      <c r="B12" s="1929" t="s">
        <v>440</v>
      </c>
      <c r="C12" s="1930"/>
      <c r="D12" s="1930"/>
      <c r="E12" s="1930"/>
      <c r="F12" s="1930"/>
      <c r="G12" s="1930"/>
      <c r="H12" s="1930"/>
      <c r="I12" s="1930"/>
      <c r="J12" s="1930"/>
      <c r="K12" s="1930"/>
      <c r="L12" s="1930" t="s">
        <v>545</v>
      </c>
      <c r="M12" s="1930"/>
      <c r="N12" s="1930"/>
      <c r="O12" s="1930"/>
      <c r="P12" s="1930"/>
      <c r="Q12" s="1930"/>
      <c r="R12" s="1930"/>
      <c r="S12" s="1930"/>
      <c r="T12" s="1930"/>
      <c r="U12" s="1930"/>
      <c r="V12" s="1930"/>
      <c r="W12" s="1930"/>
      <c r="X12" s="1930"/>
      <c r="Y12" s="1930"/>
      <c r="Z12" s="1930"/>
      <c r="AA12" s="1930"/>
      <c r="AB12" s="1930"/>
      <c r="AC12" s="1930"/>
      <c r="AD12" s="1930"/>
      <c r="AE12" s="1930"/>
      <c r="AF12" s="1930"/>
      <c r="AG12" s="1930"/>
      <c r="AH12" s="1930"/>
      <c r="AI12" s="1930"/>
      <c r="AJ12" s="736"/>
    </row>
    <row r="13" spans="1:38" ht="26.1" customHeight="1">
      <c r="B13" s="1929" t="s">
        <v>441</v>
      </c>
      <c r="C13" s="1930"/>
      <c r="D13" s="1930"/>
      <c r="E13" s="1930"/>
      <c r="F13" s="1930"/>
      <c r="G13" s="1930"/>
      <c r="H13" s="1930"/>
      <c r="I13" s="1930"/>
      <c r="J13" s="1930"/>
      <c r="K13" s="1930"/>
      <c r="L13" s="1934" t="s">
        <v>442</v>
      </c>
      <c r="M13" s="1934"/>
      <c r="N13" s="1934"/>
      <c r="O13" s="1934"/>
      <c r="P13" s="1934"/>
      <c r="Q13" s="1934"/>
      <c r="R13" s="1934"/>
      <c r="S13" s="1934"/>
      <c r="T13" s="1934"/>
      <c r="U13" s="1934"/>
      <c r="V13" s="1934"/>
      <c r="W13" s="1934"/>
      <c r="X13" s="1934"/>
      <c r="Y13" s="1934"/>
      <c r="Z13" s="1934"/>
      <c r="AA13" s="1930"/>
      <c r="AB13" s="1930"/>
      <c r="AC13" s="1930"/>
      <c r="AD13" s="1930"/>
      <c r="AE13" s="1930"/>
      <c r="AF13" s="1930"/>
      <c r="AG13" s="1930"/>
      <c r="AH13" s="1930"/>
      <c r="AI13" s="1930"/>
      <c r="AJ13" s="736"/>
      <c r="AL13" s="1935"/>
    </row>
    <row r="14" spans="1:38" ht="26.1" customHeight="1">
      <c r="B14" s="1929"/>
      <c r="C14" s="1930"/>
      <c r="D14" s="1930"/>
      <c r="E14" s="1930"/>
      <c r="F14" s="1930"/>
      <c r="G14" s="1930"/>
      <c r="H14" s="1930"/>
      <c r="I14" s="1930"/>
      <c r="J14" s="1930"/>
      <c r="K14" s="1930"/>
      <c r="L14" s="1936" t="s">
        <v>443</v>
      </c>
      <c r="M14" s="1936"/>
      <c r="N14" s="1936"/>
      <c r="O14" s="1936"/>
      <c r="P14" s="1936"/>
      <c r="Q14" s="1936"/>
      <c r="R14" s="1936"/>
      <c r="S14" s="1936"/>
      <c r="T14" s="1936"/>
      <c r="U14" s="1936"/>
      <c r="V14" s="1936"/>
      <c r="W14" s="1936"/>
      <c r="X14" s="1936"/>
      <c r="Y14" s="1936"/>
      <c r="Z14" s="1936"/>
      <c r="AA14" s="1930"/>
      <c r="AB14" s="1930"/>
      <c r="AC14" s="1930"/>
      <c r="AD14" s="1930"/>
      <c r="AE14" s="1930"/>
      <c r="AF14" s="1930"/>
      <c r="AG14" s="1930"/>
      <c r="AH14" s="1930"/>
      <c r="AI14" s="1930"/>
      <c r="AJ14" s="736"/>
      <c r="AL14" s="1935"/>
    </row>
    <row r="15" spans="1:38" ht="26.1" customHeight="1">
      <c r="B15" s="1937" t="s">
        <v>444</v>
      </c>
      <c r="C15" s="1938"/>
      <c r="D15" s="1938"/>
      <c r="E15" s="1938"/>
      <c r="F15" s="1938"/>
      <c r="G15" s="1938"/>
      <c r="H15" s="1938"/>
      <c r="I15" s="1938"/>
      <c r="J15" s="1938"/>
      <c r="K15" s="1938"/>
      <c r="L15" s="1930" t="s">
        <v>445</v>
      </c>
      <c r="M15" s="1930"/>
      <c r="N15" s="1930"/>
      <c r="O15" s="1930"/>
      <c r="P15" s="1930"/>
      <c r="Q15" s="1930"/>
      <c r="R15" s="1930"/>
      <c r="S15" s="1930"/>
      <c r="T15" s="1930"/>
      <c r="U15" s="1930"/>
      <c r="V15" s="1930"/>
      <c r="W15" s="1930"/>
      <c r="X15" s="1930"/>
      <c r="Y15" s="1930"/>
      <c r="Z15" s="1930"/>
      <c r="AA15" s="1930"/>
      <c r="AB15" s="1930"/>
      <c r="AC15" s="1930"/>
      <c r="AD15" s="1930"/>
      <c r="AE15" s="1930"/>
      <c r="AF15" s="1930"/>
      <c r="AG15" s="1930"/>
      <c r="AH15" s="1930"/>
      <c r="AI15" s="1930"/>
      <c r="AJ15" s="736"/>
      <c r="AL15" s="1935"/>
    </row>
    <row r="16" spans="1:38" ht="26.1" customHeight="1"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363"/>
      <c r="AL16" s="362"/>
    </row>
    <row r="17" spans="1:38" ht="26.1" customHeight="1">
      <c r="A17" s="1908" t="s">
        <v>646</v>
      </c>
      <c r="B17" s="1908"/>
      <c r="C17" s="1908"/>
      <c r="D17" s="1908"/>
      <c r="E17" s="1908"/>
      <c r="F17" s="1908"/>
      <c r="G17" s="1908"/>
      <c r="H17" s="1908"/>
      <c r="I17" s="1908"/>
      <c r="J17" s="1908"/>
      <c r="K17" s="1908"/>
      <c r="L17" s="1908"/>
      <c r="M17" s="1908"/>
      <c r="N17" s="1908"/>
      <c r="O17" s="1908"/>
      <c r="P17" s="1908"/>
      <c r="Q17" s="361"/>
      <c r="AK17" s="297"/>
    </row>
    <row r="18" spans="1:38" ht="26.1" customHeight="1">
      <c r="B18" s="1947" t="s">
        <v>435</v>
      </c>
      <c r="C18" s="1947"/>
      <c r="D18" s="1947"/>
      <c r="E18" s="1947"/>
      <c r="F18" s="1947"/>
      <c r="G18" s="1947"/>
      <c r="H18" s="1947"/>
      <c r="I18" s="1947"/>
      <c r="J18" s="1947"/>
      <c r="K18" s="1948"/>
      <c r="L18" s="1951" t="s">
        <v>446</v>
      </c>
      <c r="M18" s="1952"/>
      <c r="N18" s="1952"/>
      <c r="O18" s="1952"/>
      <c r="P18" s="1952"/>
      <c r="Q18" s="1952"/>
      <c r="R18" s="1952"/>
      <c r="S18" s="1952"/>
      <c r="T18" s="1952"/>
      <c r="U18" s="1952"/>
      <c r="V18" s="1952"/>
      <c r="W18" s="1952"/>
      <c r="X18" s="1952"/>
      <c r="Y18" s="1952"/>
      <c r="Z18" s="1952"/>
      <c r="AA18" s="1952"/>
      <c r="AB18" s="1952"/>
      <c r="AC18" s="1952"/>
      <c r="AD18" s="1953"/>
      <c r="AE18" s="1947" t="s">
        <v>612</v>
      </c>
      <c r="AF18" s="1947"/>
      <c r="AG18" s="1947"/>
      <c r="AH18" s="1947"/>
      <c r="AI18" s="1947"/>
      <c r="AJ18" s="1947"/>
      <c r="AK18" s="297"/>
    </row>
    <row r="19" spans="1:38" ht="26.1" customHeight="1" thickBot="1">
      <c r="B19" s="1949"/>
      <c r="C19" s="1949"/>
      <c r="D19" s="1949"/>
      <c r="E19" s="1949"/>
      <c r="F19" s="1949"/>
      <c r="G19" s="1949"/>
      <c r="H19" s="1949"/>
      <c r="I19" s="1949"/>
      <c r="J19" s="1949"/>
      <c r="K19" s="1950"/>
      <c r="L19" s="1954" t="s">
        <v>711</v>
      </c>
      <c r="M19" s="1955"/>
      <c r="N19" s="1955"/>
      <c r="O19" s="1955"/>
      <c r="P19" s="1955"/>
      <c r="Q19" s="1956" t="s">
        <v>712</v>
      </c>
      <c r="R19" s="1955"/>
      <c r="S19" s="1955"/>
      <c r="T19" s="1955"/>
      <c r="U19" s="1955"/>
      <c r="V19" s="1931" t="s">
        <v>713</v>
      </c>
      <c r="W19" s="1932"/>
      <c r="X19" s="1932"/>
      <c r="Y19" s="1932"/>
      <c r="Z19" s="1932"/>
      <c r="AA19" s="1932"/>
      <c r="AB19" s="1932"/>
      <c r="AC19" s="1932"/>
      <c r="AD19" s="1933"/>
      <c r="AE19" s="1949"/>
      <c r="AF19" s="1949"/>
      <c r="AG19" s="1949"/>
      <c r="AH19" s="1949"/>
      <c r="AI19" s="1949"/>
      <c r="AJ19" s="1949"/>
      <c r="AK19" s="297"/>
    </row>
    <row r="20" spans="1:38" ht="26.1" customHeight="1" thickTop="1">
      <c r="B20" s="1957" t="s">
        <v>438</v>
      </c>
      <c r="C20" s="1957"/>
      <c r="D20" s="1957"/>
      <c r="E20" s="1957"/>
      <c r="F20" s="1957"/>
      <c r="G20" s="1957"/>
      <c r="H20" s="1957"/>
      <c r="I20" s="1957"/>
      <c r="J20" s="1957"/>
      <c r="K20" s="1958"/>
      <c r="L20" s="1959">
        <f>AB58</f>
        <v>5</v>
      </c>
      <c r="M20" s="1960"/>
      <c r="N20" s="1960"/>
      <c r="O20" s="1960"/>
      <c r="P20" s="1960"/>
      <c r="Q20" s="1960">
        <f>AB61</f>
        <v>10</v>
      </c>
      <c r="R20" s="1960"/>
      <c r="S20" s="1960"/>
      <c r="T20" s="1960"/>
      <c r="U20" s="1960"/>
      <c r="V20" s="2220">
        <f>AB64</f>
        <v>8</v>
      </c>
      <c r="W20" s="2221"/>
      <c r="X20" s="2221"/>
      <c r="Y20" s="2221"/>
      <c r="Z20" s="2221"/>
      <c r="AA20" s="2221"/>
      <c r="AB20" s="2221"/>
      <c r="AC20" s="2221"/>
      <c r="AD20" s="2222"/>
      <c r="AE20" s="1939" t="s">
        <v>661</v>
      </c>
      <c r="AF20" s="1940"/>
      <c r="AG20" s="1940"/>
      <c r="AH20" s="1940"/>
      <c r="AI20" s="1940"/>
      <c r="AJ20" s="1940"/>
      <c r="AK20" s="297"/>
    </row>
    <row r="21" spans="1:38" ht="26.1" customHeight="1">
      <c r="B21" s="1907" t="s">
        <v>439</v>
      </c>
      <c r="C21" s="1907"/>
      <c r="D21" s="1907"/>
      <c r="E21" s="1907"/>
      <c r="F21" s="1907"/>
      <c r="G21" s="1907"/>
      <c r="H21" s="1907"/>
      <c r="I21" s="1907"/>
      <c r="J21" s="1907"/>
      <c r="K21" s="1944"/>
      <c r="L21" s="1945">
        <f>AC95</f>
        <v>8</v>
      </c>
      <c r="M21" s="1946"/>
      <c r="N21" s="1946"/>
      <c r="O21" s="1946"/>
      <c r="P21" s="1946"/>
      <c r="Q21" s="1946">
        <f>AC104</f>
        <v>16</v>
      </c>
      <c r="R21" s="1192"/>
      <c r="S21" s="1192"/>
      <c r="T21" s="1192"/>
      <c r="U21" s="1192"/>
      <c r="V21" s="2223">
        <f>AC113</f>
        <v>12.5</v>
      </c>
      <c r="W21" s="2224"/>
      <c r="X21" s="2224"/>
      <c r="Y21" s="2224"/>
      <c r="Z21" s="2224"/>
      <c r="AA21" s="2224"/>
      <c r="AB21" s="2224"/>
      <c r="AC21" s="2224"/>
      <c r="AD21" s="2225"/>
      <c r="AE21" s="1941"/>
      <c r="AF21" s="1205"/>
      <c r="AG21" s="1205"/>
      <c r="AH21" s="1205"/>
      <c r="AI21" s="1205"/>
      <c r="AJ21" s="1205"/>
      <c r="AK21" s="297"/>
    </row>
    <row r="22" spans="1:38" ht="26.1" customHeight="1">
      <c r="B22" s="1907" t="s">
        <v>440</v>
      </c>
      <c r="C22" s="1907"/>
      <c r="D22" s="1907"/>
      <c r="E22" s="1907"/>
      <c r="F22" s="1907"/>
      <c r="G22" s="1907"/>
      <c r="H22" s="1907"/>
      <c r="I22" s="1907"/>
      <c r="J22" s="1907"/>
      <c r="K22" s="1944"/>
      <c r="L22" s="1945">
        <f>AC155</f>
        <v>6.3</v>
      </c>
      <c r="M22" s="1946"/>
      <c r="N22" s="1946"/>
      <c r="O22" s="1946"/>
      <c r="P22" s="1946"/>
      <c r="Q22" s="1946">
        <f>AC162</f>
        <v>12.5</v>
      </c>
      <c r="R22" s="1192"/>
      <c r="S22" s="1192"/>
      <c r="T22" s="1192"/>
      <c r="U22" s="1192"/>
      <c r="V22" s="2223">
        <f>AC169</f>
        <v>10</v>
      </c>
      <c r="W22" s="2224"/>
      <c r="X22" s="2224"/>
      <c r="Y22" s="2224"/>
      <c r="Z22" s="2224"/>
      <c r="AA22" s="2224"/>
      <c r="AB22" s="2224"/>
      <c r="AC22" s="2224"/>
      <c r="AD22" s="2225"/>
      <c r="AE22" s="1942"/>
      <c r="AF22" s="1943"/>
      <c r="AG22" s="1943"/>
      <c r="AH22" s="1943"/>
      <c r="AI22" s="1943"/>
      <c r="AJ22" s="1943"/>
      <c r="AK22" s="364"/>
    </row>
    <row r="23" spans="1:38" ht="26.1" customHeight="1">
      <c r="B23" s="1907" t="s">
        <v>441</v>
      </c>
      <c r="C23" s="1907"/>
      <c r="D23" s="1907"/>
      <c r="E23" s="1907"/>
      <c r="F23" s="1907"/>
      <c r="G23" s="1907"/>
      <c r="H23" s="1907"/>
      <c r="I23" s="1907"/>
      <c r="J23" s="1907"/>
      <c r="K23" s="1944"/>
      <c r="L23" s="1945">
        <f>AF229</f>
        <v>0.1493945699809528</v>
      </c>
      <c r="M23" s="1946"/>
      <c r="N23" s="1946"/>
      <c r="O23" s="1946"/>
      <c r="P23" s="1946"/>
      <c r="Q23" s="1946">
        <f>AF243</f>
        <v>0.39374628444581866</v>
      </c>
      <c r="R23" s="1192"/>
      <c r="S23" s="1192"/>
      <c r="T23" s="1192"/>
      <c r="U23" s="1192"/>
      <c r="V23" s="2223">
        <f>AF258</f>
        <v>0.30859521490723119</v>
      </c>
      <c r="W23" s="2224"/>
      <c r="X23" s="2224"/>
      <c r="Y23" s="2224"/>
      <c r="Z23" s="2224"/>
      <c r="AA23" s="2224"/>
      <c r="AB23" s="2224"/>
      <c r="AC23" s="2224"/>
      <c r="AD23" s="2225"/>
      <c r="AE23" s="1961" t="s">
        <v>649</v>
      </c>
      <c r="AF23" s="1907"/>
      <c r="AG23" s="1907"/>
      <c r="AH23" s="1907"/>
      <c r="AI23" s="1907"/>
      <c r="AJ23" s="1907"/>
      <c r="AK23" s="364"/>
    </row>
    <row r="24" spans="1:38" ht="26.1" customHeight="1">
      <c r="B24" s="1963" t="s">
        <v>444</v>
      </c>
      <c r="C24" s="1963"/>
      <c r="D24" s="1963"/>
      <c r="E24" s="1963"/>
      <c r="F24" s="1963"/>
      <c r="G24" s="1963"/>
      <c r="H24" s="1963"/>
      <c r="I24" s="1963"/>
      <c r="J24" s="1963"/>
      <c r="K24" s="1964"/>
      <c r="L24" s="1945">
        <f>AG292</f>
        <v>1.4089068438562202</v>
      </c>
      <c r="M24" s="1946"/>
      <c r="N24" s="1946"/>
      <c r="O24" s="1946"/>
      <c r="P24" s="1946"/>
      <c r="Q24" s="1946">
        <f>AG296</f>
        <v>2.4345910261835488</v>
      </c>
      <c r="R24" s="1946"/>
      <c r="S24" s="1946"/>
      <c r="T24" s="1946"/>
      <c r="U24" s="1946"/>
      <c r="V24" s="2223">
        <f>AG300</f>
        <v>1.5064258194688753</v>
      </c>
      <c r="W24" s="2224"/>
      <c r="X24" s="2224"/>
      <c r="Y24" s="2224"/>
      <c r="Z24" s="2224"/>
      <c r="AA24" s="2224"/>
      <c r="AB24" s="2224"/>
      <c r="AC24" s="2224"/>
      <c r="AD24" s="2225"/>
      <c r="AE24" s="1962"/>
      <c r="AF24" s="1907"/>
      <c r="AG24" s="1907"/>
      <c r="AH24" s="1907"/>
      <c r="AI24" s="1907"/>
      <c r="AJ24" s="1907"/>
      <c r="AK24" s="365"/>
      <c r="AL24" s="362"/>
    </row>
    <row r="25" spans="1:38" ht="26.1" customHeight="1">
      <c r="B25" s="1980" t="s">
        <v>613</v>
      </c>
      <c r="C25" s="1980"/>
      <c r="D25" s="1980"/>
      <c r="E25" s="1980"/>
      <c r="F25" s="1980"/>
      <c r="G25" s="1980"/>
      <c r="H25" s="1980"/>
      <c r="I25" s="1980"/>
      <c r="J25" s="1980"/>
      <c r="K25" s="1981"/>
      <c r="L25" s="1974">
        <f>(L21/10)/2.65</f>
        <v>0.30188679245283023</v>
      </c>
      <c r="M25" s="1975"/>
      <c r="N25" s="1975"/>
      <c r="O25" s="1975"/>
      <c r="P25" s="1975"/>
      <c r="Q25" s="1975">
        <f>(Q21/10)/2.65</f>
        <v>0.60377358490566047</v>
      </c>
      <c r="R25" s="1975"/>
      <c r="S25" s="1975"/>
      <c r="T25" s="1975"/>
      <c r="U25" s="1975"/>
      <c r="V25" s="2226">
        <f>(V21/10)/2.65</f>
        <v>0.47169811320754718</v>
      </c>
      <c r="W25" s="2227"/>
      <c r="X25" s="2227"/>
      <c r="Y25" s="2227"/>
      <c r="Z25" s="2227"/>
      <c r="AA25" s="2227"/>
      <c r="AB25" s="2227"/>
      <c r="AC25" s="2227"/>
      <c r="AD25" s="2228"/>
      <c r="AE25" s="1978" t="s">
        <v>614</v>
      </c>
      <c r="AF25" s="1278"/>
      <c r="AG25" s="1278"/>
      <c r="AH25" s="1278"/>
      <c r="AI25" s="1278"/>
      <c r="AJ25" s="1278"/>
      <c r="AK25" s="365"/>
      <c r="AL25" s="362"/>
    </row>
    <row r="26" spans="1:38" ht="26.1" customHeight="1">
      <c r="B26" s="1982"/>
      <c r="C26" s="1982"/>
      <c r="D26" s="1982"/>
      <c r="E26" s="1982"/>
      <c r="F26" s="1982"/>
      <c r="G26" s="1982"/>
      <c r="H26" s="1982"/>
      <c r="I26" s="1982"/>
      <c r="J26" s="1982"/>
      <c r="K26" s="1983"/>
      <c r="L26" s="1976"/>
      <c r="M26" s="1977"/>
      <c r="N26" s="1977"/>
      <c r="O26" s="1977"/>
      <c r="P26" s="1977"/>
      <c r="Q26" s="1977"/>
      <c r="R26" s="1977"/>
      <c r="S26" s="1977"/>
      <c r="T26" s="1977"/>
      <c r="U26" s="1977"/>
      <c r="V26" s="2229"/>
      <c r="W26" s="2122"/>
      <c r="X26" s="2122"/>
      <c r="Y26" s="2122"/>
      <c r="Z26" s="2122"/>
      <c r="AA26" s="2122"/>
      <c r="AB26" s="2122"/>
      <c r="AC26" s="2122"/>
      <c r="AD26" s="2230"/>
      <c r="AE26" s="1979"/>
      <c r="AF26" s="859"/>
      <c r="AG26" s="859"/>
      <c r="AH26" s="859"/>
      <c r="AI26" s="859"/>
      <c r="AJ26" s="859"/>
      <c r="AK26" s="365"/>
      <c r="AL26" s="362"/>
    </row>
    <row r="27" spans="1:38" ht="24.95" customHeight="1">
      <c r="A27" s="361" t="s">
        <v>647</v>
      </c>
    </row>
    <row r="28" spans="1:38" ht="24.95" customHeight="1">
      <c r="A28" s="361" t="s">
        <v>640</v>
      </c>
      <c r="B28" s="361"/>
      <c r="C28" s="361"/>
      <c r="D28" s="361"/>
      <c r="E28" s="361"/>
      <c r="F28" s="361"/>
      <c r="G28" s="425"/>
      <c r="H28" s="425"/>
      <c r="I28" s="425"/>
      <c r="J28" s="425"/>
      <c r="K28" s="425"/>
      <c r="L28" s="425"/>
      <c r="M28" s="425"/>
      <c r="N28" s="425"/>
      <c r="O28" s="425"/>
      <c r="P28" s="361"/>
      <c r="Q28" s="361"/>
      <c r="R28" s="366"/>
      <c r="S28" s="366"/>
      <c r="U28" s="366"/>
      <c r="V28" s="366"/>
      <c r="W28" s="366"/>
      <c r="X28" s="366"/>
      <c r="Y28" s="366"/>
      <c r="Z28" s="366"/>
      <c r="AA28" s="366"/>
      <c r="AB28" s="366"/>
      <c r="AC28" s="366"/>
      <c r="AD28" s="366"/>
      <c r="AE28" s="366"/>
      <c r="AF28" s="366"/>
      <c r="AG28" s="366"/>
      <c r="AH28" s="366"/>
      <c r="AI28" s="366"/>
      <c r="AJ28" s="366"/>
      <c r="AK28" s="366"/>
    </row>
    <row r="29" spans="1:38" ht="24.95" customHeight="1">
      <c r="B29" s="367" t="s">
        <v>447</v>
      </c>
      <c r="C29" s="368" t="s">
        <v>546</v>
      </c>
      <c r="D29" s="368"/>
      <c r="E29" s="368"/>
    </row>
    <row r="30" spans="1:38" ht="24.95" customHeight="1">
      <c r="A30" s="366"/>
      <c r="B30" s="369"/>
      <c r="C30" s="369"/>
      <c r="D30" s="369"/>
      <c r="E30" s="369"/>
      <c r="F30" s="369"/>
      <c r="G30" s="369"/>
      <c r="H30" s="369"/>
      <c r="I30" s="369"/>
      <c r="J30" s="369"/>
      <c r="K30" s="369"/>
      <c r="L30" s="369"/>
      <c r="M30" s="369"/>
      <c r="N30" s="369"/>
      <c r="O30" s="369"/>
      <c r="P30" s="369"/>
      <c r="Q30" s="369"/>
      <c r="R30" s="369"/>
      <c r="S30" s="369"/>
      <c r="T30" s="369"/>
      <c r="U30" s="369"/>
      <c r="V30" s="369"/>
      <c r="W30" s="369"/>
      <c r="X30" s="369"/>
      <c r="Y30" s="369"/>
      <c r="Z30" s="369"/>
      <c r="AA30" s="369"/>
      <c r="AB30" s="369"/>
      <c r="AC30" s="369"/>
      <c r="AD30" s="369"/>
      <c r="AE30" s="369"/>
      <c r="AF30" s="369"/>
      <c r="AG30" s="369"/>
      <c r="AH30" s="369"/>
      <c r="AI30" s="369"/>
      <c r="AJ30" s="369"/>
    </row>
    <row r="31" spans="1:38" ht="24.95" customHeight="1">
      <c r="A31" s="366"/>
      <c r="B31" s="369"/>
      <c r="C31" s="370" t="s">
        <v>69</v>
      </c>
      <c r="D31" s="370"/>
      <c r="E31" s="370"/>
      <c r="F31" s="369"/>
      <c r="G31" s="369"/>
      <c r="H31" s="369"/>
      <c r="I31" s="371" t="s">
        <v>547</v>
      </c>
      <c r="J31" s="161" t="s">
        <v>448</v>
      </c>
      <c r="K31" s="370"/>
      <c r="L31" s="369"/>
      <c r="M31" s="369"/>
      <c r="N31" s="369"/>
      <c r="O31" s="369"/>
      <c r="P31" s="369"/>
      <c r="Q31" s="369"/>
      <c r="R31" s="369"/>
      <c r="S31" s="369"/>
      <c r="T31" s="369"/>
      <c r="U31" s="369"/>
      <c r="V31" s="369"/>
      <c r="W31" s="369"/>
      <c r="X31" s="369"/>
      <c r="Y31" s="369"/>
      <c r="Z31" s="369"/>
      <c r="AA31" s="369"/>
      <c r="AB31" s="369"/>
      <c r="AC31" s="369"/>
      <c r="AD31" s="369"/>
      <c r="AE31" s="369"/>
      <c r="AF31" s="369"/>
      <c r="AG31" s="369"/>
      <c r="AH31" s="369"/>
      <c r="AI31" s="369"/>
      <c r="AJ31" s="369"/>
    </row>
    <row r="32" spans="1:38" ht="24.95" customHeight="1">
      <c r="A32" s="366"/>
      <c r="B32" s="369"/>
      <c r="C32" s="369"/>
      <c r="D32" s="369"/>
      <c r="E32" s="369"/>
      <c r="F32" s="369"/>
      <c r="G32" s="369"/>
      <c r="H32" s="369"/>
      <c r="I32" s="371" t="s">
        <v>137</v>
      </c>
      <c r="J32" s="161" t="s">
        <v>449</v>
      </c>
      <c r="K32" s="370"/>
      <c r="L32" s="369"/>
      <c r="M32" s="369"/>
      <c r="N32" s="369"/>
      <c r="O32" s="369"/>
      <c r="P32" s="369"/>
      <c r="Q32" s="369"/>
      <c r="R32" s="369"/>
      <c r="S32" s="369"/>
      <c r="T32" s="369"/>
      <c r="U32" s="369"/>
      <c r="V32" s="369"/>
      <c r="W32" s="369"/>
      <c r="X32" s="369"/>
      <c r="Y32" s="369"/>
      <c r="Z32" s="369"/>
      <c r="AA32" s="369"/>
      <c r="AB32" s="369"/>
      <c r="AC32" s="369"/>
      <c r="AD32" s="369"/>
      <c r="AE32" s="369"/>
      <c r="AF32" s="369"/>
      <c r="AG32" s="369"/>
      <c r="AH32" s="369"/>
      <c r="AI32" s="369"/>
      <c r="AJ32" s="369"/>
    </row>
    <row r="33" spans="2:36" ht="24.95" customHeight="1"/>
    <row r="34" spans="2:36" ht="24.95" customHeight="1">
      <c r="B34" s="367" t="s">
        <v>447</v>
      </c>
      <c r="C34" s="195" t="s">
        <v>450</v>
      </c>
    </row>
    <row r="35" spans="2:36" ht="24.95" customHeight="1">
      <c r="B35" s="1969" t="s">
        <v>451</v>
      </c>
      <c r="C35" s="1969"/>
      <c r="D35" s="1969"/>
      <c r="E35" s="1969"/>
      <c r="F35" s="1969"/>
      <c r="G35" s="1969"/>
      <c r="H35" s="1969"/>
      <c r="I35" s="1969"/>
      <c r="J35" s="1969"/>
      <c r="K35" s="1969"/>
      <c r="L35" s="1969"/>
      <c r="M35" s="1969"/>
      <c r="N35" s="2000" t="s">
        <v>138</v>
      </c>
      <c r="O35" s="2000"/>
      <c r="P35" s="2000"/>
      <c r="Q35" s="1968" t="s">
        <v>452</v>
      </c>
      <c r="R35" s="1969"/>
      <c r="S35" s="1969"/>
      <c r="T35" s="1970"/>
      <c r="U35" s="2000" t="s">
        <v>548</v>
      </c>
      <c r="V35" s="2000"/>
      <c r="W35" s="2000"/>
      <c r="X35" s="2000"/>
      <c r="Y35" s="2000"/>
      <c r="Z35" s="2000"/>
      <c r="AA35" s="2000"/>
      <c r="AB35" s="2000"/>
      <c r="AC35" s="2000"/>
      <c r="AD35" s="2000"/>
      <c r="AE35" s="2000"/>
      <c r="AF35" s="2000"/>
      <c r="AG35" s="1965" t="s">
        <v>434</v>
      </c>
      <c r="AH35" s="1947"/>
      <c r="AI35" s="1947"/>
      <c r="AJ35" s="1947"/>
    </row>
    <row r="36" spans="2:36" ht="24.95" customHeight="1" thickBot="1">
      <c r="B36" s="1999"/>
      <c r="C36" s="1999"/>
      <c r="D36" s="1999"/>
      <c r="E36" s="1999"/>
      <c r="F36" s="1999"/>
      <c r="G36" s="1999"/>
      <c r="H36" s="1999"/>
      <c r="I36" s="1999"/>
      <c r="J36" s="1999"/>
      <c r="K36" s="1999"/>
      <c r="L36" s="1999"/>
      <c r="M36" s="1999"/>
      <c r="N36" s="1967"/>
      <c r="O36" s="1967"/>
      <c r="P36" s="1967"/>
      <c r="Q36" s="2001"/>
      <c r="R36" s="1999"/>
      <c r="S36" s="1999"/>
      <c r="T36" s="2002"/>
      <c r="U36" s="1967" t="s">
        <v>453</v>
      </c>
      <c r="V36" s="1967"/>
      <c r="W36" s="1967"/>
      <c r="X36" s="1967"/>
      <c r="Y36" s="1967"/>
      <c r="Z36" s="1968" t="s">
        <v>172</v>
      </c>
      <c r="AA36" s="1969"/>
      <c r="AB36" s="1969"/>
      <c r="AC36" s="1970"/>
      <c r="AD36" s="1971" t="s">
        <v>454</v>
      </c>
      <c r="AE36" s="1972"/>
      <c r="AF36" s="1973"/>
      <c r="AG36" s="1966"/>
      <c r="AH36" s="1949"/>
      <c r="AI36" s="1949"/>
      <c r="AJ36" s="1949"/>
    </row>
    <row r="37" spans="2:36" ht="24.95" customHeight="1" thickTop="1">
      <c r="B37" s="1984" t="s">
        <v>455</v>
      </c>
      <c r="C37" s="1984"/>
      <c r="D37" s="1984"/>
      <c r="E37" s="1984"/>
      <c r="F37" s="1984"/>
      <c r="G37" s="1984"/>
      <c r="H37" s="1984"/>
      <c r="I37" s="1984"/>
      <c r="J37" s="1984"/>
      <c r="K37" s="1984"/>
      <c r="L37" s="1984"/>
      <c r="M37" s="1984"/>
      <c r="N37" s="1986">
        <v>2</v>
      </c>
      <c r="O37" s="1987"/>
      <c r="P37" s="1988"/>
      <c r="Q37" s="1989" t="s">
        <v>456</v>
      </c>
      <c r="R37" s="1990"/>
      <c r="S37" s="1990"/>
      <c r="T37" s="1991"/>
      <c r="U37" s="1992">
        <v>1.2</v>
      </c>
      <c r="V37" s="1993"/>
      <c r="W37" s="1994"/>
      <c r="X37" s="1994"/>
      <c r="Y37" s="1995"/>
      <c r="Z37" s="1996">
        <v>2.4</v>
      </c>
      <c r="AA37" s="1997"/>
      <c r="AB37" s="1997"/>
      <c r="AC37" s="1998"/>
      <c r="AD37" s="2003" t="s">
        <v>457</v>
      </c>
      <c r="AE37" s="2003"/>
      <c r="AF37" s="2004"/>
      <c r="AG37" s="1957"/>
      <c r="AH37" s="1957"/>
      <c r="AI37" s="1957"/>
      <c r="AJ37" s="1957"/>
    </row>
    <row r="38" spans="2:36" ht="24.95" customHeight="1">
      <c r="B38" s="1985"/>
      <c r="C38" s="1985"/>
      <c r="D38" s="1985"/>
      <c r="E38" s="1985"/>
      <c r="F38" s="1985"/>
      <c r="G38" s="1985"/>
      <c r="H38" s="1985"/>
      <c r="I38" s="1985"/>
      <c r="J38" s="1985"/>
      <c r="K38" s="1985"/>
      <c r="L38" s="1985"/>
      <c r="M38" s="1985"/>
      <c r="N38" s="2005">
        <v>3</v>
      </c>
      <c r="O38" s="2006"/>
      <c r="P38" s="2007"/>
      <c r="Q38" s="2008" t="str">
        <f>Q37</f>
        <v>난적</v>
      </c>
      <c r="R38" s="2009"/>
      <c r="S38" s="2009"/>
      <c r="T38" s="2010"/>
      <c r="U38" s="2011">
        <v>1.6</v>
      </c>
      <c r="V38" s="2012"/>
      <c r="W38" s="2013"/>
      <c r="X38" s="2013"/>
      <c r="Y38" s="2014"/>
      <c r="Z38" s="2015">
        <v>3.2</v>
      </c>
      <c r="AA38" s="2016"/>
      <c r="AB38" s="2016"/>
      <c r="AC38" s="2017"/>
      <c r="AD38" s="2018" t="s">
        <v>458</v>
      </c>
      <c r="AE38" s="2018"/>
      <c r="AF38" s="2019"/>
      <c r="AG38" s="1907"/>
      <c r="AH38" s="1907"/>
      <c r="AI38" s="1907"/>
      <c r="AJ38" s="1907"/>
    </row>
    <row r="39" spans="2:36" ht="24.95" customHeight="1">
      <c r="B39" s="2020" t="s">
        <v>459</v>
      </c>
      <c r="C39" s="2020"/>
      <c r="D39" s="2020"/>
      <c r="E39" s="2020"/>
      <c r="F39" s="2020"/>
      <c r="G39" s="2020"/>
      <c r="H39" s="2020"/>
      <c r="I39" s="2020"/>
      <c r="J39" s="2020"/>
      <c r="K39" s="2020"/>
      <c r="L39" s="2020"/>
      <c r="M39" s="2020"/>
      <c r="N39" s="2022"/>
      <c r="O39" s="2023"/>
      <c r="P39" s="2024"/>
      <c r="Q39" s="2025"/>
      <c r="R39" s="2026"/>
      <c r="S39" s="2026"/>
      <c r="T39" s="2027"/>
      <c r="U39" s="2028"/>
      <c r="V39" s="2029"/>
      <c r="W39" s="2030"/>
      <c r="X39" s="2030"/>
      <c r="Y39" s="2031"/>
      <c r="Z39" s="2032"/>
      <c r="AA39" s="2033"/>
      <c r="AB39" s="2033"/>
      <c r="AC39" s="2034"/>
      <c r="AD39" s="2035">
        <v>1.5</v>
      </c>
      <c r="AE39" s="2035"/>
      <c r="AF39" s="2036"/>
      <c r="AG39" s="1907"/>
      <c r="AH39" s="1907"/>
      <c r="AI39" s="1907"/>
      <c r="AJ39" s="1907"/>
    </row>
    <row r="40" spans="2:36" ht="24.95" customHeight="1">
      <c r="B40" s="2021"/>
      <c r="C40" s="2021"/>
      <c r="D40" s="2021"/>
      <c r="E40" s="2021"/>
      <c r="F40" s="2021"/>
      <c r="G40" s="2021"/>
      <c r="H40" s="2021"/>
      <c r="I40" s="2021"/>
      <c r="J40" s="2021"/>
      <c r="K40" s="2021"/>
      <c r="L40" s="2021"/>
      <c r="M40" s="2021"/>
      <c r="N40" s="2049">
        <v>2</v>
      </c>
      <c r="O40" s="2050"/>
      <c r="P40" s="2051"/>
      <c r="Q40" s="2052" t="s">
        <v>456</v>
      </c>
      <c r="R40" s="2021"/>
      <c r="S40" s="2021"/>
      <c r="T40" s="2053"/>
      <c r="U40" s="2011">
        <v>2</v>
      </c>
      <c r="V40" s="2012"/>
      <c r="W40" s="2013"/>
      <c r="X40" s="2013"/>
      <c r="Y40" s="2014"/>
      <c r="Z40" s="2054">
        <v>4</v>
      </c>
      <c r="AA40" s="2055"/>
      <c r="AB40" s="2055"/>
      <c r="AC40" s="2056"/>
      <c r="AD40" s="2055">
        <v>2</v>
      </c>
      <c r="AE40" s="2055"/>
      <c r="AF40" s="2056"/>
      <c r="AG40" s="1907"/>
      <c r="AH40" s="1907"/>
      <c r="AI40" s="1907"/>
      <c r="AJ40" s="1907"/>
    </row>
    <row r="41" spans="2:36" ht="24.95" customHeight="1">
      <c r="B41" s="2021"/>
      <c r="C41" s="2021"/>
      <c r="D41" s="2021"/>
      <c r="E41" s="2021"/>
      <c r="F41" s="2021"/>
      <c r="G41" s="2021"/>
      <c r="H41" s="2021"/>
      <c r="I41" s="2021"/>
      <c r="J41" s="2021"/>
      <c r="K41" s="2021"/>
      <c r="L41" s="2021"/>
      <c r="M41" s="2021"/>
      <c r="N41" s="2037"/>
      <c r="O41" s="2038"/>
      <c r="P41" s="2039"/>
      <c r="Q41" s="2040"/>
      <c r="R41" s="1235"/>
      <c r="S41" s="1235"/>
      <c r="T41" s="2041"/>
      <c r="U41" s="2042"/>
      <c r="V41" s="2043"/>
      <c r="W41" s="2044"/>
      <c r="X41" s="2044"/>
      <c r="Y41" s="2045"/>
      <c r="Z41" s="2046"/>
      <c r="AA41" s="2047"/>
      <c r="AB41" s="2047"/>
      <c r="AC41" s="2048"/>
      <c r="AD41" s="2055">
        <v>3</v>
      </c>
      <c r="AE41" s="2055"/>
      <c r="AF41" s="2056"/>
      <c r="AG41" s="1907"/>
      <c r="AH41" s="1907"/>
      <c r="AI41" s="1907"/>
      <c r="AJ41" s="1907"/>
    </row>
    <row r="42" spans="2:36" ht="24.95" customHeight="1">
      <c r="B42" s="1985"/>
      <c r="C42" s="1985"/>
      <c r="D42" s="1985"/>
      <c r="E42" s="1985"/>
      <c r="F42" s="1985"/>
      <c r="G42" s="1985"/>
      <c r="H42" s="1985"/>
      <c r="I42" s="1985"/>
      <c r="J42" s="1985"/>
      <c r="K42" s="1985"/>
      <c r="L42" s="1985"/>
      <c r="M42" s="1985"/>
      <c r="N42" s="2005">
        <v>3</v>
      </c>
      <c r="O42" s="2006"/>
      <c r="P42" s="2007"/>
      <c r="Q42" s="2057"/>
      <c r="R42" s="2058"/>
      <c r="S42" s="2058"/>
      <c r="T42" s="2059"/>
      <c r="U42" s="2011">
        <v>2.2000000000000002</v>
      </c>
      <c r="V42" s="2012"/>
      <c r="W42" s="2013"/>
      <c r="X42" s="2013"/>
      <c r="Y42" s="2014"/>
      <c r="Z42" s="2060">
        <v>4.5</v>
      </c>
      <c r="AA42" s="2061"/>
      <c r="AB42" s="2061"/>
      <c r="AC42" s="2062"/>
      <c r="AD42" s="2047"/>
      <c r="AE42" s="2047"/>
      <c r="AF42" s="2048"/>
      <c r="AG42" s="1907"/>
      <c r="AH42" s="1907"/>
      <c r="AI42" s="1907"/>
      <c r="AJ42" s="1907"/>
    </row>
    <row r="43" spans="2:36" ht="24.95" customHeight="1">
      <c r="B43" s="2009" t="s">
        <v>459</v>
      </c>
      <c r="C43" s="2009"/>
      <c r="D43" s="2009"/>
      <c r="E43" s="2009"/>
      <c r="F43" s="2009"/>
      <c r="G43" s="2009"/>
      <c r="H43" s="2009"/>
      <c r="I43" s="2009"/>
      <c r="J43" s="2009"/>
      <c r="K43" s="2009"/>
      <c r="L43" s="2009"/>
      <c r="M43" s="2009"/>
      <c r="N43" s="2069">
        <v>2</v>
      </c>
      <c r="O43" s="2070"/>
      <c r="P43" s="2071"/>
      <c r="Q43" s="2008" t="s">
        <v>460</v>
      </c>
      <c r="R43" s="2009"/>
      <c r="S43" s="2009"/>
      <c r="T43" s="2010"/>
      <c r="U43" s="2063">
        <v>5.8</v>
      </c>
      <c r="V43" s="2064"/>
      <c r="W43" s="2065"/>
      <c r="X43" s="2065"/>
      <c r="Y43" s="2066"/>
      <c r="Z43" s="2015">
        <v>7</v>
      </c>
      <c r="AA43" s="2016"/>
      <c r="AB43" s="2016"/>
      <c r="AC43" s="2017"/>
      <c r="AD43" s="2067"/>
      <c r="AE43" s="2067"/>
      <c r="AF43" s="2068"/>
      <c r="AG43" s="1907"/>
      <c r="AH43" s="1907"/>
      <c r="AI43" s="1907"/>
      <c r="AJ43" s="1907"/>
    </row>
    <row r="44" spans="2:36" ht="24.95" customHeight="1">
      <c r="B44" s="2009" t="s">
        <v>461</v>
      </c>
      <c r="C44" s="2009"/>
      <c r="D44" s="2009"/>
      <c r="E44" s="2009"/>
      <c r="F44" s="2009"/>
      <c r="G44" s="2009"/>
      <c r="H44" s="2009"/>
      <c r="I44" s="2009"/>
      <c r="J44" s="2009"/>
      <c r="K44" s="2009"/>
      <c r="L44" s="2009"/>
      <c r="M44" s="2009"/>
      <c r="N44" s="2069">
        <v>2</v>
      </c>
      <c r="O44" s="2070"/>
      <c r="P44" s="2071"/>
      <c r="Q44" s="2008" t="str">
        <f>Q43</f>
        <v>특별한 것</v>
      </c>
      <c r="R44" s="2009"/>
      <c r="S44" s="2009"/>
      <c r="T44" s="2010"/>
      <c r="U44" s="2072" t="s">
        <v>462</v>
      </c>
      <c r="V44" s="2073"/>
      <c r="W44" s="2074"/>
      <c r="X44" s="2074"/>
      <c r="Y44" s="2075"/>
      <c r="Z44" s="2076" t="s">
        <v>463</v>
      </c>
      <c r="AA44" s="2077"/>
      <c r="AB44" s="2077"/>
      <c r="AC44" s="2078"/>
      <c r="AD44" s="2067"/>
      <c r="AE44" s="2067"/>
      <c r="AF44" s="2068"/>
      <c r="AG44" s="1907"/>
      <c r="AH44" s="1907"/>
      <c r="AI44" s="1907"/>
      <c r="AJ44" s="1907"/>
    </row>
    <row r="45" spans="2:36" ht="24.95" customHeight="1">
      <c r="B45" s="2079" t="s">
        <v>464</v>
      </c>
      <c r="C45" s="2079"/>
      <c r="D45" s="2079"/>
      <c r="E45" s="2079"/>
      <c r="F45" s="2079"/>
      <c r="G45" s="2079"/>
      <c r="H45" s="2079"/>
      <c r="I45" s="2079"/>
      <c r="J45" s="2079"/>
      <c r="K45" s="2079"/>
      <c r="L45" s="2079"/>
      <c r="M45" s="2079"/>
      <c r="N45" s="2081">
        <v>2</v>
      </c>
      <c r="O45" s="2082"/>
      <c r="P45" s="2083"/>
      <c r="Q45" s="2087" t="s">
        <v>456</v>
      </c>
      <c r="R45" s="2020"/>
      <c r="S45" s="2020"/>
      <c r="T45" s="2088"/>
      <c r="U45" s="2091">
        <v>7</v>
      </c>
      <c r="V45" s="2035"/>
      <c r="W45" s="2035"/>
      <c r="X45" s="2035"/>
      <c r="Y45" s="2036"/>
      <c r="Z45" s="2091">
        <v>8</v>
      </c>
      <c r="AA45" s="2035"/>
      <c r="AB45" s="2035"/>
      <c r="AC45" s="2036"/>
      <c r="AD45" s="2092" t="s">
        <v>465</v>
      </c>
      <c r="AE45" s="2093"/>
      <c r="AF45" s="2094"/>
      <c r="AG45" s="1907"/>
      <c r="AH45" s="1907"/>
      <c r="AI45" s="1907"/>
      <c r="AJ45" s="1907"/>
    </row>
    <row r="46" spans="2:36" ht="24.95" customHeight="1">
      <c r="B46" s="2080"/>
      <c r="C46" s="2080"/>
      <c r="D46" s="2080"/>
      <c r="E46" s="2080"/>
      <c r="F46" s="2080"/>
      <c r="G46" s="2080"/>
      <c r="H46" s="2080"/>
      <c r="I46" s="2080"/>
      <c r="J46" s="2080"/>
      <c r="K46" s="2080"/>
      <c r="L46" s="2080"/>
      <c r="M46" s="2080"/>
      <c r="N46" s="2084"/>
      <c r="O46" s="2085"/>
      <c r="P46" s="2086"/>
      <c r="Q46" s="2089"/>
      <c r="R46" s="1985"/>
      <c r="S46" s="1985"/>
      <c r="T46" s="2090"/>
      <c r="U46" s="2060"/>
      <c r="V46" s="2061"/>
      <c r="W46" s="2061"/>
      <c r="X46" s="2061"/>
      <c r="Y46" s="2062"/>
      <c r="Z46" s="2060"/>
      <c r="AA46" s="2061"/>
      <c r="AB46" s="2061"/>
      <c r="AC46" s="2062"/>
      <c r="AD46" s="2095"/>
      <c r="AE46" s="2096"/>
      <c r="AF46" s="2097"/>
      <c r="AG46" s="1907"/>
      <c r="AH46" s="1907"/>
      <c r="AI46" s="1907"/>
      <c r="AJ46" s="1907"/>
    </row>
    <row r="47" spans="2:36" ht="24.95" customHeight="1">
      <c r="B47" s="2009" t="s">
        <v>129</v>
      </c>
      <c r="C47" s="2009"/>
      <c r="D47" s="2009"/>
      <c r="E47" s="2009"/>
      <c r="F47" s="2009"/>
      <c r="G47" s="2009"/>
      <c r="H47" s="2009"/>
      <c r="I47" s="2009"/>
      <c r="J47" s="2009"/>
      <c r="K47" s="2009"/>
      <c r="L47" s="2009"/>
      <c r="M47" s="2009"/>
      <c r="N47" s="2022"/>
      <c r="O47" s="2023"/>
      <c r="P47" s="2024"/>
      <c r="Q47" s="2087" t="s">
        <v>456</v>
      </c>
      <c r="R47" s="2020"/>
      <c r="S47" s="2020"/>
      <c r="T47" s="2088"/>
      <c r="U47" s="2028"/>
      <c r="V47" s="2029"/>
      <c r="W47" s="2030"/>
      <c r="X47" s="2030"/>
      <c r="Y47" s="2031"/>
      <c r="Z47" s="2032"/>
      <c r="AA47" s="2033"/>
      <c r="AB47" s="2033"/>
      <c r="AC47" s="2034"/>
      <c r="AD47" s="2035">
        <v>1.5</v>
      </c>
      <c r="AE47" s="2035"/>
      <c r="AF47" s="2036"/>
      <c r="AG47" s="1907"/>
      <c r="AH47" s="1907"/>
      <c r="AI47" s="1907"/>
      <c r="AJ47" s="1907"/>
    </row>
    <row r="48" spans="2:36" ht="24.95" customHeight="1">
      <c r="B48" s="2009"/>
      <c r="C48" s="2009"/>
      <c r="D48" s="2009"/>
      <c r="E48" s="2009"/>
      <c r="F48" s="2009"/>
      <c r="G48" s="2009"/>
      <c r="H48" s="2009"/>
      <c r="I48" s="2009"/>
      <c r="J48" s="2009"/>
      <c r="K48" s="2009"/>
      <c r="L48" s="2009"/>
      <c r="M48" s="2009"/>
      <c r="N48" s="2049">
        <v>2</v>
      </c>
      <c r="O48" s="2050"/>
      <c r="P48" s="2051"/>
      <c r="Q48" s="2052"/>
      <c r="R48" s="2021"/>
      <c r="S48" s="2021"/>
      <c r="T48" s="2053"/>
      <c r="U48" s="2011">
        <v>9</v>
      </c>
      <c r="V48" s="2012"/>
      <c r="W48" s="2013"/>
      <c r="X48" s="2013"/>
      <c r="Y48" s="2014"/>
      <c r="Z48" s="2054">
        <v>10</v>
      </c>
      <c r="AA48" s="2055"/>
      <c r="AB48" s="2055"/>
      <c r="AC48" s="2056"/>
      <c r="AD48" s="2055">
        <v>2</v>
      </c>
      <c r="AE48" s="2055"/>
      <c r="AF48" s="2056"/>
      <c r="AG48" s="1907"/>
      <c r="AH48" s="1907"/>
      <c r="AI48" s="1907"/>
      <c r="AJ48" s="1907"/>
    </row>
    <row r="49" spans="2:62" ht="24.95" customHeight="1">
      <c r="B49" s="2009"/>
      <c r="C49" s="2009"/>
      <c r="D49" s="2009"/>
      <c r="E49" s="2009"/>
      <c r="F49" s="2009"/>
      <c r="G49" s="2009"/>
      <c r="H49" s="2009"/>
      <c r="I49" s="2009"/>
      <c r="J49" s="2009"/>
      <c r="K49" s="2009"/>
      <c r="L49" s="2009"/>
      <c r="M49" s="2009"/>
      <c r="N49" s="2098"/>
      <c r="O49" s="2099"/>
      <c r="P49" s="2100"/>
      <c r="Q49" s="2089"/>
      <c r="R49" s="1985"/>
      <c r="S49" s="1985"/>
      <c r="T49" s="2090"/>
      <c r="U49" s="2042"/>
      <c r="V49" s="2043"/>
      <c r="W49" s="2044"/>
      <c r="X49" s="2044"/>
      <c r="Y49" s="2045"/>
      <c r="Z49" s="2046"/>
      <c r="AA49" s="2047"/>
      <c r="AB49" s="2047"/>
      <c r="AC49" s="2048"/>
      <c r="AD49" s="2061">
        <v>3</v>
      </c>
      <c r="AE49" s="2061"/>
      <c r="AF49" s="2062"/>
      <c r="AG49" s="1907"/>
      <c r="AH49" s="1907"/>
      <c r="AI49" s="1907"/>
      <c r="AJ49" s="1907"/>
    </row>
    <row r="50" spans="2:62" ht="24.95" customHeight="1">
      <c r="B50" s="2009" t="s">
        <v>128</v>
      </c>
      <c r="C50" s="2009"/>
      <c r="D50" s="2009"/>
      <c r="E50" s="2009"/>
      <c r="F50" s="2009"/>
      <c r="G50" s="2009"/>
      <c r="H50" s="2009"/>
      <c r="I50" s="2009"/>
      <c r="J50" s="2009"/>
      <c r="K50" s="2009"/>
      <c r="L50" s="2009"/>
      <c r="M50" s="2009"/>
      <c r="N50" s="2069">
        <v>2</v>
      </c>
      <c r="O50" s="2070"/>
      <c r="P50" s="2071"/>
      <c r="Q50" s="2008" t="s">
        <v>456</v>
      </c>
      <c r="R50" s="2009"/>
      <c r="S50" s="2009"/>
      <c r="T50" s="2010"/>
      <c r="U50" s="2063">
        <v>15.8</v>
      </c>
      <c r="V50" s="2064"/>
      <c r="W50" s="2065"/>
      <c r="X50" s="2065"/>
      <c r="Y50" s="2066"/>
      <c r="Z50" s="2060">
        <v>31.8</v>
      </c>
      <c r="AA50" s="2061"/>
      <c r="AB50" s="2061"/>
      <c r="AC50" s="2062"/>
      <c r="AD50" s="2077" t="s">
        <v>466</v>
      </c>
      <c r="AE50" s="2077"/>
      <c r="AF50" s="2078"/>
      <c r="AG50" s="1907"/>
      <c r="AH50" s="1907"/>
      <c r="AI50" s="1907"/>
      <c r="AJ50" s="1907"/>
    </row>
    <row r="51" spans="2:62" ht="24.95" customHeight="1">
      <c r="B51" s="2009" t="s">
        <v>467</v>
      </c>
      <c r="C51" s="2009"/>
      <c r="D51" s="2009"/>
      <c r="E51" s="2009"/>
      <c r="F51" s="2009"/>
      <c r="G51" s="2009"/>
      <c r="H51" s="2009"/>
      <c r="I51" s="2009"/>
      <c r="J51" s="2009"/>
      <c r="K51" s="2009"/>
      <c r="L51" s="2009"/>
      <c r="M51" s="2009"/>
      <c r="N51" s="2101">
        <v>2</v>
      </c>
      <c r="O51" s="2102"/>
      <c r="P51" s="2103"/>
      <c r="Q51" s="2087" t="s">
        <v>456</v>
      </c>
      <c r="R51" s="2020"/>
      <c r="S51" s="2020"/>
      <c r="T51" s="2088"/>
      <c r="U51" s="2015">
        <v>6.5</v>
      </c>
      <c r="V51" s="2016"/>
      <c r="W51" s="2016"/>
      <c r="X51" s="2016"/>
      <c r="Y51" s="2017"/>
      <c r="Z51" s="2015">
        <v>7.5</v>
      </c>
      <c r="AA51" s="2016"/>
      <c r="AB51" s="2016"/>
      <c r="AC51" s="2017"/>
      <c r="AD51" s="2033"/>
      <c r="AE51" s="2033"/>
      <c r="AF51" s="2034"/>
      <c r="AG51" s="1907"/>
      <c r="AH51" s="1907"/>
      <c r="AI51" s="1907"/>
      <c r="AJ51" s="1907"/>
    </row>
    <row r="52" spans="2:62" ht="24.95" customHeight="1">
      <c r="B52" s="2009" t="s">
        <v>468</v>
      </c>
      <c r="C52" s="2009"/>
      <c r="D52" s="2009"/>
      <c r="E52" s="2009"/>
      <c r="F52" s="2009"/>
      <c r="G52" s="2009"/>
      <c r="H52" s="2009"/>
      <c r="I52" s="2009"/>
      <c r="J52" s="2009"/>
      <c r="K52" s="2009"/>
      <c r="L52" s="2009"/>
      <c r="M52" s="2009"/>
      <c r="N52" s="2101">
        <v>2</v>
      </c>
      <c r="O52" s="2102"/>
      <c r="P52" s="2103"/>
      <c r="Q52" s="2052"/>
      <c r="R52" s="2021"/>
      <c r="S52" s="2021"/>
      <c r="T52" s="2053"/>
      <c r="U52" s="2015">
        <v>8</v>
      </c>
      <c r="V52" s="2016"/>
      <c r="W52" s="2016"/>
      <c r="X52" s="2016"/>
      <c r="Y52" s="2017"/>
      <c r="Z52" s="2015">
        <v>9.5</v>
      </c>
      <c r="AA52" s="2016"/>
      <c r="AB52" s="2016"/>
      <c r="AC52" s="2017"/>
      <c r="AD52" s="2104"/>
      <c r="AE52" s="2104"/>
      <c r="AF52" s="2105"/>
      <c r="AG52" s="1907"/>
      <c r="AH52" s="1907"/>
      <c r="AI52" s="1907"/>
      <c r="AJ52" s="1907"/>
    </row>
    <row r="53" spans="2:62" ht="24.95" customHeight="1">
      <c r="B53" s="2009" t="s">
        <v>469</v>
      </c>
      <c r="C53" s="2009"/>
      <c r="D53" s="2009"/>
      <c r="E53" s="2009"/>
      <c r="F53" s="2009"/>
      <c r="G53" s="2009"/>
      <c r="H53" s="2009"/>
      <c r="I53" s="2009"/>
      <c r="J53" s="2009"/>
      <c r="K53" s="2009"/>
      <c r="L53" s="2009"/>
      <c r="M53" s="2009"/>
      <c r="N53" s="2101">
        <v>1</v>
      </c>
      <c r="O53" s="2102"/>
      <c r="P53" s="2103"/>
      <c r="Q53" s="2052"/>
      <c r="R53" s="2021"/>
      <c r="S53" s="2021"/>
      <c r="T53" s="2053"/>
      <c r="U53" s="2015">
        <v>11</v>
      </c>
      <c r="V53" s="2016"/>
      <c r="W53" s="2016"/>
      <c r="X53" s="2016"/>
      <c r="Y53" s="2017"/>
      <c r="Z53" s="2015">
        <v>22</v>
      </c>
      <c r="AA53" s="2016"/>
      <c r="AB53" s="2016"/>
      <c r="AC53" s="2017"/>
      <c r="AD53" s="2104"/>
      <c r="AE53" s="2104"/>
      <c r="AF53" s="2105"/>
      <c r="AG53" s="1907"/>
      <c r="AH53" s="1907"/>
      <c r="AI53" s="1907"/>
      <c r="AJ53" s="1907"/>
    </row>
    <row r="54" spans="2:62" ht="24.95" customHeight="1">
      <c r="B54" s="2106" t="s">
        <v>129</v>
      </c>
      <c r="C54" s="2106"/>
      <c r="D54" s="2106"/>
      <c r="E54" s="2106"/>
      <c r="F54" s="2106"/>
      <c r="G54" s="2106"/>
      <c r="H54" s="2106"/>
      <c r="I54" s="2106"/>
      <c r="J54" s="2106"/>
      <c r="K54" s="2106"/>
      <c r="L54" s="2106"/>
      <c r="M54" s="2106"/>
      <c r="N54" s="2107">
        <v>1</v>
      </c>
      <c r="O54" s="2108"/>
      <c r="P54" s="2109"/>
      <c r="Q54" s="2110" t="s">
        <v>470</v>
      </c>
      <c r="R54" s="2111"/>
      <c r="S54" s="2111"/>
      <c r="T54" s="2112"/>
      <c r="U54" s="2113">
        <v>12</v>
      </c>
      <c r="V54" s="2114"/>
      <c r="W54" s="2115"/>
      <c r="X54" s="2115"/>
      <c r="Y54" s="2116"/>
      <c r="Z54" s="2117">
        <v>15</v>
      </c>
      <c r="AA54" s="2118"/>
      <c r="AB54" s="2118"/>
      <c r="AC54" s="2119"/>
      <c r="AD54" s="2120"/>
      <c r="AE54" s="2120"/>
      <c r="AF54" s="2121"/>
      <c r="AG54" s="1282"/>
      <c r="AH54" s="1282"/>
      <c r="AI54" s="1282"/>
      <c r="AJ54" s="1282"/>
    </row>
    <row r="55" spans="2:62" ht="9.9499999999999993" customHeight="1"/>
    <row r="56" spans="2:62" ht="20.100000000000001" customHeight="1">
      <c r="B56" s="367" t="s">
        <v>447</v>
      </c>
      <c r="C56" s="195" t="s">
        <v>648</v>
      </c>
      <c r="AB56" s="195" t="s">
        <v>535</v>
      </c>
      <c r="AC56" s="2122" t="s">
        <v>714</v>
      </c>
      <c r="AD56" s="859"/>
      <c r="AE56" s="859"/>
      <c r="AF56" s="859"/>
      <c r="AG56" s="859"/>
      <c r="AH56" s="859"/>
      <c r="AI56" s="859"/>
      <c r="AJ56" s="195" t="s">
        <v>537</v>
      </c>
    </row>
    <row r="57" spans="2:62" ht="20.100000000000001" customHeight="1" thickBot="1">
      <c r="B57" s="2123" t="s">
        <v>650</v>
      </c>
      <c r="C57" s="2124"/>
      <c r="D57" s="2124"/>
      <c r="E57" s="2124"/>
      <c r="F57" s="2124"/>
      <c r="G57" s="2124" t="s">
        <v>549</v>
      </c>
      <c r="H57" s="2124"/>
      <c r="I57" s="2124"/>
      <c r="J57" s="2124"/>
      <c r="K57" s="2124" t="s">
        <v>550</v>
      </c>
      <c r="L57" s="2124"/>
      <c r="M57" s="2124"/>
      <c r="N57" s="2124"/>
      <c r="O57" s="2124" t="s">
        <v>551</v>
      </c>
      <c r="P57" s="2124"/>
      <c r="Q57" s="2124"/>
      <c r="R57" s="2124"/>
      <c r="S57" s="2124"/>
      <c r="T57" s="2124" t="s">
        <v>274</v>
      </c>
      <c r="U57" s="2124"/>
      <c r="V57" s="2124"/>
      <c r="W57" s="2124"/>
      <c r="X57" s="2124" t="s">
        <v>651</v>
      </c>
      <c r="Y57" s="2124"/>
      <c r="Z57" s="2124"/>
      <c r="AA57" s="2124"/>
      <c r="AB57" s="2124" t="s">
        <v>652</v>
      </c>
      <c r="AC57" s="2124"/>
      <c r="AD57" s="2124"/>
      <c r="AE57" s="2124"/>
      <c r="AF57" s="2124"/>
      <c r="AG57" s="2124"/>
      <c r="AH57" s="1924" t="s">
        <v>434</v>
      </c>
      <c r="AI57" s="1924"/>
      <c r="AJ57" s="1925"/>
      <c r="AP57" s="427" t="s">
        <v>653</v>
      </c>
      <c r="AQ57" s="427">
        <v>0.5</v>
      </c>
      <c r="AR57" s="427">
        <v>1</v>
      </c>
      <c r="AS57" s="427">
        <v>2</v>
      </c>
      <c r="AT57" s="427">
        <v>3.2</v>
      </c>
      <c r="AU57" s="427">
        <v>4</v>
      </c>
      <c r="AV57" s="427">
        <v>5</v>
      </c>
      <c r="AW57" s="427">
        <v>6.3</v>
      </c>
      <c r="AX57" s="427">
        <v>8</v>
      </c>
      <c r="AY57" s="427">
        <v>10</v>
      </c>
      <c r="AZ57" s="427">
        <v>12.5</v>
      </c>
      <c r="BA57" s="427">
        <v>16</v>
      </c>
      <c r="BB57" s="427">
        <v>20</v>
      </c>
      <c r="BC57" s="427">
        <v>25</v>
      </c>
      <c r="BD57" s="427">
        <v>32</v>
      </c>
      <c r="BE57" s="427">
        <v>40</v>
      </c>
      <c r="BF57" s="427">
        <v>50</v>
      </c>
      <c r="BG57" s="427">
        <v>64</v>
      </c>
      <c r="BH57" s="427">
        <v>72</v>
      </c>
      <c r="BI57" s="427">
        <v>80</v>
      </c>
      <c r="BJ57" s="426"/>
    </row>
    <row r="58" spans="2:62" ht="20.100000000000001" customHeight="1" thickTop="1">
      <c r="B58" s="2125">
        <f>2.3*9.81</f>
        <v>22.562999999999999</v>
      </c>
      <c r="C58" s="2126"/>
      <c r="D58" s="2126"/>
      <c r="E58" s="2126"/>
      <c r="F58" s="2126"/>
      <c r="G58" s="2127">
        <f>I4</f>
        <v>3.5</v>
      </c>
      <c r="H58" s="2127"/>
      <c r="I58" s="2127"/>
      <c r="J58" s="2127"/>
      <c r="K58" s="2128">
        <f>Z45</f>
        <v>8</v>
      </c>
      <c r="L58" s="2128"/>
      <c r="M58" s="2128"/>
      <c r="N58" s="2128"/>
      <c r="O58" s="2129">
        <f>ROUND(B58/10.1,3)</f>
        <v>2.234</v>
      </c>
      <c r="P58" s="2129"/>
      <c r="Q58" s="2129"/>
      <c r="R58" s="2129"/>
      <c r="S58" s="2129"/>
      <c r="T58" s="2130">
        <v>1.5</v>
      </c>
      <c r="U58" s="2130"/>
      <c r="V58" s="2130"/>
      <c r="W58" s="2130"/>
      <c r="X58" s="2131">
        <f>(B58*G58^3/(K58*T58*(O58-1)^3))</f>
        <v>42.901675270284159</v>
      </c>
      <c r="Y58" s="2131"/>
      <c r="Z58" s="2131"/>
      <c r="AA58" s="2131"/>
      <c r="AB58" s="2132">
        <f>AV57</f>
        <v>5</v>
      </c>
      <c r="AC58" s="2132"/>
      <c r="AD58" s="2132"/>
      <c r="AE58" s="2132"/>
      <c r="AF58" s="2132"/>
      <c r="AG58" s="2132"/>
      <c r="AH58" s="1927"/>
      <c r="AI58" s="1927"/>
      <c r="AJ58" s="1928"/>
      <c r="AM58" s="195">
        <f>X58/9.81</f>
        <v>4.3732594567058261</v>
      </c>
      <c r="AP58" s="427" t="s">
        <v>654</v>
      </c>
      <c r="AQ58" s="427">
        <v>0.46</v>
      </c>
      <c r="AR58" s="427">
        <v>0.92</v>
      </c>
      <c r="AS58" s="427">
        <v>1.84</v>
      </c>
      <c r="AT58" s="427">
        <v>2.88</v>
      </c>
      <c r="AU58" s="427">
        <v>3.68</v>
      </c>
      <c r="AV58" s="427">
        <v>4.5999999999999996</v>
      </c>
      <c r="AW58" s="427">
        <v>5.75</v>
      </c>
      <c r="AX58" s="427">
        <v>7.36</v>
      </c>
      <c r="AY58" s="427">
        <v>9.1999999999999993</v>
      </c>
      <c r="AZ58" s="427">
        <v>11.5</v>
      </c>
      <c r="BA58" s="427">
        <v>14.49</v>
      </c>
      <c r="BB58" s="427">
        <v>18.399999999999999</v>
      </c>
      <c r="BC58" s="427">
        <v>23</v>
      </c>
      <c r="BD58" s="427">
        <v>28.75</v>
      </c>
      <c r="BE58" s="427">
        <v>36.799999999999997</v>
      </c>
      <c r="BF58" s="427">
        <v>46</v>
      </c>
      <c r="BG58" s="427">
        <v>58.88</v>
      </c>
      <c r="BH58" s="427">
        <v>66.25</v>
      </c>
      <c r="BI58" s="427">
        <v>80.5</v>
      </c>
      <c r="BJ58" s="426"/>
    </row>
    <row r="59" spans="2:62" ht="20.100000000000001" customHeight="1">
      <c r="B59" s="367" t="s">
        <v>447</v>
      </c>
      <c r="C59" s="195" t="s">
        <v>648</v>
      </c>
      <c r="AB59" s="195" t="s">
        <v>535</v>
      </c>
      <c r="AC59" s="2122" t="s">
        <v>715</v>
      </c>
      <c r="AD59" s="859"/>
      <c r="AE59" s="859"/>
      <c r="AF59" s="859"/>
      <c r="AG59" s="859"/>
      <c r="AH59" s="859"/>
      <c r="AI59" s="859"/>
      <c r="AJ59" s="195" t="s">
        <v>537</v>
      </c>
      <c r="AP59" s="430" t="s">
        <v>655</v>
      </c>
      <c r="AQ59" s="428">
        <f>AQ58*9.81</f>
        <v>4.5126000000000008</v>
      </c>
      <c r="AR59" s="428">
        <f t="shared" ref="AR59:BI59" si="0">AR58*9.81</f>
        <v>9.0252000000000017</v>
      </c>
      <c r="AS59" s="428">
        <f t="shared" si="0"/>
        <v>18.050400000000003</v>
      </c>
      <c r="AT59" s="428">
        <f t="shared" si="0"/>
        <v>28.252800000000001</v>
      </c>
      <c r="AU59" s="428">
        <f t="shared" si="0"/>
        <v>36.100800000000007</v>
      </c>
      <c r="AV59" s="428">
        <f t="shared" si="0"/>
        <v>45.125999999999998</v>
      </c>
      <c r="AW59" s="429">
        <f t="shared" si="0"/>
        <v>56.407500000000006</v>
      </c>
      <c r="AX59" s="429">
        <f t="shared" si="0"/>
        <v>72.201600000000013</v>
      </c>
      <c r="AY59" s="429">
        <f t="shared" si="0"/>
        <v>90.251999999999995</v>
      </c>
      <c r="AZ59" s="429">
        <f t="shared" si="0"/>
        <v>112.81500000000001</v>
      </c>
      <c r="BA59" s="428">
        <f t="shared" si="0"/>
        <v>142.14690000000002</v>
      </c>
      <c r="BB59" s="428">
        <f t="shared" si="0"/>
        <v>180.50399999999999</v>
      </c>
      <c r="BC59" s="428">
        <f t="shared" si="0"/>
        <v>225.63000000000002</v>
      </c>
      <c r="BD59" s="428">
        <f t="shared" si="0"/>
        <v>282.03750000000002</v>
      </c>
      <c r="BE59" s="428">
        <f t="shared" si="0"/>
        <v>361.00799999999998</v>
      </c>
      <c r="BF59" s="428">
        <f t="shared" si="0"/>
        <v>451.26000000000005</v>
      </c>
      <c r="BG59" s="428">
        <f t="shared" si="0"/>
        <v>577.61280000000011</v>
      </c>
      <c r="BH59" s="428">
        <f t="shared" si="0"/>
        <v>649.91250000000002</v>
      </c>
      <c r="BI59" s="428">
        <f t="shared" si="0"/>
        <v>789.70500000000004</v>
      </c>
    </row>
    <row r="60" spans="2:62" ht="20.100000000000001" customHeight="1" thickBot="1">
      <c r="B60" s="2123" t="s">
        <v>650</v>
      </c>
      <c r="C60" s="2124"/>
      <c r="D60" s="2124"/>
      <c r="E60" s="2124"/>
      <c r="F60" s="2124"/>
      <c r="G60" s="2124" t="s">
        <v>549</v>
      </c>
      <c r="H60" s="2124"/>
      <c r="I60" s="2124"/>
      <c r="J60" s="2124"/>
      <c r="K60" s="2124" t="s">
        <v>550</v>
      </c>
      <c r="L60" s="2124"/>
      <c r="M60" s="2124"/>
      <c r="N60" s="2124"/>
      <c r="O60" s="2124" t="s">
        <v>551</v>
      </c>
      <c r="P60" s="2124"/>
      <c r="Q60" s="2124"/>
      <c r="R60" s="2124"/>
      <c r="S60" s="2124"/>
      <c r="T60" s="2124" t="s">
        <v>274</v>
      </c>
      <c r="U60" s="2124"/>
      <c r="V60" s="2124"/>
      <c r="W60" s="2124"/>
      <c r="X60" s="2124" t="s">
        <v>651</v>
      </c>
      <c r="Y60" s="2124"/>
      <c r="Z60" s="2124"/>
      <c r="AA60" s="2124"/>
      <c r="AB60" s="2124" t="s">
        <v>652</v>
      </c>
      <c r="AC60" s="2124"/>
      <c r="AD60" s="2124"/>
      <c r="AE60" s="2124"/>
      <c r="AF60" s="2124"/>
      <c r="AG60" s="2124"/>
      <c r="AH60" s="1924" t="s">
        <v>434</v>
      </c>
      <c r="AI60" s="1924"/>
      <c r="AJ60" s="1925"/>
    </row>
    <row r="61" spans="2:62" ht="20.100000000000001" customHeight="1" thickTop="1">
      <c r="B61" s="2125">
        <f>B58</f>
        <v>22.562999999999999</v>
      </c>
      <c r="C61" s="2126"/>
      <c r="D61" s="2126"/>
      <c r="E61" s="2126"/>
      <c r="F61" s="2126"/>
      <c r="G61" s="2127">
        <f>I5</f>
        <v>4.2</v>
      </c>
      <c r="H61" s="2127"/>
      <c r="I61" s="2127"/>
      <c r="J61" s="2127"/>
      <c r="K61" s="2128">
        <f>Z45</f>
        <v>8</v>
      </c>
      <c r="L61" s="2128"/>
      <c r="M61" s="2128"/>
      <c r="N61" s="2128"/>
      <c r="O61" s="2129">
        <f>ROUND(B61/10.1,3)</f>
        <v>2.234</v>
      </c>
      <c r="P61" s="2129"/>
      <c r="Q61" s="2129"/>
      <c r="R61" s="2129"/>
      <c r="S61" s="2129"/>
      <c r="T61" s="2130">
        <v>1.5</v>
      </c>
      <c r="U61" s="2130"/>
      <c r="V61" s="2130"/>
      <c r="W61" s="2130"/>
      <c r="X61" s="2131">
        <f>(B61*G61^3/(K61*T61*(O61-1)^3))</f>
        <v>74.134094867051033</v>
      </c>
      <c r="Y61" s="2131"/>
      <c r="Z61" s="2131"/>
      <c r="AA61" s="2131"/>
      <c r="AB61" s="2132">
        <f>AY57</f>
        <v>10</v>
      </c>
      <c r="AC61" s="2132"/>
      <c r="AD61" s="2132"/>
      <c r="AE61" s="2132"/>
      <c r="AF61" s="2132"/>
      <c r="AG61" s="2132"/>
      <c r="AH61" s="1927"/>
      <c r="AI61" s="1927"/>
      <c r="AJ61" s="1928"/>
      <c r="AM61" s="195">
        <f>X61/9.81</f>
        <v>7.5569923411876685</v>
      </c>
    </row>
    <row r="62" spans="2:62" ht="20.100000000000001" customHeight="1">
      <c r="B62" s="367" t="s">
        <v>447</v>
      </c>
      <c r="C62" s="195" t="s">
        <v>648</v>
      </c>
      <c r="AB62" s="195" t="s">
        <v>535</v>
      </c>
      <c r="AC62" s="2122" t="s">
        <v>716</v>
      </c>
      <c r="AD62" s="859"/>
      <c r="AE62" s="859"/>
      <c r="AF62" s="859"/>
      <c r="AG62" s="859"/>
      <c r="AH62" s="859"/>
      <c r="AI62" s="859"/>
      <c r="AJ62" s="195" t="s">
        <v>537</v>
      </c>
    </row>
    <row r="63" spans="2:62" ht="20.100000000000001" customHeight="1" thickBot="1">
      <c r="B63" s="1972" t="s">
        <v>650</v>
      </c>
      <c r="C63" s="1972"/>
      <c r="D63" s="1972"/>
      <c r="E63" s="1972"/>
      <c r="F63" s="2123"/>
      <c r="G63" s="2124" t="s">
        <v>549</v>
      </c>
      <c r="H63" s="2124"/>
      <c r="I63" s="2124"/>
      <c r="J63" s="2124"/>
      <c r="K63" s="2124" t="s">
        <v>550</v>
      </c>
      <c r="L63" s="2124"/>
      <c r="M63" s="2124"/>
      <c r="N63" s="2124"/>
      <c r="O63" s="2124" t="s">
        <v>551</v>
      </c>
      <c r="P63" s="2124"/>
      <c r="Q63" s="2124"/>
      <c r="R63" s="2124"/>
      <c r="S63" s="2124"/>
      <c r="T63" s="2124" t="s">
        <v>274</v>
      </c>
      <c r="U63" s="2124"/>
      <c r="V63" s="2124"/>
      <c r="W63" s="2124"/>
      <c r="X63" s="2124" t="s">
        <v>651</v>
      </c>
      <c r="Y63" s="2124"/>
      <c r="Z63" s="2124"/>
      <c r="AA63" s="2124"/>
      <c r="AB63" s="2124" t="s">
        <v>652</v>
      </c>
      <c r="AC63" s="2124"/>
      <c r="AD63" s="2124"/>
      <c r="AE63" s="2124"/>
      <c r="AF63" s="2124"/>
      <c r="AG63" s="2124"/>
      <c r="AH63" s="1924" t="s">
        <v>434</v>
      </c>
      <c r="AI63" s="1924"/>
      <c r="AJ63" s="1925"/>
    </row>
    <row r="64" spans="2:62" ht="20.100000000000001" customHeight="1" thickTop="1">
      <c r="B64" s="2125">
        <f>B61</f>
        <v>22.562999999999999</v>
      </c>
      <c r="C64" s="2126"/>
      <c r="D64" s="2126"/>
      <c r="E64" s="2126"/>
      <c r="F64" s="2126"/>
      <c r="G64" s="2127">
        <f>I6</f>
        <v>4</v>
      </c>
      <c r="H64" s="2127"/>
      <c r="I64" s="2127"/>
      <c r="J64" s="2127"/>
      <c r="K64" s="2128">
        <f>Z45</f>
        <v>8</v>
      </c>
      <c r="L64" s="2128"/>
      <c r="M64" s="2128"/>
      <c r="N64" s="2128"/>
      <c r="O64" s="2129">
        <f>ROUND(B64/10.1,3)</f>
        <v>2.234</v>
      </c>
      <c r="P64" s="2129"/>
      <c r="Q64" s="2129"/>
      <c r="R64" s="2129"/>
      <c r="S64" s="2129"/>
      <c r="T64" s="2130">
        <v>1.5</v>
      </c>
      <c r="U64" s="2130"/>
      <c r="V64" s="2130"/>
      <c r="W64" s="2130"/>
      <c r="X64" s="2131">
        <f>(B64*G64^3/(K64*T64*(O64-1)^3))</f>
        <v>64.039818479257988</v>
      </c>
      <c r="Y64" s="2131"/>
      <c r="Z64" s="2131"/>
      <c r="AA64" s="2131"/>
      <c r="AB64" s="2132">
        <f>AX57</f>
        <v>8</v>
      </c>
      <c r="AC64" s="2132"/>
      <c r="AD64" s="2132"/>
      <c r="AE64" s="2132"/>
      <c r="AF64" s="2132"/>
      <c r="AG64" s="2132"/>
      <c r="AH64" s="1927"/>
      <c r="AI64" s="1927"/>
      <c r="AJ64" s="1928"/>
      <c r="AM64" s="195">
        <f>X64/9.81</f>
        <v>6.5280141161323124</v>
      </c>
    </row>
    <row r="65" spans="1:41" ht="20.100000000000001" customHeight="1">
      <c r="B65" s="372"/>
      <c r="C65" s="372"/>
      <c r="D65" s="372"/>
      <c r="E65" s="372"/>
      <c r="F65" s="372"/>
      <c r="G65" s="372"/>
      <c r="H65" s="372"/>
      <c r="I65" s="360"/>
      <c r="J65" s="360"/>
      <c r="K65" s="360"/>
      <c r="L65" s="360"/>
      <c r="M65" s="360"/>
      <c r="N65" s="373"/>
      <c r="O65" s="373"/>
      <c r="P65" s="373"/>
      <c r="Q65" s="373"/>
      <c r="R65" s="373"/>
      <c r="S65" s="374"/>
      <c r="T65" s="374"/>
      <c r="U65" s="374"/>
      <c r="V65" s="374"/>
      <c r="W65" s="374"/>
      <c r="X65" s="374"/>
      <c r="Y65" s="375"/>
      <c r="Z65" s="375"/>
      <c r="AA65" s="375"/>
      <c r="AB65" s="375"/>
      <c r="AC65" s="376"/>
      <c r="AD65" s="376"/>
      <c r="AE65" s="376"/>
      <c r="AF65" s="376"/>
      <c r="AG65" s="376"/>
      <c r="AH65" s="111"/>
      <c r="AI65" s="111"/>
      <c r="AJ65" s="111"/>
    </row>
    <row r="66" spans="1:41" ht="21.95" customHeight="1">
      <c r="A66" s="361" t="s">
        <v>641</v>
      </c>
      <c r="B66" s="361"/>
      <c r="C66" s="361"/>
      <c r="D66" s="361"/>
      <c r="E66" s="361"/>
      <c r="F66" s="361"/>
      <c r="G66" s="361"/>
      <c r="H66" s="361"/>
      <c r="I66" s="425"/>
      <c r="J66" s="425"/>
      <c r="K66" s="425"/>
      <c r="L66" s="425"/>
      <c r="M66" s="425"/>
      <c r="N66" s="425"/>
      <c r="O66" s="425"/>
      <c r="P66" s="425"/>
      <c r="Q66" s="425"/>
      <c r="R66" s="366"/>
      <c r="S66" s="366"/>
      <c r="T66" s="366"/>
      <c r="U66" s="366"/>
      <c r="V66" s="366"/>
      <c r="W66" s="366"/>
      <c r="X66" s="366"/>
      <c r="Y66" s="366"/>
      <c r="Z66" s="366"/>
      <c r="AA66" s="366"/>
      <c r="AB66" s="366"/>
      <c r="AC66" s="366"/>
      <c r="AD66" s="366"/>
      <c r="AE66" s="366"/>
      <c r="AF66" s="366"/>
      <c r="AG66" s="366"/>
      <c r="AH66" s="366"/>
      <c r="AI66" s="366"/>
      <c r="AJ66" s="366"/>
      <c r="AK66" s="366"/>
    </row>
    <row r="67" spans="1:41" s="377" customFormat="1" ht="21.95" customHeight="1">
      <c r="B67" s="378" t="s">
        <v>447</v>
      </c>
      <c r="C67" s="379" t="s">
        <v>471</v>
      </c>
      <c r="D67" s="379"/>
      <c r="E67" s="379"/>
    </row>
    <row r="68" spans="1:41" ht="21.95" customHeight="1">
      <c r="B68" s="367" t="s">
        <v>447</v>
      </c>
      <c r="C68" s="361" t="s">
        <v>472</v>
      </c>
      <c r="D68" s="361"/>
      <c r="E68" s="361"/>
      <c r="F68" s="366"/>
      <c r="G68" s="366"/>
      <c r="H68" s="366"/>
      <c r="L68" s="366"/>
      <c r="M68" s="366"/>
      <c r="N68" s="366"/>
      <c r="O68" s="366"/>
      <c r="P68" s="366"/>
      <c r="Q68" s="366"/>
      <c r="R68" s="366"/>
      <c r="S68" s="366"/>
      <c r="T68" s="366"/>
      <c r="U68" s="366"/>
      <c r="V68" s="366"/>
      <c r="W68" s="366"/>
      <c r="X68" s="366"/>
      <c r="Y68" s="366"/>
      <c r="Z68" s="366"/>
      <c r="AA68" s="366"/>
      <c r="AB68" s="366"/>
      <c r="AE68" s="366"/>
      <c r="AF68" s="366"/>
      <c r="AG68" s="366"/>
      <c r="AH68" s="366"/>
      <c r="AI68" s="366"/>
      <c r="AJ68" s="366"/>
      <c r="AK68" s="366"/>
    </row>
    <row r="69" spans="1:41" ht="21.95" customHeight="1">
      <c r="A69" s="366"/>
      <c r="B69" s="380"/>
      <c r="C69" s="366"/>
      <c r="D69" s="366"/>
      <c r="E69" s="366"/>
      <c r="F69" s="366"/>
      <c r="G69" s="366"/>
      <c r="H69" s="366"/>
      <c r="I69" s="366"/>
      <c r="J69" s="366"/>
      <c r="K69" s="366"/>
      <c r="L69" s="366"/>
      <c r="M69" s="366"/>
      <c r="N69" s="366"/>
      <c r="O69" s="366"/>
      <c r="P69" s="366"/>
      <c r="Q69" s="366"/>
      <c r="R69" s="366"/>
      <c r="S69" s="366"/>
      <c r="T69" s="366"/>
      <c r="U69" s="366"/>
      <c r="V69" s="366"/>
      <c r="W69" s="366"/>
      <c r="X69" s="366"/>
      <c r="Y69" s="366"/>
      <c r="Z69" s="366"/>
      <c r="AA69" s="366"/>
      <c r="AB69" s="366"/>
      <c r="AC69" s="366"/>
      <c r="AD69" s="366"/>
      <c r="AE69" s="366"/>
      <c r="AF69" s="366"/>
      <c r="AG69" s="366"/>
      <c r="AH69" s="366"/>
      <c r="AI69" s="366"/>
      <c r="AJ69" s="366"/>
      <c r="AK69" s="366"/>
    </row>
    <row r="70" spans="1:41" ht="21.95" customHeight="1">
      <c r="A70" s="366"/>
      <c r="B70" s="369"/>
      <c r="C70" s="369"/>
      <c r="D70" s="369"/>
      <c r="E70" s="369"/>
      <c r="F70" s="370" t="s">
        <v>552</v>
      </c>
      <c r="G70" s="369"/>
      <c r="H70" s="369"/>
      <c r="I70" s="369"/>
      <c r="J70" s="369"/>
      <c r="K70" s="369"/>
      <c r="L70" s="369"/>
      <c r="M70" s="369"/>
      <c r="N70" s="369"/>
      <c r="O70" s="369"/>
      <c r="P70" s="369"/>
      <c r="Q70" s="369"/>
      <c r="R70" s="369"/>
      <c r="S70" s="369"/>
      <c r="T70" s="369"/>
      <c r="U70" s="369"/>
      <c r="V70" s="369"/>
      <c r="W70" s="369"/>
      <c r="X70" s="369"/>
      <c r="Y70" s="369"/>
      <c r="Z70" s="369"/>
      <c r="AA70" s="369"/>
      <c r="AB70" s="369"/>
      <c r="AC70" s="369"/>
      <c r="AD70" s="369"/>
      <c r="AE70" s="369"/>
      <c r="AF70" s="369"/>
      <c r="AG70" s="369"/>
      <c r="AH70" s="369"/>
      <c r="AI70" s="369"/>
      <c r="AJ70" s="369"/>
    </row>
    <row r="71" spans="1:41" ht="21.95" customHeight="1">
      <c r="A71" s="366"/>
      <c r="B71" s="369"/>
      <c r="C71" s="369"/>
      <c r="D71" s="369"/>
      <c r="E71" s="369"/>
      <c r="F71" s="370" t="s">
        <v>553</v>
      </c>
      <c r="G71" s="369"/>
      <c r="H71" s="369"/>
      <c r="I71" s="369"/>
      <c r="J71" s="369"/>
      <c r="K71" s="369"/>
      <c r="L71" s="369"/>
      <c r="M71" s="369"/>
      <c r="N71" s="369"/>
      <c r="O71" s="369"/>
      <c r="P71" s="369"/>
      <c r="Q71" s="369"/>
      <c r="R71" s="369"/>
      <c r="S71" s="369"/>
      <c r="T71" s="369"/>
      <c r="U71" s="369"/>
      <c r="V71" s="369"/>
      <c r="W71" s="369"/>
      <c r="X71" s="369"/>
      <c r="Y71" s="369"/>
      <c r="Z71" s="369"/>
      <c r="AA71" s="369"/>
      <c r="AB71" s="369"/>
      <c r="AC71" s="369"/>
      <c r="AD71" s="369"/>
      <c r="AE71" s="369"/>
      <c r="AF71" s="369"/>
      <c r="AG71" s="369"/>
      <c r="AH71" s="369"/>
      <c r="AI71" s="369"/>
      <c r="AJ71" s="369"/>
    </row>
    <row r="72" spans="1:41" ht="21.95" customHeight="1">
      <c r="A72" s="366"/>
      <c r="B72" s="369"/>
      <c r="C72" s="369"/>
      <c r="D72" s="369"/>
      <c r="E72" s="369"/>
      <c r="F72" s="370" t="s">
        <v>554</v>
      </c>
      <c r="G72" s="369"/>
      <c r="H72" s="369"/>
      <c r="I72" s="369"/>
      <c r="J72" s="369"/>
      <c r="K72" s="369"/>
      <c r="L72" s="369"/>
      <c r="M72" s="369"/>
      <c r="N72" s="369"/>
      <c r="O72" s="369"/>
      <c r="P72" s="369"/>
      <c r="Q72" s="369"/>
      <c r="R72" s="369"/>
      <c r="S72" s="369"/>
      <c r="T72" s="369"/>
      <c r="U72" s="369"/>
      <c r="V72" s="369"/>
      <c r="W72" s="369"/>
      <c r="X72" s="369"/>
      <c r="Y72" s="369"/>
      <c r="Z72" s="369"/>
      <c r="AA72" s="369"/>
      <c r="AB72" s="369"/>
      <c r="AC72" s="369"/>
      <c r="AD72" s="369"/>
      <c r="AE72" s="369"/>
      <c r="AF72" s="369"/>
      <c r="AG72" s="369"/>
      <c r="AH72" s="369"/>
      <c r="AI72" s="369"/>
      <c r="AJ72" s="369"/>
    </row>
    <row r="73" spans="1:41" ht="21.95" customHeight="1">
      <c r="A73" s="366"/>
      <c r="B73" s="369"/>
      <c r="C73" s="369"/>
      <c r="D73" s="369"/>
      <c r="E73" s="369"/>
      <c r="F73" s="369"/>
      <c r="G73" s="370" t="s">
        <v>69</v>
      </c>
      <c r="H73" s="369"/>
      <c r="I73" s="369"/>
      <c r="J73" s="369"/>
      <c r="K73" s="369"/>
      <c r="L73" s="371" t="s">
        <v>555</v>
      </c>
      <c r="M73" s="370" t="s">
        <v>473</v>
      </c>
      <c r="N73" s="369"/>
      <c r="O73" s="369"/>
      <c r="P73" s="369"/>
      <c r="Q73" s="369"/>
      <c r="R73" s="369"/>
      <c r="S73" s="369"/>
      <c r="T73" s="369"/>
      <c r="U73" s="369"/>
      <c r="V73" s="369"/>
      <c r="W73" s="369"/>
      <c r="X73" s="369"/>
      <c r="Y73" s="369"/>
      <c r="Z73" s="369"/>
      <c r="AA73" s="369"/>
      <c r="AB73" s="369"/>
      <c r="AC73" s="369"/>
      <c r="AD73" s="369"/>
      <c r="AE73" s="369"/>
      <c r="AF73" s="369"/>
      <c r="AG73" s="369"/>
      <c r="AH73" s="369"/>
      <c r="AI73" s="369"/>
      <c r="AJ73" s="369"/>
    </row>
    <row r="74" spans="1:41" ht="21.95" customHeight="1">
      <c r="A74" s="366"/>
      <c r="B74" s="369"/>
      <c r="C74" s="369"/>
      <c r="D74" s="369"/>
      <c r="E74" s="369"/>
      <c r="F74" s="369"/>
      <c r="G74" s="369"/>
      <c r="H74" s="369"/>
      <c r="I74" s="369"/>
      <c r="J74" s="369"/>
      <c r="K74" s="369"/>
      <c r="L74" s="371" t="s">
        <v>556</v>
      </c>
      <c r="M74" s="370" t="s">
        <v>474</v>
      </c>
      <c r="N74" s="369"/>
      <c r="O74" s="369"/>
      <c r="P74" s="369"/>
      <c r="Q74" s="369"/>
      <c r="R74" s="369"/>
      <c r="S74" s="369"/>
      <c r="T74" s="369"/>
      <c r="U74" s="369"/>
      <c r="V74" s="369"/>
      <c r="W74" s="369"/>
      <c r="X74" s="369"/>
      <c r="Y74" s="369"/>
      <c r="Z74" s="369"/>
      <c r="AA74" s="369"/>
      <c r="AB74" s="369"/>
      <c r="AC74" s="369"/>
      <c r="AD74" s="369"/>
      <c r="AE74" s="369"/>
      <c r="AF74" s="369"/>
      <c r="AG74" s="369"/>
      <c r="AH74" s="369"/>
      <c r="AI74" s="369"/>
      <c r="AJ74" s="369"/>
    </row>
    <row r="75" spans="1:41" ht="21.95" customHeight="1">
      <c r="A75" s="366"/>
      <c r="B75" s="369"/>
      <c r="C75" s="369"/>
      <c r="D75" s="369"/>
      <c r="E75" s="369"/>
      <c r="F75" s="369"/>
      <c r="G75" s="369"/>
      <c r="H75" s="369"/>
      <c r="I75" s="369"/>
      <c r="J75" s="369"/>
      <c r="K75" s="369"/>
      <c r="L75" s="371" t="s">
        <v>557</v>
      </c>
      <c r="M75" s="370" t="s">
        <v>558</v>
      </c>
      <c r="N75" s="369"/>
      <c r="O75" s="369"/>
      <c r="P75" s="369"/>
      <c r="Q75" s="369"/>
      <c r="R75" s="369"/>
      <c r="S75" s="369"/>
      <c r="T75" s="369"/>
      <c r="U75" s="369"/>
      <c r="V75" s="369"/>
      <c r="W75" s="369"/>
      <c r="X75" s="369"/>
      <c r="Y75" s="369"/>
      <c r="Z75" s="369"/>
      <c r="AA75" s="369"/>
      <c r="AB75" s="369"/>
      <c r="AC75" s="369"/>
      <c r="AD75" s="369"/>
      <c r="AE75" s="369"/>
      <c r="AF75" s="369"/>
      <c r="AG75" s="369"/>
      <c r="AH75" s="369"/>
      <c r="AI75" s="369"/>
      <c r="AJ75" s="369"/>
    </row>
    <row r="76" spans="1:41" ht="21.95" customHeight="1">
      <c r="A76" s="366"/>
      <c r="B76" s="369"/>
      <c r="C76" s="369"/>
      <c r="D76" s="369"/>
      <c r="E76" s="369"/>
      <c r="F76" s="369"/>
      <c r="G76" s="369"/>
      <c r="H76" s="369"/>
      <c r="I76" s="369"/>
      <c r="J76" s="369"/>
      <c r="K76" s="369"/>
      <c r="L76" s="290" t="s">
        <v>121</v>
      </c>
      <c r="M76" s="370" t="s">
        <v>475</v>
      </c>
      <c r="N76" s="369"/>
      <c r="O76" s="369"/>
      <c r="P76" s="369"/>
      <c r="Q76" s="369"/>
      <c r="R76" s="369"/>
      <c r="S76" s="369"/>
      <c r="T76" s="369"/>
      <c r="U76" s="369"/>
      <c r="V76" s="369"/>
      <c r="W76" s="369"/>
      <c r="X76" s="369"/>
      <c r="Y76" s="369"/>
      <c r="Z76" s="369"/>
      <c r="AA76" s="369"/>
      <c r="AB76" s="369"/>
      <c r="AC76" s="369"/>
      <c r="AD76" s="369"/>
      <c r="AE76" s="369"/>
      <c r="AF76" s="369"/>
      <c r="AG76" s="369"/>
      <c r="AH76" s="369"/>
      <c r="AI76" s="369"/>
      <c r="AJ76" s="369"/>
    </row>
    <row r="77" spans="1:41" ht="21.95" customHeight="1">
      <c r="A77" s="366"/>
      <c r="B77" s="369"/>
      <c r="C77" s="369"/>
      <c r="D77" s="369"/>
      <c r="E77" s="369"/>
      <c r="F77" s="369"/>
      <c r="G77" s="369"/>
      <c r="H77" s="369"/>
      <c r="I77" s="369"/>
      <c r="J77" s="369"/>
      <c r="K77" s="369"/>
      <c r="L77" s="371" t="s">
        <v>559</v>
      </c>
      <c r="M77" s="370" t="s">
        <v>476</v>
      </c>
      <c r="N77" s="369"/>
      <c r="O77" s="369"/>
      <c r="P77" s="369"/>
      <c r="Q77" s="369"/>
      <c r="R77" s="369"/>
      <c r="S77" s="369"/>
      <c r="T77" s="369"/>
      <c r="U77" s="369"/>
      <c r="V77" s="369"/>
      <c r="W77" s="369"/>
      <c r="X77" s="369"/>
      <c r="Y77" s="369"/>
      <c r="Z77" s="369"/>
      <c r="AA77" s="369"/>
      <c r="AM77" s="195" t="s">
        <v>603</v>
      </c>
      <c r="AN77" s="195" t="s">
        <v>534</v>
      </c>
      <c r="AO77" s="195">
        <v>1</v>
      </c>
    </row>
    <row r="78" spans="1:41" ht="21.95" customHeight="1">
      <c r="A78" s="366"/>
      <c r="B78" s="369"/>
      <c r="C78" s="369"/>
      <c r="D78" s="369"/>
      <c r="E78" s="369"/>
      <c r="F78" s="369"/>
      <c r="G78" s="369"/>
      <c r="H78" s="369"/>
      <c r="I78" s="369"/>
      <c r="J78" s="369"/>
      <c r="K78" s="369"/>
      <c r="L78" s="371" t="s">
        <v>560</v>
      </c>
      <c r="M78" s="370" t="s">
        <v>561</v>
      </c>
      <c r="N78" s="369"/>
      <c r="O78" s="369"/>
      <c r="P78" s="369"/>
      <c r="Q78" s="369"/>
      <c r="R78" s="369"/>
      <c r="S78" s="369"/>
      <c r="T78" s="369"/>
      <c r="U78" s="369"/>
      <c r="V78" s="369"/>
      <c r="W78" s="369"/>
      <c r="X78" s="369"/>
      <c r="Y78" s="369" t="s">
        <v>98</v>
      </c>
      <c r="Z78" s="370" t="s">
        <v>477</v>
      </c>
      <c r="AA78" s="369"/>
      <c r="AB78" s="369"/>
      <c r="AC78" s="369"/>
      <c r="AD78" s="369"/>
      <c r="AE78" s="369"/>
      <c r="AF78" s="369"/>
      <c r="AG78" s="369"/>
      <c r="AM78" s="195" t="s">
        <v>602</v>
      </c>
      <c r="AN78" s="195" t="s">
        <v>534</v>
      </c>
      <c r="AO78" s="195">
        <v>0.97</v>
      </c>
    </row>
    <row r="79" spans="1:41" ht="21.95" customHeight="1">
      <c r="A79" s="366"/>
      <c r="B79" s="369"/>
      <c r="C79" s="369"/>
      <c r="D79" s="369"/>
      <c r="E79" s="369"/>
      <c r="F79" s="369"/>
      <c r="G79" s="369"/>
      <c r="H79" s="369"/>
      <c r="I79" s="369"/>
      <c r="J79" s="369"/>
      <c r="K79" s="369"/>
      <c r="L79" s="369" t="s">
        <v>562</v>
      </c>
      <c r="M79" s="369" t="s">
        <v>563</v>
      </c>
      <c r="N79" s="366"/>
      <c r="O79" s="369"/>
      <c r="P79" s="369"/>
      <c r="Q79" s="369"/>
      <c r="R79" s="369"/>
      <c r="S79" s="369"/>
      <c r="T79" s="369"/>
      <c r="U79" s="369"/>
      <c r="V79" s="369"/>
      <c r="W79" s="369"/>
      <c r="X79" s="369"/>
      <c r="Y79" s="369"/>
      <c r="Z79" s="369"/>
      <c r="AA79" s="369"/>
      <c r="AB79" s="369"/>
      <c r="AC79" s="369"/>
      <c r="AD79" s="369"/>
      <c r="AE79" s="369"/>
      <c r="AF79" s="369"/>
      <c r="AG79" s="369"/>
      <c r="AH79" s="369"/>
      <c r="AI79" s="369"/>
      <c r="AJ79" s="369"/>
    </row>
    <row r="80" spans="1:41" ht="21.95" customHeight="1">
      <c r="A80" s="366"/>
      <c r="B80" s="369"/>
      <c r="C80" s="369"/>
      <c r="D80" s="369"/>
      <c r="E80" s="369"/>
      <c r="F80" s="369"/>
      <c r="G80" s="369"/>
      <c r="H80" s="369"/>
      <c r="I80" s="369"/>
      <c r="J80" s="370" t="s">
        <v>564</v>
      </c>
      <c r="K80" s="370"/>
      <c r="L80" s="369"/>
      <c r="M80" s="369" t="s">
        <v>478</v>
      </c>
      <c r="N80" s="370"/>
      <c r="O80" s="369"/>
      <c r="P80" s="369"/>
      <c r="Q80" s="369"/>
      <c r="R80" s="369"/>
      <c r="S80" s="369"/>
      <c r="T80" s="369"/>
      <c r="U80" s="369"/>
      <c r="V80" s="369"/>
      <c r="W80" s="369"/>
      <c r="X80" s="369"/>
      <c r="Y80" s="369"/>
      <c r="Z80" s="369"/>
      <c r="AA80" s="369"/>
      <c r="AB80" s="369"/>
      <c r="AC80" s="369"/>
      <c r="AD80" s="369"/>
      <c r="AE80" s="369"/>
      <c r="AF80" s="369"/>
      <c r="AG80" s="369"/>
      <c r="AH80" s="369"/>
      <c r="AI80" s="369"/>
      <c r="AJ80" s="369"/>
    </row>
    <row r="81" spans="1:61" ht="21.95" customHeight="1">
      <c r="A81" s="366"/>
      <c r="B81" s="369"/>
      <c r="C81" s="369"/>
      <c r="D81" s="369"/>
      <c r="E81" s="369"/>
      <c r="F81" s="369"/>
      <c r="G81" s="369"/>
      <c r="H81" s="369"/>
      <c r="I81" s="369"/>
      <c r="J81" s="370" t="s">
        <v>565</v>
      </c>
      <c r="K81" s="370"/>
      <c r="L81" s="369"/>
      <c r="M81" s="369" t="s">
        <v>479</v>
      </c>
      <c r="N81" s="370"/>
      <c r="O81" s="369"/>
      <c r="P81" s="369"/>
      <c r="Q81" s="369"/>
      <c r="R81" s="369"/>
      <c r="S81" s="369"/>
      <c r="T81" s="369"/>
      <c r="U81" s="369"/>
      <c r="V81" s="369"/>
      <c r="W81" s="369"/>
      <c r="X81" s="369"/>
      <c r="Y81" s="369"/>
      <c r="Z81" s="369"/>
      <c r="AA81" s="369"/>
      <c r="AB81" s="369"/>
      <c r="AC81" s="369"/>
      <c r="AD81" s="369"/>
      <c r="AE81" s="369"/>
      <c r="AF81" s="369"/>
      <c r="AG81" s="369"/>
      <c r="AH81" s="369"/>
      <c r="AI81" s="369"/>
      <c r="AJ81" s="369"/>
    </row>
    <row r="82" spans="1:61" ht="21.95" customHeight="1">
      <c r="A82" s="366"/>
      <c r="B82" s="369"/>
      <c r="C82" s="369"/>
      <c r="D82" s="369"/>
      <c r="E82" s="369"/>
      <c r="F82" s="369"/>
      <c r="G82" s="369"/>
      <c r="H82" s="369"/>
      <c r="I82" s="369"/>
      <c r="J82" s="369"/>
      <c r="K82" s="369"/>
      <c r="L82" s="370" t="s">
        <v>480</v>
      </c>
      <c r="M82" s="370" t="s">
        <v>481</v>
      </c>
      <c r="N82" s="369"/>
      <c r="O82" s="369"/>
      <c r="P82" s="369"/>
      <c r="Q82" s="369"/>
      <c r="R82" s="369"/>
      <c r="S82" s="369"/>
      <c r="T82" s="369"/>
      <c r="U82" s="369"/>
      <c r="V82" s="369"/>
      <c r="W82" s="369"/>
      <c r="X82" s="369"/>
      <c r="Y82" s="369"/>
      <c r="Z82" s="369"/>
      <c r="AA82" s="369"/>
      <c r="AB82" s="369"/>
      <c r="AC82" s="369"/>
      <c r="AD82" s="369"/>
      <c r="AE82" s="369"/>
      <c r="AF82" s="369"/>
      <c r="AG82" s="369"/>
      <c r="AH82" s="369"/>
      <c r="AI82" s="369"/>
      <c r="AJ82" s="369"/>
    </row>
    <row r="83" spans="1:61" ht="21.95" customHeight="1">
      <c r="A83" s="366"/>
      <c r="B83" s="369"/>
      <c r="C83" s="369"/>
      <c r="D83" s="369"/>
      <c r="E83" s="369"/>
      <c r="F83" s="369"/>
      <c r="G83" s="369"/>
      <c r="H83" s="369"/>
      <c r="I83" s="369"/>
      <c r="J83" s="369"/>
      <c r="K83" s="369"/>
      <c r="L83" s="370" t="s">
        <v>482</v>
      </c>
      <c r="M83" s="370" t="s">
        <v>566</v>
      </c>
      <c r="N83" s="369"/>
      <c r="O83" s="369"/>
      <c r="P83" s="369"/>
      <c r="Q83" s="369"/>
      <c r="R83" s="369"/>
      <c r="S83" s="369"/>
      <c r="T83" s="369"/>
      <c r="U83" s="369"/>
      <c r="V83" s="369"/>
      <c r="W83" s="369"/>
      <c r="X83" s="369"/>
      <c r="Y83" s="369"/>
      <c r="Z83" s="369"/>
      <c r="AA83" s="369"/>
      <c r="AB83" s="369"/>
      <c r="AC83" s="369"/>
      <c r="AD83" s="369"/>
      <c r="AE83" s="369"/>
      <c r="AF83" s="369"/>
      <c r="AG83" s="369"/>
      <c r="AH83" s="369"/>
      <c r="AI83" s="369"/>
      <c r="AJ83" s="369"/>
      <c r="AK83" s="369"/>
    </row>
    <row r="84" spans="1:61" ht="21.95" customHeight="1">
      <c r="A84" s="366"/>
      <c r="B84" s="369"/>
      <c r="C84" s="369"/>
      <c r="D84" s="369"/>
      <c r="E84" s="369"/>
      <c r="F84" s="369"/>
      <c r="G84" s="369"/>
      <c r="H84" s="369"/>
      <c r="I84" s="369"/>
      <c r="J84" s="369"/>
      <c r="K84" s="369"/>
      <c r="L84" s="370" t="s">
        <v>483</v>
      </c>
      <c r="M84" s="370" t="s">
        <v>484</v>
      </c>
      <c r="N84" s="369"/>
      <c r="O84" s="369"/>
      <c r="P84" s="369"/>
      <c r="Q84" s="369"/>
      <c r="R84" s="369"/>
      <c r="S84" s="369"/>
      <c r="T84" s="369"/>
      <c r="U84" s="369"/>
      <c r="V84" s="369"/>
      <c r="W84" s="369"/>
      <c r="X84" s="369"/>
      <c r="Y84" s="369"/>
      <c r="Z84" s="369"/>
      <c r="AA84" s="369"/>
      <c r="AB84" s="369"/>
      <c r="AC84" s="369"/>
      <c r="AD84" s="369"/>
      <c r="AE84" s="369"/>
      <c r="AF84" s="369"/>
      <c r="AG84" s="369"/>
      <c r="AH84" s="369"/>
      <c r="AI84" s="369"/>
      <c r="AJ84" s="369"/>
      <c r="AK84" s="369"/>
    </row>
    <row r="85" spans="1:61" ht="21.95" customHeight="1">
      <c r="A85" s="366"/>
      <c r="B85" s="369"/>
      <c r="C85" s="369"/>
      <c r="D85" s="369"/>
      <c r="E85" s="369"/>
      <c r="F85" s="369"/>
      <c r="G85" s="369"/>
      <c r="H85" s="369"/>
      <c r="I85" s="369"/>
      <c r="J85" s="369"/>
      <c r="K85" s="369"/>
      <c r="L85" s="370" t="s">
        <v>173</v>
      </c>
      <c r="M85" s="370" t="s">
        <v>485</v>
      </c>
      <c r="N85" s="369"/>
      <c r="O85" s="369"/>
      <c r="P85" s="369"/>
      <c r="Q85" s="369"/>
      <c r="R85" s="369"/>
      <c r="S85" s="369"/>
      <c r="T85" s="369"/>
      <c r="U85" s="369"/>
      <c r="V85" s="369"/>
      <c r="W85" s="369"/>
      <c r="X85" s="369"/>
      <c r="Y85" s="369"/>
      <c r="Z85" s="369"/>
      <c r="AA85" s="369"/>
      <c r="AB85" s="369"/>
      <c r="AC85" s="369"/>
      <c r="AD85" s="369"/>
      <c r="AE85" s="369"/>
      <c r="AF85" s="369"/>
      <c r="AG85" s="369"/>
      <c r="AH85" s="369"/>
      <c r="AI85" s="369"/>
      <c r="AJ85" s="369"/>
      <c r="AK85" s="369"/>
    </row>
    <row r="86" spans="1:61" ht="9.9499999999999993" customHeight="1">
      <c r="A86" s="366"/>
      <c r="B86" s="369"/>
      <c r="C86" s="369"/>
      <c r="D86" s="369"/>
      <c r="E86" s="369"/>
      <c r="F86" s="369"/>
      <c r="G86" s="369"/>
      <c r="H86" s="369"/>
      <c r="I86" s="369"/>
      <c r="J86" s="369"/>
      <c r="K86" s="369"/>
      <c r="L86" s="370"/>
      <c r="M86" s="370"/>
      <c r="N86" s="369"/>
      <c r="O86" s="369"/>
      <c r="P86" s="369"/>
      <c r="Q86" s="369"/>
      <c r="R86" s="369"/>
      <c r="S86" s="369"/>
      <c r="T86" s="369"/>
      <c r="U86" s="369"/>
      <c r="V86" s="369"/>
      <c r="W86" s="369"/>
      <c r="X86" s="369"/>
      <c r="Y86" s="369"/>
      <c r="Z86" s="369"/>
      <c r="AA86" s="369"/>
      <c r="AB86" s="369"/>
      <c r="AC86" s="369"/>
      <c r="AD86" s="369"/>
      <c r="AE86" s="369"/>
      <c r="AF86" s="369"/>
      <c r="AG86" s="369"/>
      <c r="AH86" s="369"/>
      <c r="AI86" s="369"/>
      <c r="AJ86" s="369"/>
      <c r="AK86" s="369"/>
    </row>
    <row r="87" spans="1:61" ht="9.9499999999999993" customHeight="1"/>
    <row r="88" spans="1:61" ht="21.95" customHeight="1">
      <c r="AB88" s="195" t="s">
        <v>535</v>
      </c>
      <c r="AC88" s="2122" t="str">
        <f>AC56</f>
        <v>B구간</v>
      </c>
      <c r="AD88" s="859"/>
      <c r="AE88" s="859"/>
      <c r="AF88" s="859"/>
      <c r="AG88" s="859"/>
      <c r="AH88" s="859"/>
      <c r="AI88" s="859"/>
      <c r="AJ88" s="195" t="s">
        <v>537</v>
      </c>
    </row>
    <row r="89" spans="1:61" ht="21.95" customHeight="1" thickBot="1">
      <c r="B89" s="1972" t="s">
        <v>486</v>
      </c>
      <c r="C89" s="1972"/>
      <c r="D89" s="1972"/>
      <c r="E89" s="1972"/>
      <c r="F89" s="1972"/>
      <c r="G89" s="1972"/>
      <c r="H89" s="2123"/>
      <c r="I89" s="2124" t="s">
        <v>567</v>
      </c>
      <c r="J89" s="2124"/>
      <c r="K89" s="2124"/>
      <c r="L89" s="2124"/>
      <c r="M89" s="2124"/>
      <c r="N89" s="2124" t="s">
        <v>568</v>
      </c>
      <c r="O89" s="2124"/>
      <c r="P89" s="2124"/>
      <c r="Q89" s="2124"/>
      <c r="R89" s="2124"/>
      <c r="S89" s="2133" t="s">
        <v>569</v>
      </c>
      <c r="T89" s="1972"/>
      <c r="U89" s="1972"/>
      <c r="V89" s="1972"/>
      <c r="W89" s="2123"/>
      <c r="X89" s="2133" t="s">
        <v>570</v>
      </c>
      <c r="Y89" s="1972"/>
      <c r="Z89" s="1972"/>
      <c r="AA89" s="1972"/>
      <c r="AB89" s="2123"/>
      <c r="AC89" s="2133" t="s">
        <v>480</v>
      </c>
      <c r="AD89" s="1972"/>
      <c r="AE89" s="1972"/>
      <c r="AF89" s="1972"/>
      <c r="AG89" s="2123"/>
      <c r="AH89" s="2133" t="s">
        <v>434</v>
      </c>
      <c r="AI89" s="1972"/>
      <c r="AJ89" s="2134"/>
      <c r="AP89" s="427" t="s">
        <v>653</v>
      </c>
      <c r="AQ89" s="427">
        <v>0.5</v>
      </c>
      <c r="AR89" s="427">
        <v>1</v>
      </c>
      <c r="AS89" s="427">
        <v>2</v>
      </c>
      <c r="AT89" s="427">
        <v>3.2</v>
      </c>
      <c r="AU89" s="427">
        <v>4</v>
      </c>
      <c r="AV89" s="427">
        <v>5</v>
      </c>
      <c r="AW89" s="427">
        <v>6.3</v>
      </c>
      <c r="AX89" s="427">
        <v>8</v>
      </c>
      <c r="AY89" s="427">
        <v>10</v>
      </c>
      <c r="AZ89" s="427">
        <v>12.5</v>
      </c>
      <c r="BA89" s="427">
        <v>16</v>
      </c>
      <c r="BB89" s="427">
        <v>20</v>
      </c>
      <c r="BC89" s="427">
        <v>25</v>
      </c>
      <c r="BD89" s="427">
        <v>32</v>
      </c>
      <c r="BE89" s="427">
        <v>40</v>
      </c>
      <c r="BF89" s="427">
        <v>50</v>
      </c>
      <c r="BG89" s="427">
        <v>64</v>
      </c>
      <c r="BH89" s="427">
        <v>72</v>
      </c>
      <c r="BI89" s="427">
        <v>80</v>
      </c>
    </row>
    <row r="90" spans="1:61" ht="21.95" customHeight="1" thickTop="1">
      <c r="B90" s="2148">
        <f>I4</f>
        <v>3.5</v>
      </c>
      <c r="C90" s="2148"/>
      <c r="D90" s="2148"/>
      <c r="E90" s="2148"/>
      <c r="F90" s="2148"/>
      <c r="G90" s="2148"/>
      <c r="H90" s="2149"/>
      <c r="I90" s="2135" t="e">
        <f>'1.1.2 쇄파대 검토(기존시설50년)'!AL6</f>
        <v>#REF!</v>
      </c>
      <c r="J90" s="2135"/>
      <c r="K90" s="2135"/>
      <c r="L90" s="2135"/>
      <c r="M90" s="2135"/>
      <c r="N90" s="2136" t="e">
        <f>ROUND(B90/I90,5)</f>
        <v>#REF!</v>
      </c>
      <c r="O90" s="2136"/>
      <c r="P90" s="2136"/>
      <c r="Q90" s="2136"/>
      <c r="R90" s="2136"/>
      <c r="S90" s="2137" t="e">
        <f>ROUND(1/1.5/N90^0.5,3)</f>
        <v>#REF!</v>
      </c>
      <c r="T90" s="2138"/>
      <c r="U90" s="2138"/>
      <c r="V90" s="2138"/>
      <c r="W90" s="2139"/>
      <c r="X90" s="2140">
        <f>AO77</f>
        <v>1</v>
      </c>
      <c r="Y90" s="2141"/>
      <c r="Z90" s="2141"/>
      <c r="AA90" s="2141"/>
      <c r="AB90" s="2142"/>
      <c r="AC90" s="2143">
        <v>0.5</v>
      </c>
      <c r="AD90" s="2144"/>
      <c r="AE90" s="2144"/>
      <c r="AF90" s="2144"/>
      <c r="AG90" s="2145"/>
      <c r="AH90" s="2143"/>
      <c r="AI90" s="2144"/>
      <c r="AJ90" s="2146"/>
      <c r="AP90" s="427" t="s">
        <v>654</v>
      </c>
      <c r="AQ90" s="427">
        <v>0.46</v>
      </c>
      <c r="AR90" s="427">
        <v>0.92</v>
      </c>
      <c r="AS90" s="427">
        <v>1.84</v>
      </c>
      <c r="AT90" s="427">
        <v>2.88</v>
      </c>
      <c r="AU90" s="427">
        <v>3.68</v>
      </c>
      <c r="AV90" s="427">
        <v>4.5999999999999996</v>
      </c>
      <c r="AW90" s="427">
        <v>5.75</v>
      </c>
      <c r="AX90" s="427">
        <v>7.36</v>
      </c>
      <c r="AY90" s="427">
        <v>9.1999999999999993</v>
      </c>
      <c r="AZ90" s="427">
        <v>11.5</v>
      </c>
      <c r="BA90" s="427">
        <v>14.49</v>
      </c>
      <c r="BB90" s="427">
        <v>18.399999999999999</v>
      </c>
      <c r="BC90" s="427">
        <v>23</v>
      </c>
      <c r="BD90" s="427">
        <v>28.75</v>
      </c>
      <c r="BE90" s="427">
        <v>36.799999999999997</v>
      </c>
      <c r="BF90" s="427">
        <v>46</v>
      </c>
      <c r="BG90" s="427">
        <v>58.88</v>
      </c>
      <c r="BH90" s="427">
        <v>66.25</v>
      </c>
      <c r="BI90" s="427">
        <v>80.5</v>
      </c>
    </row>
    <row r="91" spans="1:61" ht="21.95" customHeight="1" thickBot="1">
      <c r="B91" s="1972" t="s">
        <v>482</v>
      </c>
      <c r="C91" s="1972"/>
      <c r="D91" s="1972"/>
      <c r="E91" s="1972"/>
      <c r="F91" s="1972"/>
      <c r="G91" s="1972"/>
      <c r="H91" s="2123"/>
      <c r="I91" s="2124" t="s">
        <v>173</v>
      </c>
      <c r="J91" s="2124"/>
      <c r="K91" s="2124"/>
      <c r="L91" s="2124"/>
      <c r="M91" s="2124"/>
      <c r="N91" s="2124" t="s">
        <v>274</v>
      </c>
      <c r="O91" s="2124"/>
      <c r="P91" s="2124"/>
      <c r="Q91" s="2124"/>
      <c r="R91" s="2124"/>
      <c r="S91" s="2133" t="s">
        <v>571</v>
      </c>
      <c r="T91" s="1972"/>
      <c r="U91" s="1972"/>
      <c r="V91" s="1972"/>
      <c r="W91" s="2123"/>
      <c r="X91" s="2133" t="s">
        <v>572</v>
      </c>
      <c r="Y91" s="1972"/>
      <c r="Z91" s="1972"/>
      <c r="AA91" s="1972"/>
      <c r="AB91" s="2123"/>
      <c r="AC91" s="2133" t="s">
        <v>573</v>
      </c>
      <c r="AD91" s="1972"/>
      <c r="AE91" s="1972"/>
      <c r="AF91" s="1972"/>
      <c r="AG91" s="2123"/>
      <c r="AH91" s="2133" t="s">
        <v>434</v>
      </c>
      <c r="AI91" s="1972"/>
      <c r="AJ91" s="2147"/>
      <c r="AP91" s="430" t="s">
        <v>655</v>
      </c>
      <c r="AQ91" s="428">
        <f t="shared" ref="AQ91:BI91" si="1">AQ90*9.81</f>
        <v>4.5126000000000008</v>
      </c>
      <c r="AR91" s="428">
        <f t="shared" si="1"/>
        <v>9.0252000000000017</v>
      </c>
      <c r="AS91" s="428">
        <f t="shared" si="1"/>
        <v>18.050400000000003</v>
      </c>
      <c r="AT91" s="428">
        <f t="shared" si="1"/>
        <v>28.252800000000001</v>
      </c>
      <c r="AU91" s="428">
        <f t="shared" si="1"/>
        <v>36.100800000000007</v>
      </c>
      <c r="AV91" s="428">
        <f t="shared" si="1"/>
        <v>45.125999999999998</v>
      </c>
      <c r="AW91" s="431">
        <f t="shared" si="1"/>
        <v>56.407500000000006</v>
      </c>
      <c r="AX91" s="431">
        <f t="shared" si="1"/>
        <v>72.201600000000013</v>
      </c>
      <c r="AY91" s="431">
        <f t="shared" si="1"/>
        <v>90.251999999999995</v>
      </c>
      <c r="AZ91" s="429">
        <f t="shared" si="1"/>
        <v>112.81500000000001</v>
      </c>
      <c r="BA91" s="429">
        <f t="shared" si="1"/>
        <v>142.14690000000002</v>
      </c>
      <c r="BB91" s="429">
        <f t="shared" si="1"/>
        <v>180.50399999999999</v>
      </c>
      <c r="BC91" s="429">
        <f t="shared" si="1"/>
        <v>225.63000000000002</v>
      </c>
      <c r="BD91" s="428">
        <f t="shared" si="1"/>
        <v>282.03750000000002</v>
      </c>
      <c r="BE91" s="428">
        <f t="shared" si="1"/>
        <v>361.00799999999998</v>
      </c>
      <c r="BF91" s="428">
        <f t="shared" si="1"/>
        <v>451.26000000000005</v>
      </c>
      <c r="BG91" s="428">
        <f t="shared" si="1"/>
        <v>577.61280000000011</v>
      </c>
      <c r="BH91" s="428">
        <f t="shared" si="1"/>
        <v>649.91250000000002</v>
      </c>
      <c r="BI91" s="428">
        <f t="shared" si="1"/>
        <v>789.70500000000004</v>
      </c>
    </row>
    <row r="92" spans="1:61" ht="21.95" customHeight="1" thickTop="1">
      <c r="B92" s="2155">
        <v>5</v>
      </c>
      <c r="C92" s="2155"/>
      <c r="D92" s="2155"/>
      <c r="E92" s="2155"/>
      <c r="F92" s="2155"/>
      <c r="G92" s="2155"/>
      <c r="H92" s="2156"/>
      <c r="I92" s="2150">
        <v>1000</v>
      </c>
      <c r="J92" s="2150"/>
      <c r="K92" s="2150"/>
      <c r="L92" s="2150"/>
      <c r="M92" s="2150"/>
      <c r="N92" s="2151">
        <v>1.5</v>
      </c>
      <c r="O92" s="2151"/>
      <c r="P92" s="2151"/>
      <c r="Q92" s="2151"/>
      <c r="R92" s="2151"/>
      <c r="S92" s="2137" t="e">
        <f>ROUND(6.2*X90*AC90^0.18*(B92^0.2/I92^0.1)*S90^-0.5,4)</f>
        <v>#REF!</v>
      </c>
      <c r="T92" s="2138"/>
      <c r="U92" s="2138"/>
      <c r="V92" s="2138"/>
      <c r="W92" s="2139"/>
      <c r="X92" s="2152" t="e">
        <f>ROUND(X90*AC90^-0.13*(B92^0.2/I92^0.1)*N92^0.5*S90^AC90,4)</f>
        <v>#REF!</v>
      </c>
      <c r="Y92" s="2153"/>
      <c r="Z92" s="2153"/>
      <c r="AA92" s="2153"/>
      <c r="AB92" s="2154"/>
      <c r="AC92" s="2137" t="e">
        <f>MAX(S92:AB92)</f>
        <v>#REF!</v>
      </c>
      <c r="AD92" s="2138"/>
      <c r="AE92" s="2138"/>
      <c r="AF92" s="2138"/>
      <c r="AG92" s="2139"/>
      <c r="AH92" s="2137"/>
      <c r="AI92" s="2138"/>
      <c r="AJ92" s="2146"/>
    </row>
    <row r="93" spans="1:61" ht="9.9499999999999993" customHeight="1">
      <c r="B93" s="2162"/>
      <c r="C93" s="2162"/>
      <c r="D93" s="2162"/>
      <c r="E93" s="2162"/>
      <c r="F93" s="2162"/>
      <c r="G93" s="2162"/>
      <c r="H93" s="2162"/>
      <c r="I93" s="2162"/>
      <c r="J93" s="2162"/>
      <c r="K93" s="2162"/>
      <c r="L93" s="2162"/>
      <c r="M93" s="2162"/>
      <c r="N93" s="2162"/>
      <c r="O93" s="2162"/>
      <c r="P93" s="2162"/>
      <c r="Q93" s="2162"/>
      <c r="R93" s="2162"/>
      <c r="S93" s="2162"/>
      <c r="T93" s="2162"/>
      <c r="U93" s="2162"/>
      <c r="V93" s="2162"/>
      <c r="W93" s="2162"/>
      <c r="X93" s="2162"/>
      <c r="Y93" s="2162"/>
      <c r="Z93" s="2162"/>
      <c r="AA93" s="2162"/>
      <c r="AB93" s="2162"/>
      <c r="AC93" s="2162"/>
      <c r="AD93" s="2162"/>
      <c r="AE93" s="2162"/>
      <c r="AF93" s="2162"/>
      <c r="AG93" s="2162"/>
      <c r="AH93" s="2162"/>
      <c r="AI93" s="2162"/>
      <c r="AJ93" s="2162"/>
    </row>
    <row r="94" spans="1:61" ht="21.95" customHeight="1" thickBot="1">
      <c r="B94" s="2123" t="s">
        <v>656</v>
      </c>
      <c r="C94" s="2124"/>
      <c r="D94" s="2124"/>
      <c r="E94" s="2124"/>
      <c r="F94" s="2124"/>
      <c r="G94" s="2124"/>
      <c r="H94" s="2124"/>
      <c r="I94" s="2124" t="s">
        <v>549</v>
      </c>
      <c r="J94" s="2124"/>
      <c r="K94" s="2124"/>
      <c r="L94" s="2124"/>
      <c r="M94" s="2124"/>
      <c r="N94" s="2124" t="s">
        <v>573</v>
      </c>
      <c r="O94" s="2124"/>
      <c r="P94" s="2124"/>
      <c r="Q94" s="2124"/>
      <c r="R94" s="2124"/>
      <c r="S94" s="2124" t="s">
        <v>551</v>
      </c>
      <c r="T94" s="2124"/>
      <c r="U94" s="2124"/>
      <c r="V94" s="2124"/>
      <c r="W94" s="2124"/>
      <c r="X94" s="2124" t="s">
        <v>657</v>
      </c>
      <c r="Y94" s="2124"/>
      <c r="Z94" s="2124"/>
      <c r="AA94" s="2124"/>
      <c r="AB94" s="2124"/>
      <c r="AC94" s="2124" t="s">
        <v>652</v>
      </c>
      <c r="AD94" s="2124"/>
      <c r="AE94" s="2124"/>
      <c r="AF94" s="2124"/>
      <c r="AG94" s="2124"/>
      <c r="AH94" s="2124" t="s">
        <v>658</v>
      </c>
      <c r="AI94" s="2124"/>
      <c r="AJ94" s="2133"/>
    </row>
    <row r="95" spans="1:61" ht="21.95" customHeight="1" thickTop="1">
      <c r="B95" s="2156">
        <f>B58</f>
        <v>22.562999999999999</v>
      </c>
      <c r="C95" s="2157"/>
      <c r="D95" s="2157"/>
      <c r="E95" s="2157"/>
      <c r="F95" s="2157"/>
      <c r="G95" s="2157"/>
      <c r="H95" s="2157"/>
      <c r="I95" s="2158">
        <f>B90</f>
        <v>3.5</v>
      </c>
      <c r="J95" s="2158"/>
      <c r="K95" s="2158"/>
      <c r="L95" s="2158"/>
      <c r="M95" s="2158"/>
      <c r="N95" s="2159" t="e">
        <f>AC92</f>
        <v>#REF!</v>
      </c>
      <c r="O95" s="2159"/>
      <c r="P95" s="2159"/>
      <c r="Q95" s="2159"/>
      <c r="R95" s="2159"/>
      <c r="S95" s="2160">
        <f>ROUND(B95/10.1,3)</f>
        <v>2.234</v>
      </c>
      <c r="T95" s="2160"/>
      <c r="U95" s="2160"/>
      <c r="V95" s="2160"/>
      <c r="W95" s="2160"/>
      <c r="X95" s="2161" t="e">
        <f>(B95*I95^3/(N95^3*(S95-1)^3))</f>
        <v>#REF!</v>
      </c>
      <c r="Y95" s="2161"/>
      <c r="Z95" s="2161"/>
      <c r="AA95" s="2161"/>
      <c r="AB95" s="2161"/>
      <c r="AC95" s="2165">
        <f>AX89</f>
        <v>8</v>
      </c>
      <c r="AD95" s="2165"/>
      <c r="AE95" s="2165"/>
      <c r="AF95" s="2165"/>
      <c r="AG95" s="2165"/>
      <c r="AH95" s="2163"/>
      <c r="AI95" s="2163"/>
      <c r="AJ95" s="2164"/>
      <c r="AM95" s="195" t="e">
        <f>X95/9.81</f>
        <v>#REF!</v>
      </c>
    </row>
    <row r="96" spans="1:61" ht="20.100000000000001" customHeight="1">
      <c r="B96" s="403"/>
      <c r="C96" s="403"/>
      <c r="D96" s="403"/>
      <c r="E96" s="403"/>
      <c r="F96" s="403"/>
      <c r="G96" s="403"/>
      <c r="H96" s="403"/>
      <c r="I96" s="340"/>
      <c r="J96" s="340"/>
      <c r="K96" s="340"/>
      <c r="L96" s="340"/>
      <c r="M96" s="340"/>
      <c r="N96" s="404"/>
      <c r="O96" s="404"/>
      <c r="P96" s="404"/>
      <c r="Q96" s="404"/>
      <c r="R96" s="404"/>
      <c r="S96" s="127"/>
      <c r="T96" s="127"/>
      <c r="U96" s="127"/>
      <c r="V96" s="127"/>
      <c r="W96" s="127"/>
      <c r="X96" s="381"/>
      <c r="Y96" s="381"/>
      <c r="Z96" s="381"/>
      <c r="AA96" s="381"/>
      <c r="AB96" s="381"/>
      <c r="AC96" s="405"/>
      <c r="AD96" s="405"/>
      <c r="AE96" s="405"/>
      <c r="AF96" s="405"/>
      <c r="AG96" s="405"/>
      <c r="AH96" s="405"/>
      <c r="AI96" s="405"/>
      <c r="AJ96" s="381"/>
    </row>
    <row r="97" spans="2:39" ht="21.95" customHeight="1">
      <c r="AB97" s="195" t="s">
        <v>535</v>
      </c>
      <c r="AC97" s="2122" t="str">
        <f>AC59</f>
        <v>C구간</v>
      </c>
      <c r="AD97" s="859"/>
      <c r="AE97" s="859"/>
      <c r="AF97" s="859"/>
      <c r="AG97" s="859"/>
      <c r="AH97" s="859"/>
      <c r="AI97" s="859"/>
      <c r="AJ97" s="195" t="s">
        <v>537</v>
      </c>
    </row>
    <row r="98" spans="2:39" ht="21.95" customHeight="1" thickBot="1">
      <c r="B98" s="1972" t="s">
        <v>486</v>
      </c>
      <c r="C98" s="1972"/>
      <c r="D98" s="1972"/>
      <c r="E98" s="1972"/>
      <c r="F98" s="1972"/>
      <c r="G98" s="1972"/>
      <c r="H98" s="2123"/>
      <c r="I98" s="2124" t="s">
        <v>567</v>
      </c>
      <c r="J98" s="2124"/>
      <c r="K98" s="2124"/>
      <c r="L98" s="2124"/>
      <c r="M98" s="2124"/>
      <c r="N98" s="2124" t="s">
        <v>568</v>
      </c>
      <c r="O98" s="2124"/>
      <c r="P98" s="2124"/>
      <c r="Q98" s="2124"/>
      <c r="R98" s="2124"/>
      <c r="S98" s="2133" t="s">
        <v>569</v>
      </c>
      <c r="T98" s="1972"/>
      <c r="U98" s="1972"/>
      <c r="V98" s="1972"/>
      <c r="W98" s="2123"/>
      <c r="X98" s="2133" t="s">
        <v>570</v>
      </c>
      <c r="Y98" s="1972"/>
      <c r="Z98" s="1972"/>
      <c r="AA98" s="1972"/>
      <c r="AB98" s="2123"/>
      <c r="AC98" s="2133" t="s">
        <v>480</v>
      </c>
      <c r="AD98" s="1972"/>
      <c r="AE98" s="1972"/>
      <c r="AF98" s="1972"/>
      <c r="AG98" s="2123"/>
      <c r="AH98" s="2133" t="s">
        <v>434</v>
      </c>
      <c r="AI98" s="1972"/>
      <c r="AJ98" s="2134"/>
    </row>
    <row r="99" spans="2:39" ht="21.95" customHeight="1" thickTop="1">
      <c r="B99" s="2148">
        <f>I5</f>
        <v>4.2</v>
      </c>
      <c r="C99" s="2148"/>
      <c r="D99" s="2148"/>
      <c r="E99" s="2148"/>
      <c r="F99" s="2148"/>
      <c r="G99" s="2148"/>
      <c r="H99" s="2149"/>
      <c r="I99" s="2135">
        <f>'1.1.2 쇄파대 검토(기존시설50년)'!AL7</f>
        <v>206.31</v>
      </c>
      <c r="J99" s="2135"/>
      <c r="K99" s="2135"/>
      <c r="L99" s="2135"/>
      <c r="M99" s="2135"/>
      <c r="N99" s="2136">
        <f>ROUND(B99/I99,5)</f>
        <v>2.036E-2</v>
      </c>
      <c r="O99" s="2136"/>
      <c r="P99" s="2136"/>
      <c r="Q99" s="2136"/>
      <c r="R99" s="2136"/>
      <c r="S99" s="2137">
        <f>ROUND(1/1.5/N99^0.5,3)</f>
        <v>4.6719999999999997</v>
      </c>
      <c r="T99" s="2138"/>
      <c r="U99" s="2138"/>
      <c r="V99" s="2138"/>
      <c r="W99" s="2139"/>
      <c r="X99" s="2140">
        <f>AO77</f>
        <v>1</v>
      </c>
      <c r="Y99" s="2141"/>
      <c r="Z99" s="2141"/>
      <c r="AA99" s="2141"/>
      <c r="AB99" s="2142"/>
      <c r="AC99" s="2143">
        <v>0.5</v>
      </c>
      <c r="AD99" s="2144"/>
      <c r="AE99" s="2144"/>
      <c r="AF99" s="2144"/>
      <c r="AG99" s="2145"/>
      <c r="AH99" s="2143"/>
      <c r="AI99" s="2144"/>
      <c r="AJ99" s="2146"/>
    </row>
    <row r="100" spans="2:39" ht="21.95" customHeight="1" thickBot="1">
      <c r="B100" s="1972" t="s">
        <v>482</v>
      </c>
      <c r="C100" s="1972"/>
      <c r="D100" s="1972"/>
      <c r="E100" s="1972"/>
      <c r="F100" s="1972"/>
      <c r="G100" s="1972"/>
      <c r="H100" s="2123"/>
      <c r="I100" s="2124" t="s">
        <v>173</v>
      </c>
      <c r="J100" s="2124"/>
      <c r="K100" s="2124"/>
      <c r="L100" s="2124"/>
      <c r="M100" s="2124"/>
      <c r="N100" s="2124" t="s">
        <v>274</v>
      </c>
      <c r="O100" s="2124"/>
      <c r="P100" s="2124"/>
      <c r="Q100" s="2124"/>
      <c r="R100" s="2124"/>
      <c r="S100" s="2133" t="s">
        <v>571</v>
      </c>
      <c r="T100" s="1972"/>
      <c r="U100" s="1972"/>
      <c r="V100" s="1972"/>
      <c r="W100" s="2123"/>
      <c r="X100" s="2133" t="s">
        <v>572</v>
      </c>
      <c r="Y100" s="1972"/>
      <c r="Z100" s="1972"/>
      <c r="AA100" s="1972"/>
      <c r="AB100" s="2123"/>
      <c r="AC100" s="2133" t="s">
        <v>573</v>
      </c>
      <c r="AD100" s="1972"/>
      <c r="AE100" s="1972"/>
      <c r="AF100" s="1972"/>
      <c r="AG100" s="2123"/>
      <c r="AH100" s="2133" t="s">
        <v>434</v>
      </c>
      <c r="AI100" s="1972"/>
      <c r="AJ100" s="2147"/>
    </row>
    <row r="101" spans="2:39" ht="21.95" customHeight="1" thickTop="1">
      <c r="B101" s="2155">
        <v>5</v>
      </c>
      <c r="C101" s="2155"/>
      <c r="D101" s="2155"/>
      <c r="E101" s="2155"/>
      <c r="F101" s="2155"/>
      <c r="G101" s="2155"/>
      <c r="H101" s="2156"/>
      <c r="I101" s="2150">
        <v>1000</v>
      </c>
      <c r="J101" s="2150"/>
      <c r="K101" s="2150"/>
      <c r="L101" s="2150"/>
      <c r="M101" s="2150"/>
      <c r="N101" s="2151">
        <v>1.5</v>
      </c>
      <c r="O101" s="2151"/>
      <c r="P101" s="2151"/>
      <c r="Q101" s="2151"/>
      <c r="R101" s="2151"/>
      <c r="S101" s="2137">
        <f>ROUND(6.2*X99*AC99^0.18*(B101^0.2/I101^0.1)*S99^-0.5,4)</f>
        <v>1.7507999999999999</v>
      </c>
      <c r="T101" s="2138"/>
      <c r="U101" s="2138"/>
      <c r="V101" s="2138"/>
      <c r="W101" s="2139"/>
      <c r="X101" s="2152">
        <f>ROUND(X99*AC99^-0.13*(B101^0.2/I101^0.1)*N101^0.5*S99^AC99,4)</f>
        <v>2.0032000000000001</v>
      </c>
      <c r="Y101" s="2153"/>
      <c r="Z101" s="2153"/>
      <c r="AA101" s="2153"/>
      <c r="AB101" s="2154"/>
      <c r="AC101" s="2137">
        <f>MAX(S101:AB101)</f>
        <v>2.0032000000000001</v>
      </c>
      <c r="AD101" s="2138"/>
      <c r="AE101" s="2138"/>
      <c r="AF101" s="2138"/>
      <c r="AG101" s="2139"/>
      <c r="AH101" s="2137"/>
      <c r="AI101" s="2138"/>
      <c r="AJ101" s="2146"/>
    </row>
    <row r="102" spans="2:39" ht="9.9499999999999993" customHeight="1">
      <c r="B102" s="2162"/>
      <c r="C102" s="2162"/>
      <c r="D102" s="2162"/>
      <c r="E102" s="2162"/>
      <c r="F102" s="2162"/>
      <c r="G102" s="2162"/>
      <c r="H102" s="2162"/>
      <c r="I102" s="2162"/>
      <c r="J102" s="2162"/>
      <c r="K102" s="2162"/>
      <c r="L102" s="2162"/>
      <c r="M102" s="2162"/>
      <c r="N102" s="2162"/>
      <c r="O102" s="2162"/>
      <c r="P102" s="2162"/>
      <c r="Q102" s="2162"/>
      <c r="R102" s="2162"/>
      <c r="S102" s="2162"/>
      <c r="T102" s="2162"/>
      <c r="U102" s="2162"/>
      <c r="V102" s="2162"/>
      <c r="W102" s="2162"/>
      <c r="X102" s="2162"/>
      <c r="Y102" s="2162"/>
      <c r="Z102" s="2162"/>
      <c r="AA102" s="2162"/>
      <c r="AB102" s="2162"/>
      <c r="AC102" s="2162"/>
      <c r="AD102" s="2162"/>
      <c r="AE102" s="2162"/>
      <c r="AF102" s="2162"/>
      <c r="AG102" s="2162"/>
      <c r="AH102" s="2162"/>
      <c r="AI102" s="2162"/>
      <c r="AJ102" s="2162"/>
    </row>
    <row r="103" spans="2:39" ht="21.95" customHeight="1" thickBot="1">
      <c r="B103" s="1972" t="str">
        <f>B94</f>
        <v>ρr(kN/㎥)</v>
      </c>
      <c r="C103" s="1972"/>
      <c r="D103" s="1972"/>
      <c r="E103" s="1972"/>
      <c r="F103" s="1972"/>
      <c r="G103" s="1972"/>
      <c r="H103" s="2123"/>
      <c r="I103" s="2124" t="s">
        <v>549</v>
      </c>
      <c r="J103" s="2124"/>
      <c r="K103" s="2124"/>
      <c r="L103" s="2124"/>
      <c r="M103" s="2124"/>
      <c r="N103" s="2124" t="s">
        <v>573</v>
      </c>
      <c r="O103" s="2124"/>
      <c r="P103" s="2124"/>
      <c r="Q103" s="2124"/>
      <c r="R103" s="2124"/>
      <c r="S103" s="2133" t="s">
        <v>551</v>
      </c>
      <c r="T103" s="1972"/>
      <c r="U103" s="1972"/>
      <c r="V103" s="1972"/>
      <c r="W103" s="2123"/>
      <c r="X103" s="2133" t="s">
        <v>657</v>
      </c>
      <c r="Y103" s="1972"/>
      <c r="Z103" s="1972"/>
      <c r="AA103" s="1972"/>
      <c r="AB103" s="2123"/>
      <c r="AC103" s="2124" t="s">
        <v>652</v>
      </c>
      <c r="AD103" s="2124"/>
      <c r="AE103" s="2124"/>
      <c r="AF103" s="2124"/>
      <c r="AG103" s="2124"/>
      <c r="AH103" s="2124" t="s">
        <v>658</v>
      </c>
      <c r="AI103" s="2124"/>
      <c r="AJ103" s="2133"/>
    </row>
    <row r="104" spans="2:39" ht="21.95" customHeight="1" thickTop="1">
      <c r="B104" s="2155">
        <f>B95</f>
        <v>22.562999999999999</v>
      </c>
      <c r="C104" s="2155"/>
      <c r="D104" s="2155"/>
      <c r="E104" s="2155"/>
      <c r="F104" s="2155"/>
      <c r="G104" s="2155"/>
      <c r="H104" s="2156"/>
      <c r="I104" s="2158">
        <f>B99</f>
        <v>4.2</v>
      </c>
      <c r="J104" s="2158"/>
      <c r="K104" s="2158"/>
      <c r="L104" s="2158"/>
      <c r="M104" s="2158"/>
      <c r="N104" s="2159">
        <f>AC101</f>
        <v>2.0032000000000001</v>
      </c>
      <c r="O104" s="2159"/>
      <c r="P104" s="2159"/>
      <c r="Q104" s="2159"/>
      <c r="R104" s="2159"/>
      <c r="S104" s="2137">
        <f>ROUND(B104/10.1,3)</f>
        <v>2.234</v>
      </c>
      <c r="T104" s="2138"/>
      <c r="U104" s="2138"/>
      <c r="V104" s="2138"/>
      <c r="W104" s="2139"/>
      <c r="X104" s="2166">
        <f>(B104*I104^3/(N104^3*(S104-1)^3))</f>
        <v>110.6690803231878</v>
      </c>
      <c r="Y104" s="2167"/>
      <c r="Z104" s="2167"/>
      <c r="AA104" s="2167"/>
      <c r="AB104" s="2168"/>
      <c r="AC104" s="2165">
        <f>BA89</f>
        <v>16</v>
      </c>
      <c r="AD104" s="2165"/>
      <c r="AE104" s="2165"/>
      <c r="AF104" s="2165"/>
      <c r="AG104" s="2165"/>
      <c r="AH104" s="2163"/>
      <c r="AI104" s="2163"/>
      <c r="AJ104" s="2164"/>
      <c r="AM104" s="195">
        <f>X104/9.81</f>
        <v>11.281251816838715</v>
      </c>
    </row>
    <row r="105" spans="2:39" ht="20.100000000000001" customHeight="1">
      <c r="B105" s="403"/>
      <c r="C105" s="403"/>
      <c r="D105" s="403"/>
      <c r="E105" s="403"/>
      <c r="F105" s="403"/>
      <c r="G105" s="403"/>
      <c r="H105" s="403"/>
      <c r="I105" s="340"/>
      <c r="J105" s="340"/>
      <c r="K105" s="340"/>
      <c r="L105" s="340"/>
      <c r="M105" s="340"/>
      <c r="N105" s="404"/>
      <c r="O105" s="404"/>
      <c r="P105" s="404"/>
      <c r="Q105" s="404"/>
      <c r="R105" s="404"/>
      <c r="S105" s="127"/>
      <c r="T105" s="127"/>
      <c r="U105" s="127"/>
      <c r="V105" s="127"/>
      <c r="W105" s="127"/>
      <c r="X105" s="381"/>
      <c r="Y105" s="381"/>
      <c r="Z105" s="381"/>
      <c r="AA105" s="381"/>
      <c r="AB105" s="381"/>
      <c r="AC105" s="405"/>
      <c r="AD105" s="405"/>
      <c r="AE105" s="405"/>
      <c r="AF105" s="405"/>
      <c r="AG105" s="405"/>
      <c r="AH105" s="405"/>
      <c r="AI105" s="405"/>
      <c r="AJ105" s="381"/>
    </row>
    <row r="106" spans="2:39" ht="21.95" customHeight="1">
      <c r="AB106" s="195" t="s">
        <v>535</v>
      </c>
      <c r="AC106" s="2122" t="str">
        <f>AC62</f>
        <v>D구간</v>
      </c>
      <c r="AD106" s="859"/>
      <c r="AE106" s="859"/>
      <c r="AF106" s="859"/>
      <c r="AG106" s="859"/>
      <c r="AH106" s="859"/>
      <c r="AI106" s="859"/>
      <c r="AJ106" s="195" t="s">
        <v>537</v>
      </c>
    </row>
    <row r="107" spans="2:39" ht="21.95" customHeight="1" thickBot="1">
      <c r="B107" s="1972" t="s">
        <v>486</v>
      </c>
      <c r="C107" s="1972"/>
      <c r="D107" s="1972"/>
      <c r="E107" s="1972"/>
      <c r="F107" s="1972"/>
      <c r="G107" s="1972"/>
      <c r="H107" s="2123"/>
      <c r="I107" s="2124" t="s">
        <v>567</v>
      </c>
      <c r="J107" s="2124"/>
      <c r="K107" s="2124"/>
      <c r="L107" s="2124"/>
      <c r="M107" s="2124"/>
      <c r="N107" s="2124" t="s">
        <v>568</v>
      </c>
      <c r="O107" s="2124"/>
      <c r="P107" s="2124"/>
      <c r="Q107" s="2124"/>
      <c r="R107" s="2124"/>
      <c r="S107" s="2133" t="s">
        <v>569</v>
      </c>
      <c r="T107" s="1972"/>
      <c r="U107" s="1972"/>
      <c r="V107" s="1972"/>
      <c r="W107" s="2123"/>
      <c r="X107" s="2133" t="s">
        <v>570</v>
      </c>
      <c r="Y107" s="1972"/>
      <c r="Z107" s="1972"/>
      <c r="AA107" s="1972"/>
      <c r="AB107" s="2123"/>
      <c r="AC107" s="2133" t="s">
        <v>480</v>
      </c>
      <c r="AD107" s="1972"/>
      <c r="AE107" s="1972"/>
      <c r="AF107" s="1972"/>
      <c r="AG107" s="2123"/>
      <c r="AH107" s="2133" t="s">
        <v>434</v>
      </c>
      <c r="AI107" s="1972"/>
      <c r="AJ107" s="2134"/>
    </row>
    <row r="108" spans="2:39" ht="21.95" customHeight="1" thickTop="1">
      <c r="B108" s="2148">
        <f>I6</f>
        <v>4</v>
      </c>
      <c r="C108" s="2148"/>
      <c r="D108" s="2148"/>
      <c r="E108" s="2148"/>
      <c r="F108" s="2148"/>
      <c r="G108" s="2148"/>
      <c r="H108" s="2149"/>
      <c r="I108" s="2135" t="e">
        <f>'1.1.2 쇄파대 검토(기존시설50년)'!AL8</f>
        <v>#REF!</v>
      </c>
      <c r="J108" s="2135"/>
      <c r="K108" s="2135"/>
      <c r="L108" s="2135"/>
      <c r="M108" s="2135"/>
      <c r="N108" s="2136" t="e">
        <f>ROUND(B108/I108,5)</f>
        <v>#REF!</v>
      </c>
      <c r="O108" s="2136"/>
      <c r="P108" s="2136"/>
      <c r="Q108" s="2136"/>
      <c r="R108" s="2136"/>
      <c r="S108" s="2137" t="e">
        <f>ROUND(1/1.5/N108^0.5,3)</f>
        <v>#REF!</v>
      </c>
      <c r="T108" s="2138"/>
      <c r="U108" s="2138"/>
      <c r="V108" s="2138"/>
      <c r="W108" s="2139"/>
      <c r="X108" s="2140">
        <f>AO77</f>
        <v>1</v>
      </c>
      <c r="Y108" s="2141"/>
      <c r="Z108" s="2141"/>
      <c r="AA108" s="2141"/>
      <c r="AB108" s="2142"/>
      <c r="AC108" s="2143">
        <v>0.5</v>
      </c>
      <c r="AD108" s="2144"/>
      <c r="AE108" s="2144"/>
      <c r="AF108" s="2144"/>
      <c r="AG108" s="2145"/>
      <c r="AH108" s="2143"/>
      <c r="AI108" s="2144"/>
      <c r="AJ108" s="2146"/>
    </row>
    <row r="109" spans="2:39" ht="21.95" customHeight="1" thickBot="1">
      <c r="B109" s="1972" t="s">
        <v>482</v>
      </c>
      <c r="C109" s="1972"/>
      <c r="D109" s="1972"/>
      <c r="E109" s="1972"/>
      <c r="F109" s="1972"/>
      <c r="G109" s="1972"/>
      <c r="H109" s="2123"/>
      <c r="I109" s="2124" t="s">
        <v>173</v>
      </c>
      <c r="J109" s="2124"/>
      <c r="K109" s="2124"/>
      <c r="L109" s="2124"/>
      <c r="M109" s="2124"/>
      <c r="N109" s="2124" t="s">
        <v>274</v>
      </c>
      <c r="O109" s="2124"/>
      <c r="P109" s="2124"/>
      <c r="Q109" s="2124"/>
      <c r="R109" s="2124"/>
      <c r="S109" s="2133" t="s">
        <v>571</v>
      </c>
      <c r="T109" s="1972"/>
      <c r="U109" s="1972"/>
      <c r="V109" s="1972"/>
      <c r="W109" s="2123"/>
      <c r="X109" s="2133" t="s">
        <v>572</v>
      </c>
      <c r="Y109" s="1972"/>
      <c r="Z109" s="1972"/>
      <c r="AA109" s="1972"/>
      <c r="AB109" s="2123"/>
      <c r="AC109" s="2133" t="s">
        <v>573</v>
      </c>
      <c r="AD109" s="1972"/>
      <c r="AE109" s="1972"/>
      <c r="AF109" s="1972"/>
      <c r="AG109" s="2123"/>
      <c r="AH109" s="2133" t="s">
        <v>434</v>
      </c>
      <c r="AI109" s="1972"/>
      <c r="AJ109" s="2147"/>
    </row>
    <row r="110" spans="2:39" ht="21.95" customHeight="1" thickTop="1">
      <c r="B110" s="2155">
        <v>5</v>
      </c>
      <c r="C110" s="2155"/>
      <c r="D110" s="2155"/>
      <c r="E110" s="2155"/>
      <c r="F110" s="2155"/>
      <c r="G110" s="2155"/>
      <c r="H110" s="2156"/>
      <c r="I110" s="2150">
        <v>1000</v>
      </c>
      <c r="J110" s="2150"/>
      <c r="K110" s="2150"/>
      <c r="L110" s="2150"/>
      <c r="M110" s="2150"/>
      <c r="N110" s="2151">
        <v>1.5</v>
      </c>
      <c r="O110" s="2151"/>
      <c r="P110" s="2151"/>
      <c r="Q110" s="2151"/>
      <c r="R110" s="2151"/>
      <c r="S110" s="2137" t="e">
        <f>ROUND(6.2*X108*AC108^0.18*(B110^0.2/I110^0.1)*S108^-0.5,4)</f>
        <v>#REF!</v>
      </c>
      <c r="T110" s="2138"/>
      <c r="U110" s="2138"/>
      <c r="V110" s="2138"/>
      <c r="W110" s="2139"/>
      <c r="X110" s="2152" t="e">
        <f>ROUND(X108*AC108^-0.13*(B110^0.2/I110^0.1)*N110^0.5*S108^AC108,4)</f>
        <v>#REF!</v>
      </c>
      <c r="Y110" s="2153"/>
      <c r="Z110" s="2153"/>
      <c r="AA110" s="2153"/>
      <c r="AB110" s="2154"/>
      <c r="AC110" s="2137" t="e">
        <f>MAX(S110:AB110)</f>
        <v>#REF!</v>
      </c>
      <c r="AD110" s="2138"/>
      <c r="AE110" s="2138"/>
      <c r="AF110" s="2138"/>
      <c r="AG110" s="2139"/>
      <c r="AH110" s="2137"/>
      <c r="AI110" s="2138"/>
      <c r="AJ110" s="2146"/>
    </row>
    <row r="111" spans="2:39" ht="9.9499999999999993" customHeight="1">
      <c r="B111" s="2162"/>
      <c r="C111" s="2162"/>
      <c r="D111" s="2162"/>
      <c r="E111" s="2162"/>
      <c r="F111" s="2162"/>
      <c r="G111" s="2162"/>
      <c r="H111" s="2162"/>
      <c r="I111" s="2162"/>
      <c r="J111" s="2162"/>
      <c r="K111" s="2162"/>
      <c r="L111" s="2162"/>
      <c r="M111" s="2162"/>
      <c r="N111" s="2162"/>
      <c r="O111" s="2162"/>
      <c r="P111" s="2162"/>
      <c r="Q111" s="2162"/>
      <c r="R111" s="2162"/>
      <c r="S111" s="2162"/>
      <c r="T111" s="2162"/>
      <c r="U111" s="2162"/>
      <c r="V111" s="2162"/>
      <c r="W111" s="2162"/>
      <c r="X111" s="2162"/>
      <c r="Y111" s="2162"/>
      <c r="Z111" s="2162"/>
      <c r="AA111" s="2162"/>
      <c r="AB111" s="2162"/>
      <c r="AC111" s="2162"/>
      <c r="AD111" s="2162"/>
      <c r="AE111" s="2162"/>
      <c r="AF111" s="2162"/>
      <c r="AG111" s="2162"/>
      <c r="AH111" s="2162"/>
      <c r="AI111" s="2162"/>
      <c r="AJ111" s="2162"/>
    </row>
    <row r="112" spans="2:39" ht="21.95" customHeight="1" thickBot="1">
      <c r="B112" s="1972" t="str">
        <f>B103</f>
        <v>ρr(kN/㎥)</v>
      </c>
      <c r="C112" s="1972"/>
      <c r="D112" s="1972"/>
      <c r="E112" s="1972"/>
      <c r="F112" s="1972"/>
      <c r="G112" s="1972"/>
      <c r="H112" s="2123"/>
      <c r="I112" s="2124" t="s">
        <v>549</v>
      </c>
      <c r="J112" s="2124"/>
      <c r="K112" s="2124"/>
      <c r="L112" s="2124"/>
      <c r="M112" s="2124"/>
      <c r="N112" s="2124" t="s">
        <v>573</v>
      </c>
      <c r="O112" s="2124"/>
      <c r="P112" s="2124"/>
      <c r="Q112" s="2124"/>
      <c r="R112" s="2124"/>
      <c r="S112" s="2133" t="s">
        <v>551</v>
      </c>
      <c r="T112" s="1972"/>
      <c r="U112" s="1972"/>
      <c r="V112" s="1972"/>
      <c r="W112" s="2123"/>
      <c r="X112" s="2133" t="s">
        <v>657</v>
      </c>
      <c r="Y112" s="1972"/>
      <c r="Z112" s="1972"/>
      <c r="AA112" s="1972"/>
      <c r="AB112" s="2123"/>
      <c r="AC112" s="2124" t="s">
        <v>652</v>
      </c>
      <c r="AD112" s="2124"/>
      <c r="AE112" s="2124"/>
      <c r="AF112" s="2124"/>
      <c r="AG112" s="2124"/>
      <c r="AH112" s="2124" t="s">
        <v>658</v>
      </c>
      <c r="AI112" s="2124"/>
      <c r="AJ112" s="2133"/>
    </row>
    <row r="113" spans="2:41" ht="21.95" customHeight="1" thickTop="1">
      <c r="B113" s="2155">
        <f>B104</f>
        <v>22.562999999999999</v>
      </c>
      <c r="C113" s="2155"/>
      <c r="D113" s="2155"/>
      <c r="E113" s="2155"/>
      <c r="F113" s="2155"/>
      <c r="G113" s="2155"/>
      <c r="H113" s="2156"/>
      <c r="I113" s="2158">
        <f>B108</f>
        <v>4</v>
      </c>
      <c r="J113" s="2158"/>
      <c r="K113" s="2158"/>
      <c r="L113" s="2158"/>
      <c r="M113" s="2158"/>
      <c r="N113" s="2159" t="e">
        <f>AC110</f>
        <v>#REF!</v>
      </c>
      <c r="O113" s="2159"/>
      <c r="P113" s="2159"/>
      <c r="Q113" s="2159"/>
      <c r="R113" s="2159"/>
      <c r="S113" s="2137">
        <f>ROUND(B113/10.1,3)</f>
        <v>2.234</v>
      </c>
      <c r="T113" s="2138"/>
      <c r="U113" s="2138"/>
      <c r="V113" s="2138"/>
      <c r="W113" s="2139"/>
      <c r="X113" s="2166" t="e">
        <f>(B113*I113^3/(N113^3*(S113-1)^3))</f>
        <v>#REF!</v>
      </c>
      <c r="Y113" s="2167"/>
      <c r="Z113" s="2167"/>
      <c r="AA113" s="2167"/>
      <c r="AB113" s="2168"/>
      <c r="AC113" s="2165">
        <f>AZ89</f>
        <v>12.5</v>
      </c>
      <c r="AD113" s="2165"/>
      <c r="AE113" s="2165"/>
      <c r="AF113" s="2165"/>
      <c r="AG113" s="2165"/>
      <c r="AH113" s="2163"/>
      <c r="AI113" s="2163"/>
      <c r="AJ113" s="2164"/>
      <c r="AM113" s="195" t="e">
        <f>X113/9.81</f>
        <v>#REF!</v>
      </c>
    </row>
    <row r="114" spans="2:41" ht="20.100000000000001" customHeight="1">
      <c r="B114" s="403"/>
      <c r="C114" s="403"/>
      <c r="D114" s="403"/>
      <c r="E114" s="403"/>
      <c r="F114" s="403"/>
      <c r="G114" s="403"/>
      <c r="H114" s="403"/>
      <c r="I114" s="340"/>
      <c r="J114" s="340"/>
      <c r="K114" s="340"/>
      <c r="L114" s="340"/>
      <c r="M114" s="340"/>
      <c r="N114" s="404"/>
      <c r="O114" s="404"/>
      <c r="P114" s="404"/>
      <c r="Q114" s="404"/>
      <c r="R114" s="404"/>
      <c r="S114" s="127"/>
      <c r="T114" s="127"/>
      <c r="U114" s="127"/>
      <c r="V114" s="127"/>
      <c r="W114" s="127"/>
      <c r="X114" s="381"/>
      <c r="Y114" s="381"/>
      <c r="Z114" s="381"/>
      <c r="AA114" s="381"/>
      <c r="AB114" s="381"/>
      <c r="AC114" s="405"/>
      <c r="AD114" s="405"/>
      <c r="AE114" s="405"/>
      <c r="AF114" s="405"/>
      <c r="AG114" s="405"/>
      <c r="AH114" s="405"/>
      <c r="AI114" s="405"/>
      <c r="AJ114" s="381"/>
    </row>
    <row r="115" spans="2:41" ht="20.100000000000001" customHeight="1">
      <c r="B115" s="367" t="s">
        <v>447</v>
      </c>
      <c r="C115" s="195" t="s">
        <v>488</v>
      </c>
    </row>
    <row r="116" spans="2:41" ht="9.9499999999999993" customHeight="1">
      <c r="B116" s="367"/>
    </row>
    <row r="117" spans="2:41" ht="20.100000000000001" customHeight="1">
      <c r="B117" s="366"/>
      <c r="C117" s="366"/>
      <c r="D117" s="366"/>
      <c r="E117" s="366"/>
      <c r="F117" s="366"/>
      <c r="G117" s="366"/>
      <c r="H117" s="366"/>
      <c r="I117" s="366"/>
      <c r="J117" s="366"/>
      <c r="K117" s="366"/>
      <c r="L117" s="366"/>
      <c r="M117" s="366"/>
      <c r="N117" s="366"/>
      <c r="O117" s="366"/>
      <c r="P117" s="366"/>
      <c r="Q117" s="366"/>
      <c r="R117" s="366"/>
      <c r="S117" s="366"/>
      <c r="T117" s="366"/>
      <c r="U117" s="366"/>
      <c r="V117" s="366"/>
      <c r="W117" s="366"/>
      <c r="X117" s="366"/>
      <c r="Y117" s="366"/>
      <c r="Z117" s="366"/>
      <c r="AA117" s="366"/>
      <c r="AB117" s="366"/>
      <c r="AC117" s="366"/>
      <c r="AD117" s="366"/>
      <c r="AE117" s="366"/>
      <c r="AF117" s="366"/>
      <c r="AG117" s="366"/>
      <c r="AH117" s="366"/>
      <c r="AI117" s="366"/>
      <c r="AJ117" s="366"/>
      <c r="AK117" s="366"/>
      <c r="AL117" s="366"/>
    </row>
    <row r="118" spans="2:41" ht="20.100000000000001" customHeight="1">
      <c r="B118" s="366"/>
      <c r="C118" s="366"/>
      <c r="D118" s="366"/>
      <c r="E118" s="366"/>
      <c r="F118" s="366"/>
      <c r="G118" s="366"/>
      <c r="H118" s="366"/>
      <c r="I118" s="366"/>
      <c r="J118" s="366"/>
      <c r="K118" s="366"/>
      <c r="L118" s="366"/>
      <c r="M118" s="366"/>
      <c r="N118" s="366"/>
      <c r="O118" s="366"/>
      <c r="P118" s="366"/>
      <c r="Q118" s="366"/>
      <c r="R118" s="366"/>
      <c r="S118" s="366"/>
      <c r="T118" s="366"/>
      <c r="U118" s="366"/>
      <c r="V118" s="366"/>
      <c r="W118" s="366"/>
      <c r="X118" s="366"/>
      <c r="Y118" s="366"/>
      <c r="Z118" s="366"/>
      <c r="AA118" s="366"/>
      <c r="AB118" s="366"/>
      <c r="AC118" s="366"/>
      <c r="AD118" s="366"/>
      <c r="AE118" s="366"/>
      <c r="AF118" s="366"/>
      <c r="AG118" s="366"/>
      <c r="AH118" s="366"/>
      <c r="AI118" s="366"/>
      <c r="AJ118" s="366"/>
      <c r="AK118" s="366"/>
      <c r="AL118" s="366"/>
    </row>
    <row r="119" spans="2:41" ht="20.100000000000001" customHeight="1">
      <c r="B119" s="366"/>
      <c r="C119" s="366"/>
      <c r="D119" s="366"/>
      <c r="E119" s="366"/>
      <c r="F119" s="366"/>
      <c r="G119" s="366"/>
      <c r="H119" s="366"/>
      <c r="I119" s="366"/>
      <c r="J119" s="366"/>
      <c r="K119" s="366"/>
      <c r="L119" s="366"/>
      <c r="M119" s="366"/>
      <c r="N119" s="366"/>
      <c r="O119" s="366"/>
      <c r="P119" s="366"/>
      <c r="Q119" s="366"/>
      <c r="R119" s="366"/>
      <c r="S119" s="366"/>
      <c r="T119" s="366"/>
      <c r="U119" s="366"/>
      <c r="V119" s="366"/>
      <c r="W119" s="366"/>
      <c r="X119" s="366"/>
      <c r="Y119" s="366"/>
      <c r="Z119" s="366"/>
      <c r="AA119" s="366"/>
      <c r="AB119" s="366"/>
      <c r="AC119" s="366"/>
      <c r="AD119" s="366"/>
      <c r="AE119" s="366"/>
      <c r="AF119" s="366"/>
      <c r="AG119" s="366"/>
      <c r="AH119" s="366"/>
      <c r="AI119" s="366"/>
      <c r="AJ119" s="366"/>
      <c r="AK119" s="366"/>
      <c r="AL119" s="366"/>
    </row>
    <row r="120" spans="2:41" ht="20.100000000000001" customHeight="1">
      <c r="B120" s="366"/>
      <c r="C120" s="366"/>
      <c r="D120" s="366"/>
      <c r="E120" s="366"/>
      <c r="F120" s="366"/>
      <c r="G120" s="366"/>
      <c r="H120" s="366"/>
      <c r="I120" s="366"/>
      <c r="J120" s="366"/>
      <c r="K120" s="366"/>
      <c r="L120" s="366"/>
      <c r="M120" s="366"/>
      <c r="N120" s="366"/>
      <c r="O120" s="366"/>
      <c r="P120" s="366"/>
      <c r="Q120" s="366"/>
      <c r="R120" s="366"/>
      <c r="S120" s="366"/>
      <c r="T120" s="366"/>
      <c r="U120" s="366"/>
      <c r="V120" s="366"/>
      <c r="W120" s="366"/>
      <c r="X120" s="366"/>
      <c r="Y120" s="366"/>
      <c r="Z120" s="366"/>
      <c r="AA120" s="366"/>
      <c r="AB120" s="366"/>
      <c r="AC120" s="366"/>
      <c r="AD120" s="366"/>
      <c r="AE120" s="366"/>
      <c r="AF120" s="366"/>
      <c r="AG120" s="366"/>
      <c r="AH120" s="366"/>
      <c r="AI120" s="366"/>
      <c r="AJ120" s="366"/>
      <c r="AK120" s="366"/>
      <c r="AL120" s="366"/>
    </row>
    <row r="121" spans="2:41" ht="20.100000000000001" customHeight="1">
      <c r="B121" s="366"/>
      <c r="C121" s="366"/>
      <c r="D121" s="366"/>
      <c r="E121" s="366"/>
      <c r="F121" s="366"/>
      <c r="G121" s="366"/>
      <c r="H121" s="366"/>
      <c r="I121" s="366"/>
      <c r="J121" s="366"/>
      <c r="K121" s="366"/>
      <c r="L121" s="366"/>
      <c r="M121" s="366"/>
      <c r="N121" s="366"/>
      <c r="O121" s="366"/>
      <c r="P121" s="366"/>
      <c r="Q121" s="366"/>
      <c r="R121" s="366"/>
      <c r="S121" s="366"/>
      <c r="T121" s="366"/>
      <c r="U121" s="366"/>
      <c r="V121" s="366"/>
      <c r="W121" s="366"/>
      <c r="X121" s="366"/>
      <c r="Y121" s="366"/>
      <c r="Z121" s="366"/>
      <c r="AA121" s="366"/>
      <c r="AB121" s="366"/>
      <c r="AC121" s="366"/>
      <c r="AD121" s="366"/>
      <c r="AE121" s="366"/>
      <c r="AF121" s="366"/>
      <c r="AG121" s="366"/>
      <c r="AH121" s="366"/>
      <c r="AI121" s="366"/>
      <c r="AJ121" s="366"/>
      <c r="AK121" s="366"/>
      <c r="AL121" s="366"/>
    </row>
    <row r="122" spans="2:41" ht="20.100000000000001" customHeight="1">
      <c r="B122" s="366"/>
      <c r="C122" s="366"/>
      <c r="D122" s="366"/>
      <c r="E122" s="366"/>
      <c r="F122" s="366"/>
      <c r="G122" s="366"/>
      <c r="H122" s="366"/>
      <c r="I122" s="366"/>
      <c r="J122" s="366"/>
      <c r="K122" s="366"/>
      <c r="L122" s="366"/>
      <c r="M122" s="366"/>
      <c r="N122" s="366"/>
      <c r="O122" s="366"/>
      <c r="P122" s="366"/>
      <c r="Q122" s="366"/>
      <c r="R122" s="366"/>
      <c r="S122" s="366"/>
      <c r="T122" s="366"/>
      <c r="U122" s="366"/>
      <c r="V122" s="366"/>
      <c r="W122" s="366"/>
      <c r="X122" s="366"/>
      <c r="Y122" s="366"/>
      <c r="Z122" s="366"/>
      <c r="AA122" s="366"/>
      <c r="AB122" s="366"/>
      <c r="AC122" s="366"/>
      <c r="AD122" s="366"/>
      <c r="AE122" s="366"/>
      <c r="AF122" s="366"/>
      <c r="AG122" s="366"/>
      <c r="AH122" s="366"/>
      <c r="AI122" s="366"/>
      <c r="AJ122" s="366"/>
      <c r="AK122" s="366"/>
      <c r="AL122" s="366"/>
    </row>
    <row r="123" spans="2:41" ht="20.100000000000001" customHeight="1">
      <c r="B123" s="366"/>
      <c r="C123" s="366"/>
      <c r="D123" s="366"/>
      <c r="E123" s="366"/>
      <c r="F123" s="366"/>
      <c r="G123" s="366"/>
      <c r="H123" s="366"/>
      <c r="I123" s="366"/>
      <c r="J123" s="366"/>
      <c r="K123" s="366"/>
      <c r="L123" s="366"/>
      <c r="M123" s="366"/>
      <c r="N123" s="366"/>
      <c r="O123" s="366"/>
      <c r="P123" s="366"/>
      <c r="Q123" s="366"/>
      <c r="R123" s="366"/>
      <c r="S123" s="366"/>
      <c r="T123" s="366"/>
      <c r="U123" s="366"/>
      <c r="V123" s="366"/>
      <c r="W123" s="366"/>
      <c r="X123" s="366"/>
      <c r="Y123" s="366"/>
      <c r="Z123" s="366"/>
      <c r="AA123" s="366"/>
      <c r="AB123" s="366"/>
      <c r="AC123" s="366"/>
      <c r="AD123" s="366"/>
      <c r="AE123" s="366"/>
      <c r="AF123" s="366"/>
      <c r="AG123" s="366"/>
      <c r="AH123" s="366"/>
      <c r="AI123" s="366"/>
      <c r="AJ123" s="366"/>
      <c r="AK123" s="366"/>
      <c r="AL123" s="366"/>
    </row>
    <row r="124" spans="2:41" ht="20.100000000000001" customHeight="1">
      <c r="B124" s="366"/>
      <c r="C124" s="366"/>
      <c r="D124" s="366"/>
      <c r="E124" s="366"/>
      <c r="F124" s="366"/>
      <c r="G124" s="366"/>
      <c r="H124" s="366"/>
      <c r="I124" s="366"/>
      <c r="J124" s="366"/>
      <c r="K124" s="366"/>
      <c r="L124" s="366"/>
      <c r="M124" s="366"/>
      <c r="N124" s="366"/>
      <c r="O124" s="366"/>
      <c r="P124" s="366"/>
      <c r="Q124" s="366"/>
      <c r="R124" s="366"/>
      <c r="S124" s="366"/>
      <c r="T124" s="366"/>
      <c r="U124" s="366"/>
      <c r="V124" s="366"/>
      <c r="W124" s="366"/>
      <c r="X124" s="366"/>
      <c r="Y124" s="366"/>
      <c r="Z124" s="366"/>
      <c r="AA124" s="366"/>
      <c r="AB124" s="366"/>
      <c r="AC124" s="366"/>
      <c r="AD124" s="366"/>
      <c r="AE124" s="366"/>
      <c r="AF124" s="366"/>
      <c r="AG124" s="366"/>
      <c r="AH124" s="366"/>
      <c r="AI124" s="366"/>
      <c r="AJ124" s="366"/>
      <c r="AK124" s="366"/>
      <c r="AL124" s="366"/>
    </row>
    <row r="125" spans="2:41" ht="20.100000000000001" customHeight="1">
      <c r="B125" s="366"/>
      <c r="C125" s="366"/>
      <c r="D125" s="366"/>
      <c r="E125" s="366"/>
      <c r="F125" s="366"/>
      <c r="G125" s="366"/>
      <c r="H125" s="366"/>
      <c r="I125" s="366"/>
      <c r="J125" s="366"/>
      <c r="K125" s="366"/>
      <c r="L125" s="366"/>
      <c r="M125" s="366"/>
      <c r="N125" s="366"/>
      <c r="O125" s="366"/>
      <c r="P125" s="366"/>
      <c r="Q125" s="366"/>
      <c r="R125" s="366"/>
      <c r="S125" s="366"/>
      <c r="T125" s="366"/>
      <c r="U125" s="366"/>
      <c r="V125" s="366"/>
      <c r="W125" s="366"/>
      <c r="X125" s="366"/>
      <c r="Y125" s="366"/>
      <c r="Z125" s="366"/>
      <c r="AA125" s="366"/>
      <c r="AB125" s="366"/>
      <c r="AC125" s="366"/>
      <c r="AD125" s="366"/>
      <c r="AE125" s="366"/>
      <c r="AF125" s="366"/>
      <c r="AG125" s="366"/>
      <c r="AH125" s="366"/>
      <c r="AI125" s="366"/>
      <c r="AJ125" s="366"/>
      <c r="AK125" s="366"/>
      <c r="AL125" s="366"/>
    </row>
    <row r="126" spans="2:41" ht="20.100000000000001" customHeight="1">
      <c r="B126" s="366"/>
      <c r="C126" s="366"/>
      <c r="D126" s="366"/>
      <c r="E126" s="366"/>
      <c r="F126" s="366"/>
      <c r="G126" s="366"/>
      <c r="H126" s="366"/>
      <c r="I126" s="366"/>
      <c r="J126" s="366"/>
      <c r="K126" s="366"/>
      <c r="L126" s="366"/>
      <c r="M126" s="366"/>
      <c r="N126" s="366"/>
      <c r="O126" s="366"/>
      <c r="P126" s="366"/>
      <c r="Q126" s="366"/>
      <c r="R126" s="366"/>
      <c r="S126" s="366"/>
      <c r="T126" s="366"/>
      <c r="U126" s="366"/>
      <c r="V126" s="366"/>
      <c r="W126" s="366"/>
      <c r="X126" s="366"/>
      <c r="Y126" s="366"/>
      <c r="Z126" s="366"/>
      <c r="AA126" s="366"/>
      <c r="AB126" s="366"/>
      <c r="AC126" s="366"/>
      <c r="AD126" s="366"/>
      <c r="AE126" s="366"/>
      <c r="AF126" s="366"/>
      <c r="AG126" s="366"/>
      <c r="AH126" s="366"/>
      <c r="AI126" s="366"/>
      <c r="AJ126" s="366"/>
      <c r="AK126" s="366"/>
      <c r="AL126" s="366"/>
      <c r="AM126" s="366"/>
      <c r="AN126" s="366"/>
      <c r="AO126" s="366"/>
    </row>
    <row r="127" spans="2:41" ht="20.100000000000001" customHeight="1">
      <c r="B127" s="366"/>
      <c r="C127" s="366"/>
      <c r="D127" s="366"/>
      <c r="E127" s="366"/>
      <c r="F127" s="366"/>
      <c r="G127" s="366"/>
      <c r="H127" s="366"/>
      <c r="I127" s="366"/>
      <c r="J127" s="366"/>
      <c r="K127" s="366"/>
      <c r="L127" s="366"/>
      <c r="M127" s="366"/>
      <c r="N127" s="366"/>
      <c r="O127" s="366"/>
      <c r="P127" s="366"/>
      <c r="Q127" s="366"/>
      <c r="R127" s="366"/>
      <c r="S127" s="366"/>
      <c r="T127" s="366"/>
      <c r="U127" s="366"/>
      <c r="V127" s="366"/>
      <c r="W127" s="366"/>
      <c r="X127" s="366"/>
      <c r="Y127" s="366"/>
      <c r="Z127" s="366"/>
      <c r="AA127" s="366"/>
      <c r="AB127" s="366"/>
      <c r="AC127" s="366"/>
      <c r="AD127" s="366"/>
      <c r="AE127" s="366"/>
      <c r="AF127" s="366"/>
      <c r="AG127" s="366"/>
      <c r="AH127" s="366"/>
      <c r="AI127" s="366"/>
      <c r="AJ127" s="366"/>
      <c r="AK127" s="366"/>
      <c r="AL127" s="366"/>
      <c r="AM127" s="366"/>
      <c r="AN127" s="366"/>
      <c r="AO127" s="366"/>
    </row>
    <row r="128" spans="2:41" ht="20.100000000000001" customHeight="1">
      <c r="B128" s="366"/>
      <c r="C128" s="366"/>
      <c r="D128" s="366"/>
      <c r="E128" s="366"/>
      <c r="F128" s="366"/>
      <c r="G128" s="366"/>
      <c r="H128" s="366"/>
      <c r="I128" s="366"/>
      <c r="J128" s="366"/>
      <c r="K128" s="366"/>
      <c r="L128" s="366"/>
      <c r="M128" s="366"/>
      <c r="N128" s="366"/>
      <c r="O128" s="366"/>
      <c r="P128" s="366"/>
      <c r="Q128" s="366"/>
      <c r="R128" s="366"/>
      <c r="S128" s="366"/>
      <c r="T128" s="366"/>
      <c r="U128" s="366"/>
      <c r="V128" s="366"/>
      <c r="W128" s="366"/>
      <c r="X128" s="366"/>
      <c r="Y128" s="366"/>
      <c r="Z128" s="366" t="s">
        <v>489</v>
      </c>
      <c r="AA128" s="366"/>
      <c r="AB128" s="366"/>
      <c r="AC128" s="366"/>
      <c r="AD128" s="366"/>
      <c r="AE128" s="366"/>
      <c r="AF128" s="366"/>
      <c r="AG128" s="366"/>
      <c r="AH128" s="366"/>
      <c r="AI128" s="366"/>
      <c r="AJ128" s="366"/>
      <c r="AK128" s="366"/>
      <c r="AL128" s="366"/>
    </row>
    <row r="129" spans="1:38" ht="20.100000000000001" customHeight="1">
      <c r="B129" s="366"/>
      <c r="C129" s="366"/>
      <c r="D129" s="366"/>
      <c r="E129" s="366"/>
      <c r="F129" s="366"/>
      <c r="G129" s="366"/>
      <c r="H129" s="366"/>
      <c r="I129" s="366"/>
      <c r="J129" s="366"/>
      <c r="K129" s="366"/>
      <c r="L129" s="366"/>
      <c r="M129" s="366"/>
      <c r="N129" s="366"/>
      <c r="O129" s="366"/>
      <c r="P129" s="366"/>
      <c r="Q129" s="366"/>
      <c r="R129" s="366"/>
      <c r="S129" s="366"/>
      <c r="T129" s="366"/>
      <c r="U129" s="366"/>
      <c r="V129" s="366"/>
      <c r="W129" s="366"/>
      <c r="X129" s="366"/>
      <c r="Z129" s="366"/>
      <c r="AA129" s="366"/>
      <c r="AB129" s="366"/>
      <c r="AC129" s="366"/>
      <c r="AD129" s="366"/>
      <c r="AE129" s="366"/>
      <c r="AF129" s="366"/>
      <c r="AH129" s="366"/>
      <c r="AI129" s="366"/>
      <c r="AJ129" s="366"/>
      <c r="AK129" s="366"/>
      <c r="AL129" s="366"/>
    </row>
    <row r="130" spans="1:38" ht="20.100000000000001" customHeight="1">
      <c r="B130" s="366"/>
      <c r="C130" s="366"/>
      <c r="D130" s="366"/>
      <c r="E130" s="366"/>
      <c r="F130" s="366"/>
      <c r="G130" s="366"/>
      <c r="H130" s="366"/>
      <c r="I130" s="366"/>
      <c r="J130" s="366"/>
      <c r="K130" s="366"/>
      <c r="L130" s="366"/>
      <c r="M130" s="366"/>
      <c r="N130" s="366"/>
      <c r="O130" s="366"/>
      <c r="P130" s="366"/>
      <c r="Q130" s="366"/>
      <c r="R130" s="366"/>
      <c r="S130" s="366"/>
      <c r="T130" s="366"/>
      <c r="AK130" s="366"/>
      <c r="AL130" s="366"/>
    </row>
    <row r="131" spans="1:38" ht="20.100000000000001" customHeight="1">
      <c r="B131" s="366"/>
      <c r="C131" s="366"/>
      <c r="D131" s="366"/>
      <c r="E131" s="366"/>
      <c r="F131" s="366"/>
      <c r="G131" s="366"/>
      <c r="H131" s="366"/>
      <c r="I131" s="366"/>
      <c r="J131" s="366"/>
      <c r="K131" s="366"/>
      <c r="L131" s="366"/>
      <c r="M131" s="366"/>
      <c r="N131" s="366"/>
      <c r="O131" s="366"/>
      <c r="P131" s="366"/>
      <c r="Q131" s="366"/>
      <c r="R131" s="366"/>
      <c r="S131" s="366"/>
      <c r="T131" s="366"/>
      <c r="AK131" s="366"/>
      <c r="AL131" s="366"/>
    </row>
    <row r="132" spans="1:38" ht="20.100000000000001" customHeight="1"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  <c r="X132" s="366"/>
      <c r="Y132" s="366"/>
      <c r="Z132" s="366"/>
      <c r="AA132" s="366"/>
      <c r="AB132" s="366"/>
      <c r="AC132" s="366"/>
      <c r="AD132" s="366"/>
      <c r="AE132" s="366"/>
      <c r="AF132" s="366"/>
      <c r="AG132" s="366"/>
      <c r="AH132" s="366"/>
      <c r="AI132" s="366"/>
      <c r="AJ132" s="366"/>
      <c r="AK132" s="366"/>
      <c r="AL132" s="366"/>
    </row>
    <row r="133" spans="1:38" ht="20.100000000000001" customHeight="1"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  <c r="X133" s="366"/>
      <c r="Y133" s="366"/>
      <c r="Z133" s="366"/>
      <c r="AA133" s="366"/>
      <c r="AB133" s="366"/>
      <c r="AC133" s="366"/>
      <c r="AD133" s="366"/>
      <c r="AE133" s="366"/>
      <c r="AF133" s="366"/>
      <c r="AG133" s="366"/>
      <c r="AH133" s="366"/>
      <c r="AI133" s="366"/>
      <c r="AJ133" s="366"/>
      <c r="AK133" s="366"/>
      <c r="AL133" s="366"/>
    </row>
    <row r="134" spans="1:38" ht="20.100000000000001" customHeight="1">
      <c r="B134" s="366"/>
      <c r="C134" s="195" t="s">
        <v>574</v>
      </c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366"/>
      <c r="X134" s="366"/>
      <c r="Y134" s="195" t="s">
        <v>490</v>
      </c>
      <c r="Z134" s="366"/>
      <c r="AA134" s="366"/>
      <c r="AB134" s="366"/>
      <c r="AC134" s="366"/>
      <c r="AD134" s="366"/>
      <c r="AE134" s="366"/>
      <c r="AF134" s="366"/>
      <c r="AG134" s="366"/>
      <c r="AH134" s="366"/>
      <c r="AI134" s="366"/>
      <c r="AJ134" s="366"/>
      <c r="AK134" s="366"/>
      <c r="AL134" s="366"/>
    </row>
    <row r="135" spans="1:38" ht="9.9499999999999993" customHeight="1">
      <c r="B135" s="366"/>
      <c r="C135" s="366"/>
      <c r="D135" s="366"/>
      <c r="E135" s="366"/>
      <c r="G135" s="366"/>
      <c r="H135" s="366"/>
      <c r="I135" s="366"/>
      <c r="J135" s="366"/>
      <c r="K135" s="366"/>
      <c r="L135" s="366"/>
      <c r="M135" s="366"/>
      <c r="N135" s="366"/>
      <c r="O135" s="366"/>
      <c r="P135" s="366"/>
      <c r="Q135" s="366"/>
      <c r="R135" s="366"/>
      <c r="S135" s="366"/>
      <c r="T135" s="366"/>
      <c r="U135" s="366"/>
      <c r="V135" s="366"/>
      <c r="W135" s="366"/>
      <c r="X135" s="366"/>
      <c r="Y135" s="366"/>
      <c r="Z135" s="366"/>
      <c r="AA135" s="366"/>
      <c r="AB135" s="366"/>
      <c r="AC135" s="366"/>
      <c r="AD135" s="366"/>
      <c r="AE135" s="366"/>
      <c r="AF135" s="366"/>
      <c r="AG135" s="366"/>
      <c r="AH135" s="366"/>
      <c r="AI135" s="366"/>
      <c r="AJ135" s="366"/>
      <c r="AK135" s="366"/>
      <c r="AL135" s="366"/>
    </row>
    <row r="136" spans="1:38" ht="21.95" customHeight="1">
      <c r="A136" s="361" t="s">
        <v>642</v>
      </c>
      <c r="B136" s="361"/>
      <c r="C136" s="361"/>
      <c r="D136" s="361"/>
      <c r="E136" s="361"/>
      <c r="F136" s="361"/>
      <c r="G136" s="361"/>
      <c r="H136" s="361"/>
      <c r="I136" s="361"/>
      <c r="J136" s="425"/>
      <c r="K136" s="425"/>
      <c r="L136" s="425"/>
      <c r="M136" s="425"/>
      <c r="N136" s="425"/>
      <c r="O136" s="425"/>
      <c r="P136" s="425"/>
      <c r="Q136" s="425"/>
      <c r="R136" s="425"/>
      <c r="S136" s="425"/>
      <c r="T136" s="425"/>
      <c r="U136" s="366"/>
      <c r="AK136" s="366"/>
      <c r="AL136" s="366"/>
    </row>
    <row r="137" spans="1:38" ht="21.95" customHeight="1">
      <c r="B137" s="382" t="s">
        <v>491</v>
      </c>
      <c r="C137" s="361" t="s">
        <v>472</v>
      </c>
      <c r="D137" s="361"/>
      <c r="E137" s="361"/>
    </row>
    <row r="138" spans="1:38" ht="21.95" customHeight="1">
      <c r="B138" s="366"/>
      <c r="C138" s="370" t="s">
        <v>575</v>
      </c>
      <c r="D138" s="370"/>
      <c r="E138" s="370"/>
      <c r="F138" s="369"/>
      <c r="G138" s="369"/>
      <c r="H138" s="369"/>
      <c r="I138" s="369"/>
      <c r="J138" s="369"/>
      <c r="K138" s="369"/>
      <c r="L138" s="369"/>
      <c r="M138" s="369"/>
      <c r="N138" s="369"/>
      <c r="O138" s="369"/>
      <c r="P138" s="369"/>
      <c r="Q138" s="369"/>
      <c r="R138" s="369"/>
      <c r="S138" s="369"/>
      <c r="T138" s="369"/>
      <c r="U138" s="369"/>
      <c r="V138" s="369"/>
      <c r="W138" s="369"/>
      <c r="X138" s="369"/>
      <c r="Y138" s="369"/>
      <c r="Z138" s="369"/>
      <c r="AA138" s="369"/>
      <c r="AB138" s="369"/>
      <c r="AC138" s="369"/>
      <c r="AD138" s="369"/>
      <c r="AE138" s="369"/>
      <c r="AF138" s="369"/>
      <c r="AG138" s="369"/>
      <c r="AH138" s="369"/>
      <c r="AI138" s="369"/>
      <c r="AJ138" s="369"/>
      <c r="AK138" s="369"/>
    </row>
    <row r="139" spans="1:38" ht="21.95" customHeight="1">
      <c r="B139" s="366"/>
      <c r="C139" s="369"/>
      <c r="D139" s="369"/>
      <c r="E139" s="369"/>
      <c r="F139" s="370" t="s">
        <v>69</v>
      </c>
      <c r="G139" s="369"/>
      <c r="H139" s="369"/>
      <c r="I139" s="371" t="s">
        <v>576</v>
      </c>
      <c r="J139" s="161" t="s">
        <v>492</v>
      </c>
      <c r="K139" s="161"/>
      <c r="M139" s="132"/>
      <c r="N139" s="369"/>
      <c r="O139" s="369"/>
      <c r="P139" s="369"/>
      <c r="Q139" s="369"/>
      <c r="R139" s="369"/>
      <c r="S139" s="369"/>
      <c r="T139" s="369"/>
      <c r="U139" s="369"/>
      <c r="V139" s="369"/>
      <c r="W139" s="369"/>
      <c r="X139" s="369"/>
      <c r="Y139" s="369"/>
      <c r="Z139" s="369"/>
      <c r="AA139" s="369"/>
      <c r="AB139" s="369"/>
      <c r="AC139" s="369"/>
      <c r="AD139" s="369"/>
      <c r="AE139" s="369"/>
      <c r="AF139" s="369"/>
      <c r="AG139" s="369"/>
      <c r="AH139" s="369"/>
      <c r="AI139" s="369"/>
      <c r="AJ139" s="369"/>
      <c r="AK139" s="369"/>
    </row>
    <row r="140" spans="1:38" ht="21.95" customHeight="1">
      <c r="B140" s="366"/>
      <c r="C140" s="369"/>
      <c r="D140" s="369"/>
      <c r="E140" s="369"/>
      <c r="F140" s="369"/>
      <c r="G140" s="369"/>
      <c r="H140" s="369"/>
      <c r="I140" s="369"/>
      <c r="J140" s="161" t="s">
        <v>577</v>
      </c>
      <c r="K140" s="161"/>
      <c r="L140" s="132"/>
      <c r="N140" s="369"/>
      <c r="O140" s="369"/>
      <c r="P140" s="369"/>
      <c r="Q140" s="369"/>
      <c r="R140" s="369"/>
      <c r="S140" s="369"/>
      <c r="T140" s="369"/>
      <c r="U140" s="369"/>
      <c r="V140" s="369"/>
      <c r="W140" s="369"/>
      <c r="X140" s="369"/>
      <c r="Y140" s="369"/>
      <c r="Z140" s="369"/>
      <c r="AA140" s="369"/>
      <c r="AB140" s="369"/>
      <c r="AC140" s="369"/>
      <c r="AD140" s="369"/>
      <c r="AE140" s="369"/>
      <c r="AF140" s="369"/>
      <c r="AG140" s="369"/>
      <c r="AH140" s="369"/>
      <c r="AI140" s="369"/>
      <c r="AJ140" s="369"/>
      <c r="AK140" s="369"/>
    </row>
    <row r="141" spans="1:38" ht="21.95" customHeight="1">
      <c r="B141" s="366"/>
      <c r="C141" s="369"/>
      <c r="D141" s="369"/>
      <c r="E141" s="369"/>
      <c r="F141" s="369"/>
      <c r="G141" s="369"/>
      <c r="H141" s="369"/>
      <c r="I141" s="371" t="s">
        <v>560</v>
      </c>
      <c r="J141" s="161" t="s">
        <v>561</v>
      </c>
      <c r="K141" s="161"/>
      <c r="M141" s="132"/>
      <c r="N141" s="369"/>
      <c r="O141" s="369"/>
      <c r="P141" s="369"/>
      <c r="Q141" s="369"/>
      <c r="R141" s="369"/>
      <c r="S141" s="369"/>
      <c r="T141" s="369"/>
      <c r="U141" s="369"/>
      <c r="V141" s="369"/>
      <c r="W141" s="369"/>
      <c r="X141" s="369"/>
      <c r="Y141" s="369"/>
      <c r="Z141" s="369"/>
      <c r="AA141" s="369"/>
      <c r="AB141" s="369"/>
      <c r="AC141" s="369"/>
      <c r="AD141" s="369"/>
      <c r="AE141" s="369"/>
      <c r="AF141" s="369"/>
      <c r="AG141" s="369"/>
      <c r="AH141" s="369"/>
      <c r="AI141" s="369"/>
      <c r="AJ141" s="369"/>
      <c r="AK141" s="369"/>
    </row>
    <row r="142" spans="1:38" ht="21.95" customHeight="1">
      <c r="B142" s="366"/>
      <c r="C142" s="369"/>
      <c r="D142" s="369"/>
      <c r="E142" s="369"/>
      <c r="F142" s="369"/>
      <c r="G142" s="369"/>
      <c r="H142" s="369"/>
      <c r="I142" s="369"/>
      <c r="J142" s="161" t="s">
        <v>493</v>
      </c>
      <c r="K142" s="161"/>
      <c r="L142" s="132"/>
      <c r="N142" s="369"/>
      <c r="O142" s="369"/>
      <c r="P142" s="369"/>
      <c r="Q142" s="369"/>
      <c r="R142" s="369"/>
      <c r="S142" s="369"/>
      <c r="T142" s="369"/>
      <c r="U142" s="369"/>
      <c r="V142" s="369"/>
      <c r="W142" s="369"/>
      <c r="X142" s="369"/>
      <c r="Y142" s="369"/>
      <c r="Z142" s="369"/>
      <c r="AA142" s="369"/>
      <c r="AK142" s="369"/>
    </row>
    <row r="143" spans="1:38" ht="21.95" customHeight="1">
      <c r="B143" s="366"/>
      <c r="C143" s="369"/>
      <c r="D143" s="369"/>
      <c r="E143" s="369"/>
      <c r="F143" s="369"/>
      <c r="G143" s="369"/>
      <c r="H143" s="369"/>
      <c r="I143" s="371" t="s">
        <v>141</v>
      </c>
      <c r="J143" s="161" t="s">
        <v>494</v>
      </c>
      <c r="K143" s="161"/>
      <c r="M143" s="132"/>
      <c r="N143" s="369"/>
      <c r="O143" s="369"/>
      <c r="P143" s="369"/>
      <c r="Q143" s="369"/>
      <c r="R143" s="369"/>
      <c r="S143" s="369"/>
      <c r="T143" s="369"/>
      <c r="U143" s="369"/>
      <c r="V143" s="369"/>
      <c r="W143" s="369"/>
      <c r="X143" s="369"/>
      <c r="Y143" s="369"/>
      <c r="Z143" s="369"/>
      <c r="AA143" s="369"/>
      <c r="AK143" s="369"/>
    </row>
    <row r="144" spans="1:38" ht="21.95" customHeight="1">
      <c r="B144" s="366"/>
      <c r="C144" s="369"/>
      <c r="D144" s="369"/>
      <c r="E144" s="369"/>
      <c r="F144" s="369"/>
      <c r="G144" s="369"/>
      <c r="H144" s="369"/>
      <c r="I144" s="369"/>
      <c r="J144" s="161" t="s">
        <v>578</v>
      </c>
      <c r="K144" s="161"/>
      <c r="L144" s="132"/>
      <c r="N144" s="369"/>
      <c r="O144" s="369"/>
      <c r="P144" s="369"/>
      <c r="Q144" s="369"/>
      <c r="R144" s="369"/>
      <c r="S144" s="161" t="s">
        <v>495</v>
      </c>
      <c r="U144" s="132"/>
      <c r="V144" s="132"/>
      <c r="W144" s="132"/>
      <c r="X144" s="132"/>
      <c r="Y144" s="132"/>
      <c r="AA144" s="161" t="s">
        <v>496</v>
      </c>
      <c r="AB144" s="132"/>
      <c r="AC144" s="1142">
        <v>2.3199999999999998</v>
      </c>
      <c r="AD144" s="1142"/>
      <c r="AE144" s="1142"/>
      <c r="AF144" s="161" t="s">
        <v>497</v>
      </c>
      <c r="AH144" s="2169">
        <v>1.33</v>
      </c>
      <c r="AI144" s="2169"/>
      <c r="AJ144" s="2169"/>
    </row>
    <row r="145" spans="2:61" ht="21.95" customHeight="1">
      <c r="B145" s="366"/>
      <c r="C145" s="369"/>
      <c r="D145" s="369"/>
      <c r="E145" s="369"/>
      <c r="F145" s="369"/>
      <c r="G145" s="369"/>
      <c r="H145" s="369"/>
      <c r="I145" s="369"/>
      <c r="J145" s="369"/>
      <c r="K145" s="369"/>
      <c r="L145" s="369"/>
      <c r="M145" s="369"/>
      <c r="N145" s="369"/>
      <c r="O145" s="369"/>
      <c r="P145" s="369"/>
      <c r="Q145" s="369"/>
      <c r="R145" s="369"/>
      <c r="S145" s="161" t="s">
        <v>498</v>
      </c>
      <c r="U145" s="132"/>
      <c r="V145" s="132"/>
      <c r="W145" s="132"/>
      <c r="X145" s="132"/>
      <c r="Y145" s="132"/>
      <c r="AA145" s="161" t="s">
        <v>496</v>
      </c>
      <c r="AB145" s="132"/>
      <c r="AC145" s="1142">
        <v>2.3199999999999998</v>
      </c>
      <c r="AD145" s="1142"/>
      <c r="AE145" s="1142"/>
      <c r="AF145" s="161" t="s">
        <v>497</v>
      </c>
      <c r="AH145" s="2169">
        <v>1.42</v>
      </c>
      <c r="AI145" s="2169"/>
      <c r="AJ145" s="2169"/>
    </row>
    <row r="146" spans="2:61" ht="21.95" customHeight="1">
      <c r="B146" s="366"/>
      <c r="C146" s="369"/>
      <c r="D146" s="369"/>
      <c r="E146" s="369"/>
      <c r="F146" s="369"/>
      <c r="G146" s="369"/>
      <c r="H146" s="369"/>
      <c r="I146" s="369"/>
      <c r="J146" s="369"/>
      <c r="K146" s="369"/>
      <c r="L146" s="369"/>
      <c r="M146" s="369"/>
      <c r="N146" s="369"/>
      <c r="O146" s="369"/>
      <c r="P146" s="369"/>
      <c r="Q146" s="369"/>
      <c r="R146" s="369"/>
      <c r="S146" s="369"/>
      <c r="T146" s="370"/>
      <c r="U146" s="369"/>
      <c r="V146" s="369"/>
      <c r="W146" s="369"/>
      <c r="X146" s="369"/>
      <c r="Y146" s="369"/>
      <c r="AA146" s="369"/>
      <c r="AB146" s="370"/>
      <c r="AC146" s="369"/>
      <c r="AD146" s="369"/>
      <c r="AE146" s="338"/>
      <c r="AF146" s="338"/>
      <c r="AG146" s="338"/>
      <c r="AH146" s="370"/>
      <c r="AI146" s="370"/>
      <c r="AK146" s="338"/>
    </row>
    <row r="147" spans="2:61" ht="21.95" customHeight="1">
      <c r="B147" s="366"/>
      <c r="C147" s="383" t="s">
        <v>579</v>
      </c>
      <c r="D147" s="383"/>
      <c r="E147" s="383"/>
      <c r="F147" s="384"/>
      <c r="G147" s="366"/>
      <c r="H147" s="366"/>
      <c r="I147" s="366"/>
      <c r="J147" s="366"/>
      <c r="K147" s="366"/>
      <c r="L147" s="366"/>
      <c r="M147" s="366"/>
      <c r="N147" s="366"/>
      <c r="O147" s="366"/>
      <c r="P147" s="366"/>
      <c r="Q147" s="366"/>
      <c r="R147" s="366"/>
      <c r="S147" s="366"/>
      <c r="T147" s="366"/>
      <c r="U147" s="366"/>
      <c r="V147" s="366"/>
      <c r="W147" s="366"/>
      <c r="X147" s="366"/>
      <c r="Y147" s="366"/>
      <c r="Z147" s="366"/>
      <c r="AA147" s="366"/>
      <c r="AB147" s="366"/>
      <c r="AC147" s="366"/>
      <c r="AD147" s="366"/>
      <c r="AE147" s="366"/>
      <c r="AF147" s="366"/>
      <c r="AG147" s="366"/>
      <c r="AH147" s="366"/>
      <c r="AI147" s="366"/>
      <c r="AJ147" s="366"/>
      <c r="AK147" s="366"/>
      <c r="AL147" s="366"/>
    </row>
    <row r="148" spans="2:61" ht="21.95" customHeight="1">
      <c r="B148" s="366"/>
      <c r="C148" s="383" t="s">
        <v>580</v>
      </c>
      <c r="D148" s="383"/>
      <c r="E148" s="383"/>
      <c r="F148" s="384"/>
      <c r="G148" s="366"/>
      <c r="H148" s="366"/>
      <c r="I148" s="366"/>
      <c r="J148" s="366"/>
      <c r="K148" s="366"/>
      <c r="L148" s="366"/>
      <c r="M148" s="366"/>
      <c r="N148" s="366"/>
      <c r="O148" s="366"/>
      <c r="P148" s="366"/>
      <c r="Q148" s="366"/>
      <c r="R148" s="366"/>
      <c r="S148" s="366"/>
      <c r="T148" s="366"/>
      <c r="U148" s="366"/>
      <c r="V148" s="366"/>
      <c r="W148" s="366"/>
      <c r="X148" s="366"/>
      <c r="Y148" s="366"/>
      <c r="Z148" s="366"/>
      <c r="AA148" s="366"/>
      <c r="AB148" s="366"/>
      <c r="AC148" s="366"/>
      <c r="AD148" s="366"/>
      <c r="AE148" s="366"/>
      <c r="AF148" s="366"/>
      <c r="AG148" s="366"/>
      <c r="AH148" s="366"/>
      <c r="AI148" s="366"/>
      <c r="AJ148" s="366"/>
      <c r="AK148" s="366"/>
      <c r="AL148" s="366"/>
    </row>
    <row r="149" spans="2:61" ht="21.95" customHeight="1">
      <c r="B149" s="366"/>
      <c r="C149" s="383"/>
      <c r="D149" s="383"/>
      <c r="E149" s="383"/>
      <c r="F149" s="384"/>
      <c r="G149" s="366"/>
      <c r="H149" s="366"/>
      <c r="I149" s="366"/>
      <c r="J149" s="366"/>
      <c r="K149" s="366"/>
      <c r="L149" s="366"/>
      <c r="M149" s="366"/>
      <c r="N149" s="366"/>
      <c r="O149" s="366"/>
      <c r="P149" s="366"/>
      <c r="Q149" s="366"/>
      <c r="R149" s="366"/>
      <c r="S149" s="366"/>
      <c r="T149" s="366"/>
      <c r="U149" s="366"/>
      <c r="V149" s="366"/>
      <c r="W149" s="366"/>
      <c r="X149" s="366"/>
      <c r="Y149" s="366"/>
      <c r="Z149" s="366"/>
      <c r="AA149" s="366"/>
      <c r="AB149" s="366"/>
      <c r="AC149" s="366"/>
      <c r="AD149" s="366"/>
      <c r="AE149" s="366"/>
      <c r="AF149" s="366"/>
      <c r="AG149" s="366"/>
      <c r="AH149" s="366"/>
      <c r="AI149" s="366"/>
      <c r="AJ149" s="366"/>
      <c r="AK149" s="366"/>
      <c r="AL149" s="366"/>
    </row>
    <row r="150" spans="2:61" ht="24" customHeight="1">
      <c r="B150" s="366"/>
      <c r="C150" s="383"/>
      <c r="D150" s="383"/>
      <c r="E150" s="383"/>
      <c r="F150" s="384"/>
      <c r="G150" s="366"/>
      <c r="H150" s="366"/>
      <c r="I150" s="366"/>
      <c r="J150" s="366"/>
      <c r="K150" s="366"/>
      <c r="L150" s="366"/>
      <c r="M150" s="366"/>
      <c r="N150" s="366"/>
      <c r="O150" s="366"/>
      <c r="P150" s="366"/>
      <c r="Q150" s="366"/>
      <c r="R150" s="366"/>
      <c r="S150" s="366"/>
      <c r="T150" s="366"/>
      <c r="U150" s="366"/>
      <c r="V150" s="366"/>
      <c r="W150" s="366"/>
      <c r="X150" s="366"/>
      <c r="Y150" s="366"/>
      <c r="Z150" s="366"/>
      <c r="AA150" s="366"/>
      <c r="AB150" s="195" t="s">
        <v>535</v>
      </c>
      <c r="AC150" s="2122" t="str">
        <f>AC88</f>
        <v>B구간</v>
      </c>
      <c r="AD150" s="859"/>
      <c r="AE150" s="859"/>
      <c r="AF150" s="859"/>
      <c r="AG150" s="859"/>
      <c r="AH150" s="859"/>
      <c r="AI150" s="859"/>
      <c r="AJ150" s="195" t="s">
        <v>537</v>
      </c>
      <c r="AK150" s="366"/>
      <c r="AL150" s="366"/>
      <c r="AP150" s="427" t="s">
        <v>653</v>
      </c>
      <c r="AQ150" s="427">
        <v>0.5</v>
      </c>
      <c r="AR150" s="427">
        <v>1</v>
      </c>
      <c r="AS150" s="427">
        <v>2</v>
      </c>
      <c r="AT150" s="427">
        <v>3.2</v>
      </c>
      <c r="AU150" s="427">
        <v>4</v>
      </c>
      <c r="AV150" s="427">
        <v>5</v>
      </c>
      <c r="AW150" s="427">
        <v>6.3</v>
      </c>
      <c r="AX150" s="427">
        <v>8</v>
      </c>
      <c r="AY150" s="427">
        <v>10</v>
      </c>
      <c r="AZ150" s="427">
        <v>12.5</v>
      </c>
      <c r="BA150" s="427">
        <v>16</v>
      </c>
      <c r="BB150" s="427">
        <v>20</v>
      </c>
      <c r="BC150" s="427">
        <v>25</v>
      </c>
      <c r="BD150" s="427">
        <v>32</v>
      </c>
      <c r="BE150" s="427">
        <v>40</v>
      </c>
      <c r="BF150" s="427">
        <v>50</v>
      </c>
      <c r="BG150" s="427">
        <v>64</v>
      </c>
      <c r="BH150" s="427">
        <v>72</v>
      </c>
      <c r="BI150" s="427">
        <v>80</v>
      </c>
    </row>
    <row r="151" spans="2:61" ht="24" customHeight="1" thickBot="1">
      <c r="B151" s="1972" t="s">
        <v>570</v>
      </c>
      <c r="C151" s="1972"/>
      <c r="D151" s="1972"/>
      <c r="E151" s="1972"/>
      <c r="F151" s="1972"/>
      <c r="G151" s="1972"/>
      <c r="H151" s="2123"/>
      <c r="I151" s="2124" t="s">
        <v>581</v>
      </c>
      <c r="J151" s="2124"/>
      <c r="K151" s="2124"/>
      <c r="L151" s="2124"/>
      <c r="M151" s="2124"/>
      <c r="N151" s="2124" t="s">
        <v>173</v>
      </c>
      <c r="O151" s="2124"/>
      <c r="P151" s="2124"/>
      <c r="Q151" s="2124"/>
      <c r="R151" s="2124"/>
      <c r="S151" s="2133" t="s">
        <v>250</v>
      </c>
      <c r="T151" s="1972"/>
      <c r="U151" s="1972"/>
      <c r="V151" s="1972"/>
      <c r="W151" s="2123"/>
      <c r="X151" s="2133" t="s">
        <v>251</v>
      </c>
      <c r="Y151" s="1972"/>
      <c r="Z151" s="1972"/>
      <c r="AA151" s="1972"/>
      <c r="AB151" s="2123"/>
      <c r="AC151" s="2133" t="s">
        <v>573</v>
      </c>
      <c r="AD151" s="1972"/>
      <c r="AE151" s="1972"/>
      <c r="AF151" s="1972"/>
      <c r="AG151" s="1972"/>
      <c r="AH151" s="1972"/>
      <c r="AI151" s="1972"/>
      <c r="AJ151" s="1972"/>
      <c r="AP151" s="427" t="s">
        <v>654</v>
      </c>
      <c r="AQ151" s="427">
        <v>0.46</v>
      </c>
      <c r="AR151" s="427">
        <v>0.92</v>
      </c>
      <c r="AS151" s="427">
        <v>1.84</v>
      </c>
      <c r="AT151" s="427">
        <v>2.88</v>
      </c>
      <c r="AU151" s="427">
        <v>3.68</v>
      </c>
      <c r="AV151" s="427">
        <v>4.5999999999999996</v>
      </c>
      <c r="AW151" s="427">
        <v>5.75</v>
      </c>
      <c r="AX151" s="427">
        <v>7.36</v>
      </c>
      <c r="AY151" s="427">
        <v>9.1999999999999993</v>
      </c>
      <c r="AZ151" s="427">
        <v>11.5</v>
      </c>
      <c r="BA151" s="427">
        <v>14.49</v>
      </c>
      <c r="BB151" s="427">
        <v>18.399999999999999</v>
      </c>
      <c r="BC151" s="427">
        <v>23</v>
      </c>
      <c r="BD151" s="427">
        <v>28.75</v>
      </c>
      <c r="BE151" s="427">
        <v>36.799999999999997</v>
      </c>
      <c r="BF151" s="427">
        <v>46</v>
      </c>
      <c r="BG151" s="427">
        <v>58.88</v>
      </c>
      <c r="BH151" s="427">
        <v>66.25</v>
      </c>
      <c r="BI151" s="427">
        <v>80.5</v>
      </c>
    </row>
    <row r="152" spans="2:61" ht="24" customHeight="1" thickTop="1">
      <c r="B152" s="2141">
        <f>AO78</f>
        <v>0.97</v>
      </c>
      <c r="C152" s="2141"/>
      <c r="D152" s="2141"/>
      <c r="E152" s="2141"/>
      <c r="F152" s="2141"/>
      <c r="G152" s="2141"/>
      <c r="H152" s="2142"/>
      <c r="I152" s="2151">
        <v>0.3</v>
      </c>
      <c r="J152" s="2151"/>
      <c r="K152" s="2151"/>
      <c r="L152" s="2151"/>
      <c r="M152" s="2151"/>
      <c r="N152" s="2150">
        <v>1000</v>
      </c>
      <c r="O152" s="2150"/>
      <c r="P152" s="2150"/>
      <c r="Q152" s="2150"/>
      <c r="R152" s="2150"/>
      <c r="S152" s="2137">
        <f>AC145</f>
        <v>2.3199999999999998</v>
      </c>
      <c r="T152" s="2138"/>
      <c r="U152" s="2138"/>
      <c r="V152" s="2138"/>
      <c r="W152" s="2139"/>
      <c r="X152" s="2152">
        <f>AH145</f>
        <v>1.42</v>
      </c>
      <c r="Y152" s="2153"/>
      <c r="Z152" s="2153"/>
      <c r="AA152" s="2153"/>
      <c r="AB152" s="2154"/>
      <c r="AC152" s="2137">
        <f>ROUND(B152*(S152*(I152/N152^0.5)^0.2+X152),2)</f>
        <v>2.2599999999999998</v>
      </c>
      <c r="AD152" s="2138"/>
      <c r="AE152" s="2138"/>
      <c r="AF152" s="2138"/>
      <c r="AG152" s="2138"/>
      <c r="AH152" s="2138"/>
      <c r="AI152" s="2138"/>
      <c r="AJ152" s="2138"/>
      <c r="AP152" s="430" t="s">
        <v>655</v>
      </c>
      <c r="AQ152" s="428">
        <f t="shared" ref="AQ152:BI152" si="2">AQ151*9.81</f>
        <v>4.5126000000000008</v>
      </c>
      <c r="AR152" s="428">
        <f t="shared" si="2"/>
        <v>9.0252000000000017</v>
      </c>
      <c r="AS152" s="428">
        <f t="shared" si="2"/>
        <v>18.050400000000003</v>
      </c>
      <c r="AT152" s="428">
        <f t="shared" si="2"/>
        <v>28.252800000000001</v>
      </c>
      <c r="AU152" s="428">
        <f t="shared" si="2"/>
        <v>36.100800000000007</v>
      </c>
      <c r="AV152" s="428">
        <f t="shared" si="2"/>
        <v>45.125999999999998</v>
      </c>
      <c r="AW152" s="431">
        <f t="shared" si="2"/>
        <v>56.407500000000006</v>
      </c>
      <c r="AX152" s="429">
        <f t="shared" si="2"/>
        <v>72.201600000000013</v>
      </c>
      <c r="AY152" s="429">
        <f t="shared" si="2"/>
        <v>90.251999999999995</v>
      </c>
      <c r="AZ152" s="429">
        <f t="shared" si="2"/>
        <v>112.81500000000001</v>
      </c>
      <c r="BA152" s="429">
        <f t="shared" si="2"/>
        <v>142.14690000000002</v>
      </c>
      <c r="BB152" s="431">
        <f t="shared" si="2"/>
        <v>180.50399999999999</v>
      </c>
      <c r="BC152" s="431">
        <f t="shared" si="2"/>
        <v>225.63000000000002</v>
      </c>
      <c r="BD152" s="428">
        <f t="shared" si="2"/>
        <v>282.03750000000002</v>
      </c>
      <c r="BE152" s="428">
        <f t="shared" si="2"/>
        <v>361.00799999999998</v>
      </c>
      <c r="BF152" s="428">
        <f t="shared" si="2"/>
        <v>451.26000000000005</v>
      </c>
      <c r="BG152" s="428">
        <f t="shared" si="2"/>
        <v>577.61280000000011</v>
      </c>
      <c r="BH152" s="428">
        <f t="shared" si="2"/>
        <v>649.91250000000002</v>
      </c>
      <c r="BI152" s="428">
        <f t="shared" si="2"/>
        <v>789.70500000000004</v>
      </c>
    </row>
    <row r="153" spans="2:61" ht="9.9499999999999993" customHeight="1">
      <c r="B153" s="2170"/>
      <c r="C153" s="2170"/>
      <c r="D153" s="2170"/>
      <c r="E153" s="2170"/>
      <c r="F153" s="2170"/>
      <c r="G153" s="2170"/>
      <c r="H153" s="2170"/>
      <c r="I153" s="2170"/>
      <c r="J153" s="2170"/>
      <c r="K153" s="2170"/>
      <c r="L153" s="2170"/>
      <c r="M153" s="2170"/>
      <c r="N153" s="2170"/>
      <c r="O153" s="2170"/>
      <c r="P153" s="2170"/>
      <c r="Q153" s="2170"/>
      <c r="R153" s="2170"/>
      <c r="S153" s="2170"/>
      <c r="T153" s="2170"/>
      <c r="U153" s="2170"/>
      <c r="V153" s="2170"/>
      <c r="W153" s="2170"/>
      <c r="X153" s="2170"/>
      <c r="Y153" s="2170"/>
      <c r="Z153" s="2170"/>
      <c r="AA153" s="2170"/>
      <c r="AB153" s="2170"/>
      <c r="AC153" s="2170"/>
      <c r="AD153" s="2170"/>
      <c r="AE153" s="2170"/>
      <c r="AF153" s="2170"/>
      <c r="AG153" s="2170"/>
      <c r="AH153" s="2170"/>
      <c r="AI153" s="2170"/>
      <c r="AJ153" s="2170"/>
    </row>
    <row r="154" spans="2:61" ht="24" customHeight="1" thickBot="1">
      <c r="B154" s="2123" t="str">
        <f>B112</f>
        <v>ρr(kN/㎥)</v>
      </c>
      <c r="C154" s="2124"/>
      <c r="D154" s="2124"/>
      <c r="E154" s="2124"/>
      <c r="F154" s="2124"/>
      <c r="G154" s="2124"/>
      <c r="H154" s="2124"/>
      <c r="I154" s="2124" t="s">
        <v>549</v>
      </c>
      <c r="J154" s="2124"/>
      <c r="K154" s="2124"/>
      <c r="L154" s="2124"/>
      <c r="M154" s="2124"/>
      <c r="N154" s="2124" t="s">
        <v>573</v>
      </c>
      <c r="O154" s="2124"/>
      <c r="P154" s="2124"/>
      <c r="Q154" s="2124"/>
      <c r="R154" s="2124"/>
      <c r="S154" s="2124" t="s">
        <v>551</v>
      </c>
      <c r="T154" s="2124"/>
      <c r="U154" s="2124"/>
      <c r="V154" s="2124"/>
      <c r="W154" s="2124"/>
      <c r="X154" s="2124" t="s">
        <v>651</v>
      </c>
      <c r="Y154" s="2124"/>
      <c r="Z154" s="2124"/>
      <c r="AA154" s="2124"/>
      <c r="AB154" s="2124"/>
      <c r="AC154" s="2124" t="s">
        <v>659</v>
      </c>
      <c r="AD154" s="2124"/>
      <c r="AE154" s="2124"/>
      <c r="AF154" s="2124"/>
      <c r="AG154" s="2124"/>
      <c r="AH154" s="2124"/>
      <c r="AI154" s="2124"/>
      <c r="AJ154" s="2133"/>
    </row>
    <row r="155" spans="2:61" ht="24" customHeight="1" thickTop="1">
      <c r="B155" s="2156">
        <f>B95</f>
        <v>22.562999999999999</v>
      </c>
      <c r="C155" s="2157"/>
      <c r="D155" s="2157"/>
      <c r="E155" s="2157"/>
      <c r="F155" s="2157"/>
      <c r="G155" s="2157"/>
      <c r="H155" s="2157"/>
      <c r="I155" s="2171">
        <f>I4</f>
        <v>3.5</v>
      </c>
      <c r="J155" s="2160"/>
      <c r="K155" s="2160"/>
      <c r="L155" s="2160"/>
      <c r="M155" s="2160"/>
      <c r="N155" s="2159">
        <f>AC152</f>
        <v>2.2599999999999998</v>
      </c>
      <c r="O155" s="2159"/>
      <c r="P155" s="2159"/>
      <c r="Q155" s="2159"/>
      <c r="R155" s="2159"/>
      <c r="S155" s="2160">
        <f>ROUND(B155/10.1,3)</f>
        <v>2.234</v>
      </c>
      <c r="T155" s="2160"/>
      <c r="U155" s="2160"/>
      <c r="V155" s="2160"/>
      <c r="W155" s="2160"/>
      <c r="X155" s="2161">
        <f>(B155*I155^3/(N155^3*(S155-1)^2))</f>
        <v>55.035807077910619</v>
      </c>
      <c r="Y155" s="2161"/>
      <c r="Z155" s="2161"/>
      <c r="AA155" s="2161"/>
      <c r="AB155" s="2161"/>
      <c r="AC155" s="2172">
        <f>AW150</f>
        <v>6.3</v>
      </c>
      <c r="AD155" s="2173"/>
      <c r="AE155" s="2173"/>
      <c r="AF155" s="2173"/>
      <c r="AG155" s="2173"/>
      <c r="AH155" s="2173"/>
      <c r="AI155" s="2173"/>
      <c r="AJ155" s="2174"/>
      <c r="AM155" s="195">
        <f>X155/9.81</f>
        <v>5.6101740140581668</v>
      </c>
    </row>
    <row r="156" spans="2:61" ht="20.100000000000001" customHeight="1">
      <c r="B156" s="366"/>
      <c r="C156" s="383"/>
      <c r="D156" s="383"/>
      <c r="E156" s="383"/>
      <c r="F156" s="384"/>
      <c r="G156" s="366"/>
      <c r="H156" s="366"/>
      <c r="I156" s="366"/>
      <c r="J156" s="366"/>
      <c r="K156" s="366"/>
      <c r="L156" s="366"/>
      <c r="M156" s="366"/>
      <c r="N156" s="366"/>
      <c r="O156" s="366"/>
      <c r="P156" s="366"/>
      <c r="Q156" s="366"/>
      <c r="R156" s="366"/>
      <c r="S156" s="366"/>
      <c r="T156" s="366"/>
      <c r="U156" s="366"/>
      <c r="V156" s="366"/>
      <c r="W156" s="366"/>
      <c r="X156" s="366"/>
      <c r="Y156" s="366"/>
      <c r="Z156" s="366"/>
      <c r="AA156" s="366"/>
      <c r="AB156" s="366"/>
      <c r="AC156" s="366"/>
      <c r="AD156" s="366"/>
      <c r="AE156" s="366"/>
      <c r="AF156" s="366"/>
      <c r="AG156" s="366"/>
      <c r="AH156" s="366"/>
      <c r="AI156" s="366"/>
      <c r="AJ156" s="366"/>
      <c r="AK156" s="366"/>
      <c r="AL156" s="366"/>
    </row>
    <row r="157" spans="2:61" ht="24" customHeight="1">
      <c r="B157" s="366"/>
      <c r="C157" s="383"/>
      <c r="D157" s="383"/>
      <c r="E157" s="383"/>
      <c r="F157" s="384"/>
      <c r="G157" s="366"/>
      <c r="H157" s="366"/>
      <c r="I157" s="366"/>
      <c r="J157" s="366"/>
      <c r="K157" s="366"/>
      <c r="L157" s="366"/>
      <c r="M157" s="366"/>
      <c r="N157" s="366"/>
      <c r="O157" s="366"/>
      <c r="P157" s="366"/>
      <c r="Q157" s="366"/>
      <c r="R157" s="366"/>
      <c r="S157" s="366"/>
      <c r="T157" s="366"/>
      <c r="U157" s="366"/>
      <c r="V157" s="366"/>
      <c r="W157" s="366"/>
      <c r="X157" s="366"/>
      <c r="Y157" s="366"/>
      <c r="Z157" s="366"/>
      <c r="AA157" s="366"/>
      <c r="AB157" s="195" t="s">
        <v>535</v>
      </c>
      <c r="AC157" s="2122" t="str">
        <f>AC97</f>
        <v>C구간</v>
      </c>
      <c r="AD157" s="859"/>
      <c r="AE157" s="859"/>
      <c r="AF157" s="859"/>
      <c r="AG157" s="859"/>
      <c r="AH157" s="859"/>
      <c r="AI157" s="859"/>
      <c r="AJ157" s="195" t="s">
        <v>537</v>
      </c>
      <c r="AK157" s="366"/>
      <c r="AL157" s="366"/>
    </row>
    <row r="158" spans="2:61" ht="24" customHeight="1" thickBot="1">
      <c r="B158" s="1972" t="s">
        <v>570</v>
      </c>
      <c r="C158" s="1972"/>
      <c r="D158" s="1972"/>
      <c r="E158" s="1972"/>
      <c r="F158" s="1972"/>
      <c r="G158" s="1972"/>
      <c r="H158" s="2123"/>
      <c r="I158" s="2124" t="s">
        <v>581</v>
      </c>
      <c r="J158" s="2124"/>
      <c r="K158" s="2124"/>
      <c r="L158" s="2124"/>
      <c r="M158" s="2124"/>
      <c r="N158" s="2124" t="s">
        <v>173</v>
      </c>
      <c r="O158" s="2124"/>
      <c r="P158" s="2124"/>
      <c r="Q158" s="2124"/>
      <c r="R158" s="2124"/>
      <c r="S158" s="2133" t="s">
        <v>250</v>
      </c>
      <c r="T158" s="1972"/>
      <c r="U158" s="1972"/>
      <c r="V158" s="1972"/>
      <c r="W158" s="2123"/>
      <c r="X158" s="2133" t="s">
        <v>251</v>
      </c>
      <c r="Y158" s="1972"/>
      <c r="Z158" s="1972"/>
      <c r="AA158" s="1972"/>
      <c r="AB158" s="2123"/>
      <c r="AC158" s="2133" t="s">
        <v>573</v>
      </c>
      <c r="AD158" s="1972"/>
      <c r="AE158" s="1972"/>
      <c r="AF158" s="1972"/>
      <c r="AG158" s="1972"/>
      <c r="AH158" s="1972"/>
      <c r="AI158" s="1972"/>
      <c r="AJ158" s="1972"/>
    </row>
    <row r="159" spans="2:61" ht="24" customHeight="1" thickTop="1">
      <c r="B159" s="2141">
        <f>AO78</f>
        <v>0.97</v>
      </c>
      <c r="C159" s="2141"/>
      <c r="D159" s="2141"/>
      <c r="E159" s="2141"/>
      <c r="F159" s="2141"/>
      <c r="G159" s="2141"/>
      <c r="H159" s="2142"/>
      <c r="I159" s="2151">
        <v>0.3</v>
      </c>
      <c r="J159" s="2151"/>
      <c r="K159" s="2151"/>
      <c r="L159" s="2151"/>
      <c r="M159" s="2151"/>
      <c r="N159" s="2150">
        <v>1000</v>
      </c>
      <c r="O159" s="2150"/>
      <c r="P159" s="2150"/>
      <c r="Q159" s="2150"/>
      <c r="R159" s="2150"/>
      <c r="S159" s="2137">
        <f>AC145</f>
        <v>2.3199999999999998</v>
      </c>
      <c r="T159" s="2138"/>
      <c r="U159" s="2138"/>
      <c r="V159" s="2138"/>
      <c r="W159" s="2139"/>
      <c r="X159" s="2152">
        <f>AH145</f>
        <v>1.42</v>
      </c>
      <c r="Y159" s="2153"/>
      <c r="Z159" s="2153"/>
      <c r="AA159" s="2153"/>
      <c r="AB159" s="2154"/>
      <c r="AC159" s="2137">
        <f>ROUND(B159*(S159*(I159/N159^0.5)^0.2+X159),2)</f>
        <v>2.2599999999999998</v>
      </c>
      <c r="AD159" s="2138"/>
      <c r="AE159" s="2138"/>
      <c r="AF159" s="2138"/>
      <c r="AG159" s="2138"/>
      <c r="AH159" s="2138"/>
      <c r="AI159" s="2138"/>
      <c r="AJ159" s="2138"/>
    </row>
    <row r="160" spans="2:61" ht="9.9499999999999993" customHeight="1">
      <c r="B160" s="2170"/>
      <c r="C160" s="2170"/>
      <c r="D160" s="2170"/>
      <c r="E160" s="2170"/>
      <c r="F160" s="2170"/>
      <c r="G160" s="2170"/>
      <c r="H160" s="2170"/>
      <c r="I160" s="2170"/>
      <c r="J160" s="2170"/>
      <c r="K160" s="2170"/>
      <c r="L160" s="2170"/>
      <c r="M160" s="2170"/>
      <c r="N160" s="2170"/>
      <c r="O160" s="2170"/>
      <c r="P160" s="2170"/>
      <c r="Q160" s="2170"/>
      <c r="R160" s="2170"/>
      <c r="S160" s="2170"/>
      <c r="T160" s="2170"/>
      <c r="U160" s="2170"/>
      <c r="V160" s="2170"/>
      <c r="W160" s="2170"/>
      <c r="X160" s="2170"/>
      <c r="Y160" s="2170"/>
      <c r="Z160" s="2170"/>
      <c r="AA160" s="2170"/>
      <c r="AB160" s="2170"/>
      <c r="AC160" s="2170"/>
      <c r="AD160" s="2170"/>
      <c r="AE160" s="2170"/>
      <c r="AF160" s="2170"/>
      <c r="AG160" s="2170"/>
      <c r="AH160" s="2170"/>
      <c r="AI160" s="2170"/>
      <c r="AJ160" s="2170"/>
    </row>
    <row r="161" spans="2:39" ht="24" customHeight="1" thickBot="1">
      <c r="B161" s="2123" t="str">
        <f>B154</f>
        <v>ρr(kN/㎥)</v>
      </c>
      <c r="C161" s="2124"/>
      <c r="D161" s="2124"/>
      <c r="E161" s="2124"/>
      <c r="F161" s="2124"/>
      <c r="G161" s="2124"/>
      <c r="H161" s="2124"/>
      <c r="I161" s="2124" t="s">
        <v>549</v>
      </c>
      <c r="J161" s="2124"/>
      <c r="K161" s="2124"/>
      <c r="L161" s="2124"/>
      <c r="M161" s="2124"/>
      <c r="N161" s="2124" t="s">
        <v>573</v>
      </c>
      <c r="O161" s="2124"/>
      <c r="P161" s="2124"/>
      <c r="Q161" s="2124"/>
      <c r="R161" s="2124"/>
      <c r="S161" s="2124" t="s">
        <v>551</v>
      </c>
      <c r="T161" s="2124"/>
      <c r="U161" s="2124"/>
      <c r="V161" s="2124"/>
      <c r="W161" s="2124"/>
      <c r="X161" s="2124" t="s">
        <v>651</v>
      </c>
      <c r="Y161" s="2124"/>
      <c r="Z161" s="2124"/>
      <c r="AA161" s="2124"/>
      <c r="AB161" s="2124"/>
      <c r="AC161" s="2124" t="s">
        <v>659</v>
      </c>
      <c r="AD161" s="2124"/>
      <c r="AE161" s="2124"/>
      <c r="AF161" s="2124"/>
      <c r="AG161" s="2124"/>
      <c r="AH161" s="2124"/>
      <c r="AI161" s="2124"/>
      <c r="AJ161" s="2133"/>
    </row>
    <row r="162" spans="2:39" ht="24" customHeight="1" thickTop="1">
      <c r="B162" s="2156">
        <f>B155</f>
        <v>22.562999999999999</v>
      </c>
      <c r="C162" s="2157"/>
      <c r="D162" s="2157"/>
      <c r="E162" s="2157"/>
      <c r="F162" s="2157"/>
      <c r="G162" s="2157"/>
      <c r="H162" s="2157"/>
      <c r="I162" s="2171">
        <f>I5</f>
        <v>4.2</v>
      </c>
      <c r="J162" s="2160"/>
      <c r="K162" s="2160"/>
      <c r="L162" s="2160"/>
      <c r="M162" s="2160"/>
      <c r="N162" s="2159">
        <f>AC159</f>
        <v>2.2599999999999998</v>
      </c>
      <c r="O162" s="2159"/>
      <c r="P162" s="2159"/>
      <c r="Q162" s="2159"/>
      <c r="R162" s="2159"/>
      <c r="S162" s="2160">
        <f>ROUND(B162/10.1,3)</f>
        <v>2.234</v>
      </c>
      <c r="T162" s="2160"/>
      <c r="U162" s="2160"/>
      <c r="V162" s="2160"/>
      <c r="W162" s="2160"/>
      <c r="X162" s="2161">
        <f>(B162*I162^3/(N162^3*(S162-1)^2))</f>
        <v>95.101874630629567</v>
      </c>
      <c r="Y162" s="2161"/>
      <c r="Z162" s="2161"/>
      <c r="AA162" s="2161"/>
      <c r="AB162" s="2161"/>
      <c r="AC162" s="2172">
        <f>AZ150</f>
        <v>12.5</v>
      </c>
      <c r="AD162" s="2173"/>
      <c r="AE162" s="2173"/>
      <c r="AF162" s="2173"/>
      <c r="AG162" s="2173"/>
      <c r="AH162" s="2173"/>
      <c r="AI162" s="2173"/>
      <c r="AJ162" s="2174"/>
      <c r="AM162" s="195">
        <f>X162/9.81</f>
        <v>9.6943806962925141</v>
      </c>
    </row>
    <row r="163" spans="2:39" ht="20.100000000000001" customHeight="1">
      <c r="B163" s="403"/>
      <c r="C163" s="403"/>
      <c r="D163" s="403"/>
      <c r="E163" s="403"/>
      <c r="F163" s="403"/>
      <c r="G163" s="403"/>
      <c r="H163" s="403"/>
      <c r="I163" s="406"/>
      <c r="J163" s="127"/>
      <c r="K163" s="127"/>
      <c r="L163" s="127"/>
      <c r="M163" s="127"/>
      <c r="N163" s="404"/>
      <c r="O163" s="404"/>
      <c r="P163" s="404"/>
      <c r="Q163" s="404"/>
      <c r="R163" s="404"/>
      <c r="S163" s="127"/>
      <c r="T163" s="127"/>
      <c r="U163" s="127"/>
      <c r="V163" s="127"/>
      <c r="W163" s="127"/>
      <c r="X163" s="381"/>
      <c r="Y163" s="381"/>
      <c r="Z163" s="381"/>
      <c r="AA163" s="381"/>
      <c r="AB163" s="381"/>
      <c r="AC163" s="405"/>
      <c r="AD163" s="405"/>
      <c r="AE163" s="405"/>
      <c r="AF163" s="405"/>
      <c r="AG163" s="405"/>
      <c r="AH163" s="405"/>
      <c r="AI163" s="405"/>
      <c r="AJ163" s="381"/>
    </row>
    <row r="164" spans="2:39" ht="24" customHeight="1">
      <c r="B164" s="366"/>
      <c r="C164" s="383"/>
      <c r="D164" s="383"/>
      <c r="E164" s="383"/>
      <c r="F164" s="384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  <c r="X164" s="366"/>
      <c r="Y164" s="366"/>
      <c r="Z164" s="366"/>
      <c r="AA164" s="366"/>
      <c r="AB164" s="195" t="s">
        <v>535</v>
      </c>
      <c r="AC164" s="2122" t="str">
        <f>AC106</f>
        <v>D구간</v>
      </c>
      <c r="AD164" s="859"/>
      <c r="AE164" s="859"/>
      <c r="AF164" s="859"/>
      <c r="AG164" s="859"/>
      <c r="AH164" s="859"/>
      <c r="AI164" s="859"/>
      <c r="AJ164" s="195" t="s">
        <v>537</v>
      </c>
      <c r="AK164" s="366"/>
      <c r="AL164" s="366"/>
    </row>
    <row r="165" spans="2:39" ht="24" customHeight="1" thickBot="1">
      <c r="B165" s="1972" t="s">
        <v>570</v>
      </c>
      <c r="C165" s="1972"/>
      <c r="D165" s="1972"/>
      <c r="E165" s="1972"/>
      <c r="F165" s="1972"/>
      <c r="G165" s="1972"/>
      <c r="H165" s="2123"/>
      <c r="I165" s="2124" t="s">
        <v>581</v>
      </c>
      <c r="J165" s="2124"/>
      <c r="K165" s="2124"/>
      <c r="L165" s="2124"/>
      <c r="M165" s="2124"/>
      <c r="N165" s="2124" t="s">
        <v>173</v>
      </c>
      <c r="O165" s="2124"/>
      <c r="P165" s="2124"/>
      <c r="Q165" s="2124"/>
      <c r="R165" s="2124"/>
      <c r="S165" s="2133" t="s">
        <v>250</v>
      </c>
      <c r="T165" s="1972"/>
      <c r="U165" s="1972"/>
      <c r="V165" s="1972"/>
      <c r="W165" s="2123"/>
      <c r="X165" s="2133" t="s">
        <v>251</v>
      </c>
      <c r="Y165" s="1972"/>
      <c r="Z165" s="1972"/>
      <c r="AA165" s="1972"/>
      <c r="AB165" s="2123"/>
      <c r="AC165" s="2133" t="s">
        <v>573</v>
      </c>
      <c r="AD165" s="1972"/>
      <c r="AE165" s="1972"/>
      <c r="AF165" s="1972"/>
      <c r="AG165" s="1972"/>
      <c r="AH165" s="1972"/>
      <c r="AI165" s="1972"/>
      <c r="AJ165" s="1972"/>
    </row>
    <row r="166" spans="2:39" ht="24" customHeight="1" thickTop="1">
      <c r="B166" s="2141">
        <f>AO77</f>
        <v>1</v>
      </c>
      <c r="C166" s="2141"/>
      <c r="D166" s="2141"/>
      <c r="E166" s="2141"/>
      <c r="F166" s="2141"/>
      <c r="G166" s="2141"/>
      <c r="H166" s="2142"/>
      <c r="I166" s="2151">
        <v>0.3</v>
      </c>
      <c r="J166" s="2151"/>
      <c r="K166" s="2151"/>
      <c r="L166" s="2151"/>
      <c r="M166" s="2151"/>
      <c r="N166" s="2150">
        <v>1000</v>
      </c>
      <c r="O166" s="2150"/>
      <c r="P166" s="2150"/>
      <c r="Q166" s="2150"/>
      <c r="R166" s="2150"/>
      <c r="S166" s="2137">
        <f>AC145</f>
        <v>2.3199999999999998</v>
      </c>
      <c r="T166" s="2138"/>
      <c r="U166" s="2138"/>
      <c r="V166" s="2138"/>
      <c r="W166" s="2139"/>
      <c r="X166" s="2152">
        <f>AH145</f>
        <v>1.42</v>
      </c>
      <c r="Y166" s="2153"/>
      <c r="Z166" s="2153"/>
      <c r="AA166" s="2153"/>
      <c r="AB166" s="2154"/>
      <c r="AC166" s="2137">
        <f>ROUND(B166*(S166*(I166/N166^0.5)^0.2+X166),2)</f>
        <v>2.33</v>
      </c>
      <c r="AD166" s="2138"/>
      <c r="AE166" s="2138"/>
      <c r="AF166" s="2138"/>
      <c r="AG166" s="2138"/>
      <c r="AH166" s="2138"/>
      <c r="AI166" s="2138"/>
      <c r="AJ166" s="2138"/>
    </row>
    <row r="167" spans="2:39" ht="9.9499999999999993" customHeight="1">
      <c r="B167" s="2170"/>
      <c r="C167" s="2170"/>
      <c r="D167" s="2170"/>
      <c r="E167" s="2170"/>
      <c r="F167" s="2170"/>
      <c r="G167" s="2170"/>
      <c r="H167" s="2170"/>
      <c r="I167" s="2170"/>
      <c r="J167" s="2170"/>
      <c r="K167" s="2170"/>
      <c r="L167" s="2170"/>
      <c r="M167" s="2170"/>
      <c r="N167" s="2170"/>
      <c r="O167" s="2170"/>
      <c r="P167" s="2170"/>
      <c r="Q167" s="2170"/>
      <c r="R167" s="2170"/>
      <c r="S167" s="2170"/>
      <c r="T167" s="2170"/>
      <c r="U167" s="2170"/>
      <c r="V167" s="2170"/>
      <c r="W167" s="2170"/>
      <c r="X167" s="2170"/>
      <c r="Y167" s="2170"/>
      <c r="Z167" s="2170"/>
      <c r="AA167" s="2170"/>
      <c r="AB167" s="2170"/>
      <c r="AC167" s="2170"/>
      <c r="AD167" s="2170"/>
      <c r="AE167" s="2170"/>
      <c r="AF167" s="2170"/>
      <c r="AG167" s="2170"/>
      <c r="AH167" s="2170"/>
      <c r="AI167" s="2170"/>
      <c r="AJ167" s="2170"/>
    </row>
    <row r="168" spans="2:39" ht="24" customHeight="1" thickBot="1">
      <c r="B168" s="2123" t="str">
        <f>B161</f>
        <v>ρr(kN/㎥)</v>
      </c>
      <c r="C168" s="2124"/>
      <c r="D168" s="2124"/>
      <c r="E168" s="2124"/>
      <c r="F168" s="2124"/>
      <c r="G168" s="2124"/>
      <c r="H168" s="2124"/>
      <c r="I168" s="2124" t="s">
        <v>549</v>
      </c>
      <c r="J168" s="2124"/>
      <c r="K168" s="2124"/>
      <c r="L168" s="2124"/>
      <c r="M168" s="2124"/>
      <c r="N168" s="2124" t="s">
        <v>573</v>
      </c>
      <c r="O168" s="2124"/>
      <c r="P168" s="2124"/>
      <c r="Q168" s="2124"/>
      <c r="R168" s="2124"/>
      <c r="S168" s="2124" t="s">
        <v>551</v>
      </c>
      <c r="T168" s="2124"/>
      <c r="U168" s="2124"/>
      <c r="V168" s="2124"/>
      <c r="W168" s="2124"/>
      <c r="X168" s="2124" t="s">
        <v>651</v>
      </c>
      <c r="Y168" s="2124"/>
      <c r="Z168" s="2124"/>
      <c r="AA168" s="2124"/>
      <c r="AB168" s="2124"/>
      <c r="AC168" s="2124" t="s">
        <v>659</v>
      </c>
      <c r="AD168" s="2124"/>
      <c r="AE168" s="2124"/>
      <c r="AF168" s="2124"/>
      <c r="AG168" s="2124"/>
      <c r="AH168" s="2124"/>
      <c r="AI168" s="2124"/>
      <c r="AJ168" s="2133"/>
    </row>
    <row r="169" spans="2:39" ht="24" customHeight="1" thickTop="1">
      <c r="B169" s="2156">
        <f>B162</f>
        <v>22.562999999999999</v>
      </c>
      <c r="C169" s="2157"/>
      <c r="D169" s="2157"/>
      <c r="E169" s="2157"/>
      <c r="F169" s="2157"/>
      <c r="G169" s="2157"/>
      <c r="H169" s="2157"/>
      <c r="I169" s="2171">
        <f>I6</f>
        <v>4</v>
      </c>
      <c r="J169" s="2160"/>
      <c r="K169" s="2160"/>
      <c r="L169" s="2160"/>
      <c r="M169" s="2160"/>
      <c r="N169" s="2159">
        <f>AC166</f>
        <v>2.33</v>
      </c>
      <c r="O169" s="2159"/>
      <c r="P169" s="2159"/>
      <c r="Q169" s="2159"/>
      <c r="R169" s="2159"/>
      <c r="S169" s="2160">
        <f>ROUND(B169/10.1,3)</f>
        <v>2.234</v>
      </c>
      <c r="T169" s="2160"/>
      <c r="U169" s="2160"/>
      <c r="V169" s="2160"/>
      <c r="W169" s="2160"/>
      <c r="X169" s="2161">
        <f>(B169*I169^3/(N169^3*(S169-1)^2))</f>
        <v>74.968485070865938</v>
      </c>
      <c r="Y169" s="2161"/>
      <c r="Z169" s="2161"/>
      <c r="AA169" s="2161"/>
      <c r="AB169" s="2161"/>
      <c r="AC169" s="2172">
        <f>AY150</f>
        <v>10</v>
      </c>
      <c r="AD169" s="2173"/>
      <c r="AE169" s="2173"/>
      <c r="AF169" s="2173"/>
      <c r="AG169" s="2173"/>
      <c r="AH169" s="2173"/>
      <c r="AI169" s="2173"/>
      <c r="AJ169" s="2174"/>
      <c r="AM169" s="195">
        <f>X169/9.81</f>
        <v>7.6420474078354674</v>
      </c>
    </row>
    <row r="170" spans="2:39" ht="20.100000000000001" customHeight="1">
      <c r="B170" s="403"/>
      <c r="C170" s="403"/>
      <c r="D170" s="403"/>
      <c r="E170" s="403"/>
      <c r="F170" s="403"/>
      <c r="G170" s="403"/>
      <c r="H170" s="403"/>
      <c r="I170" s="406"/>
      <c r="J170" s="127"/>
      <c r="K170" s="127"/>
      <c r="L170" s="127"/>
      <c r="M170" s="127"/>
      <c r="N170" s="404"/>
      <c r="O170" s="404"/>
      <c r="P170" s="404"/>
      <c r="Q170" s="404"/>
      <c r="R170" s="404"/>
      <c r="S170" s="127"/>
      <c r="T170" s="127"/>
      <c r="U170" s="127"/>
      <c r="V170" s="127"/>
      <c r="W170" s="127"/>
      <c r="X170" s="381"/>
      <c r="Y170" s="381"/>
      <c r="Z170" s="381"/>
      <c r="AA170" s="381"/>
      <c r="AB170" s="381"/>
      <c r="AC170" s="405"/>
      <c r="AD170" s="405"/>
      <c r="AE170" s="405"/>
      <c r="AF170" s="405"/>
      <c r="AG170" s="405"/>
      <c r="AH170" s="405"/>
      <c r="AI170" s="405"/>
      <c r="AJ170" s="381"/>
    </row>
    <row r="171" spans="2:39" ht="20.100000000000001" customHeight="1">
      <c r="B171" s="403"/>
      <c r="C171" s="403"/>
      <c r="D171" s="403"/>
      <c r="E171" s="403"/>
      <c r="F171" s="403"/>
      <c r="G171" s="403"/>
      <c r="H171" s="403"/>
      <c r="I171" s="406"/>
      <c r="J171" s="127"/>
      <c r="K171" s="127"/>
      <c r="L171" s="127"/>
      <c r="M171" s="127"/>
      <c r="N171" s="404"/>
      <c r="O171" s="404"/>
      <c r="P171" s="404"/>
      <c r="Q171" s="404"/>
      <c r="R171" s="404"/>
      <c r="S171" s="127"/>
      <c r="T171" s="127"/>
      <c r="U171" s="127"/>
      <c r="V171" s="127"/>
      <c r="W171" s="127"/>
      <c r="X171" s="381"/>
      <c r="Y171" s="381"/>
      <c r="Z171" s="381"/>
      <c r="AA171" s="381"/>
      <c r="AB171" s="381"/>
      <c r="AC171" s="381"/>
      <c r="AD171" s="381"/>
      <c r="AE171" s="381"/>
      <c r="AF171" s="381"/>
      <c r="AG171" s="381"/>
      <c r="AH171" s="381"/>
      <c r="AI171" s="381"/>
      <c r="AJ171" s="381"/>
    </row>
    <row r="172" spans="2:39" ht="20.100000000000001" customHeight="1">
      <c r="B172" s="403"/>
      <c r="C172" s="403"/>
      <c r="D172" s="403"/>
      <c r="E172" s="403"/>
      <c r="F172" s="403"/>
      <c r="G172" s="403"/>
      <c r="H172" s="403"/>
      <c r="I172" s="406"/>
      <c r="J172" s="127"/>
      <c r="K172" s="127"/>
      <c r="L172" s="127"/>
      <c r="M172" s="127"/>
      <c r="N172" s="404"/>
      <c r="O172" s="404"/>
      <c r="P172" s="404"/>
      <c r="Q172" s="404"/>
      <c r="R172" s="404"/>
      <c r="S172" s="127"/>
      <c r="T172" s="127"/>
      <c r="U172" s="127"/>
      <c r="V172" s="127"/>
      <c r="W172" s="127"/>
      <c r="X172" s="381"/>
      <c r="Y172" s="381"/>
      <c r="Z172" s="381"/>
      <c r="AA172" s="381"/>
      <c r="AB172" s="381"/>
      <c r="AC172" s="381"/>
      <c r="AD172" s="381"/>
      <c r="AE172" s="381"/>
      <c r="AF172" s="381"/>
      <c r="AG172" s="381"/>
      <c r="AH172" s="381"/>
      <c r="AI172" s="381"/>
      <c r="AJ172" s="381"/>
    </row>
    <row r="173" spans="2:39" ht="20.100000000000001" customHeight="1">
      <c r="B173" s="403"/>
      <c r="C173" s="403"/>
      <c r="D173" s="403"/>
      <c r="E173" s="403"/>
      <c r="F173" s="403"/>
      <c r="G173" s="403"/>
      <c r="H173" s="403"/>
      <c r="I173" s="406"/>
      <c r="J173" s="127"/>
      <c r="K173" s="127"/>
      <c r="L173" s="127"/>
      <c r="M173" s="127"/>
      <c r="N173" s="404"/>
      <c r="O173" s="404"/>
      <c r="P173" s="404"/>
      <c r="Q173" s="404"/>
      <c r="R173" s="404"/>
      <c r="S173" s="127"/>
      <c r="T173" s="127"/>
      <c r="U173" s="127"/>
      <c r="V173" s="127"/>
      <c r="W173" s="127"/>
      <c r="X173" s="381"/>
      <c r="Y173" s="381"/>
      <c r="Z173" s="381"/>
      <c r="AA173" s="381"/>
      <c r="AB173" s="381"/>
      <c r="AC173" s="381"/>
      <c r="AD173" s="381"/>
      <c r="AE173" s="381"/>
      <c r="AF173" s="381"/>
      <c r="AG173" s="381"/>
      <c r="AH173" s="381"/>
      <c r="AI173" s="381"/>
      <c r="AJ173" s="381"/>
    </row>
    <row r="174" spans="2:39" ht="20.100000000000001" customHeight="1">
      <c r="B174" s="403"/>
      <c r="C174" s="403"/>
      <c r="D174" s="403"/>
      <c r="E174" s="403"/>
      <c r="F174" s="403"/>
      <c r="G174" s="403"/>
      <c r="H174" s="403"/>
      <c r="I174" s="406"/>
      <c r="J174" s="127"/>
      <c r="K174" s="127"/>
      <c r="L174" s="127"/>
      <c r="M174" s="127"/>
      <c r="N174" s="404"/>
      <c r="O174" s="404"/>
      <c r="P174" s="404"/>
      <c r="Q174" s="404"/>
      <c r="R174" s="404"/>
      <c r="S174" s="127"/>
      <c r="T174" s="127"/>
      <c r="U174" s="127"/>
      <c r="V174" s="127"/>
      <c r="W174" s="127"/>
      <c r="X174" s="381"/>
      <c r="Y174" s="381"/>
      <c r="Z174" s="381"/>
      <c r="AA174" s="381"/>
      <c r="AB174" s="381"/>
      <c r="AC174" s="381"/>
      <c r="AD174" s="381"/>
      <c r="AE174" s="381"/>
      <c r="AF174" s="381"/>
      <c r="AG174" s="381"/>
      <c r="AH174" s="381"/>
      <c r="AI174" s="381"/>
      <c r="AJ174" s="381"/>
    </row>
    <row r="175" spans="2:39" ht="20.100000000000001" customHeight="1">
      <c r="B175" s="403"/>
      <c r="C175" s="403"/>
      <c r="D175" s="403"/>
      <c r="E175" s="403"/>
      <c r="F175" s="403"/>
      <c r="G175" s="403"/>
      <c r="H175" s="403"/>
      <c r="I175" s="406"/>
      <c r="J175" s="127"/>
      <c r="K175" s="127"/>
      <c r="L175" s="127"/>
      <c r="M175" s="127"/>
      <c r="N175" s="404"/>
      <c r="O175" s="404"/>
      <c r="P175" s="404"/>
      <c r="Q175" s="404"/>
      <c r="R175" s="404"/>
      <c r="S175" s="127"/>
      <c r="T175" s="127"/>
      <c r="U175" s="127"/>
      <c r="V175" s="127"/>
      <c r="W175" s="127"/>
      <c r="X175" s="381"/>
      <c r="Y175" s="381"/>
      <c r="Z175" s="381"/>
      <c r="AA175" s="381"/>
      <c r="AB175" s="381"/>
      <c r="AC175" s="381"/>
      <c r="AD175" s="381"/>
      <c r="AE175" s="381"/>
      <c r="AF175" s="381"/>
      <c r="AG175" s="381"/>
      <c r="AH175" s="381"/>
      <c r="AI175" s="381"/>
      <c r="AJ175" s="381"/>
    </row>
    <row r="176" spans="2:39" ht="20.100000000000001" customHeight="1">
      <c r="B176" s="403"/>
      <c r="C176" s="403"/>
      <c r="D176" s="403"/>
      <c r="E176" s="403"/>
      <c r="F176" s="403"/>
      <c r="G176" s="403"/>
      <c r="H176" s="403"/>
      <c r="I176" s="406"/>
      <c r="J176" s="127"/>
      <c r="K176" s="127"/>
      <c r="L176" s="127"/>
      <c r="M176" s="127"/>
      <c r="N176" s="404"/>
      <c r="O176" s="404"/>
      <c r="P176" s="404"/>
      <c r="Q176" s="404"/>
      <c r="R176" s="404"/>
      <c r="S176" s="127"/>
      <c r="T176" s="127"/>
      <c r="U176" s="127"/>
      <c r="V176" s="127"/>
      <c r="W176" s="127"/>
      <c r="X176" s="381"/>
      <c r="Y176" s="381"/>
      <c r="Z176" s="381"/>
      <c r="AA176" s="381"/>
      <c r="AB176" s="381"/>
      <c r="AC176" s="381"/>
      <c r="AD176" s="381"/>
      <c r="AE176" s="381"/>
      <c r="AF176" s="381"/>
      <c r="AG176" s="381"/>
      <c r="AH176" s="381"/>
      <c r="AI176" s="381"/>
      <c r="AJ176" s="381"/>
    </row>
    <row r="177" spans="2:37" ht="20.100000000000001" customHeight="1">
      <c r="B177" s="403"/>
      <c r="C177" s="403"/>
      <c r="D177" s="403"/>
      <c r="E177" s="403"/>
      <c r="F177" s="403"/>
      <c r="G177" s="403"/>
      <c r="H177" s="403"/>
      <c r="I177" s="406"/>
      <c r="J177" s="127"/>
      <c r="K177" s="127"/>
      <c r="L177" s="127"/>
      <c r="M177" s="127"/>
      <c r="N177" s="404"/>
      <c r="O177" s="404"/>
      <c r="P177" s="404"/>
      <c r="Q177" s="404"/>
      <c r="R177" s="404"/>
      <c r="S177" s="127"/>
      <c r="T177" s="127"/>
      <c r="U177" s="127"/>
      <c r="V177" s="127"/>
      <c r="W177" s="127"/>
      <c r="X177" s="381"/>
      <c r="Y177" s="381"/>
      <c r="Z177" s="381"/>
      <c r="AA177" s="381"/>
      <c r="AB177" s="381"/>
      <c r="AC177" s="381"/>
      <c r="AD177" s="381"/>
      <c r="AE177" s="381"/>
      <c r="AF177" s="381"/>
      <c r="AG177" s="381"/>
      <c r="AH177" s="381"/>
      <c r="AI177" s="381"/>
      <c r="AJ177" s="381"/>
    </row>
    <row r="178" spans="2:37" ht="21.95" customHeight="1">
      <c r="B178" s="361" t="s">
        <v>643</v>
      </c>
      <c r="C178" s="361"/>
      <c r="D178" s="361"/>
      <c r="E178" s="361"/>
      <c r="F178" s="361"/>
      <c r="G178" s="361"/>
      <c r="H178" s="361"/>
      <c r="I178" s="361"/>
      <c r="J178" s="361"/>
      <c r="K178" s="425"/>
      <c r="L178" s="425"/>
      <c r="M178" s="425"/>
      <c r="N178" s="425"/>
      <c r="O178" s="425"/>
      <c r="P178" s="425"/>
      <c r="Q178" s="425"/>
      <c r="R178" s="425"/>
      <c r="S178" s="425"/>
    </row>
    <row r="179" spans="2:37" ht="21.95" customHeight="1">
      <c r="B179" s="382" t="s">
        <v>491</v>
      </c>
      <c r="C179" s="195" t="s">
        <v>499</v>
      </c>
    </row>
    <row r="180" spans="2:37" ht="21.95" customHeight="1">
      <c r="C180" s="195" t="s">
        <v>500</v>
      </c>
    </row>
    <row r="181" spans="2:37" ht="21.95" customHeight="1">
      <c r="C181" s="195" t="s">
        <v>501</v>
      </c>
    </row>
    <row r="182" spans="2:37" ht="9.9499999999999993" customHeight="1"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  <c r="X182" s="366"/>
      <c r="Y182" s="366"/>
      <c r="Z182" s="366"/>
      <c r="AA182" s="366"/>
      <c r="AB182" s="366"/>
      <c r="AC182" s="366"/>
      <c r="AD182" s="366"/>
      <c r="AE182" s="366"/>
      <c r="AF182" s="366"/>
      <c r="AG182" s="366"/>
      <c r="AH182" s="366"/>
      <c r="AI182" s="366"/>
      <c r="AJ182" s="366"/>
    </row>
    <row r="183" spans="2:37" ht="20.100000000000001" customHeight="1">
      <c r="B183" s="366"/>
      <c r="C183" s="366"/>
      <c r="D183" s="366"/>
      <c r="E183" s="366"/>
      <c r="F183" s="807" t="s">
        <v>502</v>
      </c>
      <c r="G183" s="807"/>
      <c r="H183" s="807"/>
      <c r="I183" s="807"/>
      <c r="J183" s="859" t="s">
        <v>582</v>
      </c>
      <c r="K183" s="859"/>
      <c r="L183" s="859"/>
      <c r="M183" s="859"/>
      <c r="N183" s="859"/>
      <c r="O183" s="859"/>
      <c r="P183" s="859"/>
      <c r="Q183" s="859"/>
      <c r="R183" s="859"/>
      <c r="S183" s="859"/>
      <c r="T183" s="366"/>
      <c r="U183" s="366"/>
      <c r="V183" s="366"/>
      <c r="W183" s="366"/>
      <c r="X183" s="366"/>
      <c r="Y183" s="366"/>
      <c r="Z183" s="366"/>
      <c r="AA183" s="366"/>
      <c r="AB183" s="366"/>
      <c r="AC183" s="366"/>
      <c r="AD183" s="366"/>
      <c r="AE183" s="366"/>
      <c r="AF183" s="366"/>
      <c r="AG183" s="366"/>
      <c r="AH183" s="366"/>
      <c r="AI183" s="366"/>
      <c r="AJ183" s="366"/>
    </row>
    <row r="184" spans="2:37" ht="20.100000000000001" customHeight="1">
      <c r="B184" s="366"/>
      <c r="C184" s="366"/>
      <c r="D184" s="366"/>
      <c r="E184" s="366"/>
      <c r="F184" s="807"/>
      <c r="G184" s="807"/>
      <c r="H184" s="807"/>
      <c r="I184" s="807"/>
      <c r="J184" s="1205" t="s">
        <v>583</v>
      </c>
      <c r="K184" s="1205"/>
      <c r="L184" s="1205"/>
      <c r="M184" s="1205"/>
      <c r="N184" s="1205"/>
      <c r="O184" s="1205"/>
      <c r="P184" s="1205"/>
      <c r="Q184" s="1205"/>
      <c r="R184" s="1205"/>
      <c r="S184" s="1205"/>
      <c r="T184" s="366"/>
      <c r="U184" s="366"/>
      <c r="V184" s="366"/>
      <c r="W184" s="366"/>
      <c r="X184" s="366"/>
      <c r="Y184" s="366"/>
      <c r="Z184" s="366"/>
      <c r="AA184" s="366"/>
      <c r="AB184" s="366"/>
      <c r="AC184" s="366"/>
      <c r="AD184" s="366"/>
      <c r="AE184" s="366"/>
      <c r="AF184" s="366"/>
      <c r="AG184" s="366"/>
      <c r="AH184" s="366"/>
      <c r="AI184" s="366"/>
      <c r="AJ184" s="366"/>
    </row>
    <row r="185" spans="2:37" ht="20.100000000000001" customHeight="1">
      <c r="B185" s="366"/>
      <c r="C185" s="366"/>
      <c r="D185" s="366"/>
      <c r="E185" s="366"/>
      <c r="F185" s="366"/>
      <c r="G185" s="366"/>
      <c r="H185" s="217" t="s">
        <v>503</v>
      </c>
      <c r="I185" s="195" t="s">
        <v>504</v>
      </c>
      <c r="J185" s="366"/>
      <c r="K185" s="366"/>
      <c r="L185" s="366"/>
      <c r="M185" s="366"/>
      <c r="N185" s="366"/>
      <c r="O185" s="366"/>
      <c r="P185" s="366"/>
      <c r="Q185" s="366"/>
      <c r="R185" s="366"/>
      <c r="S185" s="366"/>
      <c r="T185" s="366"/>
      <c r="U185" s="366"/>
      <c r="V185" s="366"/>
      <c r="W185" s="366"/>
      <c r="X185" s="366"/>
      <c r="Y185" s="366"/>
      <c r="Z185" s="366"/>
      <c r="AA185" s="366"/>
      <c r="AB185" s="366"/>
      <c r="AC185" s="366"/>
      <c r="AD185" s="366"/>
      <c r="AE185" s="366"/>
      <c r="AF185" s="366"/>
      <c r="AG185" s="366"/>
      <c r="AH185" s="366"/>
      <c r="AI185" s="366"/>
      <c r="AJ185" s="366"/>
      <c r="AK185" s="366"/>
    </row>
    <row r="186" spans="2:37" ht="20.100000000000001" customHeight="1">
      <c r="B186" s="366"/>
      <c r="C186" s="366"/>
      <c r="D186" s="366"/>
      <c r="E186" s="366"/>
      <c r="F186" s="366"/>
      <c r="G186" s="366"/>
      <c r="I186" s="195" t="s">
        <v>505</v>
      </c>
      <c r="J186" s="366"/>
      <c r="K186" s="366"/>
      <c r="L186" s="366"/>
      <c r="M186" s="366"/>
      <c r="N186" s="366"/>
      <c r="O186" s="366"/>
      <c r="P186" s="366"/>
      <c r="Q186" s="366"/>
      <c r="R186" s="366"/>
      <c r="S186" s="366"/>
      <c r="T186" s="366"/>
      <c r="U186" s="366"/>
      <c r="V186" s="366"/>
      <c r="W186" s="366"/>
      <c r="X186" s="366"/>
      <c r="Y186" s="366"/>
      <c r="Z186" s="366"/>
      <c r="AA186" s="366"/>
      <c r="AB186" s="366"/>
      <c r="AC186" s="366"/>
      <c r="AD186" s="366"/>
      <c r="AE186" s="366"/>
      <c r="AF186" s="366"/>
      <c r="AG186" s="366"/>
      <c r="AH186" s="366"/>
      <c r="AI186" s="366"/>
      <c r="AJ186" s="366"/>
      <c r="AK186" s="366"/>
    </row>
    <row r="187" spans="2:37" ht="20.100000000000001" customHeight="1">
      <c r="B187" s="366"/>
      <c r="C187" s="366"/>
      <c r="D187" s="366"/>
      <c r="E187" s="366"/>
      <c r="F187" s="366"/>
      <c r="G187" s="366"/>
      <c r="I187" s="195" t="s">
        <v>506</v>
      </c>
      <c r="J187" s="366"/>
      <c r="K187" s="366"/>
      <c r="L187" s="366"/>
      <c r="M187" s="366"/>
      <c r="N187" s="366"/>
      <c r="O187" s="366"/>
      <c r="P187" s="366"/>
      <c r="Q187" s="366"/>
      <c r="R187" s="366"/>
      <c r="S187" s="366"/>
      <c r="T187" s="366"/>
      <c r="U187" s="366"/>
      <c r="V187" s="366"/>
      <c r="W187" s="366"/>
      <c r="X187" s="366"/>
      <c r="Y187" s="366"/>
      <c r="Z187" s="366"/>
      <c r="AA187" s="366"/>
      <c r="AB187" s="366"/>
      <c r="AC187" s="366"/>
      <c r="AD187" s="366"/>
      <c r="AE187" s="366"/>
      <c r="AF187" s="366"/>
      <c r="AG187" s="366"/>
      <c r="AH187" s="366"/>
      <c r="AI187" s="366"/>
      <c r="AJ187" s="366"/>
      <c r="AK187" s="366"/>
    </row>
    <row r="188" spans="2:37" ht="20.100000000000001" customHeight="1">
      <c r="B188" s="366"/>
      <c r="C188" s="366"/>
      <c r="D188" s="366"/>
      <c r="E188" s="366"/>
      <c r="F188" s="366"/>
      <c r="G188" s="366"/>
      <c r="I188" s="195" t="s">
        <v>507</v>
      </c>
      <c r="J188" s="366"/>
      <c r="K188" s="366"/>
      <c r="L188" s="366"/>
      <c r="M188" s="366"/>
      <c r="N188" s="366"/>
      <c r="O188" s="366"/>
      <c r="P188" s="366"/>
      <c r="Q188" s="366"/>
      <c r="R188" s="366"/>
      <c r="S188" s="366"/>
      <c r="T188" s="366"/>
      <c r="U188" s="366"/>
      <c r="V188" s="366"/>
      <c r="W188" s="366"/>
      <c r="X188" s="366"/>
      <c r="Y188" s="366"/>
      <c r="Z188" s="366"/>
      <c r="AA188" s="366"/>
      <c r="AB188" s="366"/>
      <c r="AC188" s="366"/>
      <c r="AD188" s="366"/>
      <c r="AE188" s="366"/>
      <c r="AF188" s="366"/>
      <c r="AG188" s="366"/>
      <c r="AH188" s="366"/>
      <c r="AI188" s="366"/>
      <c r="AJ188" s="366"/>
      <c r="AK188" s="366"/>
    </row>
    <row r="189" spans="2:37" ht="20.100000000000001" customHeight="1">
      <c r="B189" s="366"/>
      <c r="C189" s="366"/>
      <c r="D189" s="366"/>
      <c r="E189" s="366"/>
      <c r="F189" s="366"/>
      <c r="G189" s="366"/>
      <c r="I189" s="195" t="s">
        <v>508</v>
      </c>
      <c r="J189" s="366"/>
      <c r="K189" s="366"/>
      <c r="L189" s="366"/>
      <c r="M189" s="366"/>
      <c r="N189" s="366"/>
      <c r="O189" s="366"/>
      <c r="P189" s="366"/>
      <c r="Q189" s="366"/>
      <c r="R189" s="366"/>
      <c r="S189" s="366"/>
      <c r="T189" s="366"/>
      <c r="U189" s="366"/>
      <c r="V189" s="366"/>
      <c r="W189" s="366"/>
      <c r="X189" s="366"/>
      <c r="Y189" s="366"/>
      <c r="Z189" s="366"/>
      <c r="AA189" s="366"/>
      <c r="AB189" s="366"/>
      <c r="AC189" s="366"/>
      <c r="AD189" s="366"/>
      <c r="AE189" s="366"/>
      <c r="AF189" s="366"/>
      <c r="AG189" s="366"/>
      <c r="AH189" s="366"/>
      <c r="AI189" s="366"/>
      <c r="AJ189" s="366"/>
      <c r="AK189" s="366"/>
    </row>
    <row r="190" spans="2:37" ht="20.100000000000001" customHeight="1">
      <c r="B190" s="366"/>
      <c r="C190" s="366"/>
      <c r="D190" s="366"/>
      <c r="E190" s="366"/>
      <c r="F190" s="366"/>
      <c r="G190" s="366"/>
      <c r="I190" s="195" t="s">
        <v>509</v>
      </c>
      <c r="J190" s="366"/>
      <c r="K190" s="366"/>
      <c r="L190" s="366"/>
      <c r="M190" s="366"/>
      <c r="N190" s="366"/>
      <c r="O190" s="366"/>
      <c r="P190" s="366"/>
      <c r="Q190" s="366"/>
      <c r="R190" s="366"/>
      <c r="S190" s="366"/>
      <c r="T190" s="366"/>
      <c r="U190" s="366"/>
      <c r="V190" s="366"/>
      <c r="W190" s="366"/>
      <c r="X190" s="366"/>
      <c r="Y190" s="366"/>
      <c r="Z190" s="366"/>
      <c r="AA190" s="366"/>
      <c r="AB190" s="366"/>
      <c r="AC190" s="366"/>
      <c r="AD190" s="366"/>
      <c r="AE190" s="366"/>
      <c r="AF190" s="366"/>
      <c r="AG190" s="366"/>
      <c r="AH190" s="366"/>
      <c r="AI190" s="366"/>
      <c r="AJ190" s="366"/>
      <c r="AK190" s="366"/>
    </row>
    <row r="191" spans="2:37" ht="20.100000000000001" customHeight="1">
      <c r="B191" s="366"/>
      <c r="C191" s="366"/>
      <c r="D191" s="366"/>
      <c r="E191" s="366"/>
      <c r="G191" s="346" t="s">
        <v>510</v>
      </c>
      <c r="H191" s="346"/>
      <c r="I191" s="195" t="s">
        <v>511</v>
      </c>
      <c r="J191" s="366"/>
      <c r="K191" s="366"/>
      <c r="L191" s="366"/>
      <c r="M191" s="366"/>
      <c r="N191" s="366"/>
      <c r="O191" s="366"/>
      <c r="P191" s="366"/>
      <c r="Q191" s="366"/>
      <c r="R191" s="366"/>
      <c r="S191" s="366"/>
      <c r="T191" s="366"/>
      <c r="U191" s="366"/>
      <c r="V191" s="366"/>
      <c r="W191" s="366"/>
      <c r="X191" s="366"/>
      <c r="Y191" s="366"/>
      <c r="Z191" s="366"/>
      <c r="AA191" s="366"/>
      <c r="AB191" s="366"/>
      <c r="AC191" s="366"/>
      <c r="AD191" s="366"/>
      <c r="AE191" s="366"/>
      <c r="AF191" s="366"/>
      <c r="AG191" s="366"/>
      <c r="AH191" s="366"/>
      <c r="AI191" s="366"/>
      <c r="AJ191" s="366"/>
      <c r="AK191" s="366"/>
    </row>
    <row r="192" spans="2:37" ht="20.100000000000001" customHeight="1">
      <c r="B192" s="366"/>
      <c r="C192" s="366"/>
      <c r="D192" s="366"/>
      <c r="E192" s="366"/>
      <c r="F192" s="366"/>
      <c r="G192" s="384"/>
      <c r="H192" s="346"/>
      <c r="I192" s="195" t="s">
        <v>512</v>
      </c>
      <c r="J192" s="366"/>
      <c r="K192" s="366"/>
      <c r="L192" s="366"/>
      <c r="M192" s="366"/>
      <c r="N192" s="366"/>
      <c r="O192" s="366"/>
      <c r="P192" s="366"/>
      <c r="Q192" s="366"/>
      <c r="R192" s="366"/>
      <c r="S192" s="366"/>
      <c r="T192" s="366"/>
      <c r="U192" s="366"/>
      <c r="V192" s="366"/>
      <c r="W192" s="366"/>
      <c r="X192" s="366"/>
      <c r="Y192" s="366"/>
      <c r="Z192" s="366"/>
      <c r="AA192" s="366"/>
      <c r="AB192" s="366"/>
      <c r="AC192" s="366"/>
      <c r="AD192" s="366"/>
      <c r="AE192" s="366"/>
      <c r="AF192" s="366"/>
      <c r="AG192" s="366"/>
      <c r="AH192" s="366"/>
      <c r="AI192" s="366"/>
      <c r="AJ192" s="366"/>
      <c r="AK192" s="366"/>
    </row>
    <row r="193" spans="2:37" ht="20.100000000000001" customHeight="1">
      <c r="B193" s="366"/>
      <c r="C193" s="366"/>
      <c r="D193" s="366"/>
      <c r="E193" s="366"/>
      <c r="F193" s="366"/>
      <c r="G193" s="384"/>
      <c r="H193" s="346"/>
      <c r="I193" s="195" t="s">
        <v>513</v>
      </c>
      <c r="J193" s="366"/>
      <c r="K193" s="366"/>
      <c r="L193" s="366"/>
      <c r="M193" s="366"/>
      <c r="N193" s="366"/>
      <c r="O193" s="366"/>
      <c r="P193" s="366"/>
      <c r="Q193" s="366"/>
      <c r="R193" s="366"/>
      <c r="S193" s="366"/>
      <c r="T193" s="366"/>
      <c r="U193" s="366"/>
      <c r="V193" s="366"/>
      <c r="W193" s="366"/>
      <c r="X193" s="366"/>
      <c r="Y193" s="366"/>
      <c r="Z193" s="366"/>
      <c r="AA193" s="366"/>
      <c r="AB193" s="366"/>
      <c r="AC193" s="366"/>
      <c r="AD193" s="366"/>
      <c r="AE193" s="366"/>
      <c r="AF193" s="366"/>
      <c r="AG193" s="366"/>
      <c r="AH193" s="366"/>
      <c r="AI193" s="366"/>
      <c r="AJ193" s="366"/>
      <c r="AK193" s="366"/>
    </row>
    <row r="194" spans="2:37" ht="9.9499999999999993" customHeight="1">
      <c r="B194" s="366"/>
      <c r="F194" s="366"/>
      <c r="G194" s="366"/>
      <c r="H194" s="366"/>
      <c r="I194" s="366"/>
      <c r="J194" s="366"/>
      <c r="K194" s="366"/>
      <c r="L194" s="366"/>
      <c r="M194" s="366"/>
      <c r="N194" s="366"/>
      <c r="O194" s="366"/>
      <c r="P194" s="366"/>
      <c r="Q194" s="366"/>
      <c r="R194" s="366"/>
      <c r="S194" s="366"/>
      <c r="T194" s="366"/>
      <c r="U194" s="366"/>
      <c r="V194" s="366"/>
      <c r="W194" s="366"/>
      <c r="X194" s="366"/>
      <c r="Y194" s="366"/>
      <c r="Z194" s="366"/>
      <c r="AA194" s="366"/>
      <c r="AB194" s="366"/>
      <c r="AC194" s="366"/>
      <c r="AD194" s="366"/>
      <c r="AE194" s="366"/>
      <c r="AF194" s="366"/>
      <c r="AG194" s="366"/>
      <c r="AH194" s="366"/>
      <c r="AI194" s="366"/>
      <c r="AJ194" s="366"/>
      <c r="AK194" s="366"/>
    </row>
    <row r="195" spans="2:37" ht="21.95" customHeight="1">
      <c r="C195" s="385"/>
      <c r="F195" s="366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  <c r="AA195" s="190"/>
      <c r="AB195" s="190"/>
      <c r="AC195" s="190"/>
      <c r="AD195" s="190"/>
      <c r="AE195" s="190"/>
      <c r="AF195" s="190"/>
      <c r="AG195" s="190"/>
      <c r="AH195" s="190"/>
      <c r="AI195" s="190"/>
      <c r="AJ195" s="190"/>
      <c r="AK195" s="366"/>
    </row>
    <row r="196" spans="2:37" ht="21.95" customHeight="1">
      <c r="B196" s="366"/>
      <c r="C196" s="385"/>
      <c r="F196" s="366"/>
      <c r="G196" s="366"/>
      <c r="H196" s="366"/>
      <c r="I196" s="366"/>
      <c r="J196" s="366"/>
      <c r="K196" s="366"/>
      <c r="L196" s="366"/>
      <c r="M196" s="366"/>
      <c r="O196" s="366"/>
      <c r="P196" s="366"/>
      <c r="Q196" s="366"/>
      <c r="R196" s="366"/>
      <c r="S196" s="366"/>
      <c r="T196" s="366"/>
      <c r="U196" s="366"/>
      <c r="V196" s="366"/>
      <c r="W196" s="366"/>
      <c r="X196" s="366"/>
      <c r="Y196" s="366"/>
      <c r="Z196" s="366"/>
      <c r="AA196" s="366"/>
      <c r="AB196" s="366"/>
      <c r="AC196" s="366"/>
      <c r="AD196" s="366"/>
      <c r="AE196" s="366"/>
      <c r="AF196" s="366"/>
      <c r="AG196" s="366"/>
      <c r="AH196" s="366"/>
      <c r="AI196" s="366"/>
      <c r="AJ196" s="366"/>
      <c r="AK196" s="366"/>
    </row>
    <row r="197" spans="2:37" ht="21.95" customHeight="1">
      <c r="B197" s="366"/>
      <c r="H197" s="132"/>
      <c r="I197" s="132"/>
      <c r="J197" s="132"/>
      <c r="K197" s="132"/>
      <c r="L197" s="132"/>
      <c r="M197" s="132"/>
      <c r="N197" s="132"/>
      <c r="O197" s="111"/>
      <c r="P197" s="366"/>
      <c r="Q197" s="366"/>
      <c r="R197" s="366"/>
      <c r="S197" s="366"/>
      <c r="T197" s="366"/>
      <c r="U197" s="366"/>
      <c r="V197" s="366"/>
      <c r="W197" s="366"/>
      <c r="X197" s="366"/>
      <c r="Y197" s="366"/>
      <c r="Z197" s="366"/>
      <c r="AA197" s="366"/>
      <c r="AB197" s="366"/>
      <c r="AC197" s="366"/>
      <c r="AD197" s="366"/>
      <c r="AE197" s="366"/>
      <c r="AF197" s="366"/>
      <c r="AG197" s="366"/>
      <c r="AH197" s="366"/>
      <c r="AI197" s="366"/>
      <c r="AJ197" s="366"/>
      <c r="AK197" s="366"/>
    </row>
    <row r="198" spans="2:37" ht="21.95" customHeight="1">
      <c r="B198" s="366"/>
      <c r="H198" s="132"/>
      <c r="I198" s="132"/>
      <c r="J198" s="132"/>
      <c r="K198" s="132"/>
      <c r="L198" s="132"/>
      <c r="M198" s="132"/>
      <c r="N198" s="132"/>
      <c r="O198" s="111"/>
      <c r="P198" s="366"/>
      <c r="Q198" s="366"/>
      <c r="R198" s="366"/>
      <c r="S198" s="366"/>
      <c r="T198" s="366"/>
      <c r="U198" s="366"/>
      <c r="V198" s="366"/>
      <c r="W198" s="366"/>
      <c r="X198" s="366"/>
      <c r="Y198" s="366"/>
      <c r="Z198" s="366"/>
      <c r="AA198" s="366"/>
      <c r="AB198" s="366"/>
      <c r="AC198" s="366"/>
      <c r="AD198" s="366"/>
      <c r="AE198" s="366"/>
      <c r="AF198" s="366"/>
      <c r="AG198" s="366"/>
      <c r="AH198" s="366"/>
      <c r="AI198" s="366"/>
      <c r="AJ198" s="366"/>
      <c r="AK198" s="366"/>
    </row>
    <row r="199" spans="2:37" ht="21.95" customHeight="1">
      <c r="B199" s="366"/>
      <c r="C199" s="385"/>
      <c r="D199" s="385"/>
      <c r="E199" s="385"/>
      <c r="F199" s="366"/>
      <c r="G199" s="366"/>
      <c r="H199" s="2175"/>
      <c r="I199" s="2175"/>
      <c r="J199" s="2175"/>
      <c r="K199" s="2175"/>
      <c r="L199" s="2175"/>
      <c r="M199" s="2175"/>
      <c r="N199" s="2175"/>
      <c r="O199" s="2175"/>
      <c r="P199" s="2175"/>
      <c r="Q199" s="2175"/>
      <c r="R199" s="2175"/>
      <c r="S199" s="2175"/>
      <c r="T199" s="2175"/>
      <c r="U199" s="2175"/>
      <c r="V199" s="2175"/>
      <c r="W199" s="2175"/>
      <c r="X199" s="2175"/>
      <c r="Y199" s="2175"/>
      <c r="Z199" s="2175"/>
      <c r="AA199" s="2175"/>
      <c r="AB199" s="2175"/>
      <c r="AC199" s="2175"/>
      <c r="AD199" s="2175"/>
      <c r="AE199" s="2175"/>
      <c r="AF199" s="2175"/>
      <c r="AG199" s="2175"/>
      <c r="AH199" s="2175"/>
      <c r="AI199" s="2175"/>
      <c r="AJ199" s="2175"/>
      <c r="AK199" s="366"/>
    </row>
    <row r="200" spans="2:37" ht="21.95" customHeight="1">
      <c r="B200" s="366"/>
      <c r="C200" s="366"/>
      <c r="D200" s="366"/>
      <c r="Q200" s="385"/>
      <c r="R200" s="386"/>
      <c r="S200" s="366"/>
      <c r="T200" s="366"/>
      <c r="U200" s="366"/>
      <c r="V200" s="366"/>
      <c r="W200" s="366"/>
      <c r="X200" s="366"/>
      <c r="Y200" s="366"/>
      <c r="Z200" s="366"/>
      <c r="AA200" s="366"/>
      <c r="AB200" s="366"/>
      <c r="AC200" s="366"/>
      <c r="AD200" s="366"/>
      <c r="AE200" s="366"/>
      <c r="AF200" s="366"/>
      <c r="AG200" s="366"/>
      <c r="AH200" s="366"/>
      <c r="AI200" s="366"/>
      <c r="AJ200" s="366"/>
      <c r="AK200" s="366"/>
    </row>
    <row r="201" spans="2:37" ht="21.95" customHeight="1">
      <c r="B201" s="366"/>
      <c r="C201" s="366"/>
      <c r="D201" s="366"/>
      <c r="Q201" s="385"/>
      <c r="R201" s="385"/>
      <c r="S201" s="366"/>
      <c r="T201" s="366"/>
      <c r="U201" s="366"/>
      <c r="V201" s="366"/>
      <c r="W201" s="366"/>
      <c r="X201" s="366"/>
      <c r="Y201" s="366"/>
      <c r="Z201" s="366"/>
      <c r="AA201" s="366"/>
      <c r="AB201" s="366"/>
      <c r="AC201" s="366"/>
      <c r="AD201" s="366"/>
      <c r="AE201" s="366"/>
      <c r="AF201" s="366"/>
      <c r="AG201" s="366"/>
      <c r="AH201" s="366"/>
      <c r="AI201" s="366"/>
      <c r="AJ201" s="366"/>
      <c r="AK201" s="366"/>
    </row>
    <row r="202" spans="2:37" ht="21.95" customHeight="1">
      <c r="B202" s="366"/>
      <c r="C202" s="366"/>
      <c r="D202" s="366"/>
      <c r="Q202" s="385"/>
      <c r="R202" s="385"/>
      <c r="S202" s="366"/>
      <c r="T202" s="366"/>
      <c r="U202" s="366"/>
      <c r="V202" s="366"/>
      <c r="W202" s="366"/>
      <c r="X202" s="366"/>
      <c r="Y202" s="366"/>
      <c r="Z202" s="366"/>
      <c r="AA202" s="366"/>
      <c r="AB202" s="366"/>
      <c r="AC202" s="366"/>
      <c r="AD202" s="366"/>
      <c r="AE202" s="366"/>
      <c r="AF202" s="366"/>
      <c r="AG202" s="366"/>
      <c r="AH202" s="366"/>
      <c r="AI202" s="366"/>
      <c r="AJ202" s="366"/>
      <c r="AK202" s="366"/>
    </row>
    <row r="203" spans="2:37" ht="21.95" customHeight="1">
      <c r="B203" s="366"/>
      <c r="C203" s="366"/>
      <c r="D203" s="366"/>
      <c r="Q203" s="385"/>
      <c r="R203" s="385"/>
      <c r="S203" s="366"/>
      <c r="T203" s="366"/>
      <c r="U203" s="366"/>
      <c r="V203" s="366"/>
      <c r="W203" s="366"/>
      <c r="X203" s="366"/>
      <c r="Y203" s="366"/>
      <c r="Z203" s="366"/>
      <c r="AA203" s="366"/>
      <c r="AB203" s="366"/>
      <c r="AC203" s="366"/>
      <c r="AD203" s="366"/>
      <c r="AE203" s="366"/>
      <c r="AF203" s="366"/>
      <c r="AG203" s="366"/>
      <c r="AH203" s="366"/>
      <c r="AI203" s="366"/>
      <c r="AJ203" s="366"/>
      <c r="AK203" s="190"/>
    </row>
    <row r="204" spans="2:37" ht="21.95" customHeight="1">
      <c r="B204" s="366"/>
      <c r="C204" s="366"/>
      <c r="D204" s="366"/>
      <c r="Q204" s="385"/>
      <c r="R204" s="385"/>
      <c r="S204" s="366"/>
      <c r="T204" s="366"/>
      <c r="U204" s="366"/>
      <c r="V204" s="366"/>
      <c r="W204" s="366"/>
      <c r="X204" s="366"/>
      <c r="Y204" s="366"/>
      <c r="Z204" s="366"/>
      <c r="AA204" s="366"/>
      <c r="AB204" s="366"/>
      <c r="AC204" s="366"/>
      <c r="AD204" s="366"/>
      <c r="AE204" s="366"/>
      <c r="AF204" s="366"/>
      <c r="AG204" s="366"/>
      <c r="AH204" s="366"/>
      <c r="AI204" s="366"/>
      <c r="AJ204" s="366"/>
      <c r="AK204" s="190"/>
    </row>
    <row r="205" spans="2:37" ht="21.95" customHeight="1">
      <c r="B205" s="366"/>
      <c r="Q205" s="385"/>
      <c r="R205" s="386"/>
      <c r="S205" s="366"/>
      <c r="T205" s="366"/>
      <c r="U205" s="366"/>
      <c r="V205" s="366"/>
      <c r="W205" s="366"/>
      <c r="X205" s="366"/>
      <c r="Y205" s="366"/>
      <c r="Z205" s="366"/>
      <c r="AA205" s="366"/>
      <c r="AB205" s="366"/>
      <c r="AC205" s="366"/>
      <c r="AD205" s="366"/>
      <c r="AE205" s="366"/>
      <c r="AF205" s="366"/>
      <c r="AG205" s="366"/>
      <c r="AH205" s="366"/>
      <c r="AI205" s="366"/>
      <c r="AJ205" s="366"/>
      <c r="AK205" s="366"/>
    </row>
    <row r="206" spans="2:37" ht="21.95" customHeight="1">
      <c r="B206" s="366"/>
      <c r="C206" s="366"/>
      <c r="D206" s="190" t="s">
        <v>69</v>
      </c>
      <c r="E206" s="366"/>
      <c r="F206" s="385" t="s">
        <v>514</v>
      </c>
      <c r="G206" s="385"/>
      <c r="H206" s="385"/>
      <c r="I206" s="385"/>
      <c r="J206" s="385"/>
      <c r="K206" s="385"/>
      <c r="L206" s="385"/>
      <c r="M206" s="385"/>
      <c r="N206" s="385"/>
      <c r="Q206" s="385"/>
      <c r="R206" s="385"/>
      <c r="S206" s="366"/>
      <c r="T206" s="366"/>
      <c r="U206" s="366"/>
      <c r="V206" s="366"/>
      <c r="W206" s="366"/>
      <c r="X206" s="366"/>
      <c r="Y206" s="366"/>
      <c r="Z206" s="366"/>
      <c r="AA206" s="366"/>
      <c r="AB206" s="366"/>
      <c r="AC206" s="366"/>
      <c r="AD206" s="366"/>
      <c r="AE206" s="366"/>
      <c r="AF206" s="366"/>
      <c r="AG206" s="366"/>
      <c r="AH206" s="366"/>
      <c r="AI206" s="366"/>
      <c r="AJ206" s="366"/>
      <c r="AK206" s="366"/>
    </row>
    <row r="207" spans="2:37" ht="21.95" customHeight="1">
      <c r="B207" s="366"/>
      <c r="C207" s="366"/>
      <c r="D207" s="190"/>
      <c r="E207" s="366"/>
      <c r="F207" s="385" t="s">
        <v>584</v>
      </c>
      <c r="G207" s="385"/>
      <c r="H207" s="385"/>
      <c r="I207" s="385"/>
      <c r="J207" s="385"/>
      <c r="K207" s="385"/>
      <c r="L207" s="385"/>
      <c r="M207" s="385"/>
      <c r="N207" s="385"/>
      <c r="Q207" s="385"/>
      <c r="R207" s="385"/>
      <c r="S207" s="366"/>
      <c r="T207" s="366"/>
      <c r="U207" s="366"/>
      <c r="V207" s="366"/>
      <c r="W207" s="366"/>
      <c r="X207" s="366"/>
      <c r="Y207" s="366"/>
      <c r="Z207" s="366"/>
      <c r="AA207" s="366"/>
      <c r="AB207" s="366"/>
      <c r="AC207" s="366"/>
      <c r="AD207" s="366"/>
      <c r="AE207" s="366"/>
      <c r="AF207" s="366"/>
      <c r="AG207" s="366"/>
      <c r="AH207" s="366"/>
      <c r="AI207" s="366"/>
      <c r="AJ207" s="366"/>
      <c r="AK207" s="366"/>
    </row>
    <row r="208" spans="2:37" ht="21.95" customHeight="1">
      <c r="B208" s="366"/>
      <c r="C208" s="366"/>
      <c r="D208" s="190"/>
      <c r="E208" s="366"/>
      <c r="F208" s="385" t="s">
        <v>585</v>
      </c>
      <c r="G208" s="385"/>
      <c r="H208" s="385"/>
      <c r="I208" s="385"/>
      <c r="J208" s="385"/>
      <c r="K208" s="385"/>
      <c r="L208" s="385"/>
      <c r="M208" s="385"/>
      <c r="N208" s="385"/>
      <c r="O208" s="385"/>
      <c r="P208" s="385"/>
      <c r="Q208" s="385"/>
      <c r="R208" s="385"/>
      <c r="S208" s="366"/>
      <c r="T208" s="366"/>
      <c r="U208" s="366"/>
      <c r="V208" s="366"/>
      <c r="W208" s="366"/>
      <c r="X208" s="366"/>
      <c r="Y208" s="366"/>
      <c r="Z208" s="366"/>
      <c r="AA208" s="366"/>
      <c r="AB208" s="366"/>
      <c r="AC208" s="366"/>
      <c r="AD208" s="366"/>
      <c r="AE208" s="366"/>
      <c r="AF208" s="366"/>
      <c r="AG208" s="366"/>
      <c r="AH208" s="366"/>
      <c r="AI208" s="366"/>
      <c r="AJ208" s="366"/>
      <c r="AK208" s="366"/>
    </row>
    <row r="209" spans="2:51" ht="21.95" customHeight="1">
      <c r="B209" s="366"/>
      <c r="C209" s="366"/>
      <c r="E209" s="366"/>
      <c r="F209" s="385" t="s">
        <v>515</v>
      </c>
      <c r="G209" s="385"/>
      <c r="H209" s="385"/>
      <c r="I209" s="385"/>
      <c r="J209" s="385"/>
      <c r="K209" s="385"/>
      <c r="L209" s="385"/>
      <c r="M209" s="385"/>
      <c r="N209" s="385"/>
      <c r="O209" s="385"/>
      <c r="P209" s="385"/>
      <c r="Q209" s="385"/>
      <c r="R209" s="385"/>
      <c r="S209" s="366"/>
      <c r="T209" s="366"/>
      <c r="U209" s="366"/>
      <c r="V209" s="366"/>
      <c r="W209" s="366"/>
      <c r="X209" s="366"/>
      <c r="Y209" s="366"/>
      <c r="Z209" s="366"/>
      <c r="AA209" s="366"/>
      <c r="AB209" s="366"/>
      <c r="AC209" s="366"/>
      <c r="AD209" s="366"/>
      <c r="AE209" s="366"/>
      <c r="AF209" s="366"/>
      <c r="AG209" s="366"/>
      <c r="AH209" s="366"/>
      <c r="AI209" s="366"/>
      <c r="AJ209" s="366"/>
      <c r="AK209" s="366"/>
    </row>
    <row r="210" spans="2:51" ht="21.95" customHeight="1">
      <c r="B210" s="366"/>
      <c r="C210" s="366"/>
      <c r="E210" s="366"/>
      <c r="F210" s="385" t="s">
        <v>586</v>
      </c>
      <c r="G210" s="385"/>
      <c r="H210" s="385"/>
      <c r="I210" s="385"/>
      <c r="J210" s="385"/>
      <c r="K210" s="385"/>
      <c r="L210" s="385"/>
      <c r="M210" s="385"/>
      <c r="N210" s="385"/>
      <c r="O210" s="385"/>
      <c r="P210" s="385"/>
      <c r="Q210" s="385"/>
      <c r="R210" s="385"/>
      <c r="S210" s="366"/>
      <c r="T210" s="366"/>
      <c r="U210" s="366"/>
      <c r="V210" s="366"/>
      <c r="W210" s="366"/>
      <c r="X210" s="366"/>
      <c r="Y210" s="366"/>
      <c r="Z210" s="366"/>
      <c r="AA210" s="366"/>
      <c r="AB210" s="366"/>
      <c r="AC210" s="366"/>
      <c r="AD210" s="366"/>
      <c r="AE210" s="366"/>
      <c r="AF210" s="366"/>
      <c r="AG210" s="366"/>
      <c r="AH210" s="366"/>
      <c r="AI210" s="366"/>
      <c r="AJ210" s="366"/>
      <c r="AK210" s="366"/>
    </row>
    <row r="211" spans="2:51" ht="21.95" customHeight="1">
      <c r="B211" s="366"/>
      <c r="C211" s="366"/>
      <c r="E211" s="366"/>
      <c r="F211" s="385" t="s">
        <v>516</v>
      </c>
      <c r="G211" s="385"/>
      <c r="H211" s="385"/>
      <c r="I211" s="385"/>
      <c r="J211" s="385"/>
      <c r="K211" s="385"/>
      <c r="L211" s="385"/>
      <c r="M211" s="385"/>
      <c r="N211" s="385"/>
      <c r="O211" s="385"/>
      <c r="P211" s="385"/>
      <c r="Q211" s="385"/>
      <c r="R211" s="385"/>
      <c r="S211" s="366"/>
      <c r="T211" s="366"/>
      <c r="U211" s="366"/>
      <c r="V211" s="366"/>
      <c r="W211" s="366"/>
      <c r="X211" s="366"/>
      <c r="Y211" s="366"/>
      <c r="Z211" s="366"/>
      <c r="AA211" s="366"/>
      <c r="AB211" s="366"/>
      <c r="AC211" s="366"/>
      <c r="AD211" s="366"/>
      <c r="AE211" s="366"/>
      <c r="AF211" s="366"/>
      <c r="AG211" s="366"/>
      <c r="AH211" s="366"/>
      <c r="AI211" s="366"/>
      <c r="AJ211" s="366"/>
      <c r="AK211" s="366"/>
    </row>
    <row r="212" spans="2:51" ht="21.95" customHeight="1">
      <c r="B212" s="366"/>
      <c r="C212" s="366"/>
      <c r="E212" s="366"/>
      <c r="F212" s="385" t="s">
        <v>587</v>
      </c>
      <c r="G212" s="385"/>
      <c r="H212" s="385"/>
      <c r="I212" s="385"/>
      <c r="J212" s="385"/>
      <c r="K212" s="385"/>
      <c r="L212" s="385"/>
      <c r="M212" s="385"/>
      <c r="N212" s="385"/>
      <c r="O212" s="385"/>
      <c r="P212" s="385"/>
      <c r="Q212" s="385"/>
      <c r="R212" s="385"/>
      <c r="S212" s="366"/>
      <c r="T212" s="366"/>
      <c r="U212" s="366"/>
      <c r="V212" s="366"/>
      <c r="W212" s="366"/>
      <c r="X212" s="366"/>
      <c r="Y212" s="366"/>
      <c r="Z212" s="366"/>
      <c r="AA212" s="366"/>
      <c r="AB212" s="366"/>
      <c r="AC212" s="366"/>
      <c r="AD212" s="366"/>
      <c r="AE212" s="366"/>
      <c r="AF212" s="366"/>
      <c r="AG212" s="366"/>
      <c r="AH212" s="366"/>
      <c r="AI212" s="366"/>
      <c r="AJ212" s="366"/>
      <c r="AK212" s="366"/>
    </row>
    <row r="213" spans="2:51" ht="20.100000000000001" customHeight="1">
      <c r="B213" s="382" t="s">
        <v>491</v>
      </c>
      <c r="C213" s="195" t="s">
        <v>517</v>
      </c>
      <c r="F213" s="366"/>
      <c r="G213" s="366"/>
      <c r="H213" s="385"/>
      <c r="I213" s="385"/>
      <c r="J213" s="385"/>
      <c r="K213" s="385"/>
      <c r="L213" s="385"/>
      <c r="M213" s="385"/>
      <c r="N213" s="385"/>
      <c r="O213" s="385"/>
      <c r="P213" s="385"/>
      <c r="Q213" s="385"/>
      <c r="R213" s="385"/>
      <c r="S213" s="366"/>
      <c r="T213" s="366"/>
      <c r="U213" s="366"/>
      <c r="V213" s="366"/>
      <c r="W213" s="366"/>
      <c r="X213" s="366"/>
      <c r="Y213" s="366"/>
      <c r="Z213" s="366"/>
      <c r="AA213" s="366"/>
      <c r="AB213" s="366"/>
      <c r="AC213" s="366"/>
      <c r="AD213" s="366"/>
      <c r="AE213" s="366"/>
      <c r="AK213" s="366"/>
    </row>
    <row r="214" spans="2:51" ht="9.9499999999999993" customHeight="1"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  <c r="X214" s="366"/>
      <c r="Y214" s="366"/>
      <c r="Z214" s="366"/>
      <c r="AA214" s="366"/>
      <c r="AB214" s="366"/>
      <c r="AC214" s="366"/>
      <c r="AD214" s="366"/>
      <c r="AE214" s="366"/>
      <c r="AK214" s="366"/>
    </row>
    <row r="215" spans="2:51" ht="20.100000000000001" customHeight="1">
      <c r="B215" s="366"/>
      <c r="C215" s="366"/>
      <c r="D215" s="366"/>
      <c r="E215" s="366"/>
      <c r="F215" s="366"/>
      <c r="G215" s="366"/>
      <c r="H215" s="366"/>
      <c r="I215" s="366"/>
      <c r="J215" s="366"/>
      <c r="K215" s="366"/>
      <c r="L215" s="366"/>
      <c r="M215" s="366"/>
      <c r="N215" s="366"/>
      <c r="O215" s="366"/>
      <c r="P215" s="366"/>
      <c r="Q215" s="366"/>
      <c r="R215" s="366"/>
      <c r="S215" s="366"/>
      <c r="T215" s="366"/>
      <c r="U215" s="366"/>
      <c r="V215" s="366"/>
      <c r="W215" s="366"/>
      <c r="X215" s="366"/>
      <c r="Y215" s="366"/>
      <c r="Z215" s="366"/>
      <c r="AA215" s="366"/>
      <c r="AB215" s="366"/>
      <c r="AC215" s="366"/>
      <c r="AD215" s="366"/>
      <c r="AE215" s="366"/>
      <c r="AK215" s="366"/>
    </row>
    <row r="216" spans="2:51" ht="20.100000000000001" customHeight="1">
      <c r="B216" s="366"/>
      <c r="C216" s="366"/>
      <c r="D216" s="366"/>
      <c r="E216" s="366"/>
      <c r="F216" s="366"/>
      <c r="G216" s="366"/>
      <c r="H216" s="366"/>
      <c r="I216" s="366"/>
      <c r="J216" s="366"/>
      <c r="K216" s="366"/>
      <c r="L216" s="366"/>
      <c r="M216" s="366"/>
      <c r="N216" s="366"/>
      <c r="O216" s="366"/>
      <c r="P216" s="366"/>
      <c r="Q216" s="366"/>
      <c r="R216" s="366"/>
      <c r="S216" s="366"/>
      <c r="T216" s="366"/>
      <c r="U216" s="366"/>
      <c r="V216" s="366"/>
      <c r="W216" s="366"/>
      <c r="X216" s="366"/>
      <c r="Y216" s="366"/>
      <c r="Z216" s="366"/>
      <c r="AA216" s="366"/>
      <c r="AB216" s="366"/>
      <c r="AC216" s="366"/>
      <c r="AD216" s="366"/>
      <c r="AE216" s="366"/>
      <c r="AK216" s="366"/>
    </row>
    <row r="217" spans="2:51" ht="20.100000000000001" customHeight="1">
      <c r="B217" s="366"/>
      <c r="C217" s="366"/>
      <c r="D217" s="366"/>
      <c r="E217" s="366"/>
      <c r="F217" s="366"/>
      <c r="G217" s="366"/>
      <c r="H217" s="366"/>
      <c r="I217" s="366"/>
      <c r="J217" s="366"/>
      <c r="K217" s="366"/>
      <c r="L217" s="366"/>
      <c r="M217" s="366"/>
      <c r="N217" s="366"/>
      <c r="O217" s="366"/>
      <c r="P217" s="366"/>
      <c r="Q217" s="366"/>
      <c r="R217" s="366"/>
      <c r="S217" s="366"/>
      <c r="T217" s="366"/>
      <c r="U217" s="366"/>
      <c r="V217" s="366"/>
      <c r="W217" s="366"/>
      <c r="X217" s="366"/>
      <c r="Y217" s="366"/>
      <c r="Z217" s="366"/>
      <c r="AA217" s="366"/>
      <c r="AB217" s="366"/>
      <c r="AC217" s="366"/>
      <c r="AD217" s="366"/>
      <c r="AE217" s="366"/>
      <c r="AK217" s="366"/>
    </row>
    <row r="218" spans="2:51" ht="20.100000000000001" customHeight="1">
      <c r="B218" s="366"/>
      <c r="C218" s="366"/>
      <c r="D218" s="366"/>
      <c r="E218" s="366"/>
      <c r="F218" s="366"/>
      <c r="G218" s="366"/>
      <c r="H218" s="366"/>
      <c r="I218" s="366"/>
      <c r="J218" s="366"/>
      <c r="K218" s="366"/>
      <c r="L218" s="366"/>
      <c r="M218" s="366"/>
      <c r="N218" s="366"/>
      <c r="O218" s="366"/>
      <c r="P218" s="366"/>
      <c r="Q218" s="366"/>
      <c r="R218" s="366"/>
      <c r="S218" s="366"/>
      <c r="T218" s="366"/>
      <c r="U218" s="366"/>
      <c r="V218" s="366"/>
      <c r="W218" s="366"/>
      <c r="X218" s="366"/>
      <c r="Y218" s="366"/>
      <c r="Z218" s="366"/>
      <c r="AA218" s="366"/>
      <c r="AB218" s="366"/>
      <c r="AC218" s="366"/>
      <c r="AD218" s="366"/>
      <c r="AE218" s="366"/>
      <c r="AK218" s="366"/>
      <c r="AL218" s="366"/>
    </row>
    <row r="219" spans="2:51" ht="20.100000000000001" customHeight="1">
      <c r="B219" s="366"/>
      <c r="C219" s="366"/>
      <c r="D219" s="366"/>
      <c r="E219" s="366"/>
      <c r="F219" s="366"/>
      <c r="G219" s="366"/>
      <c r="H219" s="366"/>
      <c r="I219" s="366"/>
      <c r="J219" s="366"/>
      <c r="K219" s="366"/>
      <c r="L219" s="366"/>
      <c r="M219" s="366"/>
      <c r="N219" s="366"/>
      <c r="O219" s="366"/>
      <c r="P219" s="366"/>
      <c r="Q219" s="366"/>
      <c r="R219" s="366"/>
      <c r="S219" s="366"/>
      <c r="T219" s="366"/>
      <c r="U219" s="366"/>
      <c r="V219" s="366"/>
      <c r="W219" s="366"/>
      <c r="X219" s="366"/>
      <c r="Y219" s="366"/>
      <c r="Z219" s="366"/>
      <c r="AA219" s="366"/>
      <c r="AB219" s="366"/>
      <c r="AC219" s="366"/>
      <c r="AD219" s="366"/>
      <c r="AE219" s="366"/>
      <c r="AK219" s="366"/>
      <c r="AL219" s="366"/>
    </row>
    <row r="220" spans="2:51" ht="20.100000000000001" customHeight="1">
      <c r="B220" s="366"/>
      <c r="C220" s="366"/>
      <c r="D220" s="366"/>
      <c r="E220" s="366"/>
      <c r="F220" s="366"/>
      <c r="G220" s="366"/>
      <c r="H220" s="366"/>
      <c r="I220" s="366"/>
      <c r="J220" s="366"/>
      <c r="K220" s="366"/>
      <c r="L220" s="366"/>
      <c r="M220" s="366"/>
      <c r="N220" s="366"/>
      <c r="O220" s="366"/>
      <c r="P220" s="366"/>
      <c r="Q220" s="366"/>
      <c r="R220" s="366"/>
      <c r="S220" s="366"/>
      <c r="T220" s="366"/>
      <c r="U220" s="366"/>
      <c r="V220" s="366"/>
      <c r="W220" s="366"/>
      <c r="X220" s="366"/>
      <c r="Y220" s="366"/>
      <c r="Z220" s="366"/>
      <c r="AA220" s="366"/>
      <c r="AB220" s="366"/>
      <c r="AC220" s="366"/>
      <c r="AD220" s="366"/>
      <c r="AE220" s="366"/>
      <c r="AF220" s="366"/>
      <c r="AG220" s="366"/>
      <c r="AH220" s="366"/>
      <c r="AI220" s="366"/>
      <c r="AJ220" s="366"/>
      <c r="AK220" s="366"/>
      <c r="AL220" s="366"/>
    </row>
    <row r="221" spans="2:51" ht="20.100000000000001" customHeight="1">
      <c r="B221" s="366"/>
      <c r="C221" s="366"/>
      <c r="D221" s="366"/>
      <c r="E221" s="366"/>
      <c r="F221" s="366"/>
      <c r="G221" s="366"/>
      <c r="H221" s="366"/>
      <c r="I221" s="366"/>
      <c r="J221" s="366"/>
      <c r="K221" s="366"/>
      <c r="L221" s="366"/>
      <c r="M221" s="366"/>
      <c r="N221" s="366"/>
      <c r="O221" s="366"/>
      <c r="P221" s="366"/>
      <c r="Q221" s="366"/>
      <c r="R221" s="366"/>
      <c r="S221" s="366"/>
      <c r="T221" s="366"/>
      <c r="U221" s="366"/>
      <c r="V221" s="366"/>
      <c r="W221" s="366"/>
      <c r="X221" s="366"/>
      <c r="Y221" s="366"/>
      <c r="Z221" s="366"/>
      <c r="AA221" s="366"/>
      <c r="AB221" s="366"/>
      <c r="AC221" s="366"/>
      <c r="AD221" s="366"/>
      <c r="AE221" s="366"/>
      <c r="AF221" s="366"/>
      <c r="AG221" s="366"/>
      <c r="AH221" s="366"/>
      <c r="AI221" s="366"/>
      <c r="AJ221" s="366"/>
      <c r="AK221" s="366"/>
      <c r="AL221" s="366"/>
    </row>
    <row r="222" spans="2:51" ht="20.100000000000001" customHeight="1">
      <c r="B222" s="366"/>
      <c r="C222" s="366"/>
      <c r="D222" s="366"/>
      <c r="E222" s="366"/>
      <c r="F222" s="366"/>
      <c r="G222" s="366"/>
      <c r="H222" s="366"/>
      <c r="I222" s="366"/>
      <c r="J222" s="366"/>
      <c r="K222" s="366"/>
      <c r="L222" s="366"/>
      <c r="M222" s="366"/>
      <c r="N222" s="366"/>
      <c r="O222" s="366"/>
      <c r="P222" s="366"/>
      <c r="Q222" s="366"/>
      <c r="R222" s="366"/>
      <c r="S222" s="366"/>
      <c r="T222" s="366"/>
      <c r="U222" s="366"/>
      <c r="V222" s="366"/>
      <c r="W222" s="366"/>
      <c r="X222" s="366"/>
      <c r="Y222" s="366"/>
      <c r="Z222" s="366"/>
      <c r="AA222" s="366"/>
      <c r="AB222" s="366"/>
      <c r="AC222" s="366"/>
      <c r="AD222" s="366"/>
      <c r="AE222" s="366"/>
      <c r="AF222" s="366"/>
      <c r="AG222" s="366"/>
      <c r="AH222" s="366"/>
      <c r="AI222" s="366"/>
      <c r="AJ222" s="366"/>
    </row>
    <row r="223" spans="2:51" ht="20.100000000000001" customHeight="1">
      <c r="AF223" s="366"/>
      <c r="AG223" s="366"/>
      <c r="AH223" s="366"/>
      <c r="AI223" s="366"/>
      <c r="AJ223" s="366"/>
      <c r="AK223" s="366"/>
      <c r="AL223" s="366"/>
      <c r="AM223" s="366"/>
    </row>
    <row r="224" spans="2:51" ht="20.100000000000001" customHeight="1">
      <c r="B224" s="387" t="s">
        <v>491</v>
      </c>
      <c r="C224" s="388" t="s">
        <v>518</v>
      </c>
      <c r="D224" s="388"/>
      <c r="E224" s="388"/>
      <c r="AB224" s="195" t="s">
        <v>535</v>
      </c>
      <c r="AC224" s="2122" t="str">
        <f>AC150</f>
        <v>B구간</v>
      </c>
      <c r="AD224" s="859"/>
      <c r="AE224" s="859"/>
      <c r="AF224" s="859"/>
      <c r="AG224" s="859"/>
      <c r="AH224" s="859"/>
      <c r="AI224" s="859"/>
      <c r="AJ224" s="195" t="s">
        <v>537</v>
      </c>
      <c r="AK224" s="389"/>
      <c r="AL224" s="2176" t="s">
        <v>606</v>
      </c>
      <c r="AM224" s="2176"/>
      <c r="AN224" s="2176"/>
      <c r="AO224" s="2177">
        <f>O4</f>
        <v>11.3</v>
      </c>
      <c r="AP224" s="2177"/>
      <c r="AQ224" s="2177"/>
      <c r="AR224" s="2177"/>
      <c r="AS224" s="2176" t="s">
        <v>607</v>
      </c>
      <c r="AT224" s="2176"/>
      <c r="AU224" s="2176"/>
      <c r="AV224" s="2178">
        <f>AV225-(9.8*AO224^2/(2*PI()))*TANH(2*PI()*(AO225)/AV225)</f>
        <v>-4.6632388674826331</v>
      </c>
      <c r="AW224" s="2178"/>
      <c r="AX224" s="2178"/>
      <c r="AY224" s="2178"/>
    </row>
    <row r="225" spans="1:135" ht="20.100000000000001" customHeight="1" thickBot="1">
      <c r="B225" s="2179" t="s">
        <v>55</v>
      </c>
      <c r="C225" s="2180"/>
      <c r="D225" s="2180"/>
      <c r="E225" s="2180"/>
      <c r="F225" s="2180"/>
      <c r="G225" s="2180" t="s">
        <v>519</v>
      </c>
      <c r="H225" s="2180"/>
      <c r="I225" s="2180"/>
      <c r="J225" s="2180" t="s">
        <v>70</v>
      </c>
      <c r="K225" s="2180"/>
      <c r="L225" s="2180"/>
      <c r="M225" s="2180"/>
      <c r="N225" s="2180" t="s">
        <v>588</v>
      </c>
      <c r="O225" s="2180"/>
      <c r="P225" s="2180"/>
      <c r="Q225" s="2180"/>
      <c r="R225" s="2180" t="s">
        <v>12</v>
      </c>
      <c r="S225" s="2180"/>
      <c r="T225" s="2180"/>
      <c r="U225" s="2180" t="s">
        <v>589</v>
      </c>
      <c r="V225" s="2180"/>
      <c r="W225" s="2180"/>
      <c r="X225" s="2180"/>
      <c r="Y225" s="2180"/>
      <c r="Z225" s="2180" t="s">
        <v>520</v>
      </c>
      <c r="AA225" s="2180"/>
      <c r="AB225" s="2180"/>
      <c r="AC225" s="2180" t="s">
        <v>11</v>
      </c>
      <c r="AD225" s="2180"/>
      <c r="AE225" s="2180"/>
      <c r="AF225" s="2180"/>
      <c r="AG225" s="2180" t="s">
        <v>521</v>
      </c>
      <c r="AH225" s="2180"/>
      <c r="AI225" s="2180"/>
      <c r="AJ225" s="2181"/>
      <c r="AK225" s="366"/>
      <c r="AL225" s="2176" t="s">
        <v>608</v>
      </c>
      <c r="AM225" s="2176"/>
      <c r="AN225" s="2176"/>
      <c r="AO225" s="2182">
        <f>B226</f>
        <v>6.4560000000000004</v>
      </c>
      <c r="AP225" s="2182"/>
      <c r="AQ225" s="2182"/>
      <c r="AR225" s="2182"/>
      <c r="AS225" s="2176" t="s">
        <v>609</v>
      </c>
      <c r="AT225" s="2176"/>
      <c r="AU225" s="2176"/>
      <c r="AV225" s="2183">
        <v>84.352595550887486</v>
      </c>
      <c r="AW225" s="2183"/>
      <c r="AX225" s="2183"/>
      <c r="AY225" s="2183"/>
      <c r="CU225" s="391"/>
      <c r="CV225" s="369"/>
      <c r="CW225" s="369"/>
      <c r="CX225" s="369"/>
      <c r="CY225" s="369"/>
      <c r="CZ225" s="369"/>
      <c r="DA225" s="369"/>
      <c r="DB225" s="369"/>
      <c r="DC225" s="369"/>
      <c r="DD225" s="369"/>
      <c r="DE225" s="369"/>
      <c r="DF225" s="369"/>
      <c r="DG225" s="369"/>
      <c r="DH225" s="369"/>
      <c r="DI225" s="369"/>
      <c r="DJ225" s="369"/>
      <c r="DK225" s="369"/>
      <c r="DL225" s="369"/>
      <c r="DM225" s="369"/>
      <c r="DN225" s="369"/>
      <c r="DO225" s="369"/>
      <c r="DP225" s="369"/>
      <c r="DQ225" s="369"/>
      <c r="DR225" s="369"/>
      <c r="DS225" s="369"/>
      <c r="DT225" s="369"/>
      <c r="DU225" s="369"/>
      <c r="DV225" s="369"/>
      <c r="DW225" s="369"/>
      <c r="DX225" s="369"/>
      <c r="DY225" s="369"/>
      <c r="DZ225" s="369"/>
      <c r="EA225" s="369"/>
      <c r="EB225" s="369"/>
      <c r="EC225" s="369"/>
      <c r="ED225" s="369"/>
      <c r="EE225" s="369"/>
    </row>
    <row r="226" spans="1:135" ht="20.100000000000001" customHeight="1" thickTop="1">
      <c r="B226" s="2184">
        <v>6.4560000000000004</v>
      </c>
      <c r="C226" s="2185"/>
      <c r="D226" s="2185"/>
      <c r="E226" s="2185"/>
      <c r="F226" s="2185"/>
      <c r="G226" s="2185">
        <v>5.3</v>
      </c>
      <c r="H226" s="2185"/>
      <c r="I226" s="2185"/>
      <c r="J226" s="2186">
        <f>AV225</f>
        <v>84.352595550887486</v>
      </c>
      <c r="K226" s="2186"/>
      <c r="L226" s="2186"/>
      <c r="M226" s="2186"/>
      <c r="N226" s="2185">
        <v>0.45</v>
      </c>
      <c r="O226" s="2185"/>
      <c r="P226" s="2185"/>
      <c r="Q226" s="2185"/>
      <c r="R226" s="2185">
        <v>0</v>
      </c>
      <c r="S226" s="2185"/>
      <c r="T226" s="2185"/>
      <c r="U226" s="2186">
        <f>MAX(N226*(SIN(RADIANS(R226)))^2*(COS(2*PI()*G226*COS(RADIANS(R226))/J226))^2,(COS(RADIANS(R226)))^2*(SIN(2*PI()*G226*COS(RADIANS(R226))/J226))^2)</f>
        <v>0.14792248285093706</v>
      </c>
      <c r="V226" s="2186"/>
      <c r="W226" s="2186"/>
      <c r="X226" s="2186"/>
      <c r="Y226" s="2186"/>
      <c r="Z226" s="2186">
        <f>((4*PI()*B226)/J226)/SINH((4*PI()*B226)/J226)</f>
        <v>0.8609859721935853</v>
      </c>
      <c r="AA226" s="2186"/>
      <c r="AB226" s="2186"/>
      <c r="AC226" s="2186">
        <f>U226*Z226</f>
        <v>0.12735918270670299</v>
      </c>
      <c r="AD226" s="2186"/>
      <c r="AE226" s="2186"/>
      <c r="AF226" s="2186"/>
      <c r="AG226" s="2186">
        <f>ROUND(MAX(1.8,(1.3*((1-AC226)/(AC226)^(1/3)*(B226/I4))+(1.8*EXP((-1.5)*(1-AC226)^2/(AC226)^(1/3)*(B226/I4))))),2)</f>
        <v>4.1900000000000004</v>
      </c>
      <c r="AH226" s="2186"/>
      <c r="AI226" s="2186"/>
      <c r="AJ226" s="2187"/>
      <c r="AK226" s="807"/>
      <c r="AL226" s="807"/>
      <c r="AM226" s="807"/>
      <c r="AP226" s="392"/>
      <c r="AQ226" s="2188"/>
      <c r="AR226" s="2188"/>
      <c r="AS226" s="393"/>
      <c r="AT226" s="2189"/>
      <c r="AU226" s="2189"/>
      <c r="CU226" s="2190"/>
      <c r="CV226" s="2190"/>
      <c r="CW226" s="2190"/>
      <c r="CX226" s="2190"/>
      <c r="CY226" s="2190"/>
      <c r="CZ226" s="2190"/>
      <c r="DA226" s="2190"/>
      <c r="DB226" s="2190"/>
      <c r="DC226" s="2190"/>
      <c r="DD226" s="2190"/>
      <c r="DE226" s="2190"/>
      <c r="DF226" s="2190"/>
      <c r="DG226" s="2190"/>
      <c r="DH226" s="2190"/>
      <c r="DI226" s="2190"/>
      <c r="DJ226" s="2190"/>
      <c r="DK226" s="2190"/>
      <c r="DL226" s="2190"/>
      <c r="DM226" s="2190"/>
      <c r="DN226" s="2190"/>
      <c r="DO226" s="2190"/>
      <c r="DP226" s="2190"/>
      <c r="DQ226" s="2190"/>
      <c r="DR226" s="2190"/>
      <c r="DS226" s="2190"/>
      <c r="DT226" s="2190"/>
      <c r="DU226" s="2190"/>
      <c r="DV226" s="2190"/>
      <c r="DW226" s="2190"/>
      <c r="DX226" s="2190"/>
      <c r="DY226" s="2190"/>
      <c r="DZ226" s="2190"/>
      <c r="EA226" s="2190"/>
      <c r="EB226" s="2190"/>
      <c r="EC226" s="2190"/>
      <c r="ED226" s="2190"/>
      <c r="EE226" s="2191"/>
    </row>
    <row r="227" spans="1:135" ht="9.9499999999999993" customHeight="1">
      <c r="A227" s="390"/>
      <c r="B227" s="390"/>
      <c r="C227" s="390"/>
      <c r="D227" s="390"/>
      <c r="E227" s="390"/>
      <c r="F227" s="390"/>
      <c r="G227" s="390"/>
      <c r="H227" s="390"/>
      <c r="I227" s="390"/>
      <c r="J227" s="390"/>
      <c r="K227" s="390"/>
      <c r="L227" s="390"/>
      <c r="M227" s="390"/>
      <c r="N227" s="390"/>
      <c r="O227" s="390"/>
      <c r="P227" s="390"/>
      <c r="Q227" s="390"/>
      <c r="R227" s="390"/>
      <c r="S227" s="390"/>
      <c r="T227" s="390"/>
      <c r="U227" s="390"/>
      <c r="V227" s="390"/>
      <c r="W227" s="390"/>
      <c r="X227" s="390"/>
      <c r="Y227" s="390"/>
      <c r="Z227" s="390"/>
      <c r="AA227" s="390"/>
      <c r="AB227" s="390"/>
      <c r="AC227" s="390"/>
      <c r="AD227" s="390"/>
      <c r="AE227" s="390"/>
      <c r="AF227" s="390"/>
      <c r="AG227" s="390"/>
      <c r="AH227" s="390"/>
      <c r="AI227" s="390"/>
      <c r="AJ227" s="390"/>
      <c r="CU227" s="2192"/>
      <c r="CV227" s="2192"/>
      <c r="CW227" s="2192"/>
      <c r="CX227" s="2192"/>
      <c r="CY227" s="2192"/>
      <c r="CZ227" s="2192"/>
      <c r="DA227" s="2192"/>
      <c r="DB227" s="2192"/>
      <c r="DC227" s="2192"/>
      <c r="DD227" s="2192"/>
      <c r="DE227" s="2192"/>
      <c r="DF227" s="2192"/>
      <c r="DG227" s="2193"/>
      <c r="DH227" s="2193"/>
      <c r="DI227" s="2193"/>
      <c r="DJ227" s="2193"/>
      <c r="DK227" s="2193"/>
      <c r="DL227" s="2193"/>
      <c r="DM227" s="2193"/>
      <c r="DN227" s="2193"/>
      <c r="DO227" s="2192"/>
      <c r="DP227" s="2192"/>
      <c r="DQ227" s="2192"/>
      <c r="DR227" s="2192"/>
      <c r="DS227" s="2192"/>
      <c r="DT227" s="2192"/>
      <c r="DU227" s="2192"/>
      <c r="DV227" s="2192"/>
      <c r="DW227" s="2192"/>
      <c r="DX227" s="2192"/>
      <c r="DY227" s="2192"/>
      <c r="DZ227" s="2192"/>
      <c r="EA227" s="2192"/>
      <c r="EB227" s="2192"/>
      <c r="EC227" s="2192"/>
      <c r="ED227" s="2192"/>
      <c r="EE227" s="2194"/>
    </row>
    <row r="228" spans="1:135" ht="20.100000000000001" customHeight="1" thickBot="1">
      <c r="B228" s="2179" t="s">
        <v>521</v>
      </c>
      <c r="C228" s="2180"/>
      <c r="D228" s="2180"/>
      <c r="E228" s="2180"/>
      <c r="F228" s="2180"/>
      <c r="G228" s="2180"/>
      <c r="H228" s="2180"/>
      <c r="I228" s="2180"/>
      <c r="J228" s="2180" t="s">
        <v>522</v>
      </c>
      <c r="K228" s="2180"/>
      <c r="L228" s="2180"/>
      <c r="M228" s="2180"/>
      <c r="N228" s="2180"/>
      <c r="O228" s="2180"/>
      <c r="P228" s="2180"/>
      <c r="Q228" s="2180"/>
      <c r="R228" s="2180" t="s">
        <v>590</v>
      </c>
      <c r="S228" s="2180"/>
      <c r="T228" s="2180"/>
      <c r="U228" s="2180"/>
      <c r="V228" s="2180"/>
      <c r="W228" s="2180"/>
      <c r="X228" s="2180"/>
      <c r="Y228" s="2180"/>
      <c r="Z228" s="2180" t="s">
        <v>523</v>
      </c>
      <c r="AA228" s="2180"/>
      <c r="AB228" s="2180"/>
      <c r="AC228" s="2180"/>
      <c r="AD228" s="2180"/>
      <c r="AE228" s="2180"/>
      <c r="AF228" s="2180" t="s">
        <v>487</v>
      </c>
      <c r="AG228" s="2180"/>
      <c r="AH228" s="2180"/>
      <c r="AI228" s="2180"/>
      <c r="AJ228" s="2181"/>
      <c r="CU228" s="369"/>
      <c r="CV228" s="369"/>
      <c r="CW228" s="369"/>
      <c r="CX228" s="369"/>
      <c r="CY228" s="369"/>
      <c r="CZ228" s="369"/>
      <c r="DA228" s="369"/>
      <c r="DB228" s="369"/>
      <c r="DC228" s="369"/>
      <c r="DD228" s="369"/>
      <c r="DE228" s="369"/>
      <c r="DF228" s="369"/>
      <c r="DG228" s="369"/>
      <c r="DH228" s="369"/>
      <c r="DI228" s="369"/>
      <c r="DJ228" s="369"/>
      <c r="DK228" s="369"/>
      <c r="DL228" s="369"/>
      <c r="DM228" s="369"/>
      <c r="DN228" s="369"/>
      <c r="DO228" s="369"/>
      <c r="DP228" s="369"/>
      <c r="DQ228" s="369"/>
      <c r="DR228" s="369"/>
      <c r="DS228" s="369"/>
      <c r="DT228" s="369"/>
      <c r="DU228" s="369"/>
      <c r="DV228" s="369"/>
      <c r="DW228" s="369"/>
      <c r="DX228" s="369"/>
      <c r="DY228" s="369"/>
      <c r="DZ228" s="369"/>
      <c r="EA228" s="369"/>
      <c r="EB228" s="369"/>
      <c r="EC228" s="369"/>
      <c r="ED228" s="369"/>
      <c r="EE228" s="369"/>
    </row>
    <row r="229" spans="1:135" ht="20.100000000000001" customHeight="1" thickTop="1">
      <c r="B229" s="2195">
        <f>AG226</f>
        <v>4.1900000000000004</v>
      </c>
      <c r="C229" s="2196"/>
      <c r="D229" s="2196"/>
      <c r="E229" s="2196"/>
      <c r="F229" s="2196"/>
      <c r="G229" s="2196"/>
      <c r="H229" s="2196"/>
      <c r="I229" s="2196"/>
      <c r="J229" s="2197">
        <f>Z229/10.1</f>
        <v>2.5742574257425743</v>
      </c>
      <c r="K229" s="2197"/>
      <c r="L229" s="2197"/>
      <c r="M229" s="2197"/>
      <c r="N229" s="2197"/>
      <c r="O229" s="2197"/>
      <c r="P229" s="2197"/>
      <c r="Q229" s="2197"/>
      <c r="R229" s="2186">
        <f>I4</f>
        <v>3.5</v>
      </c>
      <c r="S229" s="2196"/>
      <c r="T229" s="2196"/>
      <c r="U229" s="2196"/>
      <c r="V229" s="2196"/>
      <c r="W229" s="2196"/>
      <c r="X229" s="2196"/>
      <c r="Y229" s="2196"/>
      <c r="Z229" s="2198">
        <v>26</v>
      </c>
      <c r="AA229" s="2199"/>
      <c r="AB229" s="2199"/>
      <c r="AC229" s="2199"/>
      <c r="AD229" s="2199"/>
      <c r="AE229" s="2199"/>
      <c r="AF229" s="2186">
        <f>((Z229*(R229)^3)/((B229)^3*(J229-1)^3))/Z229</f>
        <v>0.1493945699809528</v>
      </c>
      <c r="AG229" s="2186"/>
      <c r="AH229" s="2186"/>
      <c r="AI229" s="2186"/>
      <c r="AJ229" s="2187"/>
      <c r="CU229" s="2200"/>
      <c r="CV229" s="2200"/>
      <c r="CW229" s="2200"/>
      <c r="CX229" s="2200"/>
      <c r="CY229" s="2200"/>
      <c r="CZ229" s="2200"/>
      <c r="DA229" s="2200"/>
      <c r="DB229" s="2200"/>
      <c r="DC229" s="2200"/>
      <c r="DD229" s="2200"/>
      <c r="DE229" s="2200"/>
      <c r="DF229" s="2200"/>
      <c r="DG229" s="2200"/>
      <c r="DH229" s="2200"/>
      <c r="DI229" s="2200"/>
      <c r="DJ229" s="2200"/>
      <c r="DK229" s="2200"/>
      <c r="DL229" s="2200"/>
      <c r="DM229" s="2200"/>
      <c r="DN229" s="2200"/>
      <c r="DO229" s="2200"/>
      <c r="DP229" s="2200"/>
      <c r="DQ229" s="2200"/>
      <c r="DR229" s="2200"/>
      <c r="DS229" s="2200"/>
      <c r="DT229" s="2200"/>
      <c r="DU229" s="2200"/>
      <c r="DV229" s="2200"/>
      <c r="DW229" s="2200"/>
      <c r="DX229" s="2200"/>
      <c r="DY229" s="2200"/>
      <c r="DZ229" s="2200"/>
      <c r="EA229" s="2200"/>
      <c r="EB229" s="2200"/>
      <c r="EC229" s="2200"/>
      <c r="ED229" s="2200"/>
      <c r="EE229" s="2200"/>
    </row>
    <row r="230" spans="1:135" s="396" customFormat="1" ht="9.9499999999999993" customHeight="1">
      <c r="A230" s="395"/>
      <c r="F230" s="395"/>
      <c r="G230" s="395"/>
      <c r="H230" s="395"/>
      <c r="I230" s="395"/>
      <c r="J230" s="395"/>
      <c r="K230" s="395"/>
      <c r="L230" s="395"/>
      <c r="M230" s="395"/>
      <c r="N230" s="395"/>
      <c r="O230" s="395"/>
      <c r="P230" s="395"/>
      <c r="Q230" s="395"/>
      <c r="R230" s="395"/>
      <c r="S230" s="395"/>
      <c r="T230" s="395"/>
      <c r="U230" s="395"/>
      <c r="V230" s="395"/>
      <c r="W230" s="395"/>
      <c r="X230" s="395"/>
      <c r="Y230" s="395"/>
      <c r="Z230" s="395"/>
      <c r="AA230" s="395"/>
      <c r="AB230" s="395"/>
      <c r="AC230" s="395"/>
      <c r="AD230" s="395"/>
      <c r="AE230" s="395"/>
      <c r="AF230" s="395"/>
      <c r="AG230" s="395"/>
      <c r="AH230" s="395"/>
      <c r="AI230" s="395"/>
      <c r="AJ230" s="395"/>
      <c r="CU230" s="2201"/>
      <c r="CV230" s="2202"/>
      <c r="CW230" s="2202"/>
      <c r="CX230" s="2202"/>
      <c r="CY230" s="2202"/>
      <c r="CZ230" s="2202"/>
      <c r="DA230" s="2202"/>
      <c r="DB230" s="2202"/>
      <c r="DC230" s="2203"/>
      <c r="DD230" s="2203"/>
      <c r="DE230" s="2203"/>
      <c r="DF230" s="2203"/>
      <c r="DG230" s="2203"/>
      <c r="DH230" s="2203"/>
      <c r="DI230" s="2203"/>
      <c r="DJ230" s="2203"/>
      <c r="DK230" s="2201"/>
      <c r="DL230" s="2202"/>
      <c r="DM230" s="2202"/>
      <c r="DN230" s="2202"/>
      <c r="DO230" s="2202"/>
      <c r="DP230" s="2202"/>
      <c r="DQ230" s="2202"/>
      <c r="DR230" s="2202"/>
      <c r="DS230" s="2204"/>
      <c r="DT230" s="2205"/>
      <c r="DU230" s="2205"/>
      <c r="DV230" s="2205"/>
      <c r="DW230" s="2205"/>
      <c r="DX230" s="2205"/>
      <c r="DY230" s="2205"/>
      <c r="DZ230" s="2205"/>
      <c r="EA230" s="2206"/>
      <c r="EB230" s="2206"/>
      <c r="EC230" s="2206"/>
      <c r="ED230" s="2206"/>
      <c r="EE230" s="2206"/>
    </row>
    <row r="231" spans="1:135" ht="20.100000000000001" customHeight="1">
      <c r="B231" s="387" t="s">
        <v>491</v>
      </c>
      <c r="C231" s="388" t="s">
        <v>524</v>
      </c>
      <c r="D231" s="388"/>
      <c r="E231" s="388"/>
      <c r="F231" s="390"/>
      <c r="G231" s="390"/>
      <c r="H231" s="390"/>
      <c r="I231" s="390"/>
      <c r="J231" s="390"/>
      <c r="K231" s="390"/>
      <c r="L231" s="390"/>
      <c r="M231" s="390"/>
      <c r="N231" s="390"/>
      <c r="O231" s="390"/>
      <c r="P231" s="390"/>
      <c r="Q231" s="390"/>
      <c r="R231" s="390"/>
      <c r="S231" s="390"/>
      <c r="T231" s="390"/>
      <c r="U231" s="390"/>
      <c r="V231" s="390"/>
      <c r="W231" s="390"/>
      <c r="X231" s="390"/>
      <c r="Y231" s="390"/>
      <c r="Z231" s="390"/>
      <c r="AA231" s="390"/>
      <c r="AB231" s="390"/>
      <c r="AC231" s="390"/>
      <c r="AD231" s="390"/>
      <c r="AE231" s="390"/>
      <c r="AF231" s="390"/>
      <c r="AG231" s="390"/>
      <c r="AH231" s="390"/>
      <c r="AI231" s="390"/>
      <c r="AJ231" s="390"/>
      <c r="CU231" s="369"/>
      <c r="CV231" s="369"/>
      <c r="CW231" s="369"/>
      <c r="CX231" s="369"/>
      <c r="CY231" s="369"/>
      <c r="CZ231" s="369"/>
      <c r="DA231" s="369"/>
      <c r="DB231" s="369"/>
      <c r="DC231" s="369"/>
      <c r="DD231" s="369"/>
      <c r="DE231" s="369"/>
      <c r="DF231" s="369"/>
      <c r="DG231" s="369"/>
      <c r="DH231" s="369"/>
      <c r="DI231" s="369"/>
      <c r="DJ231" s="369"/>
      <c r="DK231" s="369"/>
      <c r="DL231" s="369"/>
      <c r="DM231" s="369"/>
      <c r="DN231" s="369"/>
      <c r="DO231" s="369"/>
      <c r="DP231" s="369"/>
      <c r="DQ231" s="369"/>
      <c r="DR231" s="369"/>
      <c r="DS231" s="369"/>
      <c r="DT231" s="369"/>
      <c r="DU231" s="369"/>
      <c r="DV231" s="369"/>
      <c r="DW231" s="369"/>
      <c r="DX231" s="369"/>
      <c r="DY231" s="369"/>
      <c r="DZ231" s="369"/>
      <c r="EA231" s="369"/>
      <c r="EB231" s="369"/>
      <c r="EC231" s="369"/>
      <c r="ED231" s="369"/>
      <c r="EE231" s="369"/>
    </row>
    <row r="232" spans="1:135" ht="20.100000000000001" customHeight="1" thickBot="1">
      <c r="B232" s="2179" t="s">
        <v>55</v>
      </c>
      <c r="C232" s="2180"/>
      <c r="D232" s="2180"/>
      <c r="E232" s="2180"/>
      <c r="F232" s="2180"/>
      <c r="G232" s="2180" t="s">
        <v>519</v>
      </c>
      <c r="H232" s="2180"/>
      <c r="I232" s="2180"/>
      <c r="J232" s="2180" t="s">
        <v>70</v>
      </c>
      <c r="K232" s="2180"/>
      <c r="L232" s="2180"/>
      <c r="M232" s="2180"/>
      <c r="N232" s="2180" t="s">
        <v>525</v>
      </c>
      <c r="O232" s="2180"/>
      <c r="P232" s="2180"/>
      <c r="Q232" s="2180"/>
      <c r="R232" s="2180" t="s">
        <v>12</v>
      </c>
      <c r="S232" s="2180"/>
      <c r="T232" s="2180"/>
      <c r="U232" s="2180" t="s">
        <v>526</v>
      </c>
      <c r="V232" s="2180"/>
      <c r="W232" s="2180"/>
      <c r="X232" s="2180"/>
      <c r="Y232" s="2180"/>
      <c r="Z232" s="2180" t="s">
        <v>520</v>
      </c>
      <c r="AA232" s="2180"/>
      <c r="AB232" s="2180"/>
      <c r="AC232" s="2180" t="s">
        <v>11</v>
      </c>
      <c r="AD232" s="2180"/>
      <c r="AE232" s="2180"/>
      <c r="AF232" s="2180"/>
      <c r="AG232" s="2180" t="s">
        <v>521</v>
      </c>
      <c r="AH232" s="2180"/>
      <c r="AI232" s="2180"/>
      <c r="AJ232" s="2181"/>
      <c r="CU232" s="391"/>
      <c r="CV232" s="369"/>
      <c r="CW232" s="369"/>
      <c r="CX232" s="369"/>
      <c r="CY232" s="369"/>
      <c r="CZ232" s="369"/>
      <c r="DA232" s="369"/>
      <c r="DB232" s="369"/>
      <c r="DC232" s="369"/>
      <c r="DD232" s="369"/>
      <c r="DE232" s="369"/>
      <c r="DF232" s="369"/>
      <c r="DG232" s="369"/>
      <c r="DH232" s="369"/>
      <c r="DI232" s="369"/>
      <c r="DJ232" s="369"/>
      <c r="DK232" s="369"/>
      <c r="DL232" s="369"/>
      <c r="DM232" s="369"/>
      <c r="DN232" s="369"/>
      <c r="DO232" s="369"/>
      <c r="DP232" s="369"/>
      <c r="DQ232" s="369"/>
      <c r="DR232" s="369"/>
      <c r="DS232" s="369"/>
      <c r="DT232" s="369"/>
      <c r="DU232" s="369"/>
      <c r="DV232" s="369"/>
      <c r="DW232" s="369"/>
      <c r="DX232" s="369"/>
      <c r="DY232" s="369"/>
      <c r="DZ232" s="369"/>
      <c r="EA232" s="369"/>
      <c r="EB232" s="369"/>
      <c r="EC232" s="369"/>
      <c r="ED232" s="369"/>
      <c r="EE232" s="369"/>
    </row>
    <row r="233" spans="1:135" ht="20.100000000000001" customHeight="1" thickTop="1">
      <c r="B233" s="2195">
        <f>B226</f>
        <v>6.4560000000000004</v>
      </c>
      <c r="C233" s="2196"/>
      <c r="D233" s="2196"/>
      <c r="E233" s="2196"/>
      <c r="F233" s="2196"/>
      <c r="G233" s="2186">
        <f>G226</f>
        <v>5.3</v>
      </c>
      <c r="H233" s="2196"/>
      <c r="I233" s="2196"/>
      <c r="J233" s="2186">
        <f>J226</f>
        <v>84.352595550887486</v>
      </c>
      <c r="K233" s="2186"/>
      <c r="L233" s="2196"/>
      <c r="M233" s="2196"/>
      <c r="N233" s="2186">
        <f>N226</f>
        <v>0.45</v>
      </c>
      <c r="O233" s="2186"/>
      <c r="P233" s="2186"/>
      <c r="Q233" s="2186"/>
      <c r="R233" s="2185">
        <v>26</v>
      </c>
      <c r="S233" s="2199"/>
      <c r="T233" s="2199"/>
      <c r="U233" s="2186">
        <f>MAX(N233*(SIN(RADIANS(R233)))^2*(COS(2*PI()*G233*COS(RADIANS(R233))/J233))^2,(COS(RADIANS(R233)))^2*(SIN(2*PI()*G233*COS(RADIANS(R233))/J233))^2)</f>
        <v>9.7510623986508838E-2</v>
      </c>
      <c r="V233" s="2186"/>
      <c r="W233" s="2186"/>
      <c r="X233" s="2186"/>
      <c r="Y233" s="2186"/>
      <c r="Z233" s="2186">
        <f>((4*PI()*B233)/J233)/SINH((4*PI()*B233)/J233)</f>
        <v>0.8609859721935853</v>
      </c>
      <c r="AA233" s="2186"/>
      <c r="AB233" s="2186"/>
      <c r="AC233" s="2186">
        <f>U233*Z233</f>
        <v>8.3955279392227453E-2</v>
      </c>
      <c r="AD233" s="2186"/>
      <c r="AE233" s="2186"/>
      <c r="AF233" s="2186"/>
      <c r="AG233" s="2186">
        <f>ROUND(MAX(1.8,(1.3*((1-AC233)/(AC233)^(1/3)*(B233/I4))+(1.8*EXP((-1.5)*(1-AC233)^2/(AC233)^(1/3)*(B233/I4))))),2)</f>
        <v>5.03</v>
      </c>
      <c r="AH233" s="2186"/>
      <c r="AI233" s="2186"/>
      <c r="AJ233" s="2187"/>
      <c r="CU233" s="2190"/>
      <c r="CV233" s="2190"/>
      <c r="CW233" s="2190"/>
      <c r="CX233" s="2190"/>
      <c r="CY233" s="2190"/>
      <c r="CZ233" s="2190"/>
      <c r="DA233" s="2190"/>
      <c r="DB233" s="2190"/>
      <c r="DC233" s="2190"/>
      <c r="DD233" s="2190"/>
      <c r="DE233" s="2190"/>
      <c r="DF233" s="2190"/>
      <c r="DG233" s="2190"/>
      <c r="DH233" s="2190"/>
      <c r="DI233" s="2190"/>
      <c r="DJ233" s="2190"/>
      <c r="DK233" s="2190"/>
      <c r="DL233" s="2190"/>
      <c r="DM233" s="2190"/>
      <c r="DN233" s="2190"/>
      <c r="DO233" s="2190"/>
      <c r="DP233" s="2190"/>
      <c r="DQ233" s="2190"/>
      <c r="DR233" s="2190"/>
      <c r="DS233" s="2190"/>
      <c r="DT233" s="2190"/>
      <c r="DU233" s="2190"/>
      <c r="DV233" s="2190"/>
      <c r="DW233" s="2190"/>
      <c r="DX233" s="2190"/>
      <c r="DY233" s="2190"/>
      <c r="DZ233" s="2190"/>
      <c r="EA233" s="2190"/>
      <c r="EB233" s="2190"/>
      <c r="EC233" s="2190"/>
      <c r="ED233" s="2190"/>
      <c r="EE233" s="2191"/>
    </row>
    <row r="234" spans="1:135" ht="9.9499999999999993" customHeight="1">
      <c r="A234" s="390"/>
      <c r="B234" s="390"/>
      <c r="C234" s="390"/>
      <c r="D234" s="390"/>
      <c r="E234" s="390"/>
      <c r="F234" s="390"/>
      <c r="G234" s="390"/>
      <c r="H234" s="390"/>
      <c r="I234" s="390"/>
      <c r="J234" s="390"/>
      <c r="K234" s="390"/>
      <c r="L234" s="390"/>
      <c r="M234" s="390"/>
      <c r="N234" s="390"/>
      <c r="O234" s="390"/>
      <c r="P234" s="390"/>
      <c r="Q234" s="390"/>
      <c r="R234" s="390"/>
      <c r="S234" s="390"/>
      <c r="T234" s="390"/>
      <c r="U234" s="390"/>
      <c r="V234" s="390"/>
      <c r="W234" s="390"/>
      <c r="X234" s="390"/>
      <c r="Y234" s="390"/>
      <c r="Z234" s="390"/>
      <c r="AA234" s="390"/>
      <c r="AB234" s="390"/>
      <c r="AC234" s="390"/>
      <c r="AD234" s="390"/>
      <c r="AE234" s="390"/>
      <c r="AF234" s="390"/>
      <c r="AG234" s="390"/>
      <c r="AH234" s="390"/>
      <c r="AI234" s="390"/>
      <c r="AJ234" s="390"/>
      <c r="CU234" s="2192"/>
      <c r="CV234" s="1141"/>
      <c r="CW234" s="1141"/>
      <c r="CX234" s="1141"/>
      <c r="CY234" s="2192"/>
      <c r="CZ234" s="1141"/>
      <c r="DA234" s="1141"/>
      <c r="DB234" s="1141"/>
      <c r="DC234" s="2192"/>
      <c r="DD234" s="1141"/>
      <c r="DE234" s="1141"/>
      <c r="DF234" s="1141"/>
      <c r="DG234" s="2192"/>
      <c r="DH234" s="1141"/>
      <c r="DI234" s="1141"/>
      <c r="DJ234" s="1141"/>
      <c r="DK234" s="2193"/>
      <c r="DL234" s="1142"/>
      <c r="DM234" s="1142"/>
      <c r="DN234" s="1142"/>
      <c r="DO234" s="2192"/>
      <c r="DP234" s="2192"/>
      <c r="DQ234" s="2192"/>
      <c r="DR234" s="2192"/>
      <c r="DS234" s="2192"/>
      <c r="DT234" s="2192"/>
      <c r="DU234" s="2192"/>
      <c r="DV234" s="2192"/>
      <c r="DW234" s="2192"/>
      <c r="DX234" s="2192"/>
      <c r="DY234" s="2192"/>
      <c r="DZ234" s="2192"/>
      <c r="EA234" s="2192"/>
      <c r="EB234" s="2192"/>
      <c r="EC234" s="2192"/>
      <c r="ED234" s="2192"/>
      <c r="EE234" s="2194"/>
    </row>
    <row r="235" spans="1:135" ht="20.100000000000001" customHeight="1" thickBot="1">
      <c r="B235" s="2179" t="s">
        <v>521</v>
      </c>
      <c r="C235" s="2180"/>
      <c r="D235" s="2180"/>
      <c r="E235" s="2180"/>
      <c r="F235" s="2180"/>
      <c r="G235" s="2180"/>
      <c r="H235" s="2180"/>
      <c r="I235" s="2180"/>
      <c r="J235" s="2180" t="s">
        <v>522</v>
      </c>
      <c r="K235" s="2180"/>
      <c r="L235" s="2180"/>
      <c r="M235" s="2180"/>
      <c r="N235" s="2180"/>
      <c r="O235" s="2180"/>
      <c r="P235" s="2180" t="s">
        <v>590</v>
      </c>
      <c r="Q235" s="2180"/>
      <c r="R235" s="2180"/>
      <c r="S235" s="2180"/>
      <c r="T235" s="2180"/>
      <c r="U235" s="2180"/>
      <c r="V235" s="2180"/>
      <c r="W235" s="2180"/>
      <c r="X235" s="2180" t="s">
        <v>523</v>
      </c>
      <c r="Y235" s="2180"/>
      <c r="Z235" s="2180"/>
      <c r="AA235" s="2180"/>
      <c r="AB235" s="2180"/>
      <c r="AC235" s="2180"/>
      <c r="AD235" s="2180"/>
      <c r="AE235" s="2180"/>
      <c r="AF235" s="2180" t="s">
        <v>487</v>
      </c>
      <c r="AG235" s="2180"/>
      <c r="AH235" s="2180"/>
      <c r="AI235" s="2180"/>
      <c r="AJ235" s="2181"/>
      <c r="CU235" s="369"/>
      <c r="CV235" s="369"/>
      <c r="CW235" s="369"/>
      <c r="CX235" s="369"/>
      <c r="CY235" s="369"/>
      <c r="CZ235" s="369"/>
      <c r="DA235" s="369"/>
      <c r="DB235" s="369"/>
      <c r="DC235" s="369"/>
      <c r="DD235" s="369"/>
      <c r="DE235" s="369"/>
      <c r="DF235" s="369"/>
      <c r="DG235" s="369"/>
      <c r="DH235" s="369"/>
      <c r="DI235" s="369"/>
      <c r="DJ235" s="369"/>
      <c r="DK235" s="369"/>
      <c r="DL235" s="369"/>
      <c r="DM235" s="369"/>
      <c r="DN235" s="369"/>
      <c r="DO235" s="369"/>
      <c r="DP235" s="369"/>
      <c r="DQ235" s="369"/>
      <c r="DR235" s="369"/>
      <c r="DS235" s="369"/>
      <c r="DT235" s="369"/>
      <c r="DU235" s="369"/>
      <c r="DV235" s="369"/>
      <c r="DW235" s="369"/>
      <c r="DX235" s="369"/>
      <c r="DY235" s="369"/>
      <c r="DZ235" s="369"/>
      <c r="EA235" s="369"/>
      <c r="EB235" s="369"/>
      <c r="EC235" s="369"/>
      <c r="ED235" s="369"/>
      <c r="EE235" s="369"/>
    </row>
    <row r="236" spans="1:135" ht="20.100000000000001" customHeight="1" thickTop="1">
      <c r="B236" s="2195">
        <f>AG233</f>
        <v>5.03</v>
      </c>
      <c r="C236" s="2196"/>
      <c r="D236" s="2196"/>
      <c r="E236" s="2196"/>
      <c r="F236" s="2196"/>
      <c r="G236" s="2196"/>
      <c r="H236" s="2196"/>
      <c r="I236" s="2196"/>
      <c r="J236" s="2207">
        <f>X236/10.1</f>
        <v>2.5742574257425743</v>
      </c>
      <c r="K236" s="2207"/>
      <c r="L236" s="2207"/>
      <c r="M236" s="2207"/>
      <c r="N236" s="2207"/>
      <c r="O236" s="2207"/>
      <c r="P236" s="2186">
        <f>R229</f>
        <v>3.5</v>
      </c>
      <c r="Q236" s="2186"/>
      <c r="R236" s="2186"/>
      <c r="S236" s="2186"/>
      <c r="T236" s="2186"/>
      <c r="U236" s="2186"/>
      <c r="V236" s="2186"/>
      <c r="W236" s="2186"/>
      <c r="X236" s="2208">
        <f>Z229</f>
        <v>26</v>
      </c>
      <c r="Y236" s="2208"/>
      <c r="Z236" s="2208"/>
      <c r="AA236" s="2208"/>
      <c r="AB236" s="2208"/>
      <c r="AC236" s="2208"/>
      <c r="AD236" s="2208"/>
      <c r="AE236" s="2208"/>
      <c r="AF236" s="2186">
        <f>((X236*(P236)^3)/((B236)^3*(J236-1)^3))/X236</f>
        <v>8.6352104496353582E-2</v>
      </c>
      <c r="AG236" s="2186"/>
      <c r="AH236" s="2186"/>
      <c r="AI236" s="2186"/>
      <c r="AJ236" s="2187"/>
      <c r="CU236" s="2200"/>
      <c r="CV236" s="2200"/>
      <c r="CW236" s="2200"/>
      <c r="CX236" s="2200"/>
      <c r="CY236" s="2200"/>
      <c r="CZ236" s="2200"/>
      <c r="DA236" s="2200"/>
      <c r="DB236" s="2200"/>
      <c r="DC236" s="2200"/>
      <c r="DD236" s="2200"/>
      <c r="DE236" s="2200"/>
      <c r="DF236" s="2200"/>
      <c r="DG236" s="2200"/>
      <c r="DH236" s="2200"/>
      <c r="DI236" s="2200"/>
      <c r="DJ236" s="2200"/>
      <c r="DK236" s="2200"/>
      <c r="DL236" s="2200"/>
      <c r="DM236" s="2200"/>
      <c r="DN236" s="2200"/>
      <c r="DO236" s="2200"/>
      <c r="DP236" s="2200"/>
      <c r="DQ236" s="2200"/>
      <c r="DR236" s="2200"/>
      <c r="DS236" s="2200"/>
      <c r="DT236" s="2200"/>
      <c r="DU236" s="2200"/>
      <c r="DV236" s="2200"/>
      <c r="DW236" s="2200"/>
      <c r="DX236" s="2200"/>
      <c r="DY236" s="2200"/>
      <c r="DZ236" s="2200"/>
      <c r="EA236" s="2200"/>
      <c r="EB236" s="2200"/>
      <c r="EC236" s="2200"/>
      <c r="ED236" s="2200"/>
      <c r="EE236" s="2200"/>
    </row>
    <row r="237" spans="1:135" ht="15" customHeight="1">
      <c r="CU237" s="2192"/>
      <c r="CV237" s="1141"/>
      <c r="CW237" s="1141"/>
      <c r="CX237" s="1141"/>
      <c r="CY237" s="1141"/>
      <c r="CZ237" s="1141"/>
      <c r="DA237" s="1141"/>
      <c r="DB237" s="1141"/>
      <c r="DC237" s="2209"/>
      <c r="DD237" s="1141"/>
      <c r="DE237" s="1141"/>
      <c r="DF237" s="1141"/>
      <c r="DG237" s="1141"/>
      <c r="DH237" s="1141"/>
      <c r="DI237" s="1141"/>
      <c r="DJ237" s="1141"/>
      <c r="DK237" s="2192"/>
      <c r="DL237" s="1141"/>
      <c r="DM237" s="1141"/>
      <c r="DN237" s="1141"/>
      <c r="DO237" s="1141"/>
      <c r="DP237" s="1141"/>
      <c r="DQ237" s="1141"/>
      <c r="DR237" s="1141"/>
      <c r="DS237" s="2209"/>
      <c r="DT237" s="1141"/>
      <c r="DU237" s="1141"/>
      <c r="DV237" s="1141"/>
      <c r="DW237" s="1141"/>
      <c r="DX237" s="1141"/>
      <c r="DY237" s="1141"/>
      <c r="DZ237" s="1141"/>
      <c r="EA237" s="2210"/>
      <c r="EB237" s="2210"/>
      <c r="EC237" s="2210"/>
      <c r="ED237" s="2210"/>
      <c r="EE237" s="2210"/>
    </row>
    <row r="238" spans="1:135" ht="20.100000000000001" customHeight="1">
      <c r="B238" s="387" t="s">
        <v>491</v>
      </c>
      <c r="C238" s="388" t="s">
        <v>518</v>
      </c>
      <c r="D238" s="388"/>
      <c r="E238" s="388"/>
      <c r="AB238" s="195" t="s">
        <v>535</v>
      </c>
      <c r="AC238" s="2122" t="str">
        <f>AC157</f>
        <v>C구간</v>
      </c>
      <c r="AD238" s="859"/>
      <c r="AE238" s="859"/>
      <c r="AF238" s="859"/>
      <c r="AG238" s="859"/>
      <c r="AH238" s="859"/>
      <c r="AI238" s="859"/>
      <c r="AJ238" s="195" t="s">
        <v>537</v>
      </c>
      <c r="AK238" s="389"/>
      <c r="AL238" s="2176" t="s">
        <v>606</v>
      </c>
      <c r="AM238" s="2176"/>
      <c r="AN238" s="2176"/>
      <c r="AO238" s="2177">
        <f>O5</f>
        <v>11.3</v>
      </c>
      <c r="AP238" s="2177"/>
      <c r="AQ238" s="2177"/>
      <c r="AR238" s="2177"/>
      <c r="AS238" s="2176" t="s">
        <v>607</v>
      </c>
      <c r="AT238" s="2176"/>
      <c r="AU238" s="2176"/>
      <c r="AV238" s="2178">
        <f>AV239-(9.8*AO238^2/(2*PI()))*TANH(2*PI()*(AO239)/AV239)</f>
        <v>3.0503434259882454</v>
      </c>
      <c r="AW238" s="2178"/>
      <c r="AX238" s="2178"/>
      <c r="AY238" s="2178"/>
    </row>
    <row r="239" spans="1:135" ht="20.100000000000001" customHeight="1" thickBot="1">
      <c r="B239" s="2179" t="s">
        <v>55</v>
      </c>
      <c r="C239" s="2180"/>
      <c r="D239" s="2180"/>
      <c r="E239" s="2180"/>
      <c r="F239" s="2180"/>
      <c r="G239" s="2180" t="s">
        <v>519</v>
      </c>
      <c r="H239" s="2180"/>
      <c r="I239" s="2180"/>
      <c r="J239" s="2180" t="s">
        <v>70</v>
      </c>
      <c r="K239" s="2180"/>
      <c r="L239" s="2180"/>
      <c r="M239" s="2180"/>
      <c r="N239" s="2180" t="s">
        <v>588</v>
      </c>
      <c r="O239" s="2180"/>
      <c r="P239" s="2180"/>
      <c r="Q239" s="2180"/>
      <c r="R239" s="2180" t="s">
        <v>12</v>
      </c>
      <c r="S239" s="2180"/>
      <c r="T239" s="2180"/>
      <c r="U239" s="2180" t="s">
        <v>589</v>
      </c>
      <c r="V239" s="2180"/>
      <c r="W239" s="2180"/>
      <c r="X239" s="2180"/>
      <c r="Y239" s="2180"/>
      <c r="Z239" s="2180" t="s">
        <v>520</v>
      </c>
      <c r="AA239" s="2180"/>
      <c r="AB239" s="2180"/>
      <c r="AC239" s="2180" t="s">
        <v>11</v>
      </c>
      <c r="AD239" s="2180"/>
      <c r="AE239" s="2180"/>
      <c r="AF239" s="2180"/>
      <c r="AG239" s="2180" t="s">
        <v>521</v>
      </c>
      <c r="AH239" s="2180"/>
      <c r="AI239" s="2180"/>
      <c r="AJ239" s="2181"/>
      <c r="AK239" s="366"/>
      <c r="AL239" s="2176" t="s">
        <v>608</v>
      </c>
      <c r="AM239" s="2176"/>
      <c r="AN239" s="2176"/>
      <c r="AO239" s="2182">
        <f>B240</f>
        <v>6.4560000000000004</v>
      </c>
      <c r="AP239" s="2182"/>
      <c r="AQ239" s="2182"/>
      <c r="AR239" s="2182"/>
      <c r="AS239" s="2176" t="s">
        <v>609</v>
      </c>
      <c r="AT239" s="2176"/>
      <c r="AU239" s="2176"/>
      <c r="AV239" s="2183">
        <v>88.466659364361846</v>
      </c>
      <c r="AW239" s="2183"/>
      <c r="AX239" s="2183"/>
      <c r="AY239" s="2183"/>
      <c r="AZ239" s="390"/>
      <c r="CU239" s="391"/>
      <c r="CV239" s="369"/>
      <c r="CW239" s="369"/>
      <c r="CX239" s="369"/>
      <c r="CY239" s="369"/>
      <c r="CZ239" s="369"/>
      <c r="DA239" s="369"/>
      <c r="DB239" s="369"/>
      <c r="DC239" s="369"/>
      <c r="DD239" s="369"/>
      <c r="DE239" s="369"/>
      <c r="DF239" s="369"/>
      <c r="DG239" s="369"/>
      <c r="DH239" s="369"/>
      <c r="DI239" s="369"/>
      <c r="DJ239" s="369"/>
      <c r="DK239" s="369"/>
      <c r="DL239" s="369"/>
      <c r="DM239" s="369"/>
      <c r="DN239" s="369"/>
      <c r="DO239" s="369"/>
      <c r="DP239" s="369"/>
      <c r="DQ239" s="369"/>
      <c r="DR239" s="369"/>
      <c r="DS239" s="369"/>
      <c r="DT239" s="369"/>
      <c r="DU239" s="369"/>
      <c r="DV239" s="369"/>
      <c r="DW239" s="369"/>
      <c r="DX239" s="369"/>
      <c r="DY239" s="369"/>
      <c r="DZ239" s="369"/>
      <c r="EA239" s="369"/>
      <c r="EB239" s="369"/>
      <c r="EC239" s="369"/>
      <c r="ED239" s="369"/>
      <c r="EE239" s="369"/>
    </row>
    <row r="240" spans="1:135" ht="20.100000000000001" customHeight="1" thickTop="1">
      <c r="B240" s="2184">
        <f>B226</f>
        <v>6.4560000000000004</v>
      </c>
      <c r="C240" s="2185"/>
      <c r="D240" s="2185"/>
      <c r="E240" s="2185"/>
      <c r="F240" s="2185"/>
      <c r="G240" s="2185">
        <f>G226</f>
        <v>5.3</v>
      </c>
      <c r="H240" s="2185"/>
      <c r="I240" s="2185"/>
      <c r="J240" s="2186">
        <f>AV239</f>
        <v>88.466659364361846</v>
      </c>
      <c r="K240" s="2186"/>
      <c r="L240" s="2186"/>
      <c r="M240" s="2186"/>
      <c r="N240" s="2185">
        <v>0.45</v>
      </c>
      <c r="O240" s="2185"/>
      <c r="P240" s="2185"/>
      <c r="Q240" s="2185"/>
      <c r="R240" s="2185">
        <v>0</v>
      </c>
      <c r="S240" s="2185"/>
      <c r="T240" s="2185"/>
      <c r="U240" s="2186">
        <f>MAX(N240*(SIN(RADIANS(R240)))^2*(COS(2*PI()*G240*COS(RADIANS(R240))/J240))^2,(COS(RADIANS(R240)))^2*(SIN(2*PI()*G240*COS(RADIANS(R240))/J240))^2)</f>
        <v>0.1351269931732321</v>
      </c>
      <c r="V240" s="2186"/>
      <c r="W240" s="2186"/>
      <c r="X240" s="2186"/>
      <c r="Y240" s="2186"/>
      <c r="Z240" s="2186">
        <f>((4*PI()*B240)/J240)/SINH((4*PI()*B240)/J240)</f>
        <v>0.87246551238114944</v>
      </c>
      <c r="AA240" s="2186"/>
      <c r="AB240" s="2186"/>
      <c r="AC240" s="2186">
        <f>U240*Z240</f>
        <v>0.11789364133540803</v>
      </c>
      <c r="AD240" s="2186"/>
      <c r="AE240" s="2186"/>
      <c r="AF240" s="2186"/>
      <c r="AG240" s="2186">
        <f>ROUND(MAX(1.8,(1.3*((1-AC240)/(AC240)^(1/3)*(B240/I5))+(1.8*EXP((-1.5)*(1-AC240)^2/(AC240)^(1/3)*(B240/I5))))),2)</f>
        <v>3.64</v>
      </c>
      <c r="AH240" s="2186"/>
      <c r="AI240" s="2186"/>
      <c r="AJ240" s="2187"/>
      <c r="AK240" s="807"/>
      <c r="AL240" s="807"/>
      <c r="AM240" s="807"/>
      <c r="AP240" s="392"/>
      <c r="AQ240" s="2188"/>
      <c r="AR240" s="2188"/>
      <c r="AS240" s="393"/>
      <c r="AT240" s="2189"/>
      <c r="AU240" s="2189"/>
      <c r="CU240" s="2190"/>
      <c r="CV240" s="2190"/>
      <c r="CW240" s="2190"/>
      <c r="CX240" s="2190"/>
      <c r="CY240" s="2190"/>
      <c r="CZ240" s="2190"/>
      <c r="DA240" s="2190"/>
      <c r="DB240" s="2190"/>
      <c r="DC240" s="2190"/>
      <c r="DD240" s="2190"/>
      <c r="DE240" s="2190"/>
      <c r="DF240" s="2190"/>
      <c r="DG240" s="2190"/>
      <c r="DH240" s="2190"/>
      <c r="DI240" s="2190"/>
      <c r="DJ240" s="2190"/>
      <c r="DK240" s="2190"/>
      <c r="DL240" s="2190"/>
      <c r="DM240" s="2190"/>
      <c r="DN240" s="2190"/>
      <c r="DO240" s="2190"/>
      <c r="DP240" s="2190"/>
      <c r="DQ240" s="2190"/>
      <c r="DR240" s="2190"/>
      <c r="DS240" s="2190"/>
      <c r="DT240" s="2190"/>
      <c r="DU240" s="2190"/>
      <c r="DV240" s="2190"/>
      <c r="DW240" s="2190"/>
      <c r="DX240" s="2190"/>
      <c r="DY240" s="2190"/>
      <c r="DZ240" s="2190"/>
      <c r="EA240" s="2190"/>
      <c r="EB240" s="2190"/>
      <c r="EC240" s="2190"/>
      <c r="ED240" s="2190"/>
      <c r="EE240" s="2191"/>
    </row>
    <row r="241" spans="1:135" ht="9.9499999999999993" customHeight="1">
      <c r="A241" s="390"/>
      <c r="B241" s="390"/>
      <c r="C241" s="390"/>
      <c r="D241" s="390"/>
      <c r="E241" s="390"/>
      <c r="F241" s="390"/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90"/>
      <c r="S241" s="390"/>
      <c r="T241" s="390"/>
      <c r="U241" s="390"/>
      <c r="V241" s="390"/>
      <c r="W241" s="390"/>
      <c r="X241" s="390"/>
      <c r="Y241" s="390"/>
      <c r="Z241" s="390"/>
      <c r="AA241" s="390"/>
      <c r="AB241" s="390"/>
      <c r="AC241" s="390"/>
      <c r="AD241" s="390"/>
      <c r="AE241" s="390"/>
      <c r="AF241" s="390"/>
      <c r="AG241" s="390"/>
      <c r="AH241" s="390"/>
      <c r="AI241" s="390"/>
      <c r="AJ241" s="390"/>
      <c r="CU241" s="2192"/>
      <c r="CV241" s="2192"/>
      <c r="CW241" s="2192"/>
      <c r="CX241" s="2192"/>
      <c r="CY241" s="2192"/>
      <c r="CZ241" s="2192"/>
      <c r="DA241" s="2192"/>
      <c r="DB241" s="2192"/>
      <c r="DC241" s="2192"/>
      <c r="DD241" s="2192"/>
      <c r="DE241" s="2192"/>
      <c r="DF241" s="2192"/>
      <c r="DG241" s="2193"/>
      <c r="DH241" s="2193"/>
      <c r="DI241" s="2193"/>
      <c r="DJ241" s="2193"/>
      <c r="DK241" s="2193"/>
      <c r="DL241" s="2193"/>
      <c r="DM241" s="2193"/>
      <c r="DN241" s="2193"/>
      <c r="DO241" s="2192"/>
      <c r="DP241" s="2192"/>
      <c r="DQ241" s="2192"/>
      <c r="DR241" s="2192"/>
      <c r="DS241" s="2192"/>
      <c r="DT241" s="2192"/>
      <c r="DU241" s="2192"/>
      <c r="DV241" s="2192"/>
      <c r="DW241" s="2192"/>
      <c r="DX241" s="2192"/>
      <c r="DY241" s="2192"/>
      <c r="DZ241" s="2192"/>
      <c r="EA241" s="2192"/>
      <c r="EB241" s="2192"/>
      <c r="EC241" s="2192"/>
      <c r="ED241" s="2192"/>
      <c r="EE241" s="2194"/>
    </row>
    <row r="242" spans="1:135" ht="20.100000000000001" customHeight="1" thickBot="1">
      <c r="B242" s="2179" t="s">
        <v>521</v>
      </c>
      <c r="C242" s="2180"/>
      <c r="D242" s="2180"/>
      <c r="E242" s="2180"/>
      <c r="F242" s="2180"/>
      <c r="G242" s="2180"/>
      <c r="H242" s="2180"/>
      <c r="I242" s="2180"/>
      <c r="J242" s="2180" t="s">
        <v>522</v>
      </c>
      <c r="K242" s="2180"/>
      <c r="L242" s="2180"/>
      <c r="M242" s="2180"/>
      <c r="N242" s="2180"/>
      <c r="O242" s="2180"/>
      <c r="P242" s="2180"/>
      <c r="Q242" s="2180"/>
      <c r="R242" s="2180" t="s">
        <v>590</v>
      </c>
      <c r="S242" s="2180"/>
      <c r="T242" s="2180"/>
      <c r="U242" s="2180"/>
      <c r="V242" s="2180"/>
      <c r="W242" s="2180"/>
      <c r="X242" s="2180"/>
      <c r="Y242" s="2180"/>
      <c r="Z242" s="2180" t="s">
        <v>523</v>
      </c>
      <c r="AA242" s="2180"/>
      <c r="AB242" s="2180"/>
      <c r="AC242" s="2180"/>
      <c r="AD242" s="2180"/>
      <c r="AE242" s="2180"/>
      <c r="AF242" s="2180" t="s">
        <v>487</v>
      </c>
      <c r="AG242" s="2180"/>
      <c r="AH242" s="2180"/>
      <c r="AI242" s="2180"/>
      <c r="AJ242" s="2181"/>
      <c r="CU242" s="369"/>
      <c r="CV242" s="369"/>
      <c r="CW242" s="369"/>
      <c r="CX242" s="369"/>
      <c r="CY242" s="369"/>
      <c r="CZ242" s="369"/>
      <c r="DA242" s="369"/>
      <c r="DB242" s="369"/>
      <c r="DC242" s="369"/>
      <c r="DD242" s="369"/>
      <c r="DE242" s="369"/>
      <c r="DF242" s="369"/>
      <c r="DG242" s="369"/>
      <c r="DH242" s="369"/>
      <c r="DI242" s="369"/>
      <c r="DJ242" s="369"/>
      <c r="DK242" s="369"/>
      <c r="DL242" s="369"/>
      <c r="DM242" s="369"/>
      <c r="DN242" s="369"/>
      <c r="DO242" s="369"/>
      <c r="DP242" s="369"/>
      <c r="DQ242" s="369"/>
      <c r="DR242" s="369"/>
      <c r="DS242" s="369"/>
      <c r="DT242" s="369"/>
      <c r="DU242" s="369"/>
      <c r="DV242" s="369"/>
      <c r="DW242" s="369"/>
      <c r="DX242" s="369"/>
      <c r="DY242" s="369"/>
      <c r="DZ242" s="369"/>
      <c r="EA242" s="369"/>
      <c r="EB242" s="369"/>
      <c r="EC242" s="369"/>
      <c r="ED242" s="369"/>
      <c r="EE242" s="369"/>
    </row>
    <row r="243" spans="1:135" ht="20.100000000000001" customHeight="1" thickTop="1">
      <c r="B243" s="2195">
        <f>AG240</f>
        <v>3.64</v>
      </c>
      <c r="C243" s="2196"/>
      <c r="D243" s="2196"/>
      <c r="E243" s="2196"/>
      <c r="F243" s="2196"/>
      <c r="G243" s="2196"/>
      <c r="H243" s="2196"/>
      <c r="I243" s="2196"/>
      <c r="J243" s="2207">
        <f>Z243/10.1</f>
        <v>2.5742574257425743</v>
      </c>
      <c r="K243" s="2207"/>
      <c r="L243" s="2207"/>
      <c r="M243" s="2207"/>
      <c r="N243" s="2207"/>
      <c r="O243" s="2207"/>
      <c r="P243" s="2207"/>
      <c r="Q243" s="2207"/>
      <c r="R243" s="2186">
        <f>I5</f>
        <v>4.2</v>
      </c>
      <c r="S243" s="2196"/>
      <c r="T243" s="2196"/>
      <c r="U243" s="2196"/>
      <c r="V243" s="2196"/>
      <c r="W243" s="2196"/>
      <c r="X243" s="2196"/>
      <c r="Y243" s="2196"/>
      <c r="Z243" s="2198">
        <f>Z229</f>
        <v>26</v>
      </c>
      <c r="AA243" s="2199"/>
      <c r="AB243" s="2199"/>
      <c r="AC243" s="2199"/>
      <c r="AD243" s="2199"/>
      <c r="AE243" s="2199"/>
      <c r="AF243" s="2186">
        <f>((Z243*(R243)^3)/((B243)^3*(J243-1)^3))/Z243</f>
        <v>0.39374628444581866</v>
      </c>
      <c r="AG243" s="2186"/>
      <c r="AH243" s="2186"/>
      <c r="AI243" s="2186"/>
      <c r="AJ243" s="2187"/>
      <c r="CU243" s="2200"/>
      <c r="CV243" s="2200"/>
      <c r="CW243" s="2200"/>
      <c r="CX243" s="2200"/>
      <c r="CY243" s="2200"/>
      <c r="CZ243" s="2200"/>
      <c r="DA243" s="2200"/>
      <c r="DB243" s="2200"/>
      <c r="DC243" s="2200"/>
      <c r="DD243" s="2200"/>
      <c r="DE243" s="2200"/>
      <c r="DF243" s="2200"/>
      <c r="DG243" s="2200"/>
      <c r="DH243" s="2200"/>
      <c r="DI243" s="2200"/>
      <c r="DJ243" s="2200"/>
      <c r="DK243" s="2200"/>
      <c r="DL243" s="2200"/>
      <c r="DM243" s="2200"/>
      <c r="DN243" s="2200"/>
      <c r="DO243" s="2200"/>
      <c r="DP243" s="2200"/>
      <c r="DQ243" s="2200"/>
      <c r="DR243" s="2200"/>
      <c r="DS243" s="2200"/>
      <c r="DT243" s="2200"/>
      <c r="DU243" s="2200"/>
      <c r="DV243" s="2200"/>
      <c r="DW243" s="2200"/>
      <c r="DX243" s="2200"/>
      <c r="DY243" s="2200"/>
      <c r="DZ243" s="2200"/>
      <c r="EA243" s="2200"/>
      <c r="EB243" s="2200"/>
      <c r="EC243" s="2200"/>
      <c r="ED243" s="2200"/>
      <c r="EE243" s="2200"/>
    </row>
    <row r="244" spans="1:135" s="396" customFormat="1" ht="9.9499999999999993" customHeight="1">
      <c r="A244" s="395"/>
      <c r="F244" s="395"/>
      <c r="G244" s="395"/>
      <c r="H244" s="395"/>
      <c r="I244" s="395"/>
      <c r="J244" s="395"/>
      <c r="K244" s="395"/>
      <c r="L244" s="395"/>
      <c r="M244" s="395"/>
      <c r="N244" s="395"/>
      <c r="O244" s="395"/>
      <c r="P244" s="395"/>
      <c r="Q244" s="395"/>
      <c r="R244" s="395"/>
      <c r="S244" s="395"/>
      <c r="T244" s="395"/>
      <c r="U244" s="395"/>
      <c r="V244" s="395"/>
      <c r="W244" s="395"/>
      <c r="X244" s="395"/>
      <c r="Y244" s="395"/>
      <c r="Z244" s="395"/>
      <c r="AA244" s="395"/>
      <c r="AB244" s="395"/>
      <c r="AC244" s="395"/>
      <c r="AD244" s="395"/>
      <c r="AE244" s="395"/>
      <c r="AF244" s="395"/>
      <c r="AG244" s="395"/>
      <c r="AH244" s="395"/>
      <c r="AI244" s="395"/>
      <c r="AJ244" s="395"/>
      <c r="CU244" s="2201"/>
      <c r="CV244" s="2202"/>
      <c r="CW244" s="2202"/>
      <c r="CX244" s="2202"/>
      <c r="CY244" s="2202"/>
      <c r="CZ244" s="2202"/>
      <c r="DA244" s="2202"/>
      <c r="DB244" s="2202"/>
      <c r="DC244" s="2203"/>
      <c r="DD244" s="2203"/>
      <c r="DE244" s="2203"/>
      <c r="DF244" s="2203"/>
      <c r="DG244" s="2203"/>
      <c r="DH244" s="2203"/>
      <c r="DI244" s="2203"/>
      <c r="DJ244" s="2203"/>
      <c r="DK244" s="2201"/>
      <c r="DL244" s="2202"/>
      <c r="DM244" s="2202"/>
      <c r="DN244" s="2202"/>
      <c r="DO244" s="2202"/>
      <c r="DP244" s="2202"/>
      <c r="DQ244" s="2202"/>
      <c r="DR244" s="2202"/>
      <c r="DS244" s="2204"/>
      <c r="DT244" s="2205"/>
      <c r="DU244" s="2205"/>
      <c r="DV244" s="2205"/>
      <c r="DW244" s="2205"/>
      <c r="DX244" s="2205"/>
      <c r="DY244" s="2205"/>
      <c r="DZ244" s="2205"/>
      <c r="EA244" s="2206"/>
      <c r="EB244" s="2206"/>
      <c r="EC244" s="2206"/>
      <c r="ED244" s="2206"/>
      <c r="EE244" s="2206"/>
    </row>
    <row r="245" spans="1:135" ht="20.100000000000001" customHeight="1">
      <c r="B245" s="387" t="s">
        <v>491</v>
      </c>
      <c r="C245" s="388" t="s">
        <v>524</v>
      </c>
      <c r="D245" s="388"/>
      <c r="E245" s="388"/>
      <c r="F245" s="390"/>
      <c r="G245" s="390"/>
      <c r="H245" s="390"/>
      <c r="I245" s="390"/>
      <c r="J245" s="390"/>
      <c r="K245" s="390"/>
      <c r="L245" s="390"/>
      <c r="M245" s="390"/>
      <c r="N245" s="390"/>
      <c r="O245" s="390"/>
      <c r="P245" s="390"/>
      <c r="Q245" s="390"/>
      <c r="R245" s="390"/>
      <c r="S245" s="390"/>
      <c r="T245" s="390"/>
      <c r="U245" s="390"/>
      <c r="V245" s="390"/>
      <c r="W245" s="390"/>
      <c r="X245" s="390"/>
      <c r="Y245" s="390"/>
      <c r="Z245" s="390"/>
      <c r="AA245" s="390"/>
      <c r="AB245" s="390"/>
      <c r="AC245" s="390"/>
      <c r="AD245" s="390"/>
      <c r="AE245" s="390"/>
      <c r="AF245" s="390"/>
      <c r="AG245" s="390"/>
      <c r="AH245" s="390"/>
      <c r="AI245" s="390"/>
      <c r="AJ245" s="390"/>
      <c r="CU245" s="369"/>
      <c r="CV245" s="369"/>
      <c r="CW245" s="369"/>
      <c r="CX245" s="369"/>
      <c r="CY245" s="369"/>
      <c r="CZ245" s="369"/>
      <c r="DA245" s="369"/>
      <c r="DB245" s="369"/>
      <c r="DC245" s="369"/>
      <c r="DD245" s="369"/>
      <c r="DE245" s="369"/>
      <c r="DF245" s="369"/>
      <c r="DG245" s="369"/>
      <c r="DH245" s="369"/>
      <c r="DI245" s="369"/>
      <c r="DJ245" s="369"/>
      <c r="DK245" s="369"/>
      <c r="DL245" s="369"/>
      <c r="DM245" s="369"/>
      <c r="DN245" s="369"/>
      <c r="DO245" s="369"/>
      <c r="DP245" s="369"/>
      <c r="DQ245" s="369"/>
      <c r="DR245" s="369"/>
      <c r="DS245" s="369"/>
      <c r="DT245" s="369"/>
      <c r="DU245" s="369"/>
      <c r="DV245" s="369"/>
      <c r="DW245" s="369"/>
      <c r="DX245" s="369"/>
      <c r="DY245" s="369"/>
      <c r="DZ245" s="369"/>
      <c r="EA245" s="369"/>
      <c r="EB245" s="369"/>
      <c r="EC245" s="369"/>
      <c r="ED245" s="369"/>
      <c r="EE245" s="369"/>
    </row>
    <row r="246" spans="1:135" ht="20.100000000000001" customHeight="1" thickBot="1">
      <c r="B246" s="2179" t="s">
        <v>55</v>
      </c>
      <c r="C246" s="2180"/>
      <c r="D246" s="2180"/>
      <c r="E246" s="2180"/>
      <c r="F246" s="2180"/>
      <c r="G246" s="2180" t="s">
        <v>519</v>
      </c>
      <c r="H246" s="2180"/>
      <c r="I246" s="2180"/>
      <c r="J246" s="2180" t="s">
        <v>70</v>
      </c>
      <c r="K246" s="2180"/>
      <c r="L246" s="2180"/>
      <c r="M246" s="2180"/>
      <c r="N246" s="2180" t="s">
        <v>525</v>
      </c>
      <c r="O246" s="2180"/>
      <c r="P246" s="2180"/>
      <c r="Q246" s="2180"/>
      <c r="R246" s="2180" t="s">
        <v>12</v>
      </c>
      <c r="S246" s="2180"/>
      <c r="T246" s="2180"/>
      <c r="U246" s="2180" t="s">
        <v>526</v>
      </c>
      <c r="V246" s="2180"/>
      <c r="W246" s="2180"/>
      <c r="X246" s="2180"/>
      <c r="Y246" s="2180"/>
      <c r="Z246" s="2180" t="s">
        <v>520</v>
      </c>
      <c r="AA246" s="2180"/>
      <c r="AB246" s="2180"/>
      <c r="AC246" s="2180" t="s">
        <v>11</v>
      </c>
      <c r="AD246" s="2180"/>
      <c r="AE246" s="2180"/>
      <c r="AF246" s="2180"/>
      <c r="AG246" s="2180" t="s">
        <v>521</v>
      </c>
      <c r="AH246" s="2180"/>
      <c r="AI246" s="2180"/>
      <c r="AJ246" s="2181"/>
      <c r="CU246" s="391"/>
      <c r="CV246" s="369"/>
      <c r="CW246" s="369"/>
      <c r="CX246" s="369"/>
      <c r="CY246" s="369"/>
      <c r="CZ246" s="369"/>
      <c r="DA246" s="369"/>
      <c r="DB246" s="369"/>
      <c r="DC246" s="369"/>
      <c r="DD246" s="369"/>
      <c r="DE246" s="369"/>
      <c r="DF246" s="369"/>
      <c r="DG246" s="369"/>
      <c r="DH246" s="369"/>
      <c r="DI246" s="369"/>
      <c r="DJ246" s="369"/>
      <c r="DK246" s="369"/>
      <c r="DL246" s="369"/>
      <c r="DM246" s="369"/>
      <c r="DN246" s="369"/>
      <c r="DO246" s="369"/>
      <c r="DP246" s="369"/>
      <c r="DQ246" s="369"/>
      <c r="DR246" s="369"/>
      <c r="DS246" s="369"/>
      <c r="DT246" s="369"/>
      <c r="DU246" s="369"/>
      <c r="DV246" s="369"/>
      <c r="DW246" s="369"/>
      <c r="DX246" s="369"/>
      <c r="DY246" s="369"/>
      <c r="DZ246" s="369"/>
      <c r="EA246" s="369"/>
      <c r="EB246" s="369"/>
      <c r="EC246" s="369"/>
      <c r="ED246" s="369"/>
      <c r="EE246" s="369"/>
    </row>
    <row r="247" spans="1:135" ht="20.100000000000001" customHeight="1" thickTop="1">
      <c r="B247" s="2195">
        <f>B240</f>
        <v>6.4560000000000004</v>
      </c>
      <c r="C247" s="2196"/>
      <c r="D247" s="2196"/>
      <c r="E247" s="2196"/>
      <c r="F247" s="2196"/>
      <c r="G247" s="2186">
        <f>G240</f>
        <v>5.3</v>
      </c>
      <c r="H247" s="2196"/>
      <c r="I247" s="2196"/>
      <c r="J247" s="2186">
        <f>J240</f>
        <v>88.466659364361846</v>
      </c>
      <c r="K247" s="2186"/>
      <c r="L247" s="2196"/>
      <c r="M247" s="2196"/>
      <c r="N247" s="2186">
        <f>N240</f>
        <v>0.45</v>
      </c>
      <c r="O247" s="2186"/>
      <c r="P247" s="2186"/>
      <c r="Q247" s="2186"/>
      <c r="R247" s="2185">
        <v>26</v>
      </c>
      <c r="S247" s="2199"/>
      <c r="T247" s="2199"/>
      <c r="U247" s="2186">
        <f>MAX(N247*(SIN(RADIANS(R247)))^2*(COS(2*PI()*G247*COS(RADIANS(R247))/J247))^2,(COS(RADIANS(R247)))^2*(SIN(2*PI()*G247*COS(RADIANS(R247))/J247))^2)</f>
        <v>8.8993600572565945E-2</v>
      </c>
      <c r="V247" s="2186"/>
      <c r="W247" s="2186"/>
      <c r="X247" s="2186"/>
      <c r="Y247" s="2186"/>
      <c r="Z247" s="2186">
        <f>((4*PI()*B247)/J247)/SINH((4*PI()*B247)/J247)</f>
        <v>0.87246551238114944</v>
      </c>
      <c r="AA247" s="2186"/>
      <c r="AB247" s="2186"/>
      <c r="AC247" s="2186">
        <f>U247*Z247</f>
        <v>7.7643847322187098E-2</v>
      </c>
      <c r="AD247" s="2186"/>
      <c r="AE247" s="2186"/>
      <c r="AF247" s="2186"/>
      <c r="AG247" s="2186">
        <f>ROUND(MAX(1.8,(1.3*((1-AC247)/(AC247)^(1/3)*(B247/I5))+(1.8*EXP((-1.5)*(1-AC247)^2/(AC247)^(1/3)*(B247/I5))))),2)</f>
        <v>4.34</v>
      </c>
      <c r="AH247" s="2186"/>
      <c r="AI247" s="2186"/>
      <c r="AJ247" s="2187"/>
      <c r="CU247" s="2190"/>
      <c r="CV247" s="2190"/>
      <c r="CW247" s="2190"/>
      <c r="CX247" s="2190"/>
      <c r="CY247" s="2190"/>
      <c r="CZ247" s="2190"/>
      <c r="DA247" s="2190"/>
      <c r="DB247" s="2190"/>
      <c r="DC247" s="2190"/>
      <c r="DD247" s="2190"/>
      <c r="DE247" s="2190"/>
      <c r="DF247" s="2190"/>
      <c r="DG247" s="2190"/>
      <c r="DH247" s="2190"/>
      <c r="DI247" s="2190"/>
      <c r="DJ247" s="2190"/>
      <c r="DK247" s="2190"/>
      <c r="DL247" s="2190"/>
      <c r="DM247" s="2190"/>
      <c r="DN247" s="2190"/>
      <c r="DO247" s="2190"/>
      <c r="DP247" s="2190"/>
      <c r="DQ247" s="2190"/>
      <c r="DR247" s="2190"/>
      <c r="DS247" s="2190"/>
      <c r="DT247" s="2190"/>
      <c r="DU247" s="2190"/>
      <c r="DV247" s="2190"/>
      <c r="DW247" s="2190"/>
      <c r="DX247" s="2190"/>
      <c r="DY247" s="2190"/>
      <c r="DZ247" s="2190"/>
      <c r="EA247" s="2190"/>
      <c r="EB247" s="2190"/>
      <c r="EC247" s="2190"/>
      <c r="ED247" s="2190"/>
      <c r="EE247" s="2191"/>
    </row>
    <row r="248" spans="1:135" ht="9.9499999999999993" customHeight="1">
      <c r="A248" s="390"/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0"/>
      <c r="O248" s="390"/>
      <c r="P248" s="390"/>
      <c r="Q248" s="390"/>
      <c r="R248" s="390"/>
      <c r="S248" s="390"/>
      <c r="T248" s="390"/>
      <c r="U248" s="390"/>
      <c r="V248" s="390"/>
      <c r="W248" s="390"/>
      <c r="X248" s="390"/>
      <c r="Y248" s="390"/>
      <c r="Z248" s="390"/>
      <c r="AA248" s="390"/>
      <c r="AB248" s="390"/>
      <c r="AC248" s="390"/>
      <c r="AD248" s="390"/>
      <c r="AE248" s="390"/>
      <c r="AF248" s="390"/>
      <c r="AG248" s="390"/>
      <c r="AH248" s="390"/>
      <c r="AI248" s="390"/>
      <c r="AJ248" s="390"/>
      <c r="CU248" s="2192"/>
      <c r="CV248" s="1141"/>
      <c r="CW248" s="1141"/>
      <c r="CX248" s="1141"/>
      <c r="CY248" s="2192"/>
      <c r="CZ248" s="1141"/>
      <c r="DA248" s="1141"/>
      <c r="DB248" s="1141"/>
      <c r="DC248" s="2192"/>
      <c r="DD248" s="1141"/>
      <c r="DE248" s="1141"/>
      <c r="DF248" s="1141"/>
      <c r="DG248" s="2192"/>
      <c r="DH248" s="1141"/>
      <c r="DI248" s="1141"/>
      <c r="DJ248" s="1141"/>
      <c r="DK248" s="2193"/>
      <c r="DL248" s="1142"/>
      <c r="DM248" s="1142"/>
      <c r="DN248" s="1142"/>
      <c r="DO248" s="2192"/>
      <c r="DP248" s="2192"/>
      <c r="DQ248" s="2192"/>
      <c r="DR248" s="2192"/>
      <c r="DS248" s="2192"/>
      <c r="DT248" s="2192"/>
      <c r="DU248" s="2192"/>
      <c r="DV248" s="2192"/>
      <c r="DW248" s="2192"/>
      <c r="DX248" s="2192"/>
      <c r="DY248" s="2192"/>
      <c r="DZ248" s="2192"/>
      <c r="EA248" s="2192"/>
      <c r="EB248" s="2192"/>
      <c r="EC248" s="2192"/>
      <c r="ED248" s="2192"/>
      <c r="EE248" s="2194"/>
    </row>
    <row r="249" spans="1:135" ht="20.100000000000001" customHeight="1" thickBot="1">
      <c r="B249" s="2179" t="s">
        <v>521</v>
      </c>
      <c r="C249" s="2180"/>
      <c r="D249" s="2180"/>
      <c r="E249" s="2180"/>
      <c r="F249" s="2180"/>
      <c r="G249" s="2180"/>
      <c r="H249" s="2180"/>
      <c r="I249" s="2180"/>
      <c r="J249" s="2180" t="s">
        <v>522</v>
      </c>
      <c r="K249" s="2180"/>
      <c r="L249" s="2180"/>
      <c r="M249" s="2180"/>
      <c r="N249" s="2180"/>
      <c r="O249" s="2180"/>
      <c r="P249" s="2180" t="s">
        <v>590</v>
      </c>
      <c r="Q249" s="2180"/>
      <c r="R249" s="2180"/>
      <c r="S249" s="2180"/>
      <c r="T249" s="2180"/>
      <c r="U249" s="2180"/>
      <c r="V249" s="2180"/>
      <c r="W249" s="2180"/>
      <c r="X249" s="2180" t="s">
        <v>523</v>
      </c>
      <c r="Y249" s="2180"/>
      <c r="Z249" s="2180"/>
      <c r="AA249" s="2180"/>
      <c r="AB249" s="2180"/>
      <c r="AC249" s="2180"/>
      <c r="AD249" s="2180"/>
      <c r="AE249" s="2180"/>
      <c r="AF249" s="2180" t="s">
        <v>487</v>
      </c>
      <c r="AG249" s="2180"/>
      <c r="AH249" s="2180"/>
      <c r="AI249" s="2180"/>
      <c r="AJ249" s="2181"/>
      <c r="CU249" s="369"/>
      <c r="CV249" s="369"/>
      <c r="CW249" s="369"/>
      <c r="CX249" s="369"/>
      <c r="CY249" s="369"/>
      <c r="CZ249" s="369"/>
      <c r="DA249" s="369"/>
      <c r="DB249" s="369"/>
      <c r="DC249" s="369"/>
      <c r="DD249" s="369"/>
      <c r="DE249" s="369"/>
      <c r="DF249" s="369"/>
      <c r="DG249" s="369"/>
      <c r="DH249" s="369"/>
      <c r="DI249" s="369"/>
      <c r="DJ249" s="369"/>
      <c r="DK249" s="369"/>
      <c r="DL249" s="369"/>
      <c r="DM249" s="369"/>
      <c r="DN249" s="369"/>
      <c r="DO249" s="369"/>
      <c r="DP249" s="369"/>
      <c r="DQ249" s="369"/>
      <c r="DR249" s="369"/>
      <c r="DS249" s="369"/>
      <c r="DT249" s="369"/>
      <c r="DU249" s="369"/>
      <c r="DV249" s="369"/>
      <c r="DW249" s="369"/>
      <c r="DX249" s="369"/>
      <c r="DY249" s="369"/>
      <c r="DZ249" s="369"/>
      <c r="EA249" s="369"/>
      <c r="EB249" s="369"/>
      <c r="EC249" s="369"/>
      <c r="ED249" s="369"/>
      <c r="EE249" s="369"/>
    </row>
    <row r="250" spans="1:135" ht="20.100000000000001" customHeight="1" thickTop="1">
      <c r="B250" s="2195">
        <f>AG247</f>
        <v>4.34</v>
      </c>
      <c r="C250" s="2196"/>
      <c r="D250" s="2196"/>
      <c r="E250" s="2196"/>
      <c r="F250" s="2196"/>
      <c r="G250" s="2196"/>
      <c r="H250" s="2196"/>
      <c r="I250" s="2196"/>
      <c r="J250" s="2207">
        <f>X250/10.1</f>
        <v>2.5742574257425743</v>
      </c>
      <c r="K250" s="2207"/>
      <c r="L250" s="2207"/>
      <c r="M250" s="2207"/>
      <c r="N250" s="2207"/>
      <c r="O250" s="2207"/>
      <c r="P250" s="2186">
        <f>R243</f>
        <v>4.2</v>
      </c>
      <c r="Q250" s="2186"/>
      <c r="R250" s="2186"/>
      <c r="S250" s="2186"/>
      <c r="T250" s="2186"/>
      <c r="U250" s="2186"/>
      <c r="V250" s="2186"/>
      <c r="W250" s="2186"/>
      <c r="X250" s="2208">
        <f>Z243</f>
        <v>26</v>
      </c>
      <c r="Y250" s="2208"/>
      <c r="Z250" s="2208"/>
      <c r="AA250" s="2208"/>
      <c r="AB250" s="2208"/>
      <c r="AC250" s="2208"/>
      <c r="AD250" s="2208"/>
      <c r="AE250" s="2208"/>
      <c r="AF250" s="2186">
        <f>((X250*(P250)^3)/((B250)^3*(J250-1)^3))/X250</f>
        <v>0.23230118812459161</v>
      </c>
      <c r="AG250" s="2186"/>
      <c r="AH250" s="2186"/>
      <c r="AI250" s="2186"/>
      <c r="AJ250" s="2187"/>
      <c r="CU250" s="2200"/>
      <c r="CV250" s="2200"/>
      <c r="CW250" s="2200"/>
      <c r="CX250" s="2200"/>
      <c r="CY250" s="2200"/>
      <c r="CZ250" s="2200"/>
      <c r="DA250" s="2200"/>
      <c r="DB250" s="2200"/>
      <c r="DC250" s="2200"/>
      <c r="DD250" s="2200"/>
      <c r="DE250" s="2200"/>
      <c r="DF250" s="2200"/>
      <c r="DG250" s="2200"/>
      <c r="DH250" s="2200"/>
      <c r="DI250" s="2200"/>
      <c r="DJ250" s="2200"/>
      <c r="DK250" s="2200"/>
      <c r="DL250" s="2200"/>
      <c r="DM250" s="2200"/>
      <c r="DN250" s="2200"/>
      <c r="DO250" s="2200"/>
      <c r="DP250" s="2200"/>
      <c r="DQ250" s="2200"/>
      <c r="DR250" s="2200"/>
      <c r="DS250" s="2200"/>
      <c r="DT250" s="2200"/>
      <c r="DU250" s="2200"/>
      <c r="DV250" s="2200"/>
      <c r="DW250" s="2200"/>
      <c r="DX250" s="2200"/>
      <c r="DY250" s="2200"/>
      <c r="DZ250" s="2200"/>
      <c r="EA250" s="2200"/>
      <c r="EB250" s="2200"/>
      <c r="EC250" s="2200"/>
      <c r="ED250" s="2200"/>
      <c r="EE250" s="2200"/>
    </row>
    <row r="251" spans="1:135" ht="15" customHeight="1">
      <c r="B251" s="394"/>
      <c r="C251" s="127"/>
      <c r="D251" s="127"/>
      <c r="E251" s="127"/>
      <c r="F251" s="127"/>
      <c r="G251" s="127"/>
      <c r="H251" s="127"/>
      <c r="I251" s="127"/>
      <c r="J251" s="381"/>
      <c r="K251" s="381"/>
      <c r="L251" s="127"/>
      <c r="M251" s="127"/>
      <c r="N251" s="127"/>
      <c r="O251" s="127"/>
      <c r="P251" s="127"/>
      <c r="Q251" s="127"/>
      <c r="R251" s="394"/>
      <c r="S251" s="127"/>
      <c r="T251" s="127"/>
      <c r="U251" s="127"/>
      <c r="V251" s="127"/>
      <c r="W251" s="127"/>
      <c r="X251" s="127"/>
      <c r="Y251" s="127"/>
      <c r="Z251" s="397"/>
      <c r="AA251" s="127"/>
      <c r="AB251" s="127"/>
      <c r="AC251" s="127"/>
      <c r="AD251" s="127"/>
      <c r="AE251" s="127"/>
      <c r="AF251" s="127"/>
      <c r="AG251" s="398"/>
      <c r="AH251" s="398"/>
      <c r="AI251" s="398"/>
      <c r="AJ251" s="398"/>
      <c r="AK251" s="366"/>
      <c r="AL251" s="366"/>
    </row>
    <row r="252" spans="1:135" ht="15" customHeight="1">
      <c r="B252" s="394"/>
      <c r="C252" s="127"/>
      <c r="D252" s="127"/>
      <c r="E252" s="127"/>
      <c r="F252" s="127"/>
      <c r="G252" s="127"/>
      <c r="H252" s="127"/>
      <c r="I252" s="127"/>
      <c r="J252" s="381"/>
      <c r="K252" s="381"/>
      <c r="L252" s="127"/>
      <c r="M252" s="127"/>
      <c r="N252" s="127"/>
      <c r="O252" s="127"/>
      <c r="P252" s="127"/>
      <c r="Q252" s="127"/>
      <c r="R252" s="394"/>
      <c r="S252" s="127"/>
      <c r="T252" s="127"/>
      <c r="U252" s="127"/>
      <c r="V252" s="127"/>
      <c r="W252" s="127"/>
      <c r="X252" s="127"/>
      <c r="Y252" s="127"/>
      <c r="Z252" s="397"/>
      <c r="AA252" s="127"/>
      <c r="AB252" s="127"/>
      <c r="AC252" s="127"/>
      <c r="AD252" s="127"/>
      <c r="AE252" s="127"/>
      <c r="AF252" s="127"/>
      <c r="AG252" s="398"/>
      <c r="AH252" s="398"/>
      <c r="AI252" s="398"/>
      <c r="AJ252" s="398"/>
      <c r="AK252" s="366"/>
      <c r="AL252" s="366"/>
    </row>
    <row r="253" spans="1:135" ht="20.100000000000001" customHeight="1">
      <c r="B253" s="387" t="s">
        <v>491</v>
      </c>
      <c r="C253" s="388" t="s">
        <v>518</v>
      </c>
      <c r="D253" s="388"/>
      <c r="E253" s="388"/>
      <c r="AB253" s="195" t="s">
        <v>535</v>
      </c>
      <c r="AC253" s="2122" t="str">
        <f>AC164</f>
        <v>D구간</v>
      </c>
      <c r="AD253" s="859"/>
      <c r="AE253" s="859"/>
      <c r="AF253" s="859"/>
      <c r="AG253" s="859"/>
      <c r="AH253" s="859"/>
      <c r="AI253" s="859"/>
      <c r="AJ253" s="195" t="s">
        <v>537</v>
      </c>
      <c r="AK253" s="389"/>
      <c r="AL253" s="2176" t="s">
        <v>606</v>
      </c>
      <c r="AM253" s="2176"/>
      <c r="AN253" s="2176"/>
      <c r="AO253" s="2177">
        <f>O6</f>
        <v>11.3</v>
      </c>
      <c r="AP253" s="2177"/>
      <c r="AQ253" s="2177"/>
      <c r="AR253" s="2177"/>
      <c r="AS253" s="2176" t="s">
        <v>607</v>
      </c>
      <c r="AT253" s="2176"/>
      <c r="AU253" s="2176"/>
      <c r="AV253" s="2178">
        <f>AV254-(9.8*AO253^2/(2*PI()))*TANH(2*PI()*(AO254)/AV254)</f>
        <v>3.1801913181084274E-5</v>
      </c>
      <c r="AW253" s="2178"/>
      <c r="AX253" s="2178"/>
      <c r="AY253" s="2178"/>
    </row>
    <row r="254" spans="1:135" ht="20.100000000000001" customHeight="1" thickBot="1">
      <c r="B254" s="2179" t="s">
        <v>55</v>
      </c>
      <c r="C254" s="2180"/>
      <c r="D254" s="2180"/>
      <c r="E254" s="2180"/>
      <c r="F254" s="2180"/>
      <c r="G254" s="2180" t="s">
        <v>519</v>
      </c>
      <c r="H254" s="2180"/>
      <c r="I254" s="2180"/>
      <c r="J254" s="2180" t="s">
        <v>70</v>
      </c>
      <c r="K254" s="2180"/>
      <c r="L254" s="2180"/>
      <c r="M254" s="2180"/>
      <c r="N254" s="2180" t="s">
        <v>588</v>
      </c>
      <c r="O254" s="2180"/>
      <c r="P254" s="2180"/>
      <c r="Q254" s="2180"/>
      <c r="R254" s="2180" t="s">
        <v>12</v>
      </c>
      <c r="S254" s="2180"/>
      <c r="T254" s="2180"/>
      <c r="U254" s="2180" t="s">
        <v>589</v>
      </c>
      <c r="V254" s="2180"/>
      <c r="W254" s="2180"/>
      <c r="X254" s="2180"/>
      <c r="Y254" s="2180"/>
      <c r="Z254" s="2180" t="s">
        <v>520</v>
      </c>
      <c r="AA254" s="2180"/>
      <c r="AB254" s="2180"/>
      <c r="AC254" s="2180" t="s">
        <v>11</v>
      </c>
      <c r="AD254" s="2180"/>
      <c r="AE254" s="2180"/>
      <c r="AF254" s="2180"/>
      <c r="AG254" s="2180" t="s">
        <v>521</v>
      </c>
      <c r="AH254" s="2180"/>
      <c r="AI254" s="2180"/>
      <c r="AJ254" s="2181"/>
      <c r="AK254" s="366"/>
      <c r="AL254" s="2176" t="s">
        <v>608</v>
      </c>
      <c r="AM254" s="2176"/>
      <c r="AN254" s="2176"/>
      <c r="AO254" s="2182">
        <f>B255</f>
        <v>6.4560000000000004</v>
      </c>
      <c r="AP254" s="2182"/>
      <c r="AQ254" s="2182"/>
      <c r="AR254" s="2182"/>
      <c r="AS254" s="2176" t="s">
        <v>609</v>
      </c>
      <c r="AT254" s="2176"/>
      <c r="AU254" s="2176"/>
      <c r="AV254" s="2183">
        <v>86.822401529686715</v>
      </c>
      <c r="AW254" s="2183"/>
      <c r="AX254" s="2183"/>
      <c r="AY254" s="2183"/>
      <c r="AZ254" s="390"/>
      <c r="CU254" s="391"/>
      <c r="CV254" s="369"/>
      <c r="CW254" s="369"/>
      <c r="CX254" s="369"/>
      <c r="CY254" s="369"/>
      <c r="CZ254" s="369"/>
      <c r="DA254" s="369"/>
      <c r="DB254" s="369"/>
      <c r="DC254" s="369"/>
      <c r="DD254" s="369"/>
      <c r="DE254" s="369"/>
      <c r="DF254" s="369"/>
      <c r="DG254" s="369"/>
      <c r="DH254" s="369"/>
      <c r="DI254" s="369"/>
      <c r="DJ254" s="369"/>
      <c r="DK254" s="369"/>
      <c r="DL254" s="369"/>
      <c r="DM254" s="369"/>
      <c r="DN254" s="369"/>
      <c r="DO254" s="369"/>
      <c r="DP254" s="369"/>
      <c r="DQ254" s="369"/>
      <c r="DR254" s="369"/>
      <c r="DS254" s="369"/>
      <c r="DT254" s="369"/>
      <c r="DU254" s="369"/>
      <c r="DV254" s="369"/>
      <c r="DW254" s="369"/>
      <c r="DX254" s="369"/>
      <c r="DY254" s="369"/>
      <c r="DZ254" s="369"/>
      <c r="EA254" s="369"/>
      <c r="EB254" s="369"/>
      <c r="EC254" s="369"/>
      <c r="ED254" s="369"/>
      <c r="EE254" s="369"/>
    </row>
    <row r="255" spans="1:135" ht="20.100000000000001" customHeight="1" thickTop="1">
      <c r="B255" s="2184">
        <f>B240</f>
        <v>6.4560000000000004</v>
      </c>
      <c r="C255" s="2185"/>
      <c r="D255" s="2185"/>
      <c r="E255" s="2185"/>
      <c r="F255" s="2185"/>
      <c r="G255" s="2185">
        <f>G240</f>
        <v>5.3</v>
      </c>
      <c r="H255" s="2185"/>
      <c r="I255" s="2185"/>
      <c r="J255" s="2186">
        <f>AV254</f>
        <v>86.822401529686715</v>
      </c>
      <c r="K255" s="2186"/>
      <c r="L255" s="2186"/>
      <c r="M255" s="2186"/>
      <c r="N255" s="2185">
        <v>0.45</v>
      </c>
      <c r="O255" s="2185"/>
      <c r="P255" s="2185"/>
      <c r="Q255" s="2185"/>
      <c r="R255" s="2185">
        <v>0</v>
      </c>
      <c r="S255" s="2185"/>
      <c r="T255" s="2185"/>
      <c r="U255" s="2186">
        <f>MAX(N255*(SIN(RADIANS(R255)))^2*(COS(2*PI()*G255*COS(RADIANS(R255))/J255))^2,(COS(RADIANS(R255)))^2*(SIN(2*PI()*G255*COS(RADIANS(R255))/J255))^2)</f>
        <v>0.14003797917856683</v>
      </c>
      <c r="V255" s="2186"/>
      <c r="W255" s="2186"/>
      <c r="X255" s="2186"/>
      <c r="Y255" s="2186"/>
      <c r="Z255" s="2186">
        <f>((4*PI()*B255)/J255)/SINH((4*PI()*B255)/J255)</f>
        <v>0.86804811174170227</v>
      </c>
      <c r="AA255" s="2186"/>
      <c r="AB255" s="2186"/>
      <c r="AC255" s="2186">
        <f>U255*Z255</f>
        <v>0.12155970339807876</v>
      </c>
      <c r="AD255" s="2186"/>
      <c r="AE255" s="2186"/>
      <c r="AF255" s="2186"/>
      <c r="AG255" s="2186">
        <f>ROUND(MAX(1.8,(1.3*((1-AC255)/(AC255)^(1/3)*(B255/I6))+(1.8*EXP((-1.5)*(1-AC255)^2/(AC255)^(1/3)*(B255/I6))))),2)</f>
        <v>3.76</v>
      </c>
      <c r="AH255" s="2186"/>
      <c r="AI255" s="2186"/>
      <c r="AJ255" s="2187"/>
      <c r="AK255" s="807"/>
      <c r="AL255" s="807"/>
      <c r="AM255" s="807"/>
      <c r="AP255" s="392"/>
      <c r="AQ255" s="2188"/>
      <c r="AR255" s="2188"/>
      <c r="AS255" s="393"/>
      <c r="AT255" s="2189"/>
      <c r="AU255" s="2189"/>
      <c r="CU255" s="2190"/>
      <c r="CV255" s="2190"/>
      <c r="CW255" s="2190"/>
      <c r="CX255" s="2190"/>
      <c r="CY255" s="2190"/>
      <c r="CZ255" s="2190"/>
      <c r="DA255" s="2190"/>
      <c r="DB255" s="2190"/>
      <c r="DC255" s="2190"/>
      <c r="DD255" s="2190"/>
      <c r="DE255" s="2190"/>
      <c r="DF255" s="2190"/>
      <c r="DG255" s="2190"/>
      <c r="DH255" s="2190"/>
      <c r="DI255" s="2190"/>
      <c r="DJ255" s="2190"/>
      <c r="DK255" s="2190"/>
      <c r="DL255" s="2190"/>
      <c r="DM255" s="2190"/>
      <c r="DN255" s="2190"/>
      <c r="DO255" s="2190"/>
      <c r="DP255" s="2190"/>
      <c r="DQ255" s="2190"/>
      <c r="DR255" s="2190"/>
      <c r="DS255" s="2190"/>
      <c r="DT255" s="2190"/>
      <c r="DU255" s="2190"/>
      <c r="DV255" s="2190"/>
      <c r="DW255" s="2190"/>
      <c r="DX255" s="2190"/>
      <c r="DY255" s="2190"/>
      <c r="DZ255" s="2190"/>
      <c r="EA255" s="2190"/>
      <c r="EB255" s="2190"/>
      <c r="EC255" s="2190"/>
      <c r="ED255" s="2190"/>
      <c r="EE255" s="2191"/>
    </row>
    <row r="256" spans="1:135" ht="9.9499999999999993" customHeight="1">
      <c r="A256" s="390"/>
      <c r="B256" s="390"/>
      <c r="C256" s="390"/>
      <c r="D256" s="390"/>
      <c r="E256" s="390"/>
      <c r="F256" s="390"/>
      <c r="G256" s="390"/>
      <c r="H256" s="390"/>
      <c r="I256" s="390"/>
      <c r="J256" s="390"/>
      <c r="K256" s="390"/>
      <c r="L256" s="390"/>
      <c r="M256" s="390"/>
      <c r="N256" s="390"/>
      <c r="O256" s="390"/>
      <c r="P256" s="390"/>
      <c r="Q256" s="390"/>
      <c r="R256" s="390"/>
      <c r="S256" s="390"/>
      <c r="T256" s="390"/>
      <c r="U256" s="390"/>
      <c r="V256" s="390"/>
      <c r="W256" s="390"/>
      <c r="X256" s="390"/>
      <c r="Y256" s="390"/>
      <c r="Z256" s="390"/>
      <c r="AA256" s="390"/>
      <c r="AB256" s="390"/>
      <c r="AC256" s="390"/>
      <c r="AD256" s="390"/>
      <c r="AE256" s="390"/>
      <c r="AF256" s="390"/>
      <c r="AG256" s="390"/>
      <c r="AH256" s="390"/>
      <c r="AI256" s="390"/>
      <c r="AJ256" s="390"/>
      <c r="CU256" s="2192"/>
      <c r="CV256" s="2192"/>
      <c r="CW256" s="2192"/>
      <c r="CX256" s="2192"/>
      <c r="CY256" s="2192"/>
      <c r="CZ256" s="2192"/>
      <c r="DA256" s="2192"/>
      <c r="DB256" s="2192"/>
      <c r="DC256" s="2192"/>
      <c r="DD256" s="2192"/>
      <c r="DE256" s="2192"/>
      <c r="DF256" s="2192"/>
      <c r="DG256" s="2193"/>
      <c r="DH256" s="2193"/>
      <c r="DI256" s="2193"/>
      <c r="DJ256" s="2193"/>
      <c r="DK256" s="2193"/>
      <c r="DL256" s="2193"/>
      <c r="DM256" s="2193"/>
      <c r="DN256" s="2193"/>
      <c r="DO256" s="2192"/>
      <c r="DP256" s="2192"/>
      <c r="DQ256" s="2192"/>
      <c r="DR256" s="2192"/>
      <c r="DS256" s="2192"/>
      <c r="DT256" s="2192"/>
      <c r="DU256" s="2192"/>
      <c r="DV256" s="2192"/>
      <c r="DW256" s="2192"/>
      <c r="DX256" s="2192"/>
      <c r="DY256" s="2192"/>
      <c r="DZ256" s="2192"/>
      <c r="EA256" s="2192"/>
      <c r="EB256" s="2192"/>
      <c r="EC256" s="2192"/>
      <c r="ED256" s="2192"/>
      <c r="EE256" s="2194"/>
    </row>
    <row r="257" spans="1:135" ht="20.100000000000001" customHeight="1" thickBot="1">
      <c r="B257" s="2179" t="s">
        <v>521</v>
      </c>
      <c r="C257" s="2180"/>
      <c r="D257" s="2180"/>
      <c r="E257" s="2180"/>
      <c r="F257" s="2180"/>
      <c r="G257" s="2180"/>
      <c r="H257" s="2180"/>
      <c r="I257" s="2180"/>
      <c r="J257" s="2180" t="s">
        <v>522</v>
      </c>
      <c r="K257" s="2180"/>
      <c r="L257" s="2180"/>
      <c r="M257" s="2180"/>
      <c r="N257" s="2180"/>
      <c r="O257" s="2180"/>
      <c r="P257" s="2180"/>
      <c r="Q257" s="2180"/>
      <c r="R257" s="2180" t="s">
        <v>590</v>
      </c>
      <c r="S257" s="2180"/>
      <c r="T257" s="2180"/>
      <c r="U257" s="2180"/>
      <c r="V257" s="2180"/>
      <c r="W257" s="2180"/>
      <c r="X257" s="2180"/>
      <c r="Y257" s="2180"/>
      <c r="Z257" s="2180" t="s">
        <v>523</v>
      </c>
      <c r="AA257" s="2180"/>
      <c r="AB257" s="2180"/>
      <c r="AC257" s="2180"/>
      <c r="AD257" s="2180"/>
      <c r="AE257" s="2180"/>
      <c r="AF257" s="2180" t="s">
        <v>487</v>
      </c>
      <c r="AG257" s="2180"/>
      <c r="AH257" s="2180"/>
      <c r="AI257" s="2180"/>
      <c r="AJ257" s="2181"/>
      <c r="CU257" s="369"/>
      <c r="CV257" s="369"/>
      <c r="CW257" s="369"/>
      <c r="CX257" s="369"/>
      <c r="CY257" s="369"/>
      <c r="CZ257" s="369"/>
      <c r="DA257" s="369"/>
      <c r="DB257" s="369"/>
      <c r="DC257" s="369"/>
      <c r="DD257" s="369"/>
      <c r="DE257" s="369"/>
      <c r="DF257" s="369"/>
      <c r="DG257" s="369"/>
      <c r="DH257" s="369"/>
      <c r="DI257" s="369"/>
      <c r="DJ257" s="369"/>
      <c r="DK257" s="369"/>
      <c r="DL257" s="369"/>
      <c r="DM257" s="369"/>
      <c r="DN257" s="369"/>
      <c r="DO257" s="369"/>
      <c r="DP257" s="369"/>
      <c r="DQ257" s="369"/>
      <c r="DR257" s="369"/>
      <c r="DS257" s="369"/>
      <c r="DT257" s="369"/>
      <c r="DU257" s="369"/>
      <c r="DV257" s="369"/>
      <c r="DW257" s="369"/>
      <c r="DX257" s="369"/>
      <c r="DY257" s="369"/>
      <c r="DZ257" s="369"/>
      <c r="EA257" s="369"/>
      <c r="EB257" s="369"/>
      <c r="EC257" s="369"/>
      <c r="ED257" s="369"/>
      <c r="EE257" s="369"/>
    </row>
    <row r="258" spans="1:135" ht="20.100000000000001" customHeight="1" thickTop="1">
      <c r="B258" s="2195">
        <f>AG255</f>
        <v>3.76</v>
      </c>
      <c r="C258" s="2196"/>
      <c r="D258" s="2196"/>
      <c r="E258" s="2196"/>
      <c r="F258" s="2196"/>
      <c r="G258" s="2196"/>
      <c r="H258" s="2196"/>
      <c r="I258" s="2196"/>
      <c r="J258" s="2197">
        <f>Z258/10.1</f>
        <v>2.5742574257425743</v>
      </c>
      <c r="K258" s="2197"/>
      <c r="L258" s="2197"/>
      <c r="M258" s="2197"/>
      <c r="N258" s="2197"/>
      <c r="O258" s="2197"/>
      <c r="P258" s="2197"/>
      <c r="Q258" s="2197"/>
      <c r="R258" s="2186">
        <f>I6</f>
        <v>4</v>
      </c>
      <c r="S258" s="2196"/>
      <c r="T258" s="2196"/>
      <c r="U258" s="2196"/>
      <c r="V258" s="2196"/>
      <c r="W258" s="2196"/>
      <c r="X258" s="2196"/>
      <c r="Y258" s="2196"/>
      <c r="Z258" s="2198">
        <v>26</v>
      </c>
      <c r="AA258" s="2199"/>
      <c r="AB258" s="2199"/>
      <c r="AC258" s="2199"/>
      <c r="AD258" s="2199"/>
      <c r="AE258" s="2199"/>
      <c r="AF258" s="2186">
        <f>((Z258*(R258)^3)/((B258)^3*(J258-1)^3))/Z258</f>
        <v>0.30859521490723119</v>
      </c>
      <c r="AG258" s="2186"/>
      <c r="AH258" s="2186"/>
      <c r="AI258" s="2186"/>
      <c r="AJ258" s="2187"/>
      <c r="CU258" s="2200"/>
      <c r="CV258" s="2200"/>
      <c r="CW258" s="2200"/>
      <c r="CX258" s="2200"/>
      <c r="CY258" s="2200"/>
      <c r="CZ258" s="2200"/>
      <c r="DA258" s="2200"/>
      <c r="DB258" s="2200"/>
      <c r="DC258" s="2200"/>
      <c r="DD258" s="2200"/>
      <c r="DE258" s="2200"/>
      <c r="DF258" s="2200"/>
      <c r="DG258" s="2200"/>
      <c r="DH258" s="2200"/>
      <c r="DI258" s="2200"/>
      <c r="DJ258" s="2200"/>
      <c r="DK258" s="2200"/>
      <c r="DL258" s="2200"/>
      <c r="DM258" s="2200"/>
      <c r="DN258" s="2200"/>
      <c r="DO258" s="2200"/>
      <c r="DP258" s="2200"/>
      <c r="DQ258" s="2200"/>
      <c r="DR258" s="2200"/>
      <c r="DS258" s="2200"/>
      <c r="DT258" s="2200"/>
      <c r="DU258" s="2200"/>
      <c r="DV258" s="2200"/>
      <c r="DW258" s="2200"/>
      <c r="DX258" s="2200"/>
      <c r="DY258" s="2200"/>
      <c r="DZ258" s="2200"/>
      <c r="EA258" s="2200"/>
      <c r="EB258" s="2200"/>
      <c r="EC258" s="2200"/>
      <c r="ED258" s="2200"/>
      <c r="EE258" s="2200"/>
    </row>
    <row r="259" spans="1:135" s="396" customFormat="1" ht="9.9499999999999993" customHeight="1">
      <c r="A259" s="395"/>
      <c r="F259" s="395"/>
      <c r="G259" s="395"/>
      <c r="H259" s="395"/>
      <c r="I259" s="395"/>
      <c r="J259" s="395"/>
      <c r="K259" s="395"/>
      <c r="L259" s="395"/>
      <c r="M259" s="395"/>
      <c r="N259" s="395"/>
      <c r="O259" s="395"/>
      <c r="P259" s="395"/>
      <c r="Q259" s="395"/>
      <c r="R259" s="395"/>
      <c r="S259" s="395"/>
      <c r="T259" s="395"/>
      <c r="U259" s="395"/>
      <c r="V259" s="395"/>
      <c r="W259" s="395"/>
      <c r="X259" s="395"/>
      <c r="Y259" s="395"/>
      <c r="Z259" s="395"/>
      <c r="AA259" s="395"/>
      <c r="AB259" s="395"/>
      <c r="AC259" s="395"/>
      <c r="AD259" s="395"/>
      <c r="AE259" s="395"/>
      <c r="AF259" s="395"/>
      <c r="AG259" s="395"/>
      <c r="AH259" s="395"/>
      <c r="AI259" s="395"/>
      <c r="AJ259" s="395"/>
      <c r="CU259" s="2201"/>
      <c r="CV259" s="2202"/>
      <c r="CW259" s="2202"/>
      <c r="CX259" s="2202"/>
      <c r="CY259" s="2202"/>
      <c r="CZ259" s="2202"/>
      <c r="DA259" s="2202"/>
      <c r="DB259" s="2202"/>
      <c r="DC259" s="2203"/>
      <c r="DD259" s="2203"/>
      <c r="DE259" s="2203"/>
      <c r="DF259" s="2203"/>
      <c r="DG259" s="2203"/>
      <c r="DH259" s="2203"/>
      <c r="DI259" s="2203"/>
      <c r="DJ259" s="2203"/>
      <c r="DK259" s="2201"/>
      <c r="DL259" s="2202"/>
      <c r="DM259" s="2202"/>
      <c r="DN259" s="2202"/>
      <c r="DO259" s="2202"/>
      <c r="DP259" s="2202"/>
      <c r="DQ259" s="2202"/>
      <c r="DR259" s="2202"/>
      <c r="DS259" s="2204"/>
      <c r="DT259" s="2205"/>
      <c r="DU259" s="2205"/>
      <c r="DV259" s="2205"/>
      <c r="DW259" s="2205"/>
      <c r="DX259" s="2205"/>
      <c r="DY259" s="2205"/>
      <c r="DZ259" s="2205"/>
      <c r="EA259" s="2206"/>
      <c r="EB259" s="2206"/>
      <c r="EC259" s="2206"/>
      <c r="ED259" s="2206"/>
      <c r="EE259" s="2206"/>
    </row>
    <row r="260" spans="1:135" ht="15" customHeight="1">
      <c r="CU260" s="2192"/>
      <c r="CV260" s="1141"/>
      <c r="CW260" s="1141"/>
      <c r="CX260" s="1141"/>
      <c r="CY260" s="1141"/>
      <c r="CZ260" s="1141"/>
      <c r="DA260" s="1141"/>
      <c r="DB260" s="1141"/>
      <c r="DC260" s="2209"/>
      <c r="DD260" s="1141"/>
      <c r="DE260" s="1141"/>
      <c r="DF260" s="1141"/>
      <c r="DG260" s="1141"/>
      <c r="DH260" s="1141"/>
      <c r="DI260" s="1141"/>
      <c r="DJ260" s="1141"/>
      <c r="DK260" s="2192"/>
      <c r="DL260" s="1141"/>
      <c r="DM260" s="1141"/>
      <c r="DN260" s="1141"/>
      <c r="DO260" s="1141"/>
      <c r="DP260" s="1141"/>
      <c r="DQ260" s="1141"/>
      <c r="DR260" s="1141"/>
      <c r="DS260" s="2209"/>
      <c r="DT260" s="1141"/>
      <c r="DU260" s="1141"/>
      <c r="DV260" s="1141"/>
      <c r="DW260" s="1141"/>
      <c r="DX260" s="1141"/>
      <c r="DY260" s="1141"/>
      <c r="DZ260" s="1141"/>
      <c r="EA260" s="2210"/>
      <c r="EB260" s="2210"/>
      <c r="EC260" s="2210"/>
      <c r="ED260" s="2210"/>
      <c r="EE260" s="2210"/>
    </row>
    <row r="261" spans="1:135" ht="20.100000000000001" customHeight="1">
      <c r="B261" s="387" t="s">
        <v>491</v>
      </c>
      <c r="C261" s="388" t="s">
        <v>518</v>
      </c>
      <c r="D261" s="388"/>
      <c r="E261" s="388"/>
      <c r="AB261" s="195" t="s">
        <v>535</v>
      </c>
      <c r="AC261" s="2122" t="e">
        <f>#REF!</f>
        <v>#REF!</v>
      </c>
      <c r="AD261" s="859"/>
      <c r="AE261" s="859"/>
      <c r="AF261" s="859"/>
      <c r="AG261" s="859"/>
      <c r="AH261" s="859"/>
      <c r="AI261" s="859"/>
      <c r="AJ261" s="195" t="s">
        <v>537</v>
      </c>
      <c r="AK261" s="389"/>
      <c r="AL261" s="2176" t="s">
        <v>606</v>
      </c>
      <c r="AM261" s="2176"/>
      <c r="AN261" s="2176"/>
      <c r="AO261" s="2177" t="e">
        <f>#REF!</f>
        <v>#REF!</v>
      </c>
      <c r="AP261" s="2177"/>
      <c r="AQ261" s="2177"/>
      <c r="AR261" s="2177"/>
      <c r="AS261" s="2176" t="s">
        <v>607</v>
      </c>
      <c r="AT261" s="2176"/>
      <c r="AU261" s="2176"/>
      <c r="AV261" s="2178" t="e">
        <f>AV262-(9.8*AO261^2/(2*PI()))*TANH(2*PI()*(AO262)/AV262)</f>
        <v>#REF!</v>
      </c>
      <c r="AW261" s="2178"/>
      <c r="AX261" s="2178"/>
      <c r="AY261" s="2178"/>
    </row>
    <row r="262" spans="1:135" ht="20.100000000000001" customHeight="1" thickBot="1">
      <c r="B262" s="2179" t="s">
        <v>55</v>
      </c>
      <c r="C262" s="2180"/>
      <c r="D262" s="2180"/>
      <c r="E262" s="2180"/>
      <c r="F262" s="2180"/>
      <c r="G262" s="2180" t="s">
        <v>519</v>
      </c>
      <c r="H262" s="2180"/>
      <c r="I262" s="2180"/>
      <c r="J262" s="2180" t="s">
        <v>70</v>
      </c>
      <c r="K262" s="2180"/>
      <c r="L262" s="2180"/>
      <c r="M262" s="2180"/>
      <c r="N262" s="2180" t="s">
        <v>588</v>
      </c>
      <c r="O262" s="2180"/>
      <c r="P262" s="2180"/>
      <c r="Q262" s="2180"/>
      <c r="R262" s="2180" t="s">
        <v>12</v>
      </c>
      <c r="S262" s="2180"/>
      <c r="T262" s="2180"/>
      <c r="U262" s="2180" t="s">
        <v>589</v>
      </c>
      <c r="V262" s="2180"/>
      <c r="W262" s="2180"/>
      <c r="X262" s="2180"/>
      <c r="Y262" s="2180"/>
      <c r="Z262" s="2180" t="s">
        <v>520</v>
      </c>
      <c r="AA262" s="2180"/>
      <c r="AB262" s="2180"/>
      <c r="AC262" s="2180" t="s">
        <v>11</v>
      </c>
      <c r="AD262" s="2180"/>
      <c r="AE262" s="2180"/>
      <c r="AF262" s="2180"/>
      <c r="AG262" s="2180" t="s">
        <v>521</v>
      </c>
      <c r="AH262" s="2180"/>
      <c r="AI262" s="2180"/>
      <c r="AJ262" s="2181"/>
      <c r="AK262" s="366"/>
      <c r="AL262" s="2176" t="s">
        <v>608</v>
      </c>
      <c r="AM262" s="2176"/>
      <c r="AN262" s="2176"/>
      <c r="AO262" s="2182">
        <f>B263</f>
        <v>6.4560000000000004</v>
      </c>
      <c r="AP262" s="2182"/>
      <c r="AQ262" s="2182"/>
      <c r="AR262" s="2182"/>
      <c r="AS262" s="2176" t="s">
        <v>609</v>
      </c>
      <c r="AT262" s="2176"/>
      <c r="AU262" s="2176"/>
      <c r="AV262" s="2183">
        <v>89.287989064141712</v>
      </c>
      <c r="AW262" s="2183"/>
      <c r="AX262" s="2183"/>
      <c r="AY262" s="2183"/>
      <c r="AZ262" s="390"/>
      <c r="CU262" s="391"/>
      <c r="CV262" s="369"/>
      <c r="CW262" s="369"/>
      <c r="CX262" s="369"/>
      <c r="CY262" s="369"/>
      <c r="CZ262" s="369"/>
      <c r="DA262" s="369"/>
      <c r="DB262" s="369"/>
      <c r="DC262" s="369"/>
      <c r="DD262" s="369"/>
      <c r="DE262" s="369"/>
      <c r="DF262" s="369"/>
      <c r="DG262" s="369"/>
      <c r="DH262" s="369"/>
      <c r="DI262" s="369"/>
      <c r="DJ262" s="369"/>
      <c r="DK262" s="369"/>
      <c r="DL262" s="369"/>
      <c r="DM262" s="369"/>
      <c r="DN262" s="369"/>
      <c r="DO262" s="369"/>
      <c r="DP262" s="369"/>
      <c r="DQ262" s="369"/>
      <c r="DR262" s="369"/>
      <c r="DS262" s="369"/>
      <c r="DT262" s="369"/>
      <c r="DU262" s="369"/>
      <c r="DV262" s="369"/>
      <c r="DW262" s="369"/>
      <c r="DX262" s="369"/>
      <c r="DY262" s="369"/>
      <c r="DZ262" s="369"/>
      <c r="EA262" s="369"/>
      <c r="EB262" s="369"/>
      <c r="EC262" s="369"/>
      <c r="ED262" s="369"/>
      <c r="EE262" s="369"/>
    </row>
    <row r="263" spans="1:135" ht="20.100000000000001" customHeight="1" thickTop="1">
      <c r="B263" s="2184">
        <f>B255</f>
        <v>6.4560000000000004</v>
      </c>
      <c r="C263" s="2185"/>
      <c r="D263" s="2185"/>
      <c r="E263" s="2185"/>
      <c r="F263" s="2185"/>
      <c r="G263" s="2185">
        <f>G255</f>
        <v>5.3</v>
      </c>
      <c r="H263" s="2185"/>
      <c r="I263" s="2185"/>
      <c r="J263" s="2186">
        <f>AV262</f>
        <v>89.287989064141712</v>
      </c>
      <c r="K263" s="2186"/>
      <c r="L263" s="2186"/>
      <c r="M263" s="2186"/>
      <c r="N263" s="2185">
        <v>0.45</v>
      </c>
      <c r="O263" s="2185"/>
      <c r="P263" s="2185"/>
      <c r="Q263" s="2185"/>
      <c r="R263" s="2185">
        <v>0</v>
      </c>
      <c r="S263" s="2185"/>
      <c r="T263" s="2185"/>
      <c r="U263" s="2186">
        <f>MAX(N263*(SIN(RADIANS(R263)))^2*(COS(2*PI()*G263*COS(RADIANS(R263))/J263))^2,(COS(RADIANS(R263)))^2*(SIN(2*PI()*G263*COS(RADIANS(R263))/J263))^2)</f>
        <v>0.13276832768799823</v>
      </c>
      <c r="V263" s="2186"/>
      <c r="W263" s="2186"/>
      <c r="X263" s="2186"/>
      <c r="Y263" s="2186"/>
      <c r="Z263" s="2186">
        <f>((4*PI()*B263)/J263)/SINH((4*PI()*B263)/J263)</f>
        <v>0.87459223648847073</v>
      </c>
      <c r="AA263" s="2186"/>
      <c r="AB263" s="2186"/>
      <c r="AC263" s="2186">
        <f>U263*Z263</f>
        <v>0.11611814864748053</v>
      </c>
      <c r="AD263" s="2186"/>
      <c r="AE263" s="2186"/>
      <c r="AF263" s="2186"/>
      <c r="AG263" s="2186" t="e">
        <f>ROUND(MAX(1.8,(1.3*((1-AC263)/(AC263)^(1/3)*(B263/#REF!))+(1.8*EXP((-1.5)*(1-AC263)^2/(AC263)^(1/3)*(B263/#REF!))))),2)</f>
        <v>#REF!</v>
      </c>
      <c r="AH263" s="2186"/>
      <c r="AI263" s="2186"/>
      <c r="AJ263" s="2187"/>
      <c r="AK263" s="807"/>
      <c r="AL263" s="807"/>
      <c r="AM263" s="807"/>
      <c r="AP263" s="392"/>
      <c r="AQ263" s="2188"/>
      <c r="AR263" s="2188"/>
      <c r="AS263" s="393"/>
      <c r="AT263" s="2189"/>
      <c r="AU263" s="2189"/>
      <c r="CU263" s="2190"/>
      <c r="CV263" s="2190"/>
      <c r="CW263" s="2190"/>
      <c r="CX263" s="2190"/>
      <c r="CY263" s="2190"/>
      <c r="CZ263" s="2190"/>
      <c r="DA263" s="2190"/>
      <c r="DB263" s="2190"/>
      <c r="DC263" s="2190"/>
      <c r="DD263" s="2190"/>
      <c r="DE263" s="2190"/>
      <c r="DF263" s="2190"/>
      <c r="DG263" s="2190"/>
      <c r="DH263" s="2190"/>
      <c r="DI263" s="2190"/>
      <c r="DJ263" s="2190"/>
      <c r="DK263" s="2190"/>
      <c r="DL263" s="2190"/>
      <c r="DM263" s="2190"/>
      <c r="DN263" s="2190"/>
      <c r="DO263" s="2190"/>
      <c r="DP263" s="2190"/>
      <c r="DQ263" s="2190"/>
      <c r="DR263" s="2190"/>
      <c r="DS263" s="2190"/>
      <c r="DT263" s="2190"/>
      <c r="DU263" s="2190"/>
      <c r="DV263" s="2190"/>
      <c r="DW263" s="2190"/>
      <c r="DX263" s="2190"/>
      <c r="DY263" s="2190"/>
      <c r="DZ263" s="2190"/>
      <c r="EA263" s="2190"/>
      <c r="EB263" s="2190"/>
      <c r="EC263" s="2190"/>
      <c r="ED263" s="2190"/>
      <c r="EE263" s="2191"/>
    </row>
    <row r="264" spans="1:135" ht="9.9499999999999993" customHeight="1">
      <c r="A264" s="390"/>
      <c r="B264" s="390"/>
      <c r="C264" s="390"/>
      <c r="D264" s="390"/>
      <c r="E264" s="390"/>
      <c r="F264" s="390"/>
      <c r="G264" s="390"/>
      <c r="H264" s="390"/>
      <c r="I264" s="390"/>
      <c r="J264" s="390"/>
      <c r="K264" s="390"/>
      <c r="L264" s="390"/>
      <c r="M264" s="390"/>
      <c r="N264" s="390"/>
      <c r="O264" s="390"/>
      <c r="P264" s="390"/>
      <c r="Q264" s="390"/>
      <c r="R264" s="390"/>
      <c r="S264" s="390"/>
      <c r="T264" s="390"/>
      <c r="U264" s="390"/>
      <c r="V264" s="390"/>
      <c r="W264" s="390"/>
      <c r="X264" s="390"/>
      <c r="Y264" s="390"/>
      <c r="Z264" s="390"/>
      <c r="AA264" s="390"/>
      <c r="AB264" s="390"/>
      <c r="AC264" s="390"/>
      <c r="AD264" s="390"/>
      <c r="AE264" s="390"/>
      <c r="AF264" s="390"/>
      <c r="AG264" s="390"/>
      <c r="AH264" s="390"/>
      <c r="AI264" s="390"/>
      <c r="AJ264" s="390"/>
      <c r="CU264" s="2192"/>
      <c r="CV264" s="2192"/>
      <c r="CW264" s="2192"/>
      <c r="CX264" s="2192"/>
      <c r="CY264" s="2192"/>
      <c r="CZ264" s="2192"/>
      <c r="DA264" s="2192"/>
      <c r="DB264" s="2192"/>
      <c r="DC264" s="2192"/>
      <c r="DD264" s="2192"/>
      <c r="DE264" s="2192"/>
      <c r="DF264" s="2192"/>
      <c r="DG264" s="2193"/>
      <c r="DH264" s="2193"/>
      <c r="DI264" s="2193"/>
      <c r="DJ264" s="2193"/>
      <c r="DK264" s="2193"/>
      <c r="DL264" s="2193"/>
      <c r="DM264" s="2193"/>
      <c r="DN264" s="2193"/>
      <c r="DO264" s="2192"/>
      <c r="DP264" s="2192"/>
      <c r="DQ264" s="2192"/>
      <c r="DR264" s="2192"/>
      <c r="DS264" s="2192"/>
      <c r="DT264" s="2192"/>
      <c r="DU264" s="2192"/>
      <c r="DV264" s="2192"/>
      <c r="DW264" s="2192"/>
      <c r="DX264" s="2192"/>
      <c r="DY264" s="2192"/>
      <c r="DZ264" s="2192"/>
      <c r="EA264" s="2192"/>
      <c r="EB264" s="2192"/>
      <c r="EC264" s="2192"/>
      <c r="ED264" s="2192"/>
      <c r="EE264" s="2194"/>
    </row>
    <row r="265" spans="1:135" ht="20.100000000000001" customHeight="1" thickBot="1">
      <c r="B265" s="2179" t="s">
        <v>521</v>
      </c>
      <c r="C265" s="2180"/>
      <c r="D265" s="2180"/>
      <c r="E265" s="2180"/>
      <c r="F265" s="2180"/>
      <c r="G265" s="2180"/>
      <c r="H265" s="2180"/>
      <c r="I265" s="2180"/>
      <c r="J265" s="2180" t="s">
        <v>522</v>
      </c>
      <c r="K265" s="2180"/>
      <c r="L265" s="2180"/>
      <c r="M265" s="2180"/>
      <c r="N265" s="2180"/>
      <c r="O265" s="2180"/>
      <c r="P265" s="2180"/>
      <c r="Q265" s="2180"/>
      <c r="R265" s="2180" t="s">
        <v>590</v>
      </c>
      <c r="S265" s="2180"/>
      <c r="T265" s="2180"/>
      <c r="U265" s="2180"/>
      <c r="V265" s="2180"/>
      <c r="W265" s="2180"/>
      <c r="X265" s="2180"/>
      <c r="Y265" s="2180"/>
      <c r="Z265" s="2180" t="s">
        <v>523</v>
      </c>
      <c r="AA265" s="2180"/>
      <c r="AB265" s="2180"/>
      <c r="AC265" s="2180"/>
      <c r="AD265" s="2180"/>
      <c r="AE265" s="2180"/>
      <c r="AF265" s="2180" t="s">
        <v>487</v>
      </c>
      <c r="AG265" s="2180"/>
      <c r="AH265" s="2180"/>
      <c r="AI265" s="2180"/>
      <c r="AJ265" s="2181"/>
      <c r="CU265" s="369"/>
      <c r="CV265" s="369"/>
      <c r="CW265" s="369"/>
      <c r="CX265" s="369"/>
      <c r="CY265" s="369"/>
      <c r="CZ265" s="369"/>
      <c r="DA265" s="369"/>
      <c r="DB265" s="369"/>
      <c r="DC265" s="369"/>
      <c r="DD265" s="369"/>
      <c r="DE265" s="369"/>
      <c r="DF265" s="369"/>
      <c r="DG265" s="369"/>
      <c r="DH265" s="369"/>
      <c r="DI265" s="369"/>
      <c r="DJ265" s="369"/>
      <c r="DK265" s="369"/>
      <c r="DL265" s="369"/>
      <c r="DM265" s="369"/>
      <c r="DN265" s="369"/>
      <c r="DO265" s="369"/>
      <c r="DP265" s="369"/>
      <c r="DQ265" s="369"/>
      <c r="DR265" s="369"/>
      <c r="DS265" s="369"/>
      <c r="DT265" s="369"/>
      <c r="DU265" s="369"/>
      <c r="DV265" s="369"/>
      <c r="DW265" s="369"/>
      <c r="DX265" s="369"/>
      <c r="DY265" s="369"/>
      <c r="DZ265" s="369"/>
      <c r="EA265" s="369"/>
      <c r="EB265" s="369"/>
      <c r="EC265" s="369"/>
      <c r="ED265" s="369"/>
      <c r="EE265" s="369"/>
    </row>
    <row r="266" spans="1:135" ht="20.100000000000001" customHeight="1" thickTop="1">
      <c r="B266" s="2195" t="e">
        <f>AG263</f>
        <v>#REF!</v>
      </c>
      <c r="C266" s="2196"/>
      <c r="D266" s="2196"/>
      <c r="E266" s="2196"/>
      <c r="F266" s="2196"/>
      <c r="G266" s="2196"/>
      <c r="H266" s="2196"/>
      <c r="I266" s="2196"/>
      <c r="J266" s="2197">
        <f>Z266/10.1</f>
        <v>2.5742574257425743</v>
      </c>
      <c r="K266" s="2197"/>
      <c r="L266" s="2197"/>
      <c r="M266" s="2197"/>
      <c r="N266" s="2197"/>
      <c r="O266" s="2197"/>
      <c r="P266" s="2197"/>
      <c r="Q266" s="2197"/>
      <c r="R266" s="2186" t="e">
        <f>#REF!</f>
        <v>#REF!</v>
      </c>
      <c r="S266" s="2196"/>
      <c r="T266" s="2196"/>
      <c r="U266" s="2196"/>
      <c r="V266" s="2196"/>
      <c r="W266" s="2196"/>
      <c r="X266" s="2196"/>
      <c r="Y266" s="2196"/>
      <c r="Z266" s="2198">
        <f>Z258</f>
        <v>26</v>
      </c>
      <c r="AA266" s="2199"/>
      <c r="AB266" s="2199"/>
      <c r="AC266" s="2199"/>
      <c r="AD266" s="2199"/>
      <c r="AE266" s="2199"/>
      <c r="AF266" s="2186" t="e">
        <f>((Z266*(R266)^3)/((B266)^3*(J266-1)^3))/Z266</f>
        <v>#REF!</v>
      </c>
      <c r="AG266" s="2186"/>
      <c r="AH266" s="2186"/>
      <c r="AI266" s="2186"/>
      <c r="AJ266" s="2187"/>
      <c r="CU266" s="2200"/>
      <c r="CV266" s="2200"/>
      <c r="CW266" s="2200"/>
      <c r="CX266" s="2200"/>
      <c r="CY266" s="2200"/>
      <c r="CZ266" s="2200"/>
      <c r="DA266" s="2200"/>
      <c r="DB266" s="2200"/>
      <c r="DC266" s="2200"/>
      <c r="DD266" s="2200"/>
      <c r="DE266" s="2200"/>
      <c r="DF266" s="2200"/>
      <c r="DG266" s="2200"/>
      <c r="DH266" s="2200"/>
      <c r="DI266" s="2200"/>
      <c r="DJ266" s="2200"/>
      <c r="DK266" s="2200"/>
      <c r="DL266" s="2200"/>
      <c r="DM266" s="2200"/>
      <c r="DN266" s="2200"/>
      <c r="DO266" s="2200"/>
      <c r="DP266" s="2200"/>
      <c r="DQ266" s="2200"/>
      <c r="DR266" s="2200"/>
      <c r="DS266" s="2200"/>
      <c r="DT266" s="2200"/>
      <c r="DU266" s="2200"/>
      <c r="DV266" s="2200"/>
      <c r="DW266" s="2200"/>
      <c r="DX266" s="2200"/>
      <c r="DY266" s="2200"/>
      <c r="DZ266" s="2200"/>
      <c r="EA266" s="2200"/>
      <c r="EB266" s="2200"/>
      <c r="EC266" s="2200"/>
      <c r="ED266" s="2200"/>
      <c r="EE266" s="2200"/>
    </row>
    <row r="267" spans="1:135" s="396" customFormat="1" ht="9.9499999999999993" customHeight="1">
      <c r="A267" s="395"/>
      <c r="F267" s="395"/>
      <c r="G267" s="395"/>
      <c r="H267" s="395"/>
      <c r="I267" s="395"/>
      <c r="J267" s="395"/>
      <c r="K267" s="395"/>
      <c r="L267" s="395"/>
      <c r="M267" s="395"/>
      <c r="N267" s="395"/>
      <c r="O267" s="395"/>
      <c r="P267" s="395"/>
      <c r="Q267" s="395"/>
      <c r="R267" s="395"/>
      <c r="S267" s="395"/>
      <c r="T267" s="395"/>
      <c r="U267" s="395"/>
      <c r="V267" s="395"/>
      <c r="W267" s="395"/>
      <c r="X267" s="395"/>
      <c r="Y267" s="395"/>
      <c r="Z267" s="395"/>
      <c r="AA267" s="395"/>
      <c r="AB267" s="395"/>
      <c r="AC267" s="395"/>
      <c r="AD267" s="395"/>
      <c r="AE267" s="395"/>
      <c r="AF267" s="395"/>
      <c r="AG267" s="395"/>
      <c r="AH267" s="395"/>
      <c r="AI267" s="395"/>
      <c r="AJ267" s="395"/>
      <c r="CU267" s="2201"/>
      <c r="CV267" s="2202"/>
      <c r="CW267" s="2202"/>
      <c r="CX267" s="2202"/>
      <c r="CY267" s="2202"/>
      <c r="CZ267" s="2202"/>
      <c r="DA267" s="2202"/>
      <c r="DB267" s="2202"/>
      <c r="DC267" s="2203"/>
      <c r="DD267" s="2203"/>
      <c r="DE267" s="2203"/>
      <c r="DF267" s="2203"/>
      <c r="DG267" s="2203"/>
      <c r="DH267" s="2203"/>
      <c r="DI267" s="2203"/>
      <c r="DJ267" s="2203"/>
      <c r="DK267" s="2201"/>
      <c r="DL267" s="2202"/>
      <c r="DM267" s="2202"/>
      <c r="DN267" s="2202"/>
      <c r="DO267" s="2202"/>
      <c r="DP267" s="2202"/>
      <c r="DQ267" s="2202"/>
      <c r="DR267" s="2202"/>
      <c r="DS267" s="2204"/>
      <c r="DT267" s="2205"/>
      <c r="DU267" s="2205"/>
      <c r="DV267" s="2205"/>
      <c r="DW267" s="2205"/>
      <c r="DX267" s="2205"/>
      <c r="DY267" s="2205"/>
      <c r="DZ267" s="2205"/>
      <c r="EA267" s="2206"/>
      <c r="EB267" s="2206"/>
      <c r="EC267" s="2206"/>
      <c r="ED267" s="2206"/>
      <c r="EE267" s="2206"/>
    </row>
    <row r="268" spans="1:135" ht="20.100000000000001" customHeight="1">
      <c r="B268" s="407"/>
      <c r="C268" s="408"/>
      <c r="D268" s="408"/>
      <c r="E268" s="408"/>
      <c r="F268" s="408"/>
      <c r="G268" s="408"/>
      <c r="H268" s="408"/>
      <c r="I268" s="408"/>
      <c r="J268" s="409"/>
      <c r="K268" s="409"/>
      <c r="L268" s="408"/>
      <c r="M268" s="408"/>
      <c r="N268" s="408"/>
      <c r="O268" s="408"/>
      <c r="P268" s="407"/>
      <c r="Q268" s="407"/>
      <c r="R268" s="407"/>
      <c r="S268" s="407"/>
      <c r="T268" s="407"/>
      <c r="U268" s="407"/>
      <c r="V268" s="407"/>
      <c r="W268" s="407"/>
      <c r="X268" s="409"/>
      <c r="Y268" s="409"/>
      <c r="Z268" s="409"/>
      <c r="AA268" s="409"/>
      <c r="AB268" s="409"/>
      <c r="AC268" s="409"/>
      <c r="AD268" s="409"/>
      <c r="AE268" s="409"/>
      <c r="AF268" s="410"/>
      <c r="AG268" s="410"/>
      <c r="AH268" s="410"/>
      <c r="AI268" s="410"/>
      <c r="AJ268" s="410"/>
      <c r="CU268" s="365"/>
      <c r="CV268" s="365"/>
      <c r="CW268" s="365"/>
      <c r="CX268" s="365"/>
      <c r="CY268" s="365"/>
      <c r="CZ268" s="365"/>
      <c r="DA268" s="365"/>
      <c r="DB268" s="365"/>
      <c r="DC268" s="365"/>
      <c r="DD268" s="365"/>
      <c r="DE268" s="365"/>
      <c r="DF268" s="365"/>
      <c r="DG268" s="365"/>
      <c r="DH268" s="365"/>
      <c r="DI268" s="365"/>
      <c r="DJ268" s="365"/>
      <c r="DK268" s="365"/>
      <c r="DL268" s="365"/>
      <c r="DM268" s="365"/>
      <c r="DN268" s="365"/>
      <c r="DO268" s="365"/>
      <c r="DP268" s="365"/>
      <c r="DQ268" s="365"/>
      <c r="DR268" s="365"/>
      <c r="DS268" s="365"/>
      <c r="DT268" s="365"/>
      <c r="DU268" s="365"/>
      <c r="DV268" s="365"/>
      <c r="DW268" s="365"/>
      <c r="DX268" s="365"/>
      <c r="DY268" s="365"/>
      <c r="DZ268" s="365"/>
      <c r="EA268" s="365"/>
      <c r="EB268" s="365"/>
      <c r="EC268" s="365"/>
      <c r="ED268" s="365"/>
      <c r="EE268" s="365"/>
    </row>
    <row r="269" spans="1:135" ht="24.95" customHeight="1">
      <c r="B269" s="1908" t="s">
        <v>527</v>
      </c>
      <c r="C269" s="1908"/>
      <c r="D269" s="1908"/>
      <c r="E269" s="1908"/>
      <c r="F269" s="1908"/>
      <c r="G269" s="1908"/>
      <c r="H269" s="1908"/>
      <c r="I269" s="1908"/>
      <c r="J269" s="1908"/>
      <c r="K269" s="1908"/>
      <c r="L269" s="1908"/>
      <c r="M269" s="1908"/>
      <c r="N269" s="1908"/>
      <c r="O269" s="1908"/>
      <c r="P269" s="1908"/>
      <c r="Q269" s="1908"/>
      <c r="R269" s="1908"/>
      <c r="S269" s="127"/>
      <c r="T269" s="127"/>
      <c r="U269" s="127"/>
      <c r="V269" s="127"/>
      <c r="W269" s="127"/>
      <c r="X269" s="127"/>
      <c r="Y269" s="127"/>
      <c r="Z269" s="397"/>
      <c r="AA269" s="127"/>
      <c r="AB269" s="127"/>
      <c r="AC269" s="127"/>
      <c r="AD269" s="127"/>
      <c r="AE269" s="127"/>
      <c r="AF269" s="127"/>
      <c r="AG269" s="398"/>
      <c r="AH269" s="398"/>
      <c r="AI269" s="398"/>
      <c r="AJ269" s="398"/>
      <c r="AK269" s="366"/>
      <c r="AL269" s="366"/>
    </row>
    <row r="270" spans="1:135" ht="24.95" customHeight="1">
      <c r="B270" s="394"/>
      <c r="C270" s="127"/>
      <c r="D270" s="127"/>
      <c r="E270" s="127"/>
      <c r="F270" s="127"/>
      <c r="G270" s="127"/>
      <c r="H270" s="127"/>
      <c r="I270" s="127"/>
      <c r="J270" s="381"/>
      <c r="K270" s="381"/>
      <c r="L270" s="127"/>
      <c r="M270" s="127"/>
      <c r="N270" s="127"/>
      <c r="O270" s="127"/>
      <c r="P270" s="127"/>
      <c r="Q270" s="127"/>
      <c r="R270" s="394"/>
      <c r="S270" s="127"/>
      <c r="T270" s="127"/>
      <c r="U270" s="127"/>
      <c r="V270" s="127"/>
      <c r="W270" s="127"/>
      <c r="X270" s="127"/>
      <c r="Y270" s="127"/>
      <c r="Z270" s="397"/>
      <c r="AA270" s="127"/>
      <c r="AB270" s="127"/>
      <c r="AC270" s="127"/>
      <c r="AD270" s="127"/>
      <c r="AE270" s="127"/>
      <c r="AF270" s="127"/>
      <c r="AG270" s="398"/>
      <c r="AH270" s="398"/>
      <c r="AI270" s="398"/>
      <c r="AJ270" s="398"/>
      <c r="AK270" s="366"/>
      <c r="AL270" s="366"/>
    </row>
    <row r="271" spans="1:135" ht="24.95" customHeight="1">
      <c r="B271" s="394"/>
      <c r="C271" s="127"/>
      <c r="D271" s="127"/>
      <c r="E271" s="127"/>
      <c r="F271" s="127"/>
      <c r="G271" s="127"/>
      <c r="H271" s="127"/>
      <c r="I271" s="127"/>
      <c r="J271" s="381"/>
      <c r="K271" s="381"/>
      <c r="L271" s="127"/>
      <c r="M271" s="127"/>
      <c r="N271" s="127"/>
      <c r="O271" s="127"/>
      <c r="P271" s="127"/>
      <c r="Q271" s="127"/>
      <c r="R271" s="394"/>
      <c r="S271" s="127"/>
      <c r="T271" s="127"/>
      <c r="U271" s="127"/>
      <c r="V271" s="127"/>
      <c r="W271" s="127"/>
      <c r="X271" s="127"/>
      <c r="Y271" s="127"/>
      <c r="Z271" s="397"/>
      <c r="AA271" s="127"/>
      <c r="AB271" s="127"/>
      <c r="AC271" s="127"/>
      <c r="AD271" s="127"/>
      <c r="AE271" s="127"/>
      <c r="AF271" s="127"/>
      <c r="AG271" s="398"/>
      <c r="AH271" s="398"/>
      <c r="AI271" s="398"/>
      <c r="AJ271" s="398"/>
      <c r="AK271" s="366"/>
      <c r="AL271" s="366"/>
    </row>
    <row r="272" spans="1:135" ht="24.95" customHeight="1">
      <c r="B272" s="394"/>
      <c r="C272" s="127"/>
      <c r="D272" s="127"/>
      <c r="E272" s="127"/>
      <c r="F272" s="127"/>
      <c r="G272" s="127"/>
      <c r="H272" s="127"/>
      <c r="I272" s="127"/>
      <c r="J272" s="381"/>
      <c r="K272" s="381"/>
      <c r="L272" s="127"/>
      <c r="M272" s="127"/>
      <c r="N272" s="127"/>
      <c r="O272" s="127"/>
      <c r="P272" s="127"/>
      <c r="Q272" s="127"/>
      <c r="R272" s="394"/>
      <c r="S272" s="127"/>
      <c r="T272" s="127"/>
      <c r="U272" s="127"/>
      <c r="V272" s="127"/>
      <c r="W272" s="127"/>
      <c r="X272" s="127"/>
      <c r="Y272" s="127"/>
      <c r="Z272" s="397"/>
      <c r="AA272" s="127"/>
      <c r="AB272" s="127"/>
      <c r="AC272" s="127"/>
      <c r="AD272" s="127"/>
      <c r="AE272" s="127"/>
      <c r="AF272" s="127"/>
      <c r="AG272" s="398"/>
      <c r="AH272" s="398"/>
      <c r="AI272" s="398"/>
      <c r="AJ272" s="398"/>
      <c r="AK272" s="366"/>
      <c r="AL272" s="366"/>
    </row>
    <row r="273" spans="2:66" ht="24.95" customHeight="1">
      <c r="B273" s="394"/>
      <c r="C273" s="127"/>
      <c r="D273" s="127"/>
      <c r="E273" s="127"/>
      <c r="F273" s="127"/>
      <c r="G273" s="127"/>
      <c r="H273" s="127"/>
      <c r="I273" s="127"/>
      <c r="J273" s="381"/>
      <c r="K273" s="381"/>
      <c r="L273" s="127"/>
      <c r="M273" s="127"/>
      <c r="N273" s="127"/>
      <c r="O273" s="127"/>
      <c r="P273" s="127"/>
      <c r="Q273" s="127"/>
      <c r="R273" s="394"/>
      <c r="S273" s="127"/>
      <c r="T273" s="127"/>
      <c r="U273" s="127"/>
      <c r="V273" s="127"/>
      <c r="W273" s="127"/>
      <c r="X273" s="127"/>
      <c r="Y273" s="127"/>
      <c r="Z273" s="397"/>
      <c r="AA273" s="127"/>
      <c r="AB273" s="127"/>
      <c r="AC273" s="127"/>
      <c r="AD273" s="127"/>
      <c r="AE273" s="127"/>
      <c r="AF273" s="127"/>
      <c r="AG273" s="398"/>
      <c r="AH273" s="398"/>
      <c r="AI273" s="398"/>
      <c r="AJ273" s="398"/>
      <c r="AK273" s="366"/>
      <c r="AL273" s="366"/>
    </row>
    <row r="274" spans="2:66" ht="24.95" customHeight="1">
      <c r="B274" s="394"/>
      <c r="C274" s="127"/>
      <c r="D274" s="127"/>
      <c r="E274" s="127"/>
      <c r="F274" s="127"/>
      <c r="G274" s="127"/>
      <c r="H274" s="127"/>
      <c r="I274" s="127"/>
      <c r="J274" s="381"/>
      <c r="K274" s="381"/>
      <c r="L274" s="127"/>
      <c r="M274" s="127"/>
      <c r="N274" s="127"/>
      <c r="O274" s="127"/>
      <c r="P274" s="127"/>
      <c r="Q274" s="127"/>
      <c r="R274" s="394"/>
      <c r="S274" s="127"/>
      <c r="T274" s="127"/>
      <c r="U274" s="127"/>
      <c r="V274" s="127"/>
      <c r="W274" s="127"/>
      <c r="X274" s="127"/>
      <c r="Y274" s="127"/>
      <c r="Z274" s="397"/>
      <c r="AA274" s="127"/>
      <c r="AB274" s="127"/>
      <c r="AC274" s="127"/>
      <c r="AD274" s="127"/>
      <c r="AE274" s="127"/>
      <c r="AF274" s="127"/>
      <c r="AG274" s="398"/>
      <c r="AH274" s="398"/>
      <c r="AI274" s="398"/>
      <c r="AJ274" s="398"/>
      <c r="AK274" s="366"/>
      <c r="AL274" s="366"/>
    </row>
    <row r="275" spans="2:66" ht="24.95" customHeight="1">
      <c r="B275" s="394"/>
      <c r="C275" s="127"/>
      <c r="D275" s="127"/>
      <c r="E275" s="127"/>
      <c r="F275" s="127"/>
      <c r="G275" s="127"/>
      <c r="H275" s="127"/>
      <c r="I275" s="127"/>
      <c r="J275" s="381"/>
      <c r="K275" s="381"/>
      <c r="L275" s="127"/>
      <c r="M275" s="127"/>
      <c r="N275" s="127"/>
      <c r="O275" s="127"/>
      <c r="P275" s="127"/>
      <c r="Q275" s="127"/>
      <c r="R275" s="394"/>
      <c r="S275" s="127"/>
      <c r="T275" s="127"/>
      <c r="U275" s="127"/>
      <c r="V275" s="127"/>
      <c r="W275" s="127"/>
      <c r="X275" s="127"/>
      <c r="Y275" s="127"/>
      <c r="Z275" s="397"/>
      <c r="AA275" s="127"/>
      <c r="AB275" s="127"/>
      <c r="AC275" s="127"/>
      <c r="AD275" s="127"/>
      <c r="AE275" s="127"/>
      <c r="AF275" s="127"/>
      <c r="AG275" s="398"/>
      <c r="AH275" s="398"/>
      <c r="AI275" s="398"/>
      <c r="AJ275" s="398"/>
    </row>
    <row r="276" spans="2:66" ht="24.95" customHeight="1">
      <c r="B276" s="394"/>
      <c r="C276" s="127"/>
      <c r="D276" s="127"/>
      <c r="E276" s="127"/>
      <c r="F276" s="127"/>
      <c r="G276" s="127"/>
      <c r="H276" s="127"/>
      <c r="I276" s="127"/>
      <c r="J276" s="381"/>
      <c r="K276" s="381"/>
      <c r="L276" s="127"/>
      <c r="M276" s="127"/>
      <c r="N276" s="127"/>
      <c r="O276" s="127"/>
      <c r="P276" s="127"/>
      <c r="Q276" s="127"/>
      <c r="R276" s="394"/>
      <c r="S276" s="127"/>
      <c r="T276" s="127"/>
      <c r="U276" s="127"/>
      <c r="V276" s="127"/>
      <c r="W276" s="127"/>
      <c r="X276" s="127"/>
      <c r="Y276" s="127"/>
      <c r="Z276" s="397"/>
      <c r="AA276" s="127"/>
      <c r="AB276" s="127"/>
      <c r="AC276" s="127"/>
      <c r="AD276" s="127"/>
      <c r="AE276" s="127"/>
      <c r="AF276" s="127"/>
      <c r="AG276" s="398"/>
      <c r="AH276" s="398"/>
      <c r="AI276" s="398"/>
      <c r="AJ276" s="398"/>
    </row>
    <row r="277" spans="2:66" ht="24.95" customHeight="1">
      <c r="B277" s="394"/>
      <c r="C277" s="127"/>
      <c r="D277" s="127"/>
      <c r="E277" s="127"/>
      <c r="F277" s="127"/>
      <c r="G277" s="127"/>
      <c r="H277" s="127"/>
      <c r="I277" s="127"/>
      <c r="J277" s="381"/>
      <c r="K277" s="381"/>
      <c r="L277" s="127"/>
      <c r="M277" s="127"/>
      <c r="N277" s="127"/>
      <c r="O277" s="127"/>
      <c r="P277" s="127"/>
      <c r="Q277" s="127"/>
      <c r="R277" s="394"/>
      <c r="S277" s="127"/>
      <c r="T277" s="127"/>
      <c r="U277" s="127"/>
      <c r="V277" s="127"/>
      <c r="W277" s="127"/>
      <c r="X277" s="127"/>
      <c r="Y277" s="127"/>
      <c r="Z277" s="397"/>
      <c r="AA277" s="127"/>
      <c r="AB277" s="127"/>
      <c r="AC277" s="127"/>
      <c r="AD277" s="127"/>
      <c r="AE277" s="127"/>
      <c r="AF277" s="127"/>
      <c r="AG277" s="398"/>
      <c r="AH277" s="398"/>
      <c r="AI277" s="398"/>
      <c r="AJ277" s="398"/>
    </row>
    <row r="278" spans="2:66" ht="24.95" customHeight="1">
      <c r="B278" s="394"/>
      <c r="C278" s="127"/>
      <c r="D278" s="127"/>
      <c r="E278" s="127"/>
      <c r="F278" s="127"/>
      <c r="G278" s="127"/>
      <c r="H278" s="127"/>
      <c r="I278" s="127"/>
      <c r="J278" s="381"/>
      <c r="K278" s="381"/>
      <c r="L278" s="127"/>
      <c r="M278" s="127"/>
      <c r="N278" s="127"/>
      <c r="O278" s="127"/>
      <c r="P278" s="127"/>
      <c r="Q278" s="127"/>
      <c r="R278" s="394"/>
      <c r="S278" s="127"/>
      <c r="T278" s="127"/>
      <c r="U278" s="127"/>
      <c r="V278" s="127"/>
      <c r="W278" s="127"/>
      <c r="X278" s="127"/>
      <c r="Y278" s="127"/>
      <c r="Z278" s="397"/>
      <c r="AA278" s="127"/>
      <c r="AB278" s="127"/>
      <c r="AC278" s="127"/>
      <c r="AD278" s="127"/>
      <c r="AE278" s="127"/>
      <c r="AF278" s="127"/>
      <c r="AG278" s="398"/>
      <c r="AH278" s="398"/>
      <c r="AI278" s="398"/>
      <c r="AJ278" s="398"/>
      <c r="AK278" s="366"/>
      <c r="AL278" s="366"/>
    </row>
    <row r="279" spans="2:66" ht="24.95" customHeight="1">
      <c r="B279" s="394"/>
      <c r="C279" s="127"/>
      <c r="D279" s="127"/>
      <c r="E279" s="127"/>
      <c r="F279" s="127"/>
      <c r="G279" s="127"/>
      <c r="H279" s="127"/>
      <c r="I279" s="127"/>
      <c r="J279" s="381"/>
      <c r="K279" s="381"/>
      <c r="L279" s="127"/>
      <c r="M279" s="127"/>
      <c r="N279" s="127"/>
      <c r="O279" s="127"/>
      <c r="P279" s="127"/>
      <c r="Q279" s="127"/>
      <c r="R279" s="394"/>
      <c r="S279" s="127"/>
      <c r="T279" s="127"/>
      <c r="U279" s="127"/>
      <c r="V279" s="127"/>
      <c r="W279" s="127"/>
      <c r="X279" s="127"/>
      <c r="Y279" s="127"/>
      <c r="Z279" s="397"/>
      <c r="AA279" s="127"/>
      <c r="AB279" s="127"/>
      <c r="AC279" s="127"/>
      <c r="AD279" s="127"/>
      <c r="AE279" s="127"/>
      <c r="AF279" s="127"/>
      <c r="AG279" s="398"/>
      <c r="AH279" s="398"/>
      <c r="AI279" s="398"/>
      <c r="AJ279" s="398"/>
      <c r="AK279" s="366"/>
      <c r="AL279" s="366"/>
    </row>
    <row r="280" spans="2:66" ht="24.95" customHeight="1">
      <c r="B280" s="394"/>
      <c r="C280" s="127"/>
      <c r="D280" s="127"/>
      <c r="E280" s="127"/>
      <c r="F280" s="127"/>
      <c r="G280" s="127"/>
      <c r="H280" s="127"/>
      <c r="I280" s="127"/>
      <c r="J280" s="381"/>
      <c r="K280" s="381"/>
      <c r="L280" s="127"/>
      <c r="M280" s="127"/>
      <c r="N280" s="127"/>
      <c r="O280" s="127"/>
      <c r="P280" s="127"/>
      <c r="Q280" s="127"/>
      <c r="R280" s="394"/>
      <c r="S280" s="127"/>
      <c r="T280" s="127"/>
      <c r="U280" s="127"/>
      <c r="V280" s="127"/>
      <c r="W280" s="127"/>
      <c r="X280" s="127"/>
      <c r="Y280" s="127"/>
      <c r="Z280" s="397"/>
      <c r="AA280" s="127"/>
      <c r="AB280" s="127"/>
      <c r="AC280" s="127"/>
      <c r="AD280" s="127"/>
      <c r="AE280" s="127"/>
      <c r="AF280" s="127"/>
      <c r="AG280" s="398"/>
      <c r="AH280" s="398"/>
      <c r="AI280" s="398"/>
      <c r="AJ280" s="398"/>
      <c r="AK280" s="366"/>
      <c r="AL280" s="366"/>
    </row>
    <row r="281" spans="2:66" ht="21.95" customHeight="1">
      <c r="B281" s="382" t="s">
        <v>528</v>
      </c>
      <c r="C281" s="204" t="s">
        <v>591</v>
      </c>
      <c r="D281" s="204"/>
      <c r="E281" s="204"/>
      <c r="F281" s="111"/>
      <c r="G281" s="127"/>
      <c r="H281" s="127"/>
      <c r="I281" s="127"/>
      <c r="J281" s="381"/>
      <c r="K281" s="381"/>
      <c r="L281" s="127"/>
      <c r="M281" s="127"/>
      <c r="N281" s="127"/>
      <c r="O281" s="127"/>
      <c r="P281" s="127"/>
      <c r="Q281" s="127"/>
      <c r="R281" s="394"/>
      <c r="S281" s="127"/>
      <c r="T281" s="127"/>
      <c r="U281" s="127"/>
      <c r="V281" s="127"/>
      <c r="W281" s="127"/>
      <c r="X281" s="127"/>
      <c r="Y281" s="127"/>
      <c r="Z281" s="397"/>
      <c r="AA281" s="127"/>
      <c r="AB281" s="127"/>
      <c r="AC281" s="127"/>
      <c r="AD281" s="127"/>
      <c r="AE281" s="127"/>
      <c r="AF281" s="127"/>
      <c r="AG281" s="398"/>
      <c r="AH281" s="398"/>
      <c r="AI281" s="398"/>
      <c r="AJ281" s="398"/>
      <c r="AK281" s="366"/>
      <c r="AL281" s="366"/>
    </row>
    <row r="282" spans="2:66" ht="21.95" customHeight="1">
      <c r="B282" s="394"/>
      <c r="C282" s="204" t="s">
        <v>529</v>
      </c>
      <c r="D282" s="204"/>
      <c r="E282" s="204"/>
      <c r="F282" s="111"/>
      <c r="G282" s="127"/>
      <c r="H282" s="127"/>
      <c r="I282" s="127"/>
      <c r="J282" s="381"/>
      <c r="K282" s="381"/>
      <c r="L282" s="127"/>
      <c r="M282" s="127"/>
      <c r="N282" s="127"/>
      <c r="O282" s="127"/>
      <c r="P282" s="127"/>
      <c r="Q282" s="127"/>
      <c r="R282" s="394"/>
      <c r="S282" s="127"/>
      <c r="T282" s="127"/>
      <c r="U282" s="127"/>
      <c r="V282" s="127"/>
      <c r="W282" s="127"/>
      <c r="X282" s="127"/>
      <c r="Y282" s="127"/>
      <c r="Z282" s="397"/>
      <c r="AA282" s="127"/>
      <c r="AB282" s="127"/>
      <c r="AC282" s="127"/>
      <c r="AD282" s="127"/>
      <c r="AE282" s="127"/>
      <c r="AF282" s="127"/>
      <c r="AG282" s="398"/>
      <c r="AH282" s="398"/>
      <c r="AI282" s="398"/>
      <c r="AJ282" s="398"/>
      <c r="AK282" s="366"/>
      <c r="AL282" s="366"/>
      <c r="BK282" s="402"/>
      <c r="BL282" s="402"/>
      <c r="BM282" s="402"/>
      <c r="BN282" s="402"/>
    </row>
    <row r="283" spans="2:66" ht="21.95" customHeight="1">
      <c r="B283" s="394"/>
      <c r="C283" s="204" t="s">
        <v>592</v>
      </c>
      <c r="D283" s="204"/>
      <c r="E283" s="204"/>
      <c r="F283" s="111"/>
      <c r="G283" s="127"/>
      <c r="H283" s="127"/>
      <c r="I283" s="127"/>
      <c r="J283" s="381"/>
      <c r="K283" s="381"/>
      <c r="L283" s="127"/>
      <c r="M283" s="127"/>
      <c r="N283" s="127"/>
      <c r="O283" s="127"/>
      <c r="P283" s="127"/>
      <c r="Q283" s="127"/>
      <c r="R283" s="394"/>
      <c r="S283" s="127"/>
      <c r="T283" s="127"/>
      <c r="U283" s="127"/>
      <c r="V283" s="127"/>
      <c r="W283" s="127"/>
      <c r="X283" s="127"/>
      <c r="Y283" s="127"/>
      <c r="Z283" s="397"/>
      <c r="AA283" s="127"/>
      <c r="AB283" s="127"/>
      <c r="AC283" s="127"/>
      <c r="AD283" s="127"/>
      <c r="AE283" s="127"/>
      <c r="AF283" s="127"/>
      <c r="AG283" s="398"/>
      <c r="AH283" s="398"/>
      <c r="AI283" s="398"/>
      <c r="AJ283" s="398"/>
      <c r="BN283" s="402"/>
    </row>
    <row r="284" spans="2:66" ht="21.95" customHeight="1">
      <c r="B284" s="382" t="s">
        <v>528</v>
      </c>
      <c r="C284" s="204" t="s">
        <v>532</v>
      </c>
      <c r="D284" s="204"/>
      <c r="E284" s="204"/>
      <c r="F284" s="127"/>
      <c r="G284" s="127"/>
      <c r="H284" s="127"/>
      <c r="I284" s="127"/>
      <c r="J284" s="381"/>
      <c r="K284" s="381"/>
      <c r="L284" s="127"/>
      <c r="M284" s="127"/>
      <c r="N284" s="127"/>
      <c r="O284" s="127"/>
      <c r="P284" s="127"/>
      <c r="Q284" s="127"/>
      <c r="R284" s="394"/>
      <c r="S284" s="127"/>
      <c r="T284" s="127"/>
      <c r="U284" s="127"/>
      <c r="V284" s="127"/>
      <c r="W284" s="127"/>
      <c r="X284" s="127"/>
      <c r="Y284" s="127"/>
      <c r="Z284" s="397"/>
      <c r="AA284" s="127"/>
      <c r="AB284" s="127"/>
      <c r="AC284" s="127"/>
      <c r="AD284" s="127"/>
      <c r="AE284" s="127"/>
      <c r="AF284" s="127"/>
      <c r="AG284" s="398"/>
      <c r="AH284" s="398"/>
      <c r="AI284" s="398"/>
      <c r="AJ284" s="398"/>
      <c r="BN284" s="402"/>
    </row>
    <row r="285" spans="2:66" ht="21.95" customHeight="1">
      <c r="B285" s="382" t="s">
        <v>528</v>
      </c>
      <c r="C285" s="2211" t="s">
        <v>660</v>
      </c>
      <c r="D285" s="2211"/>
      <c r="E285" s="2211"/>
      <c r="F285" s="2211"/>
      <c r="G285" s="2211"/>
      <c r="H285" s="2211"/>
      <c r="I285" s="2211"/>
      <c r="J285" s="2211"/>
      <c r="K285" s="2211"/>
      <c r="L285" s="2211"/>
      <c r="M285" s="2211"/>
      <c r="N285" s="2211"/>
      <c r="O285" s="2211"/>
      <c r="P285" s="2211"/>
      <c r="Q285" s="2211"/>
      <c r="R285" s="2211"/>
      <c r="S285" s="2211"/>
      <c r="T285" s="2211"/>
      <c r="U285" s="2211"/>
      <c r="V285" s="2211"/>
      <c r="W285" s="2211"/>
      <c r="X285" s="2211"/>
      <c r="Y285" s="2211"/>
      <c r="Z285" s="2211"/>
      <c r="AA285" s="2211"/>
      <c r="AB285" s="2211"/>
      <c r="AC285" s="2211"/>
      <c r="AD285" s="2211"/>
      <c r="AE285" s="2211"/>
      <c r="AF285" s="2211"/>
      <c r="AG285" s="2211"/>
      <c r="AH285" s="2211"/>
      <c r="AI285" s="2211"/>
      <c r="AJ285" s="2211"/>
      <c r="AK285" s="188"/>
      <c r="AL285" s="188"/>
    </row>
    <row r="286" spans="2:66" ht="21.95" customHeight="1">
      <c r="B286" s="382"/>
      <c r="C286" s="2211"/>
      <c r="D286" s="2211"/>
      <c r="E286" s="2211"/>
      <c r="F286" s="2211"/>
      <c r="G286" s="2211"/>
      <c r="H286" s="2211"/>
      <c r="I286" s="2211"/>
      <c r="J286" s="2211"/>
      <c r="K286" s="2211"/>
      <c r="L286" s="2211"/>
      <c r="M286" s="2211"/>
      <c r="N286" s="2211"/>
      <c r="O286" s="2211"/>
      <c r="P286" s="2211"/>
      <c r="Q286" s="2211"/>
      <c r="R286" s="2211"/>
      <c r="S286" s="2211"/>
      <c r="T286" s="2211"/>
      <c r="U286" s="2211"/>
      <c r="V286" s="2211"/>
      <c r="W286" s="2211"/>
      <c r="X286" s="2211"/>
      <c r="Y286" s="2211"/>
      <c r="Z286" s="2211"/>
      <c r="AA286" s="2211"/>
      <c r="AB286" s="2211"/>
      <c r="AC286" s="2211"/>
      <c r="AD286" s="2211"/>
      <c r="AE286" s="2211"/>
      <c r="AF286" s="2211"/>
      <c r="AG286" s="2211"/>
      <c r="AH286" s="2211"/>
      <c r="AI286" s="2211"/>
      <c r="AJ286" s="2211"/>
      <c r="AK286" s="188"/>
      <c r="AL286" s="188"/>
    </row>
    <row r="287" spans="2:66" ht="6.95" customHeight="1">
      <c r="B287" s="382"/>
      <c r="C287" s="204"/>
      <c r="D287" s="204"/>
      <c r="E287" s="204"/>
      <c r="F287" s="127"/>
      <c r="G287" s="127"/>
      <c r="H287" s="127"/>
      <c r="I287" s="127"/>
      <c r="J287" s="381"/>
      <c r="K287" s="381"/>
      <c r="L287" s="127"/>
      <c r="M287" s="127"/>
      <c r="N287" s="127"/>
      <c r="O287" s="127"/>
      <c r="P287" s="127"/>
      <c r="Q287" s="127"/>
      <c r="R287" s="394"/>
      <c r="S287" s="127"/>
      <c r="T287" s="127"/>
      <c r="U287" s="127"/>
      <c r="V287" s="127"/>
      <c r="W287" s="127"/>
      <c r="X287" s="127"/>
      <c r="Y287" s="127"/>
      <c r="Z287" s="397"/>
      <c r="AA287" s="127"/>
      <c r="AB287" s="127"/>
      <c r="AC287" s="127"/>
      <c r="AD287" s="127"/>
      <c r="AE287" s="127"/>
      <c r="AF287" s="127"/>
      <c r="AG287" s="398"/>
      <c r="AH287" s="398"/>
      <c r="AI287" s="398"/>
      <c r="AJ287" s="398"/>
      <c r="AK287" s="188"/>
      <c r="AL287" s="188"/>
      <c r="AM287" s="399"/>
      <c r="AN287" s="399"/>
      <c r="AO287" s="400"/>
    </row>
    <row r="288" spans="2:66" ht="24.95" customHeight="1">
      <c r="B288" s="382"/>
      <c r="C288" s="204"/>
      <c r="D288" s="204"/>
      <c r="E288" s="204"/>
      <c r="F288" s="127"/>
      <c r="AI288" s="127"/>
      <c r="AJ288" s="398"/>
      <c r="AP288" s="411"/>
      <c r="AQ288" s="411"/>
      <c r="AR288" s="411"/>
      <c r="AS288" s="411"/>
      <c r="AT288" s="411"/>
    </row>
    <row r="289" spans="2:94" ht="24.95" customHeight="1">
      <c r="B289" s="382"/>
      <c r="C289" s="204"/>
      <c r="D289" s="204"/>
      <c r="E289" s="204"/>
      <c r="F289" s="127"/>
      <c r="AI289" s="127"/>
      <c r="AJ289" s="398"/>
      <c r="AP289" s="411"/>
      <c r="AQ289" s="411"/>
      <c r="AR289" s="411"/>
      <c r="AS289" s="411"/>
      <c r="AT289" s="411"/>
    </row>
    <row r="290" spans="2:94" ht="20.100000000000001" customHeight="1">
      <c r="B290" s="382"/>
      <c r="C290" s="204"/>
      <c r="D290" s="204"/>
      <c r="E290" s="204"/>
      <c r="F290" s="127"/>
      <c r="G290" s="127"/>
      <c r="H290" s="127"/>
      <c r="I290" s="127"/>
      <c r="J290" s="381"/>
      <c r="K290" s="381"/>
      <c r="L290" s="127"/>
      <c r="M290" s="127"/>
      <c r="N290" s="127"/>
      <c r="O290" s="127"/>
      <c r="P290" s="127"/>
      <c r="Q290" s="127"/>
      <c r="R290" s="394"/>
      <c r="S290" s="127"/>
      <c r="T290" s="127"/>
      <c r="U290" s="127"/>
      <c r="V290" s="127"/>
      <c r="W290" s="127"/>
      <c r="X290" s="127"/>
      <c r="Y290" s="127"/>
      <c r="Z290" s="397"/>
      <c r="AA290" s="127"/>
      <c r="AB290" s="195" t="s">
        <v>535</v>
      </c>
      <c r="AC290" s="2122" t="str">
        <f>AC224</f>
        <v>B구간</v>
      </c>
      <c r="AD290" s="859"/>
      <c r="AE290" s="859"/>
      <c r="AF290" s="859"/>
      <c r="AG290" s="859"/>
      <c r="AH290" s="859"/>
      <c r="AI290" s="859"/>
      <c r="AJ290" s="195" t="s">
        <v>537</v>
      </c>
      <c r="AP290" s="411"/>
      <c r="AQ290" s="411"/>
      <c r="AR290" s="411"/>
      <c r="AS290" s="411"/>
      <c r="AT290" s="411"/>
    </row>
    <row r="291" spans="2:94" ht="20.100000000000001" customHeight="1" thickBot="1">
      <c r="B291" s="1923" t="s">
        <v>597</v>
      </c>
      <c r="C291" s="1924"/>
      <c r="D291" s="1924"/>
      <c r="E291" s="1924"/>
      <c r="F291" s="1924"/>
      <c r="G291" s="1924"/>
      <c r="H291" s="1924" t="s">
        <v>598</v>
      </c>
      <c r="I291" s="1924"/>
      <c r="J291" s="1924"/>
      <c r="K291" s="1924"/>
      <c r="L291" s="1924"/>
      <c r="M291" s="1924" t="s">
        <v>599</v>
      </c>
      <c r="N291" s="1924"/>
      <c r="O291" s="1924"/>
      <c r="P291" s="1924"/>
      <c r="Q291" s="2180" t="s">
        <v>600</v>
      </c>
      <c r="R291" s="2180"/>
      <c r="S291" s="2180"/>
      <c r="T291" s="2180"/>
      <c r="U291" s="2180" t="s">
        <v>522</v>
      </c>
      <c r="V291" s="2180"/>
      <c r="W291" s="2180"/>
      <c r="X291" s="2180"/>
      <c r="Y291" s="2180"/>
      <c r="Z291" s="2180" t="s">
        <v>590</v>
      </c>
      <c r="AA291" s="2180"/>
      <c r="AB291" s="2180"/>
      <c r="AC291" s="2180" t="s">
        <v>540</v>
      </c>
      <c r="AD291" s="2180"/>
      <c r="AE291" s="2180"/>
      <c r="AF291" s="2180"/>
      <c r="AG291" s="2180" t="s">
        <v>487</v>
      </c>
      <c r="AH291" s="2180"/>
      <c r="AI291" s="2180"/>
      <c r="AJ291" s="2181"/>
      <c r="AK291" s="2212" t="s">
        <v>530</v>
      </c>
      <c r="AL291" s="2212"/>
      <c r="AM291" s="2212"/>
      <c r="AN291" s="399" t="s">
        <v>531</v>
      </c>
      <c r="AO291" s="412">
        <f>U4</f>
        <v>3.3559999999999999</v>
      </c>
      <c r="AP291" s="2212" t="s">
        <v>530</v>
      </c>
      <c r="AQ291" s="2212"/>
      <c r="AR291" s="2212"/>
      <c r="AS291" s="401" t="s">
        <v>531</v>
      </c>
      <c r="AT291" s="2213">
        <f>U4</f>
        <v>3.3559999999999999</v>
      </c>
      <c r="AU291" s="2213"/>
      <c r="AV291" s="2213"/>
      <c r="AW291" s="2212" t="s">
        <v>539</v>
      </c>
      <c r="AX291" s="2212"/>
      <c r="AY291" s="2212"/>
      <c r="AZ291" s="2212"/>
      <c r="BA291" s="401" t="s">
        <v>534</v>
      </c>
      <c r="BB291" s="2213">
        <v>3.1</v>
      </c>
      <c r="BC291" s="2213"/>
      <c r="BD291" s="2213"/>
      <c r="BE291" s="2213"/>
      <c r="BF291" s="807" t="s">
        <v>604</v>
      </c>
      <c r="BG291" s="807"/>
      <c r="BH291" s="807"/>
      <c r="BI291" s="401" t="s">
        <v>534</v>
      </c>
      <c r="BJ291" s="2214">
        <f>($BR$291*(M292)^2)+$CC$291*M292+$CN$291</f>
        <v>10.889425591768029</v>
      </c>
      <c r="BK291" s="2214"/>
      <c r="BL291" s="2214"/>
      <c r="BM291" s="2214"/>
      <c r="BO291" s="1141" t="s">
        <v>593</v>
      </c>
      <c r="BP291" s="1141"/>
      <c r="BQ291" s="1141" t="s">
        <v>535</v>
      </c>
      <c r="BR291" s="2215">
        <v>-4.8609999999999998</v>
      </c>
      <c r="BS291" s="2215"/>
      <c r="BT291" s="2215"/>
      <c r="BU291" s="2215"/>
      <c r="BV291" s="1141" t="s">
        <v>536</v>
      </c>
      <c r="BW291" s="2219" t="s">
        <v>594</v>
      </c>
      <c r="BX291" s="2219"/>
      <c r="BY291" s="127"/>
      <c r="BZ291" s="2192" t="s">
        <v>595</v>
      </c>
      <c r="CA291" s="1141" t="s">
        <v>537</v>
      </c>
      <c r="CB291" s="1141" t="s">
        <v>538</v>
      </c>
      <c r="CC291" s="1141">
        <v>28.664999999999999</v>
      </c>
      <c r="CD291" s="1141"/>
      <c r="CE291" s="1141"/>
      <c r="CF291" s="1141"/>
      <c r="CG291" s="1141"/>
      <c r="CH291" s="1141" t="s">
        <v>536</v>
      </c>
      <c r="CI291" s="2219" t="s">
        <v>594</v>
      </c>
      <c r="CJ291" s="2219"/>
      <c r="CK291" s="2192" t="s">
        <v>537</v>
      </c>
      <c r="CL291" s="394"/>
      <c r="CM291" s="1141" t="s">
        <v>538</v>
      </c>
      <c r="CN291" s="1141">
        <v>4.4980000000000002</v>
      </c>
      <c r="CO291" s="1141"/>
      <c r="CP291" s="1141"/>
    </row>
    <row r="292" spans="2:94" ht="20.100000000000001" customHeight="1" thickTop="1">
      <c r="B292" s="2216">
        <f>BB291</f>
        <v>3.1</v>
      </c>
      <c r="C292" s="1927"/>
      <c r="D292" s="1927"/>
      <c r="E292" s="1927"/>
      <c r="F292" s="1927"/>
      <c r="G292" s="1927"/>
      <c r="H292" s="2217">
        <f>BB292</f>
        <v>13.356</v>
      </c>
      <c r="I292" s="1927"/>
      <c r="J292" s="1927"/>
      <c r="K292" s="1927"/>
      <c r="L292" s="1927"/>
      <c r="M292" s="2218">
        <f>B292/H292</f>
        <v>0.23210542078466609</v>
      </c>
      <c r="N292" s="2218"/>
      <c r="O292" s="2218"/>
      <c r="P292" s="2218"/>
      <c r="Q292" s="2186">
        <f>MIN(BJ291,BJ292)</f>
        <v>7.8</v>
      </c>
      <c r="R292" s="2186"/>
      <c r="S292" s="2186"/>
      <c r="T292" s="2186"/>
      <c r="U292" s="2208">
        <f>AC292/10.1</f>
        <v>2.5742574257425743</v>
      </c>
      <c r="V292" s="2196"/>
      <c r="W292" s="2196"/>
      <c r="X292" s="2196"/>
      <c r="Y292" s="2196"/>
      <c r="Z292" s="2186">
        <f>I4</f>
        <v>3.5</v>
      </c>
      <c r="AA292" s="2196"/>
      <c r="AB292" s="2196"/>
      <c r="AC292" s="2198">
        <v>26</v>
      </c>
      <c r="AD292" s="2198"/>
      <c r="AE292" s="2199"/>
      <c r="AF292" s="2199"/>
      <c r="AG292" s="2186">
        <f>((AC292*(Z292)^3)/((Q292)*(U292-1)^3))/AC292</f>
        <v>1.4089068438562202</v>
      </c>
      <c r="AH292" s="2186"/>
      <c r="AI292" s="2186"/>
      <c r="AJ292" s="2187"/>
      <c r="AK292" s="2212" t="s">
        <v>533</v>
      </c>
      <c r="AL292" s="2212"/>
      <c r="AM292" s="2212"/>
      <c r="AN292" s="399" t="s">
        <v>534</v>
      </c>
      <c r="AO292" s="412">
        <f>AB4</f>
        <v>-10</v>
      </c>
      <c r="AP292" s="2212" t="s">
        <v>533</v>
      </c>
      <c r="AQ292" s="2212"/>
      <c r="AR292" s="2212"/>
      <c r="AS292" s="401" t="s">
        <v>534</v>
      </c>
      <c r="AT292" s="2213">
        <f>ABS(AB4)</f>
        <v>10</v>
      </c>
      <c r="AU292" s="2213"/>
      <c r="AV292" s="2213"/>
      <c r="AW292" s="2212" t="s">
        <v>541</v>
      </c>
      <c r="AX292" s="2212"/>
      <c r="AY292" s="2212"/>
      <c r="AZ292" s="2212"/>
      <c r="BA292" s="401" t="s">
        <v>534</v>
      </c>
      <c r="BB292" s="2213">
        <f>AT291+AT292</f>
        <v>13.356</v>
      </c>
      <c r="BC292" s="2213"/>
      <c r="BD292" s="2213"/>
      <c r="BE292" s="2213"/>
      <c r="BF292" s="807" t="s">
        <v>605</v>
      </c>
      <c r="BG292" s="807"/>
      <c r="BH292" s="807"/>
      <c r="BI292" s="401" t="s">
        <v>534</v>
      </c>
      <c r="BJ292" s="2214">
        <v>7.8</v>
      </c>
      <c r="BK292" s="2214"/>
      <c r="BL292" s="2214"/>
      <c r="BM292" s="2214"/>
      <c r="BO292" s="1141"/>
      <c r="BP292" s="1141"/>
      <c r="BQ292" s="1141"/>
      <c r="BR292" s="2215"/>
      <c r="BS292" s="2215"/>
      <c r="BT292" s="2215"/>
      <c r="BU292" s="2215"/>
      <c r="BV292" s="1141"/>
      <c r="BW292" s="1141" t="s">
        <v>596</v>
      </c>
      <c r="BX292" s="1141"/>
      <c r="BY292" s="127"/>
      <c r="BZ292" s="2192"/>
      <c r="CA292" s="1141"/>
      <c r="CB292" s="1141"/>
      <c r="CC292" s="1141"/>
      <c r="CD292" s="1141"/>
      <c r="CE292" s="1141"/>
      <c r="CF292" s="1141"/>
      <c r="CG292" s="1141"/>
      <c r="CH292" s="1141"/>
      <c r="CI292" s="1141" t="s">
        <v>596</v>
      </c>
      <c r="CJ292" s="1141"/>
      <c r="CK292" s="2192"/>
      <c r="CL292" s="394"/>
      <c r="CM292" s="1141"/>
      <c r="CN292" s="1141"/>
      <c r="CO292" s="1141"/>
      <c r="CP292" s="1141"/>
    </row>
    <row r="293" spans="2:94" ht="15" customHeight="1">
      <c r="B293" s="394"/>
      <c r="C293" s="127"/>
      <c r="D293" s="127"/>
      <c r="E293" s="127"/>
      <c r="F293" s="127"/>
      <c r="G293" s="127"/>
      <c r="H293" s="127"/>
      <c r="I293" s="127"/>
      <c r="J293" s="381"/>
      <c r="K293" s="381"/>
      <c r="L293" s="127"/>
      <c r="M293" s="127"/>
      <c r="N293" s="127"/>
      <c r="O293" s="127"/>
      <c r="P293" s="127"/>
      <c r="Q293" s="127"/>
      <c r="R293" s="394"/>
      <c r="S293" s="127"/>
      <c r="T293" s="127"/>
      <c r="U293" s="127"/>
      <c r="V293" s="127"/>
      <c r="W293" s="127"/>
      <c r="X293" s="127"/>
      <c r="Y293" s="127"/>
      <c r="Z293" s="397"/>
      <c r="AA293" s="127"/>
      <c r="AB293" s="127"/>
      <c r="AC293" s="127"/>
      <c r="AD293" s="127"/>
      <c r="AE293" s="127"/>
      <c r="AF293" s="127"/>
      <c r="AG293" s="398"/>
      <c r="AH293" s="398"/>
      <c r="AI293" s="398"/>
      <c r="AJ293" s="398"/>
      <c r="AK293" s="188"/>
      <c r="AL293" s="188"/>
      <c r="AM293" s="399"/>
      <c r="AN293" s="399"/>
      <c r="AO293" s="399"/>
      <c r="AR293" s="399"/>
      <c r="AS293" s="399"/>
      <c r="AT293" s="399"/>
    </row>
    <row r="294" spans="2:94" ht="20.100000000000001" customHeight="1">
      <c r="B294" s="382"/>
      <c r="C294" s="204"/>
      <c r="D294" s="204"/>
      <c r="E294" s="204"/>
      <c r="F294" s="127"/>
      <c r="G294" s="127"/>
      <c r="H294" s="127"/>
      <c r="I294" s="127"/>
      <c r="J294" s="381"/>
      <c r="K294" s="381"/>
      <c r="L294" s="127"/>
      <c r="M294" s="127"/>
      <c r="N294" s="127"/>
      <c r="O294" s="127"/>
      <c r="P294" s="127"/>
      <c r="Q294" s="127"/>
      <c r="R294" s="394"/>
      <c r="S294" s="127"/>
      <c r="T294" s="127"/>
      <c r="U294" s="127"/>
      <c r="V294" s="127"/>
      <c r="W294" s="127"/>
      <c r="X294" s="127"/>
      <c r="Y294" s="127"/>
      <c r="Z294" s="397"/>
      <c r="AA294" s="127"/>
      <c r="AB294" s="195" t="s">
        <v>535</v>
      </c>
      <c r="AC294" s="2122" t="str">
        <f>AC238</f>
        <v>C구간</v>
      </c>
      <c r="AD294" s="859"/>
      <c r="AE294" s="859"/>
      <c r="AF294" s="859"/>
      <c r="AG294" s="859"/>
      <c r="AH294" s="859"/>
      <c r="AI294" s="859"/>
      <c r="AJ294" s="195" t="s">
        <v>537</v>
      </c>
      <c r="AP294" s="411"/>
      <c r="AQ294" s="411"/>
      <c r="AR294" s="411"/>
      <c r="AS294" s="411"/>
      <c r="AT294" s="411"/>
    </row>
    <row r="295" spans="2:94" ht="20.100000000000001" customHeight="1" thickBot="1">
      <c r="B295" s="1923" t="s">
        <v>597</v>
      </c>
      <c r="C295" s="1924"/>
      <c r="D295" s="1924"/>
      <c r="E295" s="1924"/>
      <c r="F295" s="1924"/>
      <c r="G295" s="1924"/>
      <c r="H295" s="1924" t="s">
        <v>598</v>
      </c>
      <c r="I295" s="1924"/>
      <c r="J295" s="1924"/>
      <c r="K295" s="1924"/>
      <c r="L295" s="1924"/>
      <c r="M295" s="1924" t="s">
        <v>599</v>
      </c>
      <c r="N295" s="1924"/>
      <c r="O295" s="1924"/>
      <c r="P295" s="1924"/>
      <c r="Q295" s="2180" t="s">
        <v>600</v>
      </c>
      <c r="R295" s="2180"/>
      <c r="S295" s="2180"/>
      <c r="T295" s="2180"/>
      <c r="U295" s="2180" t="s">
        <v>522</v>
      </c>
      <c r="V295" s="2180"/>
      <c r="W295" s="2180"/>
      <c r="X295" s="2180"/>
      <c r="Y295" s="2180"/>
      <c r="Z295" s="2180" t="s">
        <v>590</v>
      </c>
      <c r="AA295" s="2180"/>
      <c r="AB295" s="2180"/>
      <c r="AC295" s="2180" t="s">
        <v>540</v>
      </c>
      <c r="AD295" s="2180"/>
      <c r="AE295" s="2180"/>
      <c r="AF295" s="2180"/>
      <c r="AG295" s="2180" t="s">
        <v>487</v>
      </c>
      <c r="AH295" s="2180"/>
      <c r="AI295" s="2180"/>
      <c r="AJ295" s="2181"/>
      <c r="AK295" s="2212" t="s">
        <v>530</v>
      </c>
      <c r="AL295" s="2212"/>
      <c r="AM295" s="2212"/>
      <c r="AN295" s="399" t="s">
        <v>531</v>
      </c>
      <c r="AO295" s="412">
        <f>U5</f>
        <v>3.3559999999999999</v>
      </c>
      <c r="AP295" s="2212" t="s">
        <v>530</v>
      </c>
      <c r="AQ295" s="2212"/>
      <c r="AR295" s="2212"/>
      <c r="AS295" s="401" t="s">
        <v>531</v>
      </c>
      <c r="AT295" s="2213">
        <f>U5</f>
        <v>3.3559999999999999</v>
      </c>
      <c r="AU295" s="2213"/>
      <c r="AV295" s="2213"/>
      <c r="AW295" s="2212" t="s">
        <v>539</v>
      </c>
      <c r="AX295" s="2212"/>
      <c r="AY295" s="2212"/>
      <c r="AZ295" s="2212"/>
      <c r="BA295" s="401" t="s">
        <v>534</v>
      </c>
      <c r="BB295" s="2213">
        <v>3.1</v>
      </c>
      <c r="BC295" s="2213"/>
      <c r="BD295" s="2213"/>
      <c r="BE295" s="2213"/>
      <c r="BF295" s="807" t="s">
        <v>604</v>
      </c>
      <c r="BG295" s="807"/>
      <c r="BH295" s="807"/>
      <c r="BI295" s="401" t="s">
        <v>534</v>
      </c>
      <c r="BJ295" s="2214">
        <f>($BR$291*(M296)^2)+$CC$291*M296+$CN$291</f>
        <v>10.889425591768029</v>
      </c>
      <c r="BK295" s="2214"/>
      <c r="BL295" s="2214"/>
      <c r="BM295" s="2214"/>
    </row>
    <row r="296" spans="2:94" ht="20.100000000000001" customHeight="1" thickTop="1">
      <c r="B296" s="2216">
        <f>BB295</f>
        <v>3.1</v>
      </c>
      <c r="C296" s="1927"/>
      <c r="D296" s="1927"/>
      <c r="E296" s="1927"/>
      <c r="F296" s="1927"/>
      <c r="G296" s="1927"/>
      <c r="H296" s="2217">
        <f>BB296</f>
        <v>13.356</v>
      </c>
      <c r="I296" s="1927"/>
      <c r="J296" s="1927"/>
      <c r="K296" s="1927"/>
      <c r="L296" s="1927"/>
      <c r="M296" s="2218">
        <f>B296/H296</f>
        <v>0.23210542078466609</v>
      </c>
      <c r="N296" s="2218"/>
      <c r="O296" s="2218"/>
      <c r="P296" s="2218"/>
      <c r="Q296" s="2186">
        <f>MIN(BJ295,BJ296)</f>
        <v>7.8</v>
      </c>
      <c r="R296" s="2186"/>
      <c r="S296" s="2186"/>
      <c r="T296" s="2186"/>
      <c r="U296" s="2208">
        <f>AC296/10.1</f>
        <v>2.5742574257425743</v>
      </c>
      <c r="V296" s="2196"/>
      <c r="W296" s="2196"/>
      <c r="X296" s="2196"/>
      <c r="Y296" s="2196"/>
      <c r="Z296" s="2186">
        <f>I5</f>
        <v>4.2</v>
      </c>
      <c r="AA296" s="2196"/>
      <c r="AB296" s="2196"/>
      <c r="AC296" s="2198">
        <f>AC292</f>
        <v>26</v>
      </c>
      <c r="AD296" s="2198"/>
      <c r="AE296" s="2199"/>
      <c r="AF296" s="2199"/>
      <c r="AG296" s="2186">
        <f>((AC296*(Z296)^3)/((Q296)*(U296-1)^3))/AC296</f>
        <v>2.4345910261835488</v>
      </c>
      <c r="AH296" s="2186"/>
      <c r="AI296" s="2186"/>
      <c r="AJ296" s="2187"/>
      <c r="AK296" s="2212" t="s">
        <v>533</v>
      </c>
      <c r="AL296" s="2212"/>
      <c r="AM296" s="2212"/>
      <c r="AN296" s="399" t="s">
        <v>534</v>
      </c>
      <c r="AO296" s="412">
        <f>AB5</f>
        <v>-10</v>
      </c>
      <c r="AP296" s="2212" t="s">
        <v>533</v>
      </c>
      <c r="AQ296" s="2212"/>
      <c r="AR296" s="2212"/>
      <c r="AS296" s="401" t="s">
        <v>534</v>
      </c>
      <c r="AT296" s="2213">
        <f>ABS(AB5)</f>
        <v>10</v>
      </c>
      <c r="AU296" s="2213"/>
      <c r="AV296" s="2213"/>
      <c r="AW296" s="2212" t="s">
        <v>541</v>
      </c>
      <c r="AX296" s="2212"/>
      <c r="AY296" s="2212"/>
      <c r="AZ296" s="2212"/>
      <c r="BA296" s="401" t="s">
        <v>534</v>
      </c>
      <c r="BB296" s="2213">
        <f>AT295+AT296</f>
        <v>13.356</v>
      </c>
      <c r="BC296" s="2213"/>
      <c r="BD296" s="2213"/>
      <c r="BE296" s="2213"/>
      <c r="BF296" s="807" t="s">
        <v>605</v>
      </c>
      <c r="BG296" s="807"/>
      <c r="BH296" s="807"/>
      <c r="BI296" s="401" t="s">
        <v>534</v>
      </c>
      <c r="BJ296" s="2214">
        <v>7.8</v>
      </c>
      <c r="BK296" s="2214"/>
      <c r="BL296" s="2214"/>
      <c r="BM296" s="2214"/>
    </row>
    <row r="297" spans="2:94" ht="15" customHeight="1"/>
    <row r="298" spans="2:94" ht="20.100000000000001" customHeight="1">
      <c r="B298" s="382"/>
      <c r="C298" s="204"/>
      <c r="D298" s="204"/>
      <c r="E298" s="204"/>
      <c r="F298" s="127"/>
      <c r="G298" s="127"/>
      <c r="H298" s="127"/>
      <c r="I298" s="127"/>
      <c r="J298" s="381"/>
      <c r="K298" s="381"/>
      <c r="L298" s="127"/>
      <c r="M298" s="127"/>
      <c r="N298" s="127"/>
      <c r="O298" s="127"/>
      <c r="P298" s="127"/>
      <c r="Q298" s="127"/>
      <c r="R298" s="394"/>
      <c r="S298" s="127"/>
      <c r="T298" s="127"/>
      <c r="U298" s="127"/>
      <c r="V298" s="127"/>
      <c r="W298" s="127"/>
      <c r="X298" s="127"/>
      <c r="Y298" s="127"/>
      <c r="Z298" s="397"/>
      <c r="AA298" s="127"/>
      <c r="AB298" s="195" t="s">
        <v>535</v>
      </c>
      <c r="AC298" s="2122" t="str">
        <f>AC253</f>
        <v>D구간</v>
      </c>
      <c r="AD298" s="859"/>
      <c r="AE298" s="859"/>
      <c r="AF298" s="859"/>
      <c r="AG298" s="859"/>
      <c r="AH298" s="859"/>
      <c r="AI298" s="859"/>
      <c r="AJ298" s="195" t="s">
        <v>537</v>
      </c>
      <c r="AP298" s="411"/>
      <c r="AQ298" s="411"/>
      <c r="AR298" s="411"/>
      <c r="AS298" s="411"/>
      <c r="AT298" s="411"/>
    </row>
    <row r="299" spans="2:94" ht="20.100000000000001" customHeight="1" thickBot="1">
      <c r="B299" s="1923" t="s">
        <v>597</v>
      </c>
      <c r="C299" s="1924"/>
      <c r="D299" s="1924"/>
      <c r="E299" s="1924"/>
      <c r="F299" s="1924"/>
      <c r="G299" s="1924"/>
      <c r="H299" s="1924" t="s">
        <v>598</v>
      </c>
      <c r="I299" s="1924"/>
      <c r="J299" s="1924"/>
      <c r="K299" s="1924"/>
      <c r="L299" s="1924"/>
      <c r="M299" s="1924" t="s">
        <v>599</v>
      </c>
      <c r="N299" s="1924"/>
      <c r="O299" s="1924"/>
      <c r="P299" s="1924"/>
      <c r="Q299" s="2180" t="s">
        <v>600</v>
      </c>
      <c r="R299" s="2180"/>
      <c r="S299" s="2180"/>
      <c r="T299" s="2180"/>
      <c r="U299" s="2180" t="s">
        <v>522</v>
      </c>
      <c r="V299" s="2180"/>
      <c r="W299" s="2180"/>
      <c r="X299" s="2180"/>
      <c r="Y299" s="2180"/>
      <c r="Z299" s="2180" t="s">
        <v>590</v>
      </c>
      <c r="AA299" s="2180"/>
      <c r="AB299" s="2180"/>
      <c r="AC299" s="2180" t="s">
        <v>540</v>
      </c>
      <c r="AD299" s="2180"/>
      <c r="AE299" s="2180"/>
      <c r="AF299" s="2180"/>
      <c r="AG299" s="2180" t="s">
        <v>487</v>
      </c>
      <c r="AH299" s="2180"/>
      <c r="AI299" s="2180"/>
      <c r="AJ299" s="2181"/>
      <c r="AK299" s="2212" t="s">
        <v>530</v>
      </c>
      <c r="AL299" s="2212"/>
      <c r="AM299" s="2212"/>
      <c r="AN299" s="399" t="s">
        <v>531</v>
      </c>
      <c r="AO299" s="412">
        <f>U6</f>
        <v>3.3559999999999999</v>
      </c>
      <c r="AP299" s="2212" t="s">
        <v>530</v>
      </c>
      <c r="AQ299" s="2212"/>
      <c r="AR299" s="2212"/>
      <c r="AS299" s="401" t="s">
        <v>531</v>
      </c>
      <c r="AT299" s="2213">
        <f>U6</f>
        <v>3.3559999999999999</v>
      </c>
      <c r="AU299" s="2213"/>
      <c r="AV299" s="2213"/>
      <c r="AW299" s="2212" t="s">
        <v>539</v>
      </c>
      <c r="AX299" s="2212"/>
      <c r="AY299" s="2212"/>
      <c r="AZ299" s="2212"/>
      <c r="BA299" s="401" t="s">
        <v>534</v>
      </c>
      <c r="BB299" s="2213">
        <v>3.1</v>
      </c>
      <c r="BC299" s="2213"/>
      <c r="BD299" s="2213"/>
      <c r="BE299" s="2213"/>
      <c r="BF299" s="807" t="s">
        <v>604</v>
      </c>
      <c r="BG299" s="807"/>
      <c r="BH299" s="807"/>
      <c r="BI299" s="401" t="s">
        <v>534</v>
      </c>
      <c r="BJ299" s="2214">
        <f>($BR$291*(M300)^2)+$CC$291*M300+$CN$291</f>
        <v>10.889425591768029</v>
      </c>
      <c r="BK299" s="2214"/>
      <c r="BL299" s="2214"/>
      <c r="BM299" s="2214"/>
    </row>
    <row r="300" spans="2:94" ht="20.100000000000001" customHeight="1" thickTop="1">
      <c r="B300" s="2216">
        <f>BB299</f>
        <v>3.1</v>
      </c>
      <c r="C300" s="1927"/>
      <c r="D300" s="1927"/>
      <c r="E300" s="1927"/>
      <c r="F300" s="1927"/>
      <c r="G300" s="1927"/>
      <c r="H300" s="2217">
        <f>BB300</f>
        <v>13.356</v>
      </c>
      <c r="I300" s="1927"/>
      <c r="J300" s="1927"/>
      <c r="K300" s="1927"/>
      <c r="L300" s="1927"/>
      <c r="M300" s="2218">
        <f>B300/H300</f>
        <v>0.23210542078466609</v>
      </c>
      <c r="N300" s="2218"/>
      <c r="O300" s="2218"/>
      <c r="P300" s="2218"/>
      <c r="Q300" s="2186">
        <f>MIN(BJ299,BJ300)</f>
        <v>10.889425591768029</v>
      </c>
      <c r="R300" s="2186"/>
      <c r="S300" s="2186"/>
      <c r="T300" s="2186"/>
      <c r="U300" s="2208">
        <f>AC300/10.1</f>
        <v>2.5742574257425743</v>
      </c>
      <c r="V300" s="2196"/>
      <c r="W300" s="2196"/>
      <c r="X300" s="2196"/>
      <c r="Y300" s="2196"/>
      <c r="Z300" s="2186">
        <f>I6</f>
        <v>4</v>
      </c>
      <c r="AA300" s="2196"/>
      <c r="AB300" s="2196"/>
      <c r="AC300" s="2198">
        <f>AC296</f>
        <v>26</v>
      </c>
      <c r="AD300" s="2198"/>
      <c r="AE300" s="2199"/>
      <c r="AF300" s="2199"/>
      <c r="AG300" s="2186">
        <f>((AC300*(Z300)^3)/((Q300)*(U300-1)^3))/AC300</f>
        <v>1.5064258194688753</v>
      </c>
      <c r="AH300" s="2186"/>
      <c r="AI300" s="2186"/>
      <c r="AJ300" s="2187"/>
      <c r="AK300" s="2212" t="s">
        <v>533</v>
      </c>
      <c r="AL300" s="2212"/>
      <c r="AM300" s="2212"/>
      <c r="AN300" s="399" t="s">
        <v>534</v>
      </c>
      <c r="AO300" s="412">
        <f>AB6</f>
        <v>-10</v>
      </c>
      <c r="AP300" s="2212" t="s">
        <v>533</v>
      </c>
      <c r="AQ300" s="2212"/>
      <c r="AR300" s="2212"/>
      <c r="AS300" s="401" t="s">
        <v>534</v>
      </c>
      <c r="AT300" s="2213">
        <f>ABS(AB6)</f>
        <v>10</v>
      </c>
      <c r="AU300" s="2213"/>
      <c r="AV300" s="2213"/>
      <c r="AW300" s="2212" t="s">
        <v>541</v>
      </c>
      <c r="AX300" s="2212"/>
      <c r="AY300" s="2212"/>
      <c r="AZ300" s="2212"/>
      <c r="BA300" s="401" t="s">
        <v>534</v>
      </c>
      <c r="BB300" s="2213">
        <f>AT299+AT300</f>
        <v>13.356</v>
      </c>
      <c r="BC300" s="2213"/>
      <c r="BD300" s="2213"/>
      <c r="BE300" s="2213"/>
      <c r="BF300" s="807" t="s">
        <v>605</v>
      </c>
      <c r="BG300" s="807"/>
      <c r="BH300" s="807"/>
      <c r="BI300" s="401" t="s">
        <v>534</v>
      </c>
      <c r="BJ300" s="2214"/>
      <c r="BK300" s="2214"/>
      <c r="BL300" s="2214"/>
      <c r="BM300" s="2214"/>
    </row>
    <row r="301" spans="2:94" ht="15" customHeight="1">
      <c r="B301" s="394"/>
      <c r="C301" s="127"/>
      <c r="D301" s="127"/>
      <c r="E301" s="127"/>
      <c r="F301" s="127"/>
      <c r="G301" s="127"/>
      <c r="H301" s="127"/>
      <c r="I301" s="127"/>
      <c r="J301" s="381"/>
      <c r="K301" s="381"/>
      <c r="L301" s="127"/>
      <c r="M301" s="127"/>
      <c r="N301" s="127"/>
      <c r="O301" s="127"/>
      <c r="P301" s="127"/>
      <c r="Q301" s="127"/>
      <c r="R301" s="394"/>
      <c r="S301" s="127"/>
      <c r="T301" s="127"/>
      <c r="U301" s="127"/>
      <c r="V301" s="127"/>
      <c r="W301" s="127"/>
      <c r="X301" s="127"/>
      <c r="Y301" s="127"/>
      <c r="Z301" s="397"/>
      <c r="AA301" s="127"/>
      <c r="AB301" s="127"/>
      <c r="AC301" s="127"/>
      <c r="AD301" s="127"/>
      <c r="AE301" s="127"/>
      <c r="AF301" s="127"/>
      <c r="AG301" s="398"/>
      <c r="AH301" s="398"/>
      <c r="AI301" s="398"/>
      <c r="AJ301" s="398"/>
      <c r="AK301" s="188"/>
      <c r="AL301" s="188"/>
      <c r="AM301" s="399"/>
      <c r="AN301" s="399"/>
      <c r="AO301" s="399"/>
      <c r="AR301" s="399"/>
      <c r="AS301" s="399"/>
      <c r="AT301" s="399"/>
    </row>
    <row r="302" spans="2:94" ht="20.100000000000001" customHeight="1">
      <c r="B302" s="382"/>
      <c r="C302" s="204"/>
      <c r="D302" s="204"/>
      <c r="E302" s="204"/>
      <c r="F302" s="127"/>
      <c r="G302" s="127"/>
      <c r="H302" s="127"/>
      <c r="I302" s="127"/>
      <c r="J302" s="381"/>
      <c r="K302" s="381"/>
      <c r="L302" s="127"/>
      <c r="M302" s="127"/>
      <c r="N302" s="127"/>
      <c r="O302" s="127"/>
      <c r="P302" s="127"/>
      <c r="Q302" s="127"/>
      <c r="R302" s="394"/>
      <c r="S302" s="127"/>
      <c r="T302" s="127"/>
      <c r="U302" s="127"/>
      <c r="V302" s="127"/>
      <c r="W302" s="127"/>
      <c r="X302" s="127"/>
      <c r="Y302" s="127"/>
      <c r="Z302" s="397"/>
      <c r="AA302" s="127"/>
      <c r="AB302" s="195" t="s">
        <v>535</v>
      </c>
      <c r="AC302" s="2122" t="e">
        <f>AC261</f>
        <v>#REF!</v>
      </c>
      <c r="AD302" s="859"/>
      <c r="AE302" s="859"/>
      <c r="AF302" s="859"/>
      <c r="AG302" s="859"/>
      <c r="AH302" s="859"/>
      <c r="AI302" s="859"/>
      <c r="AJ302" s="195" t="s">
        <v>537</v>
      </c>
      <c r="AP302" s="411"/>
      <c r="AQ302" s="411"/>
      <c r="AR302" s="411"/>
      <c r="AS302" s="411"/>
      <c r="AT302" s="411"/>
    </row>
    <row r="303" spans="2:94" ht="20.100000000000001" customHeight="1" thickBot="1">
      <c r="B303" s="1923" t="s">
        <v>597</v>
      </c>
      <c r="C303" s="1924"/>
      <c r="D303" s="1924"/>
      <c r="E303" s="1924"/>
      <c r="F303" s="1924"/>
      <c r="G303" s="1924"/>
      <c r="H303" s="1924" t="s">
        <v>598</v>
      </c>
      <c r="I303" s="1924"/>
      <c r="J303" s="1924"/>
      <c r="K303" s="1924"/>
      <c r="L303" s="1924"/>
      <c r="M303" s="1924" t="s">
        <v>599</v>
      </c>
      <c r="N303" s="1924"/>
      <c r="O303" s="1924"/>
      <c r="P303" s="1924"/>
      <c r="Q303" s="2180" t="s">
        <v>600</v>
      </c>
      <c r="R303" s="2180"/>
      <c r="S303" s="2180"/>
      <c r="T303" s="2180"/>
      <c r="U303" s="2180" t="s">
        <v>522</v>
      </c>
      <c r="V303" s="2180"/>
      <c r="W303" s="2180"/>
      <c r="X303" s="2180"/>
      <c r="Y303" s="2180"/>
      <c r="Z303" s="2180" t="s">
        <v>590</v>
      </c>
      <c r="AA303" s="2180"/>
      <c r="AB303" s="2180"/>
      <c r="AC303" s="2180" t="s">
        <v>540</v>
      </c>
      <c r="AD303" s="2180"/>
      <c r="AE303" s="2180"/>
      <c r="AF303" s="2180"/>
      <c r="AG303" s="2180" t="s">
        <v>487</v>
      </c>
      <c r="AH303" s="2180"/>
      <c r="AI303" s="2180"/>
      <c r="AJ303" s="2181"/>
      <c r="AK303" s="2212" t="s">
        <v>530</v>
      </c>
      <c r="AL303" s="2212"/>
      <c r="AM303" s="2212"/>
      <c r="AN303" s="399" t="s">
        <v>531</v>
      </c>
      <c r="AO303" s="412" t="e">
        <f>#REF!</f>
        <v>#REF!</v>
      </c>
      <c r="AP303" s="2212" t="s">
        <v>530</v>
      </c>
      <c r="AQ303" s="2212"/>
      <c r="AR303" s="2212"/>
      <c r="AS303" s="401" t="s">
        <v>531</v>
      </c>
      <c r="AT303" s="2213" t="e">
        <f>#REF!</f>
        <v>#REF!</v>
      </c>
      <c r="AU303" s="2213"/>
      <c r="AV303" s="2213"/>
      <c r="AW303" s="2212" t="s">
        <v>539</v>
      </c>
      <c r="AX303" s="2212"/>
      <c r="AY303" s="2212"/>
      <c r="AZ303" s="2212"/>
      <c r="BA303" s="401" t="s">
        <v>534</v>
      </c>
      <c r="BB303" s="2213">
        <v>3.1</v>
      </c>
      <c r="BC303" s="2213"/>
      <c r="BD303" s="2213"/>
      <c r="BE303" s="2213"/>
      <c r="BF303" s="807" t="s">
        <v>604</v>
      </c>
      <c r="BG303" s="807"/>
      <c r="BH303" s="807"/>
      <c r="BI303" s="401" t="s">
        <v>534</v>
      </c>
      <c r="BJ303" s="2214" t="e">
        <f>($BR$291*(M304)^2)+$CC$291*M304+$CN$291</f>
        <v>#REF!</v>
      </c>
      <c r="BK303" s="2214"/>
      <c r="BL303" s="2214"/>
      <c r="BM303" s="2214"/>
    </row>
    <row r="304" spans="2:94" ht="20.100000000000001" customHeight="1" thickTop="1">
      <c r="B304" s="2216">
        <f>BB303</f>
        <v>3.1</v>
      </c>
      <c r="C304" s="1927"/>
      <c r="D304" s="1927"/>
      <c r="E304" s="1927"/>
      <c r="F304" s="1927"/>
      <c r="G304" s="1927"/>
      <c r="H304" s="2217" t="e">
        <f>BB304</f>
        <v>#REF!</v>
      </c>
      <c r="I304" s="1927"/>
      <c r="J304" s="1927"/>
      <c r="K304" s="1927"/>
      <c r="L304" s="1927"/>
      <c r="M304" s="2218" t="e">
        <f>B304/H304</f>
        <v>#REF!</v>
      </c>
      <c r="N304" s="2218"/>
      <c r="O304" s="2218"/>
      <c r="P304" s="2218"/>
      <c r="Q304" s="2186" t="e">
        <f>MIN(BJ303,BJ304)</f>
        <v>#REF!</v>
      </c>
      <c r="R304" s="2186"/>
      <c r="S304" s="2186"/>
      <c r="T304" s="2186"/>
      <c r="U304" s="2208">
        <f>AC304/10.1</f>
        <v>2.5742574257425743</v>
      </c>
      <c r="V304" s="2196"/>
      <c r="W304" s="2196"/>
      <c r="X304" s="2196"/>
      <c r="Y304" s="2196"/>
      <c r="Z304" s="2186" t="e">
        <f>#REF!</f>
        <v>#REF!</v>
      </c>
      <c r="AA304" s="2196"/>
      <c r="AB304" s="2196"/>
      <c r="AC304" s="2198">
        <f>AC300</f>
        <v>26</v>
      </c>
      <c r="AD304" s="2198"/>
      <c r="AE304" s="2199"/>
      <c r="AF304" s="2199"/>
      <c r="AG304" s="2186" t="e">
        <f>((AC304*(Z304)^3)/((Q304)*(U304-1)^3))/AC304</f>
        <v>#REF!</v>
      </c>
      <c r="AH304" s="2186"/>
      <c r="AI304" s="2186"/>
      <c r="AJ304" s="2187"/>
      <c r="AK304" s="2212" t="s">
        <v>533</v>
      </c>
      <c r="AL304" s="2212"/>
      <c r="AM304" s="2212"/>
      <c r="AN304" s="399" t="s">
        <v>534</v>
      </c>
      <c r="AO304" s="412" t="e">
        <f>#REF!</f>
        <v>#REF!</v>
      </c>
      <c r="AP304" s="2212" t="s">
        <v>533</v>
      </c>
      <c r="AQ304" s="2212"/>
      <c r="AR304" s="2212"/>
      <c r="AS304" s="401" t="s">
        <v>534</v>
      </c>
      <c r="AT304" s="2213" t="e">
        <f>ABS(#REF!)</f>
        <v>#REF!</v>
      </c>
      <c r="AU304" s="2213"/>
      <c r="AV304" s="2213"/>
      <c r="AW304" s="2212" t="s">
        <v>541</v>
      </c>
      <c r="AX304" s="2212"/>
      <c r="AY304" s="2212"/>
      <c r="AZ304" s="2212"/>
      <c r="BA304" s="401" t="s">
        <v>534</v>
      </c>
      <c r="BB304" s="2213" t="e">
        <f>AT303+AT304</f>
        <v>#REF!</v>
      </c>
      <c r="BC304" s="2213"/>
      <c r="BD304" s="2213"/>
      <c r="BE304" s="2213"/>
      <c r="BF304" s="807" t="s">
        <v>605</v>
      </c>
      <c r="BG304" s="807"/>
      <c r="BH304" s="807"/>
      <c r="BI304" s="401" t="s">
        <v>534</v>
      </c>
      <c r="BJ304" s="2214"/>
      <c r="BK304" s="2214"/>
      <c r="BL304" s="2214"/>
      <c r="BM304" s="2214"/>
    </row>
  </sheetData>
  <mergeCells count="991">
    <mergeCell ref="V20:AD20"/>
    <mergeCell ref="V21:AD21"/>
    <mergeCell ref="V22:AD22"/>
    <mergeCell ref="V23:AD23"/>
    <mergeCell ref="V24:AD24"/>
    <mergeCell ref="V25:AD26"/>
    <mergeCell ref="AP304:AR304"/>
    <mergeCell ref="AT304:AV304"/>
    <mergeCell ref="AW304:AZ304"/>
    <mergeCell ref="BB304:BE304"/>
    <mergeCell ref="BF304:BH304"/>
    <mergeCell ref="BJ304:BM304"/>
    <mergeCell ref="BJ303:BM303"/>
    <mergeCell ref="B304:G304"/>
    <mergeCell ref="H304:L304"/>
    <mergeCell ref="M304:P304"/>
    <mergeCell ref="Q304:T304"/>
    <mergeCell ref="U304:Y304"/>
    <mergeCell ref="Z304:AB304"/>
    <mergeCell ref="AC304:AF304"/>
    <mergeCell ref="AG304:AJ304"/>
    <mergeCell ref="AK304:AM304"/>
    <mergeCell ref="AK303:AM303"/>
    <mergeCell ref="AP303:AR303"/>
    <mergeCell ref="AT303:AV303"/>
    <mergeCell ref="AW303:AZ303"/>
    <mergeCell ref="BB303:BE303"/>
    <mergeCell ref="BF303:BH303"/>
    <mergeCell ref="BJ300:BM300"/>
    <mergeCell ref="AC302:AI302"/>
    <mergeCell ref="B303:G303"/>
    <mergeCell ref="H303:L303"/>
    <mergeCell ref="M303:P303"/>
    <mergeCell ref="Q303:T303"/>
    <mergeCell ref="U303:Y303"/>
    <mergeCell ref="Z303:AB303"/>
    <mergeCell ref="AC303:AF303"/>
    <mergeCell ref="AG303:AJ303"/>
    <mergeCell ref="AK300:AM300"/>
    <mergeCell ref="AP300:AR300"/>
    <mergeCell ref="AT300:AV300"/>
    <mergeCell ref="AW300:AZ300"/>
    <mergeCell ref="BB300:BE300"/>
    <mergeCell ref="BF300:BH300"/>
    <mergeCell ref="BF299:BH299"/>
    <mergeCell ref="BJ299:BM299"/>
    <mergeCell ref="B300:G300"/>
    <mergeCell ref="H300:L300"/>
    <mergeCell ref="M300:P300"/>
    <mergeCell ref="Q300:T300"/>
    <mergeCell ref="U300:Y300"/>
    <mergeCell ref="Z300:AB300"/>
    <mergeCell ref="AC300:AF300"/>
    <mergeCell ref="AG300:AJ300"/>
    <mergeCell ref="AG299:AJ299"/>
    <mergeCell ref="AK299:AM299"/>
    <mergeCell ref="AP299:AR299"/>
    <mergeCell ref="AT299:AV299"/>
    <mergeCell ref="AW299:AZ299"/>
    <mergeCell ref="BB299:BE299"/>
    <mergeCell ref="BF296:BH296"/>
    <mergeCell ref="BJ296:BM296"/>
    <mergeCell ref="AC298:AI298"/>
    <mergeCell ref="B299:G299"/>
    <mergeCell ref="H299:L299"/>
    <mergeCell ref="M299:P299"/>
    <mergeCell ref="Q299:T299"/>
    <mergeCell ref="U299:Y299"/>
    <mergeCell ref="Z299:AB299"/>
    <mergeCell ref="AC299:AF299"/>
    <mergeCell ref="AG296:AJ296"/>
    <mergeCell ref="AK296:AM296"/>
    <mergeCell ref="AP296:AR296"/>
    <mergeCell ref="AT296:AV296"/>
    <mergeCell ref="AW296:AZ296"/>
    <mergeCell ref="BB296:BE296"/>
    <mergeCell ref="BB295:BE295"/>
    <mergeCell ref="BF295:BH295"/>
    <mergeCell ref="BJ295:BM295"/>
    <mergeCell ref="B296:G296"/>
    <mergeCell ref="H296:L296"/>
    <mergeCell ref="M296:P296"/>
    <mergeCell ref="Q296:T296"/>
    <mergeCell ref="U296:Y296"/>
    <mergeCell ref="Z296:AB296"/>
    <mergeCell ref="AC296:AF296"/>
    <mergeCell ref="AC295:AF295"/>
    <mergeCell ref="AG295:AJ295"/>
    <mergeCell ref="AK295:AM295"/>
    <mergeCell ref="AP295:AR295"/>
    <mergeCell ref="AT295:AV295"/>
    <mergeCell ref="AW295:AZ295"/>
    <mergeCell ref="B295:G295"/>
    <mergeCell ref="H295:L295"/>
    <mergeCell ref="M295:P295"/>
    <mergeCell ref="Q295:T295"/>
    <mergeCell ref="U295:Y295"/>
    <mergeCell ref="Z295:AB295"/>
    <mergeCell ref="BB292:BE292"/>
    <mergeCell ref="BF292:BH292"/>
    <mergeCell ref="BJ292:BM292"/>
    <mergeCell ref="BW292:BX292"/>
    <mergeCell ref="CI292:CJ292"/>
    <mergeCell ref="AC294:AI294"/>
    <mergeCell ref="AC292:AF292"/>
    <mergeCell ref="AG292:AJ292"/>
    <mergeCell ref="AK292:AM292"/>
    <mergeCell ref="AP292:AR292"/>
    <mergeCell ref="AT292:AV292"/>
    <mergeCell ref="AW292:AZ292"/>
    <mergeCell ref="CI291:CJ291"/>
    <mergeCell ref="CK291:CK292"/>
    <mergeCell ref="CM291:CM292"/>
    <mergeCell ref="CN291:CP292"/>
    <mergeCell ref="BW291:BX291"/>
    <mergeCell ref="BZ291:BZ292"/>
    <mergeCell ref="CA291:CA292"/>
    <mergeCell ref="CB291:CB292"/>
    <mergeCell ref="B292:G292"/>
    <mergeCell ref="H292:L292"/>
    <mergeCell ref="M292:P292"/>
    <mergeCell ref="Q292:T292"/>
    <mergeCell ref="U292:Y292"/>
    <mergeCell ref="Z292:AB292"/>
    <mergeCell ref="CC291:CG292"/>
    <mergeCell ref="CH291:CH292"/>
    <mergeCell ref="BF291:BH291"/>
    <mergeCell ref="BJ291:BM291"/>
    <mergeCell ref="BO291:BP292"/>
    <mergeCell ref="BQ291:BQ292"/>
    <mergeCell ref="BR291:BU292"/>
    <mergeCell ref="BV291:BV292"/>
    <mergeCell ref="AG291:AJ291"/>
    <mergeCell ref="AK291:AM291"/>
    <mergeCell ref="AP291:AR291"/>
    <mergeCell ref="AT291:AV291"/>
    <mergeCell ref="AW291:AZ291"/>
    <mergeCell ref="BB291:BE291"/>
    <mergeCell ref="B269:R269"/>
    <mergeCell ref="C285:AJ286"/>
    <mergeCell ref="AC290:AI290"/>
    <mergeCell ref="B291:G291"/>
    <mergeCell ref="H291:L291"/>
    <mergeCell ref="M291:P291"/>
    <mergeCell ref="Q291:T291"/>
    <mergeCell ref="U291:Y291"/>
    <mergeCell ref="Z291:AB291"/>
    <mergeCell ref="AC291:AF291"/>
    <mergeCell ref="DC266:DJ266"/>
    <mergeCell ref="DK266:DR266"/>
    <mergeCell ref="DS266:DZ266"/>
    <mergeCell ref="EA266:EE266"/>
    <mergeCell ref="CU267:DB267"/>
    <mergeCell ref="DC267:DJ267"/>
    <mergeCell ref="DK267:DR267"/>
    <mergeCell ref="DS267:DZ267"/>
    <mergeCell ref="EA267:EE267"/>
    <mergeCell ref="B266:I266"/>
    <mergeCell ref="J266:Q266"/>
    <mergeCell ref="R266:Y266"/>
    <mergeCell ref="Z266:AE266"/>
    <mergeCell ref="AF266:AJ266"/>
    <mergeCell ref="CU266:DB266"/>
    <mergeCell ref="DS264:DV264"/>
    <mergeCell ref="DW264:EA264"/>
    <mergeCell ref="EB264:EE264"/>
    <mergeCell ref="B265:I265"/>
    <mergeCell ref="J265:Q265"/>
    <mergeCell ref="R265:Y265"/>
    <mergeCell ref="Z265:AE265"/>
    <mergeCell ref="AF265:AJ265"/>
    <mergeCell ref="CU264:CX264"/>
    <mergeCell ref="CY264:DB264"/>
    <mergeCell ref="DC264:DF264"/>
    <mergeCell ref="DG264:DJ264"/>
    <mergeCell ref="DK264:DN264"/>
    <mergeCell ref="DO264:DR264"/>
    <mergeCell ref="DG263:DJ263"/>
    <mergeCell ref="DK263:DN263"/>
    <mergeCell ref="DO263:DR263"/>
    <mergeCell ref="DS263:DV263"/>
    <mergeCell ref="DW263:EA263"/>
    <mergeCell ref="EB263:EE263"/>
    <mergeCell ref="AK263:AM263"/>
    <mergeCell ref="AQ263:AR263"/>
    <mergeCell ref="AT263:AU263"/>
    <mergeCell ref="CU263:CX263"/>
    <mergeCell ref="CY263:DB263"/>
    <mergeCell ref="DC263:DF263"/>
    <mergeCell ref="AV262:AY262"/>
    <mergeCell ref="B263:F263"/>
    <mergeCell ref="G263:I263"/>
    <mergeCell ref="J263:M263"/>
    <mergeCell ref="N263:Q263"/>
    <mergeCell ref="R263:T263"/>
    <mergeCell ref="U263:Y263"/>
    <mergeCell ref="Z263:AB263"/>
    <mergeCell ref="AC263:AF263"/>
    <mergeCell ref="AG263:AJ263"/>
    <mergeCell ref="Z262:AB262"/>
    <mergeCell ref="AC262:AF262"/>
    <mergeCell ref="AG262:AJ262"/>
    <mergeCell ref="AL262:AN262"/>
    <mergeCell ref="AO262:AR262"/>
    <mergeCell ref="AS262:AU262"/>
    <mergeCell ref="B262:F262"/>
    <mergeCell ref="G262:I262"/>
    <mergeCell ref="J262:M262"/>
    <mergeCell ref="N262:Q262"/>
    <mergeCell ref="R262:T262"/>
    <mergeCell ref="U262:Y262"/>
    <mergeCell ref="CU260:DB260"/>
    <mergeCell ref="DC260:DJ260"/>
    <mergeCell ref="DK260:DR260"/>
    <mergeCell ref="DS260:DZ260"/>
    <mergeCell ref="EA260:EE260"/>
    <mergeCell ref="AC261:AI261"/>
    <mergeCell ref="AL261:AN261"/>
    <mergeCell ref="AO261:AR261"/>
    <mergeCell ref="AS261:AU261"/>
    <mergeCell ref="AV261:AY261"/>
    <mergeCell ref="DC258:DJ258"/>
    <mergeCell ref="DK258:DR258"/>
    <mergeCell ref="DS258:DZ258"/>
    <mergeCell ref="EA258:EE258"/>
    <mergeCell ref="CU259:DB259"/>
    <mergeCell ref="DC259:DJ259"/>
    <mergeCell ref="DK259:DR259"/>
    <mergeCell ref="DS259:DZ259"/>
    <mergeCell ref="EA259:EE259"/>
    <mergeCell ref="B258:I258"/>
    <mergeCell ref="J258:Q258"/>
    <mergeCell ref="R258:Y258"/>
    <mergeCell ref="Z258:AE258"/>
    <mergeCell ref="AF258:AJ258"/>
    <mergeCell ref="CU258:DB258"/>
    <mergeCell ref="DS256:DV256"/>
    <mergeCell ref="DW256:EA256"/>
    <mergeCell ref="EB256:EE256"/>
    <mergeCell ref="B257:I257"/>
    <mergeCell ref="J257:Q257"/>
    <mergeCell ref="R257:Y257"/>
    <mergeCell ref="Z257:AE257"/>
    <mergeCell ref="AF257:AJ257"/>
    <mergeCell ref="CU256:CX256"/>
    <mergeCell ref="CY256:DB256"/>
    <mergeCell ref="DC256:DF256"/>
    <mergeCell ref="DG256:DJ256"/>
    <mergeCell ref="DK256:DN256"/>
    <mergeCell ref="DO256:DR256"/>
    <mergeCell ref="DG255:DJ255"/>
    <mergeCell ref="DK255:DN255"/>
    <mergeCell ref="DO255:DR255"/>
    <mergeCell ref="DS255:DV255"/>
    <mergeCell ref="DW255:EA255"/>
    <mergeCell ref="EB255:EE255"/>
    <mergeCell ref="AK255:AM255"/>
    <mergeCell ref="AQ255:AR255"/>
    <mergeCell ref="AT255:AU255"/>
    <mergeCell ref="CU255:CX255"/>
    <mergeCell ref="CY255:DB255"/>
    <mergeCell ref="DC255:DF255"/>
    <mergeCell ref="AV254:AY254"/>
    <mergeCell ref="B255:F255"/>
    <mergeCell ref="G255:I255"/>
    <mergeCell ref="J255:M255"/>
    <mergeCell ref="N255:Q255"/>
    <mergeCell ref="R255:T255"/>
    <mergeCell ref="U255:Y255"/>
    <mergeCell ref="Z255:AB255"/>
    <mergeCell ref="AC255:AF255"/>
    <mergeCell ref="AG255:AJ255"/>
    <mergeCell ref="Z254:AB254"/>
    <mergeCell ref="AC254:AF254"/>
    <mergeCell ref="AG254:AJ254"/>
    <mergeCell ref="AL254:AN254"/>
    <mergeCell ref="AO254:AR254"/>
    <mergeCell ref="AS254:AU254"/>
    <mergeCell ref="B254:F254"/>
    <mergeCell ref="G254:I254"/>
    <mergeCell ref="J254:M254"/>
    <mergeCell ref="N254:Q254"/>
    <mergeCell ref="R254:T254"/>
    <mergeCell ref="U254:Y254"/>
    <mergeCell ref="DC250:DJ250"/>
    <mergeCell ref="DK250:DR250"/>
    <mergeCell ref="DS250:DZ250"/>
    <mergeCell ref="EA250:EE250"/>
    <mergeCell ref="AC253:AI253"/>
    <mergeCell ref="AL253:AN253"/>
    <mergeCell ref="AO253:AR253"/>
    <mergeCell ref="AS253:AU253"/>
    <mergeCell ref="AV253:AY253"/>
    <mergeCell ref="B250:I250"/>
    <mergeCell ref="J250:O250"/>
    <mergeCell ref="P250:W250"/>
    <mergeCell ref="X250:AE250"/>
    <mergeCell ref="AF250:AJ250"/>
    <mergeCell ref="CU250:DB250"/>
    <mergeCell ref="DO248:DR248"/>
    <mergeCell ref="DS248:DV248"/>
    <mergeCell ref="DW248:EA248"/>
    <mergeCell ref="EB248:EE248"/>
    <mergeCell ref="B249:I249"/>
    <mergeCell ref="J249:O249"/>
    <mergeCell ref="P249:W249"/>
    <mergeCell ref="X249:AE249"/>
    <mergeCell ref="AF249:AJ249"/>
    <mergeCell ref="DK247:DN247"/>
    <mergeCell ref="DO247:DR247"/>
    <mergeCell ref="DS247:DV247"/>
    <mergeCell ref="DW247:EA247"/>
    <mergeCell ref="EB247:EE247"/>
    <mergeCell ref="CU248:CX248"/>
    <mergeCell ref="CY248:DB248"/>
    <mergeCell ref="DC248:DF248"/>
    <mergeCell ref="DG248:DJ248"/>
    <mergeCell ref="DK248:DN248"/>
    <mergeCell ref="AC247:AF247"/>
    <mergeCell ref="AG247:AJ247"/>
    <mergeCell ref="CU247:CX247"/>
    <mergeCell ref="CY247:DB247"/>
    <mergeCell ref="DC247:DF247"/>
    <mergeCell ref="DG247:DJ247"/>
    <mergeCell ref="Z246:AB246"/>
    <mergeCell ref="AC246:AF246"/>
    <mergeCell ref="AG246:AJ246"/>
    <mergeCell ref="B247:F247"/>
    <mergeCell ref="G247:I247"/>
    <mergeCell ref="J247:M247"/>
    <mergeCell ref="N247:Q247"/>
    <mergeCell ref="R247:T247"/>
    <mergeCell ref="U247:Y247"/>
    <mergeCell ref="Z247:AB247"/>
    <mergeCell ref="B246:F246"/>
    <mergeCell ref="G246:I246"/>
    <mergeCell ref="J246:M246"/>
    <mergeCell ref="N246:Q246"/>
    <mergeCell ref="R246:T246"/>
    <mergeCell ref="U246:Y246"/>
    <mergeCell ref="CU243:DB243"/>
    <mergeCell ref="DC243:DJ243"/>
    <mergeCell ref="DK243:DR243"/>
    <mergeCell ref="DS243:DZ243"/>
    <mergeCell ref="EA243:EE243"/>
    <mergeCell ref="CU244:DB244"/>
    <mergeCell ref="DC244:DJ244"/>
    <mergeCell ref="DK244:DR244"/>
    <mergeCell ref="DS244:DZ244"/>
    <mergeCell ref="EA244:EE244"/>
    <mergeCell ref="B242:I242"/>
    <mergeCell ref="J242:Q242"/>
    <mergeCell ref="R242:Y242"/>
    <mergeCell ref="Z242:AE242"/>
    <mergeCell ref="AF242:AJ242"/>
    <mergeCell ref="B243:I243"/>
    <mergeCell ref="J243:Q243"/>
    <mergeCell ref="R243:Y243"/>
    <mergeCell ref="Z243:AE243"/>
    <mergeCell ref="AF243:AJ243"/>
    <mergeCell ref="EB240:EE240"/>
    <mergeCell ref="CU241:CX241"/>
    <mergeCell ref="CY241:DB241"/>
    <mergeCell ref="DC241:DF241"/>
    <mergeCell ref="DG241:DJ241"/>
    <mergeCell ref="DK241:DN241"/>
    <mergeCell ref="DO241:DR241"/>
    <mergeCell ref="DS241:DV241"/>
    <mergeCell ref="DW241:EA241"/>
    <mergeCell ref="EB241:EE241"/>
    <mergeCell ref="DC240:DF240"/>
    <mergeCell ref="DG240:DJ240"/>
    <mergeCell ref="DK240:DN240"/>
    <mergeCell ref="DO240:DR240"/>
    <mergeCell ref="DS240:DV240"/>
    <mergeCell ref="DW240:EA240"/>
    <mergeCell ref="AG240:AJ240"/>
    <mergeCell ref="AK240:AM240"/>
    <mergeCell ref="AQ240:AR240"/>
    <mergeCell ref="AT240:AU240"/>
    <mergeCell ref="CU240:CX240"/>
    <mergeCell ref="CY240:DB240"/>
    <mergeCell ref="AS239:AU239"/>
    <mergeCell ref="AV239:AY239"/>
    <mergeCell ref="B240:F240"/>
    <mergeCell ref="G240:I240"/>
    <mergeCell ref="J240:M240"/>
    <mergeCell ref="N240:Q240"/>
    <mergeCell ref="R240:T240"/>
    <mergeCell ref="U240:Y240"/>
    <mergeCell ref="Z240:AB240"/>
    <mergeCell ref="AC240:AF240"/>
    <mergeCell ref="U239:Y239"/>
    <mergeCell ref="Z239:AB239"/>
    <mergeCell ref="AC239:AF239"/>
    <mergeCell ref="AG239:AJ239"/>
    <mergeCell ref="AL239:AN239"/>
    <mergeCell ref="AO239:AR239"/>
    <mergeCell ref="AC238:AI238"/>
    <mergeCell ref="AL238:AN238"/>
    <mergeCell ref="AO238:AR238"/>
    <mergeCell ref="AS238:AU238"/>
    <mergeCell ref="AV238:AY238"/>
    <mergeCell ref="B239:F239"/>
    <mergeCell ref="G239:I239"/>
    <mergeCell ref="J239:M239"/>
    <mergeCell ref="N239:Q239"/>
    <mergeCell ref="R239:T239"/>
    <mergeCell ref="DC236:DJ236"/>
    <mergeCell ref="DK236:DR236"/>
    <mergeCell ref="DS236:DZ236"/>
    <mergeCell ref="EA236:EE236"/>
    <mergeCell ref="CU237:DB237"/>
    <mergeCell ref="DC237:DJ237"/>
    <mergeCell ref="DK237:DR237"/>
    <mergeCell ref="DS237:DZ237"/>
    <mergeCell ref="EA237:EE237"/>
    <mergeCell ref="B236:I236"/>
    <mergeCell ref="J236:O236"/>
    <mergeCell ref="P236:W236"/>
    <mergeCell ref="X236:AE236"/>
    <mergeCell ref="AF236:AJ236"/>
    <mergeCell ref="CU236:DB236"/>
    <mergeCell ref="DO234:DR234"/>
    <mergeCell ref="DS234:DV234"/>
    <mergeCell ref="DW234:EA234"/>
    <mergeCell ref="EB234:EE234"/>
    <mergeCell ref="B235:I235"/>
    <mergeCell ref="J235:O235"/>
    <mergeCell ref="P235:W235"/>
    <mergeCell ref="X235:AE235"/>
    <mergeCell ref="AF235:AJ235"/>
    <mergeCell ref="DK233:DN233"/>
    <mergeCell ref="DO233:DR233"/>
    <mergeCell ref="DS233:DV233"/>
    <mergeCell ref="DW233:EA233"/>
    <mergeCell ref="EB233:EE233"/>
    <mergeCell ref="CU234:CX234"/>
    <mergeCell ref="CY234:DB234"/>
    <mergeCell ref="DC234:DF234"/>
    <mergeCell ref="DG234:DJ234"/>
    <mergeCell ref="DK234:DN234"/>
    <mergeCell ref="AC233:AF233"/>
    <mergeCell ref="AG233:AJ233"/>
    <mergeCell ref="CU233:CX233"/>
    <mergeCell ref="CY233:DB233"/>
    <mergeCell ref="DC233:DF233"/>
    <mergeCell ref="DG233:DJ233"/>
    <mergeCell ref="Z232:AB232"/>
    <mergeCell ref="AC232:AF232"/>
    <mergeCell ref="AG232:AJ232"/>
    <mergeCell ref="B233:F233"/>
    <mergeCell ref="G233:I233"/>
    <mergeCell ref="J233:M233"/>
    <mergeCell ref="N233:Q233"/>
    <mergeCell ref="R233:T233"/>
    <mergeCell ref="U233:Y233"/>
    <mergeCell ref="Z233:AB233"/>
    <mergeCell ref="B232:F232"/>
    <mergeCell ref="G232:I232"/>
    <mergeCell ref="J232:M232"/>
    <mergeCell ref="N232:Q232"/>
    <mergeCell ref="R232:T232"/>
    <mergeCell ref="U232:Y232"/>
    <mergeCell ref="DC229:DJ229"/>
    <mergeCell ref="DK229:DR229"/>
    <mergeCell ref="DS229:DZ229"/>
    <mergeCell ref="EA229:EE229"/>
    <mergeCell ref="CU230:DB230"/>
    <mergeCell ref="DC230:DJ230"/>
    <mergeCell ref="DK230:DR230"/>
    <mergeCell ref="DS230:DZ230"/>
    <mergeCell ref="EA230:EE230"/>
    <mergeCell ref="B229:I229"/>
    <mergeCell ref="J229:Q229"/>
    <mergeCell ref="R229:Y229"/>
    <mergeCell ref="Z229:AE229"/>
    <mergeCell ref="AF229:AJ229"/>
    <mergeCell ref="CU229:DB229"/>
    <mergeCell ref="DW227:EA227"/>
    <mergeCell ref="EB227:EE227"/>
    <mergeCell ref="B228:I228"/>
    <mergeCell ref="J228:Q228"/>
    <mergeCell ref="R228:Y228"/>
    <mergeCell ref="Z228:AE228"/>
    <mergeCell ref="AF228:AJ228"/>
    <mergeCell ref="DS226:DV226"/>
    <mergeCell ref="DW226:EA226"/>
    <mergeCell ref="EB226:EE226"/>
    <mergeCell ref="CU227:CX227"/>
    <mergeCell ref="CY227:DB227"/>
    <mergeCell ref="DC227:DF227"/>
    <mergeCell ref="DG227:DJ227"/>
    <mergeCell ref="DK227:DN227"/>
    <mergeCell ref="DO227:DR227"/>
    <mergeCell ref="DS227:DV227"/>
    <mergeCell ref="CU226:CX226"/>
    <mergeCell ref="CY226:DB226"/>
    <mergeCell ref="DC226:DF226"/>
    <mergeCell ref="DG226:DJ226"/>
    <mergeCell ref="DK226:DN226"/>
    <mergeCell ref="DO226:DR226"/>
    <mergeCell ref="Z226:AB226"/>
    <mergeCell ref="AC226:AF226"/>
    <mergeCell ref="AG226:AJ226"/>
    <mergeCell ref="AK226:AM226"/>
    <mergeCell ref="AQ226:AR226"/>
    <mergeCell ref="AT226:AU226"/>
    <mergeCell ref="B226:F226"/>
    <mergeCell ref="G226:I226"/>
    <mergeCell ref="J226:M226"/>
    <mergeCell ref="N226:Q226"/>
    <mergeCell ref="R226:T226"/>
    <mergeCell ref="U226:Y226"/>
    <mergeCell ref="AC225:AF225"/>
    <mergeCell ref="AG225:AJ225"/>
    <mergeCell ref="AL225:AN225"/>
    <mergeCell ref="AO225:AR225"/>
    <mergeCell ref="AS225:AU225"/>
    <mergeCell ref="AV225:AY225"/>
    <mergeCell ref="AO224:AR224"/>
    <mergeCell ref="AS224:AU224"/>
    <mergeCell ref="AV224:AY224"/>
    <mergeCell ref="B225:F225"/>
    <mergeCell ref="G225:I225"/>
    <mergeCell ref="J225:M225"/>
    <mergeCell ref="N225:Q225"/>
    <mergeCell ref="R225:T225"/>
    <mergeCell ref="U225:Y225"/>
    <mergeCell ref="Z225:AB225"/>
    <mergeCell ref="F183:I184"/>
    <mergeCell ref="J183:S183"/>
    <mergeCell ref="J184:S184"/>
    <mergeCell ref="H199:AJ199"/>
    <mergeCell ref="AC224:AI224"/>
    <mergeCell ref="AL224:AN224"/>
    <mergeCell ref="B169:H169"/>
    <mergeCell ref="I169:M169"/>
    <mergeCell ref="N169:R169"/>
    <mergeCell ref="S169:W169"/>
    <mergeCell ref="X169:AB169"/>
    <mergeCell ref="AC169:AJ169"/>
    <mergeCell ref="B167:AJ167"/>
    <mergeCell ref="B168:H168"/>
    <mergeCell ref="I168:M168"/>
    <mergeCell ref="N168:R168"/>
    <mergeCell ref="S168:W168"/>
    <mergeCell ref="X168:AB168"/>
    <mergeCell ref="AC168:AJ168"/>
    <mergeCell ref="B166:H166"/>
    <mergeCell ref="I166:M166"/>
    <mergeCell ref="N166:R166"/>
    <mergeCell ref="S166:W166"/>
    <mergeCell ref="X166:AB166"/>
    <mergeCell ref="AC166:AJ166"/>
    <mergeCell ref="AC164:AI164"/>
    <mergeCell ref="B165:H165"/>
    <mergeCell ref="I165:M165"/>
    <mergeCell ref="N165:R165"/>
    <mergeCell ref="S165:W165"/>
    <mergeCell ref="X165:AB165"/>
    <mergeCell ref="AC165:AJ165"/>
    <mergeCell ref="B162:H162"/>
    <mergeCell ref="I162:M162"/>
    <mergeCell ref="N162:R162"/>
    <mergeCell ref="S162:W162"/>
    <mergeCell ref="X162:AB162"/>
    <mergeCell ref="AC162:AJ162"/>
    <mergeCell ref="B160:AJ160"/>
    <mergeCell ref="B161:H161"/>
    <mergeCell ref="I161:M161"/>
    <mergeCell ref="N161:R161"/>
    <mergeCell ref="S161:W161"/>
    <mergeCell ref="X161:AB161"/>
    <mergeCell ref="AC161:AJ161"/>
    <mergeCell ref="B159:H159"/>
    <mergeCell ref="I159:M159"/>
    <mergeCell ref="N159:R159"/>
    <mergeCell ref="S159:W159"/>
    <mergeCell ref="X159:AB159"/>
    <mergeCell ref="AC159:AJ159"/>
    <mergeCell ref="AC157:AI157"/>
    <mergeCell ref="B158:H158"/>
    <mergeCell ref="I158:M158"/>
    <mergeCell ref="N158:R158"/>
    <mergeCell ref="S158:W158"/>
    <mergeCell ref="X158:AB158"/>
    <mergeCell ref="AC158:AJ158"/>
    <mergeCell ref="B155:H155"/>
    <mergeCell ref="I155:M155"/>
    <mergeCell ref="N155:R155"/>
    <mergeCell ref="S155:W155"/>
    <mergeCell ref="X155:AB155"/>
    <mergeCell ref="AC155:AJ155"/>
    <mergeCell ref="B153:AJ153"/>
    <mergeCell ref="B154:H154"/>
    <mergeCell ref="I154:M154"/>
    <mergeCell ref="N154:R154"/>
    <mergeCell ref="S154:W154"/>
    <mergeCell ref="X154:AB154"/>
    <mergeCell ref="AC154:AJ154"/>
    <mergeCell ref="B152:H152"/>
    <mergeCell ref="I152:M152"/>
    <mergeCell ref="N152:R152"/>
    <mergeCell ref="S152:W152"/>
    <mergeCell ref="X152:AB152"/>
    <mergeCell ref="AC152:AJ152"/>
    <mergeCell ref="B151:H151"/>
    <mergeCell ref="I151:M151"/>
    <mergeCell ref="N151:R151"/>
    <mergeCell ref="S151:W151"/>
    <mergeCell ref="X151:AB151"/>
    <mergeCell ref="AC151:AJ151"/>
    <mergeCell ref="AH113:AJ113"/>
    <mergeCell ref="AC144:AE144"/>
    <mergeCell ref="AH144:AJ144"/>
    <mergeCell ref="AC145:AE145"/>
    <mergeCell ref="AH145:AJ145"/>
    <mergeCell ref="AC150:AI150"/>
    <mergeCell ref="B113:H113"/>
    <mergeCell ref="I113:M113"/>
    <mergeCell ref="N113:R113"/>
    <mergeCell ref="S113:W113"/>
    <mergeCell ref="X113:AB113"/>
    <mergeCell ref="B111:AJ111"/>
    <mergeCell ref="B112:H112"/>
    <mergeCell ref="I112:M112"/>
    <mergeCell ref="N112:R112"/>
    <mergeCell ref="AC113:AG113"/>
    <mergeCell ref="B108:H108"/>
    <mergeCell ref="S112:W112"/>
    <mergeCell ref="X112:AB112"/>
    <mergeCell ref="AC112:AG112"/>
    <mergeCell ref="AH112:AJ112"/>
    <mergeCell ref="I110:M110"/>
    <mergeCell ref="N110:R110"/>
    <mergeCell ref="S110:W110"/>
    <mergeCell ref="X110:AB110"/>
    <mergeCell ref="AC110:AG110"/>
    <mergeCell ref="AH109:AJ109"/>
    <mergeCell ref="AH110:AJ110"/>
    <mergeCell ref="B109:H109"/>
    <mergeCell ref="I109:M109"/>
    <mergeCell ref="N109:R109"/>
    <mergeCell ref="S109:W109"/>
    <mergeCell ref="X109:AB109"/>
    <mergeCell ref="AC109:AG109"/>
    <mergeCell ref="B110:H110"/>
    <mergeCell ref="I108:M108"/>
    <mergeCell ref="N108:R108"/>
    <mergeCell ref="S108:W108"/>
    <mergeCell ref="X108:AB108"/>
    <mergeCell ref="AC108:AG108"/>
    <mergeCell ref="AC106:AI106"/>
    <mergeCell ref="AH107:AJ107"/>
    <mergeCell ref="AH108:AJ108"/>
    <mergeCell ref="B107:H107"/>
    <mergeCell ref="I107:M107"/>
    <mergeCell ref="N107:R107"/>
    <mergeCell ref="S107:W107"/>
    <mergeCell ref="X107:AB107"/>
    <mergeCell ref="AC107:AG107"/>
    <mergeCell ref="AH101:AJ101"/>
    <mergeCell ref="B102:AJ102"/>
    <mergeCell ref="B103:H103"/>
    <mergeCell ref="I103:M103"/>
    <mergeCell ref="N103:R103"/>
    <mergeCell ref="AH104:AJ104"/>
    <mergeCell ref="B104:H104"/>
    <mergeCell ref="S101:W101"/>
    <mergeCell ref="X101:AB101"/>
    <mergeCell ref="AC101:AG101"/>
    <mergeCell ref="I104:M104"/>
    <mergeCell ref="N104:R104"/>
    <mergeCell ref="S104:W104"/>
    <mergeCell ref="X104:AB104"/>
    <mergeCell ref="AC104:AG104"/>
    <mergeCell ref="AH100:AJ100"/>
    <mergeCell ref="I100:M100"/>
    <mergeCell ref="N100:R100"/>
    <mergeCell ref="S100:W100"/>
    <mergeCell ref="X100:AB100"/>
    <mergeCell ref="B99:H99"/>
    <mergeCell ref="I99:M99"/>
    <mergeCell ref="S103:W103"/>
    <mergeCell ref="X103:AB103"/>
    <mergeCell ref="AC103:AG103"/>
    <mergeCell ref="AH103:AJ103"/>
    <mergeCell ref="B101:H101"/>
    <mergeCell ref="I101:M101"/>
    <mergeCell ref="N101:R101"/>
    <mergeCell ref="B100:H100"/>
    <mergeCell ref="AC100:AG100"/>
    <mergeCell ref="N99:R99"/>
    <mergeCell ref="S99:W99"/>
    <mergeCell ref="X99:AB99"/>
    <mergeCell ref="AC99:AG99"/>
    <mergeCell ref="AH95:AJ95"/>
    <mergeCell ref="AC97:AI97"/>
    <mergeCell ref="AH98:AJ98"/>
    <mergeCell ref="AH99:AJ99"/>
    <mergeCell ref="AC95:AG95"/>
    <mergeCell ref="B98:H98"/>
    <mergeCell ref="I98:M98"/>
    <mergeCell ref="N98:R98"/>
    <mergeCell ref="S98:W98"/>
    <mergeCell ref="X98:AB98"/>
    <mergeCell ref="AC98:AG98"/>
    <mergeCell ref="B92:H92"/>
    <mergeCell ref="B95:H95"/>
    <mergeCell ref="I95:M95"/>
    <mergeCell ref="N95:R95"/>
    <mergeCell ref="S95:W95"/>
    <mergeCell ref="X95:AB95"/>
    <mergeCell ref="B93:AJ93"/>
    <mergeCell ref="B94:H94"/>
    <mergeCell ref="I94:M94"/>
    <mergeCell ref="N94:R94"/>
    <mergeCell ref="S94:W94"/>
    <mergeCell ref="X94:AB94"/>
    <mergeCell ref="AC94:AG94"/>
    <mergeCell ref="AH94:AJ94"/>
    <mergeCell ref="I92:M92"/>
    <mergeCell ref="N92:R92"/>
    <mergeCell ref="S92:W92"/>
    <mergeCell ref="X92:AB92"/>
    <mergeCell ref="AC92:AG92"/>
    <mergeCell ref="AH90:AJ90"/>
    <mergeCell ref="AH91:AJ91"/>
    <mergeCell ref="AH92:AJ92"/>
    <mergeCell ref="B91:H91"/>
    <mergeCell ref="I91:M91"/>
    <mergeCell ref="N91:R91"/>
    <mergeCell ref="S91:W91"/>
    <mergeCell ref="X91:AB91"/>
    <mergeCell ref="AC91:AG91"/>
    <mergeCell ref="B90:H90"/>
    <mergeCell ref="I90:M90"/>
    <mergeCell ref="N90:R90"/>
    <mergeCell ref="S90:W90"/>
    <mergeCell ref="X90:AB90"/>
    <mergeCell ref="AC90:AG90"/>
    <mergeCell ref="AB64:AG64"/>
    <mergeCell ref="G64:J64"/>
    <mergeCell ref="K64:N64"/>
    <mergeCell ref="O64:S64"/>
    <mergeCell ref="T64:W64"/>
    <mergeCell ref="AH64:AJ64"/>
    <mergeCell ref="AC88:AI88"/>
    <mergeCell ref="B89:H89"/>
    <mergeCell ref="I89:M89"/>
    <mergeCell ref="N89:R89"/>
    <mergeCell ref="S89:W89"/>
    <mergeCell ref="X89:AB89"/>
    <mergeCell ref="AC89:AG89"/>
    <mergeCell ref="AH89:AJ89"/>
    <mergeCell ref="B64:F64"/>
    <mergeCell ref="X64:AA64"/>
    <mergeCell ref="AC62:AI62"/>
    <mergeCell ref="B63:F63"/>
    <mergeCell ref="G63:J63"/>
    <mergeCell ref="K63:N63"/>
    <mergeCell ref="O63:S63"/>
    <mergeCell ref="T63:W63"/>
    <mergeCell ref="X63:AA63"/>
    <mergeCell ref="AB63:AG63"/>
    <mergeCell ref="AH63:AJ63"/>
    <mergeCell ref="AH60:AJ60"/>
    <mergeCell ref="B61:F61"/>
    <mergeCell ref="G61:J61"/>
    <mergeCell ref="K61:N61"/>
    <mergeCell ref="O61:S61"/>
    <mergeCell ref="T61:W61"/>
    <mergeCell ref="X61:AA61"/>
    <mergeCell ref="AB61:AG61"/>
    <mergeCell ref="AH61:AJ61"/>
    <mergeCell ref="AB58:AG58"/>
    <mergeCell ref="AH58:AJ58"/>
    <mergeCell ref="AC59:AI59"/>
    <mergeCell ref="B60:F60"/>
    <mergeCell ref="G60:J60"/>
    <mergeCell ref="K60:N60"/>
    <mergeCell ref="O60:S60"/>
    <mergeCell ref="T60:W60"/>
    <mergeCell ref="X60:AA60"/>
    <mergeCell ref="AB60:AG60"/>
    <mergeCell ref="B58:F58"/>
    <mergeCell ref="G58:J58"/>
    <mergeCell ref="K58:N58"/>
    <mergeCell ref="O58:S58"/>
    <mergeCell ref="T58:W58"/>
    <mergeCell ref="X58:AA58"/>
    <mergeCell ref="AG54:AJ54"/>
    <mergeCell ref="AC56:AI56"/>
    <mergeCell ref="B57:F57"/>
    <mergeCell ref="G57:J57"/>
    <mergeCell ref="K57:N57"/>
    <mergeCell ref="O57:S57"/>
    <mergeCell ref="T57:W57"/>
    <mergeCell ref="X57:AA57"/>
    <mergeCell ref="AB57:AG57"/>
    <mergeCell ref="AH57:AJ57"/>
    <mergeCell ref="B54:M54"/>
    <mergeCell ref="N54:P54"/>
    <mergeCell ref="Q54:T54"/>
    <mergeCell ref="U54:Y54"/>
    <mergeCell ref="Z54:AC54"/>
    <mergeCell ref="AD54:AF54"/>
    <mergeCell ref="U52:Y52"/>
    <mergeCell ref="Z52:AC52"/>
    <mergeCell ref="AD52:AF52"/>
    <mergeCell ref="AG52:AJ52"/>
    <mergeCell ref="B53:M53"/>
    <mergeCell ref="N53:P53"/>
    <mergeCell ref="U53:Y53"/>
    <mergeCell ref="Z53:AC53"/>
    <mergeCell ref="AD53:AF53"/>
    <mergeCell ref="AG53:AJ53"/>
    <mergeCell ref="AG50:AJ50"/>
    <mergeCell ref="B51:M51"/>
    <mergeCell ref="N51:P51"/>
    <mergeCell ref="Q51:T53"/>
    <mergeCell ref="U51:Y51"/>
    <mergeCell ref="Z51:AC51"/>
    <mergeCell ref="AD51:AF51"/>
    <mergeCell ref="AG51:AJ51"/>
    <mergeCell ref="B52:M52"/>
    <mergeCell ref="N52:P52"/>
    <mergeCell ref="B50:M50"/>
    <mergeCell ref="N50:P50"/>
    <mergeCell ref="Q50:T50"/>
    <mergeCell ref="U50:Y50"/>
    <mergeCell ref="Z50:AC50"/>
    <mergeCell ref="AD50:AF50"/>
    <mergeCell ref="AG47:AJ49"/>
    <mergeCell ref="N48:P48"/>
    <mergeCell ref="U48:Y48"/>
    <mergeCell ref="Z48:AC48"/>
    <mergeCell ref="AD48:AF48"/>
    <mergeCell ref="N49:P49"/>
    <mergeCell ref="U49:Y49"/>
    <mergeCell ref="Z49:AC49"/>
    <mergeCell ref="AD49:AF49"/>
    <mergeCell ref="B47:M49"/>
    <mergeCell ref="N47:P47"/>
    <mergeCell ref="Q47:T49"/>
    <mergeCell ref="U47:Y47"/>
    <mergeCell ref="Z47:AC47"/>
    <mergeCell ref="AD47:AF47"/>
    <mergeCell ref="AG44:AJ44"/>
    <mergeCell ref="B43:M43"/>
    <mergeCell ref="N43:P43"/>
    <mergeCell ref="B45:M46"/>
    <mergeCell ref="N45:P46"/>
    <mergeCell ref="Q45:T46"/>
    <mergeCell ref="U45:Y46"/>
    <mergeCell ref="Z45:AC46"/>
    <mergeCell ref="AD45:AF46"/>
    <mergeCell ref="AG45:AJ46"/>
    <mergeCell ref="B44:M44"/>
    <mergeCell ref="N44:P44"/>
    <mergeCell ref="Q44:T44"/>
    <mergeCell ref="U44:Y44"/>
    <mergeCell ref="Z44:AC44"/>
    <mergeCell ref="AD44:AF44"/>
    <mergeCell ref="Q43:T43"/>
    <mergeCell ref="U43:Y43"/>
    <mergeCell ref="Z43:AC43"/>
    <mergeCell ref="AD43:AF43"/>
    <mergeCell ref="AD41:AF41"/>
    <mergeCell ref="AG41:AJ41"/>
    <mergeCell ref="AG43:AJ43"/>
    <mergeCell ref="N42:P42"/>
    <mergeCell ref="Q42:T42"/>
    <mergeCell ref="U42:Y42"/>
    <mergeCell ref="Z42:AC42"/>
    <mergeCell ref="AD42:AF42"/>
    <mergeCell ref="AG42:AJ42"/>
    <mergeCell ref="AG39:AJ39"/>
    <mergeCell ref="N40:P40"/>
    <mergeCell ref="Q40:T40"/>
    <mergeCell ref="U40:Y40"/>
    <mergeCell ref="Z40:AC40"/>
    <mergeCell ref="AD40:AF40"/>
    <mergeCell ref="AG40:AJ40"/>
    <mergeCell ref="B39:M42"/>
    <mergeCell ref="N39:P39"/>
    <mergeCell ref="Q39:T39"/>
    <mergeCell ref="U39:Y39"/>
    <mergeCell ref="Z39:AC39"/>
    <mergeCell ref="AD39:AF39"/>
    <mergeCell ref="N41:P41"/>
    <mergeCell ref="Q41:T41"/>
    <mergeCell ref="U41:Y41"/>
    <mergeCell ref="Z41:AC41"/>
    <mergeCell ref="AD37:AF37"/>
    <mergeCell ref="AG37:AJ37"/>
    <mergeCell ref="N38:P38"/>
    <mergeCell ref="Q38:T38"/>
    <mergeCell ref="U38:Y38"/>
    <mergeCell ref="Z38:AC38"/>
    <mergeCell ref="AD38:AF38"/>
    <mergeCell ref="AG38:AJ38"/>
    <mergeCell ref="B25:K26"/>
    <mergeCell ref="B37:M38"/>
    <mergeCell ref="N37:P37"/>
    <mergeCell ref="Q37:T37"/>
    <mergeCell ref="U37:Y37"/>
    <mergeCell ref="Z37:AC37"/>
    <mergeCell ref="B35:M36"/>
    <mergeCell ref="N35:P36"/>
    <mergeCell ref="Q35:T36"/>
    <mergeCell ref="U35:AF35"/>
    <mergeCell ref="AG35:AJ36"/>
    <mergeCell ref="U36:Y36"/>
    <mergeCell ref="Z36:AC36"/>
    <mergeCell ref="AD36:AF36"/>
    <mergeCell ref="L25:P26"/>
    <mergeCell ref="Q25:U26"/>
    <mergeCell ref="AE25:AJ26"/>
    <mergeCell ref="B23:K23"/>
    <mergeCell ref="L23:P23"/>
    <mergeCell ref="Q23:U23"/>
    <mergeCell ref="AE23:AJ24"/>
    <mergeCell ref="B24:K24"/>
    <mergeCell ref="L24:P24"/>
    <mergeCell ref="Q24:U24"/>
    <mergeCell ref="B22:K22"/>
    <mergeCell ref="L22:P22"/>
    <mergeCell ref="Q22:U22"/>
    <mergeCell ref="B20:K20"/>
    <mergeCell ref="L20:P20"/>
    <mergeCell ref="Q20:U20"/>
    <mergeCell ref="AE20:AJ22"/>
    <mergeCell ref="B21:K21"/>
    <mergeCell ref="L21:P21"/>
    <mergeCell ref="Q21:U21"/>
    <mergeCell ref="A17:P17"/>
    <mergeCell ref="B18:K19"/>
    <mergeCell ref="L18:AD18"/>
    <mergeCell ref="AE18:AJ19"/>
    <mergeCell ref="L19:P19"/>
    <mergeCell ref="Q19:U19"/>
    <mergeCell ref="V19:AD19"/>
    <mergeCell ref="B13:K14"/>
    <mergeCell ref="L13:Z13"/>
    <mergeCell ref="AA13:AJ14"/>
    <mergeCell ref="AL13:AL15"/>
    <mergeCell ref="L14:Z14"/>
    <mergeCell ref="B15:K15"/>
    <mergeCell ref="L15:Z15"/>
    <mergeCell ref="AA15:AJ15"/>
    <mergeCell ref="B11:K11"/>
    <mergeCell ref="L11:Z11"/>
    <mergeCell ref="AA11:AJ11"/>
    <mergeCell ref="B12:K12"/>
    <mergeCell ref="L12:Z12"/>
    <mergeCell ref="AA12:AJ12"/>
    <mergeCell ref="A8:P8"/>
    <mergeCell ref="B9:K9"/>
    <mergeCell ref="L9:Z9"/>
    <mergeCell ref="AA9:AJ9"/>
    <mergeCell ref="B10:K10"/>
    <mergeCell ref="L10:Z10"/>
    <mergeCell ref="AA10:AJ10"/>
    <mergeCell ref="O5:T5"/>
    <mergeCell ref="U5:AA5"/>
    <mergeCell ref="AB5:AG5"/>
    <mergeCell ref="AH5:AJ5"/>
    <mergeCell ref="F6:H6"/>
    <mergeCell ref="I6:N6"/>
    <mergeCell ref="O6:T6"/>
    <mergeCell ref="U6:AA6"/>
    <mergeCell ref="AB6:AG6"/>
    <mergeCell ref="AH6:AJ6"/>
    <mergeCell ref="AH3:AJ3"/>
    <mergeCell ref="B4:E6"/>
    <mergeCell ref="F4:H4"/>
    <mergeCell ref="I4:N4"/>
    <mergeCell ref="O4:T4"/>
    <mergeCell ref="U4:AA4"/>
    <mergeCell ref="AB4:AG4"/>
    <mergeCell ref="AH4:AJ4"/>
    <mergeCell ref="F5:H5"/>
    <mergeCell ref="I5:N5"/>
    <mergeCell ref="A2:P2"/>
    <mergeCell ref="B3:H3"/>
    <mergeCell ref="I3:N3"/>
    <mergeCell ref="O3:T3"/>
    <mergeCell ref="U3:AA3"/>
    <mergeCell ref="AB3:AG3"/>
  </mergeCells>
  <phoneticPr fontId="39" type="noConversion"/>
  <pageMargins left="0.78740157480314965" right="0.70866141732283472" top="0.78740157480314965" bottom="0.78740157480314965" header="0.51181102362204722" footer="0.51181102362204722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51553" r:id="rId4">
          <objectPr defaultSize="0" autoPict="0" r:id="rId5">
            <anchor moveWithCells="1">
              <from>
                <xdr:col>36</xdr:col>
                <xdr:colOff>123825</xdr:colOff>
                <xdr:row>181</xdr:row>
                <xdr:rowOff>0</xdr:rowOff>
              </from>
              <to>
                <xdr:col>40</xdr:col>
                <xdr:colOff>409575</xdr:colOff>
                <xdr:row>183</xdr:row>
                <xdr:rowOff>57150</xdr:rowOff>
              </to>
            </anchor>
          </objectPr>
        </oleObject>
      </mc:Choice>
      <mc:Fallback>
        <oleObject progId="Equation.3" shapeId="151553" r:id="rId4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32"/>
  <sheetViews>
    <sheetView workbookViewId="0">
      <selection activeCell="I32" sqref="I26:AO34"/>
    </sheetView>
  </sheetViews>
  <sheetFormatPr defaultRowHeight="14.25"/>
  <cols>
    <col min="1" max="1" width="8.88671875" style="59"/>
    <col min="2" max="2" width="10.33203125" style="59" bestFit="1" customWidth="1"/>
    <col min="3" max="24" width="8.88671875" style="59"/>
    <col min="25" max="39" width="8" style="61" customWidth="1"/>
    <col min="40" max="16384" width="8.88671875" style="59"/>
  </cols>
  <sheetData>
    <row r="1" spans="1:39" ht="16.5">
      <c r="A1" s="58" t="s">
        <v>143</v>
      </c>
      <c r="B1" s="58" t="s">
        <v>144</v>
      </c>
      <c r="D1" s="1577" t="s">
        <v>160</v>
      </c>
      <c r="E1" s="1577" t="s">
        <v>161</v>
      </c>
      <c r="F1" s="1577"/>
      <c r="G1" s="1577"/>
      <c r="H1" s="1577"/>
      <c r="J1" s="60" t="s">
        <v>162</v>
      </c>
      <c r="K1" s="61"/>
      <c r="L1" s="61"/>
      <c r="M1" s="61"/>
      <c r="N1" s="61"/>
      <c r="P1" s="62" t="s">
        <v>163</v>
      </c>
      <c r="Y1" s="60" t="s">
        <v>147</v>
      </c>
      <c r="AG1" s="60" t="s">
        <v>148</v>
      </c>
    </row>
    <row r="2" spans="1:39">
      <c r="A2" s="63"/>
      <c r="B2" s="64"/>
      <c r="D2" s="1577"/>
      <c r="E2" s="65">
        <v>0.7</v>
      </c>
      <c r="F2" s="65">
        <v>0.5</v>
      </c>
      <c r="G2" s="65">
        <v>0.3</v>
      </c>
      <c r="H2" s="65">
        <v>0</v>
      </c>
      <c r="J2" s="61"/>
      <c r="K2" s="61"/>
      <c r="L2" s="61"/>
      <c r="M2" s="61"/>
      <c r="N2" s="61"/>
      <c r="P2" s="66" t="s">
        <v>164</v>
      </c>
      <c r="Q2" s="67">
        <v>10</v>
      </c>
      <c r="R2" s="68">
        <v>11</v>
      </c>
      <c r="S2" s="68">
        <v>12</v>
      </c>
      <c r="T2" s="68">
        <v>13</v>
      </c>
      <c r="U2" s="68">
        <v>14</v>
      </c>
      <c r="V2" s="69">
        <v>15</v>
      </c>
      <c r="W2" s="69">
        <v>16</v>
      </c>
      <c r="X2" s="69">
        <v>18</v>
      </c>
    </row>
    <row r="3" spans="1:39">
      <c r="A3" s="63">
        <v>1E-4</v>
      </c>
      <c r="B3" s="70">
        <v>4.4669999999999996</v>
      </c>
      <c r="D3" s="65">
        <v>-2.4</v>
      </c>
      <c r="E3" s="65">
        <v>0.99980000000000002</v>
      </c>
      <c r="F3" s="65"/>
      <c r="G3" s="65"/>
      <c r="H3" s="65"/>
      <c r="J3" s="1577" t="s">
        <v>165</v>
      </c>
      <c r="K3" s="1577" t="s">
        <v>166</v>
      </c>
      <c r="L3" s="1577"/>
      <c r="M3" s="1577"/>
      <c r="N3" s="1577"/>
      <c r="P3" s="71" t="s">
        <v>167</v>
      </c>
      <c r="Q3" s="72" t="s">
        <v>168</v>
      </c>
      <c r="R3" s="73" t="s">
        <v>168</v>
      </c>
      <c r="S3" s="73" t="s">
        <v>168</v>
      </c>
      <c r="T3" s="73" t="s">
        <v>168</v>
      </c>
      <c r="U3" s="73" t="s">
        <v>168</v>
      </c>
      <c r="V3" s="74" t="s">
        <v>168</v>
      </c>
      <c r="W3" s="74" t="s">
        <v>168</v>
      </c>
      <c r="X3" s="74" t="s">
        <v>168</v>
      </c>
      <c r="Y3" s="1577" t="s">
        <v>155</v>
      </c>
      <c r="Z3" s="1577" t="s">
        <v>156</v>
      </c>
      <c r="AA3" s="1577"/>
      <c r="AB3" s="1577"/>
      <c r="AC3" s="1577"/>
      <c r="AD3" s="1577"/>
      <c r="AE3" s="1577"/>
      <c r="AG3" s="1577" t="s">
        <v>155</v>
      </c>
      <c r="AH3" s="1577" t="s">
        <v>156</v>
      </c>
      <c r="AI3" s="1577"/>
      <c r="AJ3" s="1577"/>
      <c r="AK3" s="1577"/>
      <c r="AL3" s="1577"/>
      <c r="AM3" s="1577"/>
    </row>
    <row r="4" spans="1:39">
      <c r="A4" s="63">
        <v>2.0000000000000001E-4</v>
      </c>
      <c r="B4" s="70">
        <v>3.7570000000000001</v>
      </c>
      <c r="D4" s="65">
        <v>-2.2999999999999998</v>
      </c>
      <c r="E4" s="65">
        <v>0.9899</v>
      </c>
      <c r="F4" s="65"/>
      <c r="G4" s="65"/>
      <c r="H4" s="65"/>
      <c r="J4" s="1577"/>
      <c r="K4" s="75">
        <v>10</v>
      </c>
      <c r="L4" s="75">
        <v>20</v>
      </c>
      <c r="M4" s="75">
        <v>30</v>
      </c>
      <c r="N4" s="75">
        <v>100</v>
      </c>
      <c r="P4" s="76">
        <v>8</v>
      </c>
      <c r="Q4" s="77">
        <v>83.82</v>
      </c>
      <c r="R4" s="78">
        <v>93.11</v>
      </c>
      <c r="S4" s="78">
        <v>102.33</v>
      </c>
      <c r="T4" s="78">
        <v>111.5</v>
      </c>
      <c r="U4" s="78">
        <v>120.62</v>
      </c>
      <c r="V4" s="79">
        <v>129.71</v>
      </c>
      <c r="W4" s="79">
        <v>138.77000000000001</v>
      </c>
      <c r="X4" s="79">
        <v>156.82</v>
      </c>
      <c r="Y4" s="1577"/>
      <c r="Z4" s="65">
        <v>2E-3</v>
      </c>
      <c r="AA4" s="65">
        <v>5.0000000000000001E-3</v>
      </c>
      <c r="AB4" s="65">
        <v>0.01</v>
      </c>
      <c r="AC4" s="65">
        <v>0.02</v>
      </c>
      <c r="AD4" s="65">
        <v>0.04</v>
      </c>
      <c r="AE4" s="65">
        <v>0.08</v>
      </c>
      <c r="AG4" s="1577"/>
      <c r="AH4" s="65">
        <v>2E-3</v>
      </c>
      <c r="AI4" s="65">
        <v>5.0000000000000001E-3</v>
      </c>
      <c r="AJ4" s="65">
        <v>0.01</v>
      </c>
      <c r="AK4" s="65">
        <v>0.02</v>
      </c>
      <c r="AL4" s="65">
        <v>0.04</v>
      </c>
      <c r="AM4" s="65">
        <v>0.08</v>
      </c>
    </row>
    <row r="5" spans="1:39">
      <c r="A5" s="63">
        <v>2.9999999999999997E-4</v>
      </c>
      <c r="B5" s="70">
        <v>3.395</v>
      </c>
      <c r="D5" s="65">
        <v>-2.2999999999999998</v>
      </c>
      <c r="E5" s="65">
        <v>0.99</v>
      </c>
      <c r="F5" s="65"/>
      <c r="G5" s="65"/>
      <c r="H5" s="65"/>
      <c r="J5" s="65">
        <v>2E-3</v>
      </c>
      <c r="K5" s="65">
        <v>2.855</v>
      </c>
      <c r="L5" s="65">
        <v>3.3</v>
      </c>
      <c r="M5" s="65">
        <v>3.4940000000000002</v>
      </c>
      <c r="N5" s="65">
        <v>3.7309999999999999</v>
      </c>
      <c r="P5" s="80">
        <v>9</v>
      </c>
      <c r="Q5" s="81">
        <v>88.27</v>
      </c>
      <c r="R5" s="82">
        <v>98.18</v>
      </c>
      <c r="S5" s="82">
        <v>108.01</v>
      </c>
      <c r="T5" s="82">
        <v>117.78</v>
      </c>
      <c r="U5" s="82">
        <v>127.49</v>
      </c>
      <c r="V5" s="83">
        <v>137.15</v>
      </c>
      <c r="W5" s="83">
        <v>146.79</v>
      </c>
      <c r="X5" s="83">
        <v>165.98</v>
      </c>
      <c r="Y5" s="84">
        <v>0</v>
      </c>
      <c r="Z5" s="85">
        <v>0.69</v>
      </c>
      <c r="AA5" s="85">
        <v>0.46</v>
      </c>
      <c r="AB5" s="85">
        <v>0.34</v>
      </c>
      <c r="AC5" s="85">
        <v>0.25</v>
      </c>
      <c r="AD5" s="85">
        <v>0.2</v>
      </c>
      <c r="AE5" s="85">
        <v>0.16</v>
      </c>
      <c r="AG5" s="84">
        <v>0</v>
      </c>
      <c r="AH5" s="86">
        <v>1.452</v>
      </c>
      <c r="AI5" s="86">
        <v>1.448</v>
      </c>
      <c r="AJ5" s="86">
        <v>1.4410000000000001</v>
      </c>
      <c r="AK5" s="86">
        <v>1.427</v>
      </c>
      <c r="AL5" s="86">
        <v>1.4079999999999999</v>
      </c>
      <c r="AM5" s="86">
        <v>1.383</v>
      </c>
    </row>
    <row r="6" spans="1:39">
      <c r="A6" s="63">
        <v>4.0000000000000002E-4</v>
      </c>
      <c r="B6" s="70">
        <v>3.16</v>
      </c>
      <c r="D6" s="65">
        <v>-2.2000000000000002</v>
      </c>
      <c r="E6" s="65">
        <v>0.98019999999999996</v>
      </c>
      <c r="F6" s="65"/>
      <c r="G6" s="65"/>
      <c r="H6" s="65"/>
      <c r="J6" s="65">
        <v>2.5000000000000001E-3</v>
      </c>
      <c r="K6" s="65">
        <v>2.6760000000000002</v>
      </c>
      <c r="L6" s="65">
        <v>3.109</v>
      </c>
      <c r="M6" s="65">
        <v>3.298</v>
      </c>
      <c r="N6" s="65">
        <v>3.5030000000000001</v>
      </c>
      <c r="P6" s="80">
        <v>10</v>
      </c>
      <c r="Q6" s="81">
        <v>92.37</v>
      </c>
      <c r="R6" s="82">
        <v>102.89</v>
      </c>
      <c r="S6" s="82">
        <v>113.3</v>
      </c>
      <c r="T6" s="82">
        <v>123.63</v>
      </c>
      <c r="U6" s="82">
        <v>133.91</v>
      </c>
      <c r="V6" s="83">
        <v>144.13</v>
      </c>
      <c r="W6" s="83">
        <v>154.31</v>
      </c>
      <c r="X6" s="83">
        <v>174.58</v>
      </c>
      <c r="Y6" s="84">
        <v>0.1</v>
      </c>
      <c r="Z6" s="85">
        <v>0.72</v>
      </c>
      <c r="AA6" s="85">
        <v>0.51</v>
      </c>
      <c r="AB6" s="85">
        <v>0.39</v>
      </c>
      <c r="AC6" s="85">
        <v>0.31</v>
      </c>
      <c r="AD6" s="85">
        <v>0.26</v>
      </c>
      <c r="AE6" s="85">
        <v>0.21</v>
      </c>
      <c r="AG6" s="84">
        <v>0.1</v>
      </c>
      <c r="AH6" s="86">
        <v>1.4390000000000001</v>
      </c>
      <c r="AI6" s="86">
        <v>1.4259999999999999</v>
      </c>
      <c r="AJ6" s="86">
        <v>1.41</v>
      </c>
      <c r="AK6" s="86">
        <v>1.383</v>
      </c>
      <c r="AL6" s="86">
        <v>1.353</v>
      </c>
      <c r="AM6" s="86">
        <v>1.323</v>
      </c>
    </row>
    <row r="7" spans="1:39">
      <c r="A7" s="63">
        <v>5.0000000000000001E-4</v>
      </c>
      <c r="B7" s="70">
        <v>2.9889999999999999</v>
      </c>
      <c r="D7" s="65">
        <v>-2.1</v>
      </c>
      <c r="E7" s="65">
        <v>0.96870000000000001</v>
      </c>
      <c r="F7" s="65"/>
      <c r="G7" s="65"/>
      <c r="H7" s="65"/>
      <c r="J7" s="65">
        <v>3.0000000000000001E-3</v>
      </c>
      <c r="K7" s="65">
        <v>2.536</v>
      </c>
      <c r="L7" s="65">
        <v>2.9359999999999999</v>
      </c>
      <c r="M7" s="65">
        <v>3.1230000000000002</v>
      </c>
      <c r="N7" s="65">
        <v>3.3180000000000001</v>
      </c>
      <c r="P7" s="80">
        <v>12</v>
      </c>
      <c r="Q7" s="81">
        <v>99.73</v>
      </c>
      <c r="R7" s="82">
        <v>111.38</v>
      </c>
      <c r="S7" s="82">
        <v>122.89</v>
      </c>
      <c r="T7" s="82">
        <v>134.31</v>
      </c>
      <c r="U7" s="82">
        <v>145.63999999999999</v>
      </c>
      <c r="V7" s="83">
        <v>156.91</v>
      </c>
      <c r="W7" s="83">
        <v>168.13</v>
      </c>
      <c r="X7" s="83">
        <v>190.44</v>
      </c>
      <c r="Y7" s="84">
        <v>0.2</v>
      </c>
      <c r="Z7" s="85">
        <v>0.77</v>
      </c>
      <c r="AA7" s="85">
        <v>0.56000000000000005</v>
      </c>
      <c r="AB7" s="85">
        <v>0.45</v>
      </c>
      <c r="AC7" s="85">
        <v>0.37</v>
      </c>
      <c r="AD7" s="85">
        <v>0.32</v>
      </c>
      <c r="AE7" s="85">
        <v>0.27</v>
      </c>
      <c r="AG7" s="84">
        <v>0.2</v>
      </c>
      <c r="AH7" s="86">
        <v>1.4219999999999999</v>
      </c>
      <c r="AI7" s="86">
        <v>1.3979999999999999</v>
      </c>
      <c r="AJ7" s="86">
        <v>1.373</v>
      </c>
      <c r="AK7" s="86">
        <v>1.3440000000000001</v>
      </c>
      <c r="AL7" s="86">
        <v>1.3129999999999999</v>
      </c>
      <c r="AM7" s="86">
        <v>1.2869999999999999</v>
      </c>
    </row>
    <row r="8" spans="1:39">
      <c r="A8" s="63">
        <v>5.9999999999999995E-4</v>
      </c>
      <c r="B8" s="70">
        <v>2.8559999999999999</v>
      </c>
      <c r="D8" s="65">
        <v>-2</v>
      </c>
      <c r="E8" s="65">
        <v>0.95530000000000004</v>
      </c>
      <c r="F8" s="65"/>
      <c r="G8" s="65"/>
      <c r="H8" s="65"/>
      <c r="J8" s="65">
        <v>3.5000000000000001E-3</v>
      </c>
      <c r="K8" s="65">
        <v>2.4319999999999999</v>
      </c>
      <c r="L8" s="65">
        <v>2.81</v>
      </c>
      <c r="M8" s="65">
        <v>2.9870000000000001</v>
      </c>
      <c r="N8" s="65">
        <v>3.1829999999999998</v>
      </c>
      <c r="P8" s="80">
        <v>14</v>
      </c>
      <c r="Q8" s="81">
        <v>106.14</v>
      </c>
      <c r="R8" s="82">
        <v>118.86</v>
      </c>
      <c r="S8" s="82">
        <v>131.41999999999999</v>
      </c>
      <c r="T8" s="82">
        <v>143.85</v>
      </c>
      <c r="U8" s="82">
        <v>156.18</v>
      </c>
      <c r="V8" s="83">
        <v>168.43</v>
      </c>
      <c r="W8" s="83">
        <v>180.61</v>
      </c>
      <c r="X8" s="83">
        <v>204.82</v>
      </c>
      <c r="Y8" s="84">
        <v>0.3</v>
      </c>
      <c r="Z8" s="85">
        <v>0.81</v>
      </c>
      <c r="AA8" s="85">
        <v>0.62</v>
      </c>
      <c r="AB8" s="85">
        <v>0.51</v>
      </c>
      <c r="AC8" s="85">
        <v>0.43</v>
      </c>
      <c r="AD8" s="85">
        <v>0.38</v>
      </c>
      <c r="AE8" s="85">
        <v>0.33</v>
      </c>
      <c r="AG8" s="84">
        <v>0.3</v>
      </c>
      <c r="AH8" s="86">
        <v>1.4039999999999999</v>
      </c>
      <c r="AI8" s="86">
        <v>1.3720000000000001</v>
      </c>
      <c r="AJ8" s="86">
        <v>1.343</v>
      </c>
      <c r="AK8" s="86">
        <v>1.3160000000000001</v>
      </c>
      <c r="AL8" s="86">
        <v>1.2889999999999999</v>
      </c>
      <c r="AM8" s="86">
        <v>1.2669999999999999</v>
      </c>
    </row>
    <row r="9" spans="1:39">
      <c r="A9" s="63">
        <v>6.9999999999999999E-4</v>
      </c>
      <c r="B9" s="70">
        <v>2.7490000000000001</v>
      </c>
      <c r="D9" s="65">
        <v>-1.9</v>
      </c>
      <c r="E9" s="65">
        <v>0.9395</v>
      </c>
      <c r="F9" s="65"/>
      <c r="G9" s="65"/>
      <c r="H9" s="65"/>
      <c r="J9" s="65">
        <v>4.0000000000000001E-3</v>
      </c>
      <c r="K9" s="65">
        <v>2.3410000000000002</v>
      </c>
      <c r="L9" s="65">
        <v>2.7010000000000001</v>
      </c>
      <c r="M9" s="65">
        <v>2.8650000000000002</v>
      </c>
      <c r="N9" s="65">
        <v>3.056</v>
      </c>
      <c r="P9" s="80">
        <v>16</v>
      </c>
      <c r="Q9" s="81">
        <v>111.78</v>
      </c>
      <c r="R9" s="82">
        <v>125.54</v>
      </c>
      <c r="S9" s="82">
        <v>139.09</v>
      </c>
      <c r="T9" s="82">
        <v>152.47999999999999</v>
      </c>
      <c r="U9" s="82">
        <v>165.76</v>
      </c>
      <c r="V9" s="83">
        <v>178.93</v>
      </c>
      <c r="W9" s="83">
        <v>192.02</v>
      </c>
      <c r="X9" s="83">
        <v>218.02</v>
      </c>
      <c r="Y9" s="84">
        <v>0.4</v>
      </c>
      <c r="Z9" s="85">
        <v>0.86</v>
      </c>
      <c r="AA9" s="85">
        <v>0.67</v>
      </c>
      <c r="AB9" s="85">
        <v>0.56999999999999995</v>
      </c>
      <c r="AC9" s="85">
        <v>0.49</v>
      </c>
      <c r="AD9" s="85">
        <v>0.44</v>
      </c>
      <c r="AE9" s="85">
        <v>0.39</v>
      </c>
      <c r="AG9" s="84">
        <v>0.4</v>
      </c>
      <c r="AH9" s="86">
        <v>1.385</v>
      </c>
      <c r="AI9" s="86">
        <v>1.349</v>
      </c>
      <c r="AJ9" s="86">
        <v>1.321</v>
      </c>
      <c r="AK9" s="86">
        <v>1.296</v>
      </c>
      <c r="AL9" s="86">
        <v>1.274</v>
      </c>
      <c r="AM9" s="86">
        <v>1.2569999999999999</v>
      </c>
    </row>
    <row r="10" spans="1:39">
      <c r="A10" s="63">
        <v>8.0000000000000004E-4</v>
      </c>
      <c r="B10" s="70">
        <v>2.6589999999999998</v>
      </c>
      <c r="D10" s="65">
        <v>-1.8</v>
      </c>
      <c r="E10" s="65">
        <v>0.92330000000000001</v>
      </c>
      <c r="F10" s="65"/>
      <c r="G10" s="65"/>
      <c r="H10" s="65"/>
      <c r="J10" s="65">
        <v>4.4999999999999997E-3</v>
      </c>
      <c r="K10" s="65">
        <v>2.274</v>
      </c>
      <c r="L10" s="65">
        <v>2.617</v>
      </c>
      <c r="M10" s="65">
        <v>2.7749999999999999</v>
      </c>
      <c r="N10" s="65">
        <v>2.956</v>
      </c>
      <c r="P10" s="80">
        <v>18</v>
      </c>
      <c r="Q10" s="81">
        <v>116.79</v>
      </c>
      <c r="R10" s="82">
        <v>131.53</v>
      </c>
      <c r="S10" s="82">
        <v>146.03</v>
      </c>
      <c r="T10" s="82">
        <v>160.35</v>
      </c>
      <c r="U10" s="82">
        <v>174.53</v>
      </c>
      <c r="V10" s="83">
        <v>188.59</v>
      </c>
      <c r="W10" s="83">
        <v>202.55</v>
      </c>
      <c r="X10" s="83">
        <v>230.25</v>
      </c>
      <c r="Y10" s="84">
        <v>0.5</v>
      </c>
      <c r="Z10" s="85">
        <v>0.92</v>
      </c>
      <c r="AA10" s="85">
        <v>0.73</v>
      </c>
      <c r="AB10" s="85">
        <v>0.64</v>
      </c>
      <c r="AC10" s="85">
        <v>0.56000000000000005</v>
      </c>
      <c r="AD10" s="85">
        <v>0.51</v>
      </c>
      <c r="AE10" s="85">
        <v>0.45</v>
      </c>
      <c r="AG10" s="84">
        <v>0.5</v>
      </c>
      <c r="AH10" s="86">
        <v>1.3680000000000001</v>
      </c>
      <c r="AI10" s="86">
        <v>1.3320000000000001</v>
      </c>
      <c r="AJ10" s="86">
        <v>1.306</v>
      </c>
      <c r="AK10" s="86">
        <v>1.2829999999999999</v>
      </c>
      <c r="AL10" s="86">
        <v>1.2649999999999999</v>
      </c>
      <c r="AM10" s="86">
        <v>1.25</v>
      </c>
    </row>
    <row r="11" spans="1:39">
      <c r="A11" s="63">
        <v>8.9999999999999998E-4</v>
      </c>
      <c r="B11" s="70">
        <v>2.5819999999999999</v>
      </c>
      <c r="D11" s="65">
        <v>-1.7</v>
      </c>
      <c r="E11" s="65">
        <v>0.90480000000000005</v>
      </c>
      <c r="F11" s="65"/>
      <c r="G11" s="65"/>
      <c r="H11" s="65"/>
      <c r="J11" s="65">
        <v>5.0000000000000001E-3</v>
      </c>
      <c r="K11" s="65">
        <v>2.2069999999999999</v>
      </c>
      <c r="L11" s="65">
        <v>2.5329999999999999</v>
      </c>
      <c r="M11" s="65">
        <v>2.6859999999999999</v>
      </c>
      <c r="N11" s="65">
        <v>2.8690000000000002</v>
      </c>
      <c r="P11" s="80">
        <v>20</v>
      </c>
      <c r="Q11" s="81">
        <v>121.24</v>
      </c>
      <c r="R11" s="82">
        <v>136.93</v>
      </c>
      <c r="S11" s="82">
        <v>152.36000000000001</v>
      </c>
      <c r="T11" s="82">
        <v>167.57</v>
      </c>
      <c r="U11" s="82">
        <v>182.62</v>
      </c>
      <c r="V11" s="83">
        <v>197.53</v>
      </c>
      <c r="W11" s="83">
        <v>212.33</v>
      </c>
      <c r="X11" s="83">
        <v>241.66</v>
      </c>
      <c r="Y11" s="84">
        <v>0.6</v>
      </c>
      <c r="Z11" s="85">
        <v>0.98</v>
      </c>
      <c r="AA11" s="85">
        <v>0.8</v>
      </c>
      <c r="AB11" s="85">
        <v>0.7</v>
      </c>
      <c r="AC11" s="85">
        <v>0.63</v>
      </c>
      <c r="AD11" s="85">
        <v>0.57999999999999996</v>
      </c>
      <c r="AE11" s="85">
        <v>0.52</v>
      </c>
      <c r="AG11" s="84">
        <v>0.6</v>
      </c>
      <c r="AH11" s="86">
        <v>1.351</v>
      </c>
      <c r="AI11" s="86">
        <v>1.3160000000000001</v>
      </c>
      <c r="AJ11" s="86">
        <v>1.2929999999999999</v>
      </c>
      <c r="AK11" s="86">
        <v>1.2749999999999999</v>
      </c>
      <c r="AL11" s="86">
        <v>1.2589999999999999</v>
      </c>
      <c r="AM11" s="86">
        <v>1.246</v>
      </c>
    </row>
    <row r="12" spans="1:39">
      <c r="A12" s="63">
        <v>1E-3</v>
      </c>
      <c r="B12" s="70">
        <v>2.5150000000000001</v>
      </c>
      <c r="D12" s="65">
        <v>-1.6</v>
      </c>
      <c r="E12" s="65">
        <v>0.88349999999999995</v>
      </c>
      <c r="F12" s="65"/>
      <c r="G12" s="65"/>
      <c r="H12" s="65"/>
      <c r="J12" s="65">
        <v>6.0000000000000001E-3</v>
      </c>
      <c r="K12" s="65">
        <v>2.1030000000000002</v>
      </c>
      <c r="L12" s="65">
        <v>2.411</v>
      </c>
      <c r="M12" s="65">
        <v>2.56</v>
      </c>
      <c r="N12" s="65">
        <v>2.738</v>
      </c>
      <c r="P12" s="80">
        <v>22</v>
      </c>
      <c r="Q12" s="81">
        <v>125.21</v>
      </c>
      <c r="R12" s="82">
        <v>141.83000000000001</v>
      </c>
      <c r="S12" s="82">
        <v>158.15</v>
      </c>
      <c r="T12" s="82">
        <v>174.23</v>
      </c>
      <c r="U12" s="82">
        <v>190.12</v>
      </c>
      <c r="V12" s="83">
        <v>205.85</v>
      </c>
      <c r="W12" s="83">
        <v>221.45</v>
      </c>
      <c r="X12" s="83">
        <v>252.35</v>
      </c>
      <c r="Y12" s="84">
        <v>0.7</v>
      </c>
      <c r="Z12" s="85">
        <v>1.04</v>
      </c>
      <c r="AA12" s="85">
        <v>0.86</v>
      </c>
      <c r="AB12" s="85">
        <v>0.77</v>
      </c>
      <c r="AC12" s="85">
        <v>0.7</v>
      </c>
      <c r="AD12" s="85">
        <v>0.65</v>
      </c>
      <c r="AE12" s="85">
        <v>0.57999999999999996</v>
      </c>
      <c r="AG12" s="84">
        <v>0.7</v>
      </c>
      <c r="AH12" s="86">
        <v>1.3380000000000001</v>
      </c>
      <c r="AI12" s="86">
        <v>1.3049999999999999</v>
      </c>
      <c r="AJ12" s="86">
        <v>1.284</v>
      </c>
      <c r="AK12" s="86">
        <v>1.268</v>
      </c>
      <c r="AL12" s="86">
        <v>1.2549999999999999</v>
      </c>
      <c r="AM12" s="86">
        <v>1.2430000000000001</v>
      </c>
    </row>
    <row r="13" spans="1:39">
      <c r="A13" s="63">
        <v>1.1000000000000001E-3</v>
      </c>
      <c r="B13" s="70">
        <v>2.456</v>
      </c>
      <c r="D13" s="65">
        <v>-1.5</v>
      </c>
      <c r="E13" s="65">
        <v>0.86119999999999997</v>
      </c>
      <c r="F13" s="65"/>
      <c r="G13" s="65"/>
      <c r="H13" s="65"/>
      <c r="J13" s="65">
        <v>7.0000000000000001E-3</v>
      </c>
      <c r="K13" s="65">
        <v>2.0139999999999998</v>
      </c>
      <c r="L13" s="65">
        <v>2.3109999999999999</v>
      </c>
      <c r="M13" s="65">
        <v>2.4590000000000001</v>
      </c>
      <c r="N13" s="65">
        <v>2.6389999999999998</v>
      </c>
      <c r="P13" s="87">
        <v>24</v>
      </c>
      <c r="Q13" s="88">
        <v>128.75</v>
      </c>
      <c r="R13" s="89">
        <v>146.27000000000001</v>
      </c>
      <c r="S13" s="89">
        <v>163.47</v>
      </c>
      <c r="T13" s="89">
        <v>180.39</v>
      </c>
      <c r="U13" s="89">
        <v>197.1</v>
      </c>
      <c r="V13" s="90">
        <v>213.62</v>
      </c>
      <c r="W13" s="90">
        <v>230</v>
      </c>
      <c r="X13" s="90">
        <v>262.42</v>
      </c>
      <c r="Y13" s="84">
        <v>0.8</v>
      </c>
      <c r="Z13" s="85">
        <v>1.1000000000000001</v>
      </c>
      <c r="AA13" s="85">
        <v>0.93</v>
      </c>
      <c r="AB13" s="85">
        <v>0.84</v>
      </c>
      <c r="AC13" s="85">
        <v>0.77</v>
      </c>
      <c r="AD13" s="85">
        <v>0.72</v>
      </c>
      <c r="AE13" s="85">
        <v>0.64</v>
      </c>
      <c r="AG13" s="84">
        <v>0.8</v>
      </c>
      <c r="AH13" s="86">
        <v>1.3260000000000001</v>
      </c>
      <c r="AI13" s="86">
        <v>1.2969999999999999</v>
      </c>
      <c r="AJ13" s="86">
        <v>1.278</v>
      </c>
      <c r="AK13" s="86">
        <v>1.2649999999999999</v>
      </c>
      <c r="AL13" s="86">
        <v>1.2529999999999999</v>
      </c>
      <c r="AM13" s="86">
        <v>1.242</v>
      </c>
    </row>
    <row r="14" spans="1:39">
      <c r="A14" s="63">
        <v>1.1999999999999999E-3</v>
      </c>
      <c r="B14" s="70">
        <v>2.4039999999999999</v>
      </c>
      <c r="D14" s="65">
        <v>-1.4</v>
      </c>
      <c r="E14" s="65">
        <v>0.83660000000000001</v>
      </c>
      <c r="F14" s="65"/>
      <c r="G14" s="65"/>
      <c r="H14" s="65"/>
      <c r="J14" s="65">
        <v>8.0000000000000002E-3</v>
      </c>
      <c r="K14" s="65">
        <v>1.9330000000000001</v>
      </c>
      <c r="L14" s="65">
        <v>2.2280000000000002</v>
      </c>
      <c r="M14" s="65">
        <v>2.379</v>
      </c>
      <c r="N14" s="65">
        <v>2.5670000000000002</v>
      </c>
      <c r="P14" s="91">
        <v>26</v>
      </c>
      <c r="Q14" s="59">
        <v>131.93</v>
      </c>
      <c r="R14" s="59">
        <v>150.32</v>
      </c>
      <c r="S14" s="59">
        <v>168.36</v>
      </c>
      <c r="T14" s="59">
        <v>186.11</v>
      </c>
      <c r="U14" s="59">
        <v>203.61</v>
      </c>
      <c r="V14" s="59">
        <v>220.91</v>
      </c>
      <c r="W14" s="59">
        <v>238.05</v>
      </c>
      <c r="X14" s="59">
        <v>271.94</v>
      </c>
      <c r="Y14" s="84">
        <v>0.9</v>
      </c>
      <c r="Z14" s="85">
        <v>1.17</v>
      </c>
      <c r="AA14" s="85">
        <v>1</v>
      </c>
      <c r="AB14" s="85">
        <v>0.92</v>
      </c>
      <c r="AC14" s="85">
        <v>0.84</v>
      </c>
      <c r="AD14" s="85">
        <v>0.79</v>
      </c>
      <c r="AE14" s="85">
        <v>0.7</v>
      </c>
      <c r="AG14" s="84">
        <v>0.9</v>
      </c>
      <c r="AH14" s="86">
        <v>1.3160000000000001</v>
      </c>
      <c r="AI14" s="86">
        <v>1.288</v>
      </c>
      <c r="AJ14" s="86">
        <v>1.2729999999999999</v>
      </c>
      <c r="AK14" s="86">
        <v>1.2609999999999999</v>
      </c>
      <c r="AL14" s="86">
        <v>1.252</v>
      </c>
      <c r="AM14" s="86">
        <v>1.2430000000000001</v>
      </c>
    </row>
    <row r="15" spans="1:39">
      <c r="A15" s="63">
        <v>1.2999999999999999E-3</v>
      </c>
      <c r="B15" s="70">
        <v>2.3570000000000002</v>
      </c>
      <c r="D15" s="65">
        <v>-1.3</v>
      </c>
      <c r="E15" s="65">
        <v>0.80710000000000004</v>
      </c>
      <c r="F15" s="65"/>
      <c r="G15" s="65"/>
      <c r="H15" s="65"/>
      <c r="J15" s="65">
        <v>8.9999999999999993E-3</v>
      </c>
      <c r="K15" s="65">
        <v>1.861</v>
      </c>
      <c r="L15" s="65">
        <v>2.1589999999999998</v>
      </c>
      <c r="M15" s="65">
        <v>2.3119999999999998</v>
      </c>
      <c r="N15" s="65">
        <v>2.4990000000000001</v>
      </c>
      <c r="P15" s="92"/>
      <c r="Y15" s="84">
        <v>1</v>
      </c>
      <c r="Z15" s="85">
        <v>1.23</v>
      </c>
      <c r="AA15" s="85">
        <v>1.07</v>
      </c>
      <c r="AB15" s="85">
        <v>0.99</v>
      </c>
      <c r="AC15" s="85">
        <v>0.91</v>
      </c>
      <c r="AD15" s="85">
        <v>0.85</v>
      </c>
      <c r="AE15" s="85">
        <v>0.75</v>
      </c>
      <c r="AG15" s="84">
        <v>1</v>
      </c>
      <c r="AH15" s="86">
        <v>1.3080000000000001</v>
      </c>
      <c r="AI15" s="86">
        <v>1.2829999999999999</v>
      </c>
      <c r="AJ15" s="86">
        <v>1.2689999999999999</v>
      </c>
      <c r="AK15" s="86">
        <v>1.26</v>
      </c>
      <c r="AL15" s="86">
        <v>1.2529999999999999</v>
      </c>
      <c r="AM15" s="86">
        <v>1.244</v>
      </c>
    </row>
    <row r="16" spans="1:39">
      <c r="A16" s="63">
        <v>1.4E-3</v>
      </c>
      <c r="B16" s="70">
        <v>2.3140000000000001</v>
      </c>
      <c r="D16" s="65">
        <v>-1.2</v>
      </c>
      <c r="E16" s="65">
        <v>0.7792</v>
      </c>
      <c r="F16" s="65"/>
      <c r="G16" s="65"/>
      <c r="H16" s="65"/>
      <c r="J16" s="65">
        <v>0.01</v>
      </c>
      <c r="K16" s="65">
        <v>1.8089999999999999</v>
      </c>
      <c r="L16" s="65">
        <v>2.1080000000000001</v>
      </c>
      <c r="M16" s="65">
        <v>2.262</v>
      </c>
      <c r="N16" s="65">
        <v>2.4449999999999998</v>
      </c>
      <c r="P16" s="92"/>
      <c r="Y16" s="84">
        <v>1.1000000000000001</v>
      </c>
      <c r="Z16" s="85">
        <v>1.3</v>
      </c>
      <c r="AA16" s="85">
        <v>1.1399999999999999</v>
      </c>
      <c r="AB16" s="85">
        <v>1.06</v>
      </c>
      <c r="AC16" s="85">
        <v>0.98</v>
      </c>
      <c r="AD16" s="85">
        <v>0.92</v>
      </c>
      <c r="AE16" s="85">
        <v>0.81</v>
      </c>
      <c r="AG16" s="84">
        <v>1.1000000000000001</v>
      </c>
      <c r="AH16" s="86">
        <v>1.3009999999999999</v>
      </c>
      <c r="AI16" s="86">
        <v>1.278</v>
      </c>
      <c r="AJ16" s="86">
        <v>1.266</v>
      </c>
      <c r="AK16" s="86">
        <v>1.2589999999999999</v>
      </c>
      <c r="AL16" s="86">
        <v>1.2549999999999999</v>
      </c>
      <c r="AM16" s="86">
        <v>1.248</v>
      </c>
    </row>
    <row r="17" spans="1:39">
      <c r="A17" s="63">
        <v>1.5E-3</v>
      </c>
      <c r="B17" s="70">
        <v>2.2749999999999999</v>
      </c>
      <c r="D17" s="65">
        <v>-1.1000000000000001</v>
      </c>
      <c r="E17" s="65">
        <v>0.74850000000000005</v>
      </c>
      <c r="F17" s="65">
        <v>0.78959999999999997</v>
      </c>
      <c r="G17" s="65"/>
      <c r="H17" s="65"/>
      <c r="J17" s="65">
        <v>1.2E-2</v>
      </c>
      <c r="K17" s="65">
        <v>1.722</v>
      </c>
      <c r="L17" s="65">
        <v>2.0190000000000001</v>
      </c>
      <c r="M17" s="65">
        <v>2.173</v>
      </c>
      <c r="N17" s="65">
        <v>2.3620000000000001</v>
      </c>
      <c r="Y17" s="84">
        <v>1.2</v>
      </c>
      <c r="Z17" s="85">
        <v>1.37</v>
      </c>
      <c r="AA17" s="85">
        <v>1.22</v>
      </c>
      <c r="AB17" s="85">
        <v>1.1399999999999999</v>
      </c>
      <c r="AC17" s="85">
        <v>1.05</v>
      </c>
      <c r="AD17" s="85">
        <v>0.98</v>
      </c>
      <c r="AE17" s="85">
        <v>0.86</v>
      </c>
      <c r="AG17" s="84">
        <v>1.2</v>
      </c>
      <c r="AH17" s="86">
        <v>1.2949999999999999</v>
      </c>
      <c r="AI17" s="86">
        <v>1.274</v>
      </c>
      <c r="AJ17" s="86">
        <v>1.2649999999999999</v>
      </c>
      <c r="AK17" s="86">
        <v>1.2609999999999999</v>
      </c>
      <c r="AL17" s="86">
        <v>1.2589999999999999</v>
      </c>
      <c r="AM17" s="86">
        <v>1.252</v>
      </c>
    </row>
    <row r="18" spans="1:39">
      <c r="A18" s="63">
        <v>1.6000000000000001E-3</v>
      </c>
      <c r="B18" s="70">
        <v>2.2389999999999999</v>
      </c>
      <c r="D18" s="65">
        <v>-1</v>
      </c>
      <c r="E18" s="65">
        <v>0.71589999999999998</v>
      </c>
      <c r="F18" s="65">
        <v>0.75319999999999998</v>
      </c>
      <c r="G18" s="65"/>
      <c r="H18" s="65"/>
      <c r="J18" s="65">
        <v>1.4E-2</v>
      </c>
      <c r="K18" s="65">
        <v>1.663</v>
      </c>
      <c r="L18" s="65">
        <v>1.9590000000000001</v>
      </c>
      <c r="M18" s="65">
        <v>2.117</v>
      </c>
      <c r="N18" s="65">
        <v>2.3090000000000002</v>
      </c>
      <c r="Y18" s="84">
        <v>1.3</v>
      </c>
      <c r="Z18" s="85">
        <v>1.43</v>
      </c>
      <c r="AA18" s="85">
        <v>1.29</v>
      </c>
      <c r="AB18" s="85">
        <v>1.21</v>
      </c>
      <c r="AC18" s="85">
        <v>1.1299999999999999</v>
      </c>
      <c r="AD18" s="85">
        <v>1.04</v>
      </c>
      <c r="AE18" s="85">
        <v>0.91</v>
      </c>
      <c r="AG18" s="84">
        <v>1.3</v>
      </c>
      <c r="AH18" s="86">
        <v>1.29</v>
      </c>
      <c r="AI18" s="86">
        <v>1.272</v>
      </c>
      <c r="AJ18" s="86">
        <v>1.264</v>
      </c>
      <c r="AK18" s="86">
        <v>1.262</v>
      </c>
      <c r="AL18" s="86">
        <v>1.2649999999999999</v>
      </c>
      <c r="AM18" s="86">
        <v>1.2569999999999999</v>
      </c>
    </row>
    <row r="19" spans="1:39">
      <c r="A19" s="63">
        <v>1.6999999999999999E-3</v>
      </c>
      <c r="B19" s="70">
        <v>2.2050000000000001</v>
      </c>
      <c r="D19" s="65">
        <v>-0.9</v>
      </c>
      <c r="E19" s="65">
        <v>0.68179999999999996</v>
      </c>
      <c r="F19" s="65">
        <v>0.71740000000000004</v>
      </c>
      <c r="G19" s="65"/>
      <c r="H19" s="65"/>
      <c r="J19" s="65">
        <v>1.6E-2</v>
      </c>
      <c r="K19" s="65">
        <v>1.6140000000000001</v>
      </c>
      <c r="L19" s="65">
        <v>1.9119999999999999</v>
      </c>
      <c r="M19" s="65">
        <v>2.0720000000000001</v>
      </c>
      <c r="N19" s="65">
        <v>2.27</v>
      </c>
      <c r="Y19" s="84">
        <v>1.4</v>
      </c>
      <c r="Z19" s="85">
        <v>1.5</v>
      </c>
      <c r="AA19" s="85">
        <v>1.37</v>
      </c>
      <c r="AB19" s="85">
        <v>1.29</v>
      </c>
      <c r="AC19" s="85">
        <v>1.2</v>
      </c>
      <c r="AD19" s="85">
        <v>1.1000000000000001</v>
      </c>
      <c r="AE19" s="85">
        <v>0.95</v>
      </c>
      <c r="AG19" s="84">
        <v>1.4</v>
      </c>
      <c r="AH19" s="86">
        <v>1.2849999999999999</v>
      </c>
      <c r="AI19" s="86">
        <v>1.27</v>
      </c>
      <c r="AJ19" s="86">
        <v>1.264</v>
      </c>
      <c r="AK19" s="86">
        <v>1.2669999999999999</v>
      </c>
      <c r="AL19" s="86">
        <v>1.272</v>
      </c>
      <c r="AM19" s="86">
        <v>1.2649999999999999</v>
      </c>
    </row>
    <row r="20" spans="1:39">
      <c r="A20" s="63">
        <v>1.8E-3</v>
      </c>
      <c r="B20" s="70">
        <v>2.1739999999999999</v>
      </c>
      <c r="D20" s="65">
        <v>-0.8</v>
      </c>
      <c r="E20" s="65">
        <v>0.64810000000000001</v>
      </c>
      <c r="F20" s="65">
        <v>0.68189999999999995</v>
      </c>
      <c r="G20" s="65"/>
      <c r="H20" s="65"/>
      <c r="J20" s="65">
        <v>1.7999999999999999E-2</v>
      </c>
      <c r="K20" s="65">
        <v>1.5760000000000001</v>
      </c>
      <c r="L20" s="65">
        <v>1.879</v>
      </c>
      <c r="M20" s="65">
        <v>2.0369999999999999</v>
      </c>
      <c r="N20" s="65">
        <v>2.2400000000000002</v>
      </c>
      <c r="Y20" s="84">
        <v>1.5</v>
      </c>
      <c r="Z20" s="85">
        <v>1.58</v>
      </c>
      <c r="AA20" s="85">
        <v>1.44</v>
      </c>
      <c r="AB20" s="85">
        <v>1.36</v>
      </c>
      <c r="AC20" s="85">
        <v>1.27</v>
      </c>
      <c r="AD20" s="85">
        <v>1.1599999999999999</v>
      </c>
      <c r="AE20" s="85">
        <v>1</v>
      </c>
      <c r="AG20" s="84">
        <v>1.5</v>
      </c>
      <c r="AH20" s="86">
        <v>1.282</v>
      </c>
      <c r="AI20" s="86">
        <v>1.2689999999999999</v>
      </c>
      <c r="AJ20" s="86">
        <v>1.2649999999999999</v>
      </c>
      <c r="AK20" s="86">
        <v>1.2729999999999999</v>
      </c>
      <c r="AL20" s="86">
        <v>1.2829999999999999</v>
      </c>
      <c r="AM20" s="86">
        <v>1.2729999999999999</v>
      </c>
    </row>
    <row r="21" spans="1:39">
      <c r="A21" s="63">
        <v>1.9E-3</v>
      </c>
      <c r="B21" s="70">
        <v>2.145</v>
      </c>
      <c r="D21" s="65">
        <v>-0.7</v>
      </c>
      <c r="E21" s="65">
        <v>0.61429999999999996</v>
      </c>
      <c r="F21" s="65">
        <v>0.65</v>
      </c>
      <c r="G21" s="65"/>
      <c r="H21" s="65"/>
      <c r="J21" s="65">
        <v>0.02</v>
      </c>
      <c r="K21" s="65">
        <v>1.544</v>
      </c>
      <c r="L21" s="65">
        <v>1.849</v>
      </c>
      <c r="M21" s="65">
        <v>2.004</v>
      </c>
      <c r="N21" s="65">
        <v>2.2160000000000002</v>
      </c>
      <c r="Y21" s="93">
        <v>1.6</v>
      </c>
      <c r="Z21" s="94">
        <v>1.65</v>
      </c>
      <c r="AA21" s="94">
        <v>1.52</v>
      </c>
      <c r="AB21" s="94">
        <v>1.44</v>
      </c>
      <c r="AC21" s="94">
        <v>1.34</v>
      </c>
      <c r="AD21" s="94">
        <v>1.22</v>
      </c>
      <c r="AE21" s="94">
        <v>1.05</v>
      </c>
      <c r="AG21" s="93">
        <v>1.6</v>
      </c>
      <c r="AH21" s="95">
        <v>1.2789999999999999</v>
      </c>
      <c r="AI21" s="95">
        <v>1.268</v>
      </c>
      <c r="AJ21" s="95">
        <v>1.2669999999999999</v>
      </c>
      <c r="AK21" s="95">
        <v>1.28</v>
      </c>
      <c r="AL21" s="95">
        <v>1.2949999999999999</v>
      </c>
      <c r="AM21" s="95">
        <v>1.282</v>
      </c>
    </row>
    <row r="22" spans="1:39">
      <c r="A22" s="63">
        <v>2E-3</v>
      </c>
      <c r="B22" s="70">
        <v>2.1190000000000002</v>
      </c>
      <c r="D22" s="65">
        <v>-0.6</v>
      </c>
      <c r="E22" s="65">
        <v>0.57869999999999999</v>
      </c>
      <c r="F22" s="65">
        <v>0.61799999999999999</v>
      </c>
      <c r="G22" s="65">
        <v>0.66849999999999998</v>
      </c>
      <c r="H22" s="65"/>
      <c r="J22" s="65">
        <v>2.5000000000000001E-2</v>
      </c>
      <c r="K22" s="65">
        <v>1.4930000000000001</v>
      </c>
      <c r="L22" s="65">
        <v>1.8080000000000001</v>
      </c>
      <c r="M22" s="65">
        <v>1.9650000000000001</v>
      </c>
      <c r="N22" s="65">
        <v>2.1880000000000002</v>
      </c>
      <c r="Y22" s="84">
        <v>1.7</v>
      </c>
      <c r="Z22" s="85">
        <v>1.72</v>
      </c>
      <c r="AA22" s="85">
        <v>1.59</v>
      </c>
      <c r="AB22" s="85">
        <v>1.51</v>
      </c>
      <c r="AC22" s="85">
        <v>1.4</v>
      </c>
      <c r="AD22" s="85">
        <v>1.28</v>
      </c>
      <c r="AE22" s="85">
        <v>1.0900000000000001</v>
      </c>
      <c r="AG22" s="84">
        <v>1.7</v>
      </c>
      <c r="AH22" s="86">
        <v>1.2769999999999999</v>
      </c>
      <c r="AI22" s="86">
        <v>1.268</v>
      </c>
      <c r="AJ22" s="86">
        <v>1.2709999999999999</v>
      </c>
      <c r="AK22" s="86">
        <v>1.2889999999999999</v>
      </c>
      <c r="AL22" s="86">
        <v>1.3069999999999999</v>
      </c>
      <c r="AM22" s="86">
        <v>1.29</v>
      </c>
    </row>
    <row r="23" spans="1:39">
      <c r="A23" s="63">
        <v>2.0999999999999999E-3</v>
      </c>
      <c r="B23" s="70">
        <v>2.0939999999999999</v>
      </c>
      <c r="D23" s="65">
        <v>-0.5</v>
      </c>
      <c r="E23" s="65">
        <v>0.54279999999999995</v>
      </c>
      <c r="F23" s="65">
        <v>0.5847</v>
      </c>
      <c r="G23" s="65">
        <v>0.62919999999999998</v>
      </c>
      <c r="H23" s="65"/>
      <c r="J23" s="65">
        <v>0.03</v>
      </c>
      <c r="K23" s="65">
        <v>1.46</v>
      </c>
      <c r="L23" s="65">
        <v>1.788</v>
      </c>
      <c r="M23" s="65">
        <v>1.954</v>
      </c>
      <c r="N23" s="65">
        <v>2.1869999999999998</v>
      </c>
      <c r="Y23" s="84">
        <v>1.8</v>
      </c>
      <c r="Z23" s="85">
        <v>1.8</v>
      </c>
      <c r="AA23" s="85">
        <v>1.67</v>
      </c>
      <c r="AB23" s="85">
        <v>1.59</v>
      </c>
      <c r="AC23" s="85">
        <v>1.47</v>
      </c>
      <c r="AD23" s="85">
        <v>1.33</v>
      </c>
      <c r="AE23" s="85">
        <v>1.1299999999999999</v>
      </c>
      <c r="AG23" s="84">
        <v>1.8</v>
      </c>
      <c r="AH23" s="86">
        <v>1.274</v>
      </c>
      <c r="AI23" s="86">
        <v>1.268</v>
      </c>
      <c r="AJ23" s="86">
        <v>1.2769999999999999</v>
      </c>
      <c r="AK23" s="86">
        <v>1.3</v>
      </c>
      <c r="AL23" s="86">
        <v>1.32</v>
      </c>
      <c r="AM23" s="86">
        <v>1.298</v>
      </c>
    </row>
    <row r="24" spans="1:39">
      <c r="A24" s="63">
        <v>2.2000000000000001E-3</v>
      </c>
      <c r="B24" s="70">
        <v>2.0699999999999998</v>
      </c>
      <c r="D24" s="65">
        <v>-0.4</v>
      </c>
      <c r="E24" s="65">
        <v>0.50919999999999999</v>
      </c>
      <c r="F24" s="65">
        <v>0.55089999999999995</v>
      </c>
      <c r="G24" s="65">
        <v>0.59530000000000005</v>
      </c>
      <c r="H24" s="65"/>
      <c r="J24" s="65">
        <v>3.5000000000000003E-2</v>
      </c>
      <c r="K24" s="65">
        <v>1.4419999999999999</v>
      </c>
      <c r="L24" s="65">
        <v>1.784</v>
      </c>
      <c r="M24" s="65">
        <v>1.9630000000000001</v>
      </c>
      <c r="N24" s="65">
        <v>2.2010000000000001</v>
      </c>
      <c r="Y24" s="84">
        <v>1.9</v>
      </c>
      <c r="Z24" s="85">
        <v>1.87</v>
      </c>
      <c r="AA24" s="85">
        <v>1.74</v>
      </c>
      <c r="AB24" s="85">
        <v>1.66</v>
      </c>
      <c r="AC24" s="85">
        <v>1.53</v>
      </c>
      <c r="AD24" s="85">
        <v>1.38</v>
      </c>
      <c r="AE24" s="85">
        <v>1.17</v>
      </c>
      <c r="AG24" s="84">
        <v>1.9</v>
      </c>
      <c r="AH24" s="86">
        <v>1.272</v>
      </c>
      <c r="AI24" s="86">
        <v>1.27</v>
      </c>
      <c r="AJ24" s="86">
        <v>1.284</v>
      </c>
      <c r="AK24" s="86">
        <v>1.3129999999999999</v>
      </c>
      <c r="AL24" s="86">
        <v>1.3340000000000001</v>
      </c>
      <c r="AM24" s="86">
        <v>1.306</v>
      </c>
    </row>
    <row r="25" spans="1:39">
      <c r="A25" s="63">
        <v>2.3E-3</v>
      </c>
      <c r="B25" s="70">
        <v>2.0470000000000002</v>
      </c>
      <c r="D25" s="65">
        <v>-0.3</v>
      </c>
      <c r="E25" s="65">
        <v>0.4768</v>
      </c>
      <c r="F25" s="65">
        <v>0.5171</v>
      </c>
      <c r="G25" s="65">
        <v>0.56130000000000002</v>
      </c>
      <c r="H25" s="65"/>
      <c r="J25" s="65">
        <v>0.4</v>
      </c>
      <c r="K25" s="65">
        <v>1.4419999999999999</v>
      </c>
      <c r="L25" s="65">
        <v>1.7969999999999999</v>
      </c>
      <c r="M25" s="65">
        <v>1.988</v>
      </c>
      <c r="N25" s="65">
        <v>2.2309999999999999</v>
      </c>
      <c r="Y25" s="84">
        <v>2</v>
      </c>
      <c r="Z25" s="85">
        <v>1.95</v>
      </c>
      <c r="AA25" s="85">
        <v>1.82</v>
      </c>
      <c r="AB25" s="85">
        <v>1.73</v>
      </c>
      <c r="AC25" s="85">
        <v>1.59</v>
      </c>
      <c r="AD25" s="85">
        <v>1.42</v>
      </c>
      <c r="AE25" s="85">
        <v>1.21</v>
      </c>
      <c r="AG25" s="84">
        <v>2</v>
      </c>
      <c r="AH25" s="86">
        <v>1.2709999999999999</v>
      </c>
      <c r="AI25" s="86">
        <v>1.272</v>
      </c>
      <c r="AJ25" s="86">
        <v>1.2909999999999999</v>
      </c>
      <c r="AK25" s="86">
        <v>1.3260000000000001</v>
      </c>
      <c r="AL25" s="86">
        <v>1.3460000000000001</v>
      </c>
      <c r="AM25" s="86">
        <v>1.3140000000000001</v>
      </c>
    </row>
    <row r="26" spans="1:39">
      <c r="A26" s="63">
        <v>2.3999999999999998E-3</v>
      </c>
      <c r="B26" s="70">
        <v>2.0249999999999999</v>
      </c>
      <c r="D26" s="65">
        <v>-0.2</v>
      </c>
      <c r="E26" s="65">
        <v>0.44400000000000001</v>
      </c>
      <c r="F26" s="65">
        <v>0.48349999999999999</v>
      </c>
      <c r="G26" s="65">
        <v>0.52590000000000003</v>
      </c>
      <c r="H26" s="65"/>
      <c r="J26" s="65">
        <v>4.4999999999999998E-2</v>
      </c>
      <c r="K26" s="65">
        <v>1.4510000000000001</v>
      </c>
      <c r="L26" s="65">
        <v>1.821</v>
      </c>
      <c r="M26" s="65">
        <v>2.0270000000000001</v>
      </c>
      <c r="N26" s="65">
        <v>2.2759999999999998</v>
      </c>
      <c r="Y26" s="84">
        <v>2.1</v>
      </c>
      <c r="Z26" s="85">
        <v>2.02</v>
      </c>
      <c r="AA26" s="85">
        <v>1.89</v>
      </c>
      <c r="AB26" s="85">
        <v>1.8</v>
      </c>
      <c r="AC26" s="85">
        <v>1.64</v>
      </c>
      <c r="AD26" s="85">
        <v>1.46</v>
      </c>
      <c r="AE26" s="85">
        <v>1.24</v>
      </c>
      <c r="AG26" s="84">
        <v>2.1</v>
      </c>
      <c r="AH26" s="86">
        <v>1.2709999999999999</v>
      </c>
      <c r="AI26" s="86">
        <v>1.2749999999999999</v>
      </c>
      <c r="AJ26" s="86">
        <v>1.3009999999999999</v>
      </c>
      <c r="AK26" s="86">
        <v>1.34</v>
      </c>
      <c r="AL26" s="86">
        <v>1.357</v>
      </c>
      <c r="AM26" s="86">
        <v>1.321</v>
      </c>
    </row>
    <row r="27" spans="1:39">
      <c r="A27" s="63">
        <v>2.5000000000000001E-3</v>
      </c>
      <c r="B27" s="70">
        <v>2.0049999999999999</v>
      </c>
      <c r="D27" s="65">
        <v>-0.1</v>
      </c>
      <c r="E27" s="65">
        <v>0.41110000000000002</v>
      </c>
      <c r="F27" s="65">
        <v>0.44990000000000002</v>
      </c>
      <c r="G27" s="65">
        <v>0.49009999999999998</v>
      </c>
      <c r="H27" s="65"/>
      <c r="J27" s="65">
        <v>0.05</v>
      </c>
      <c r="K27" s="65">
        <v>1.4690000000000001</v>
      </c>
      <c r="L27" s="65">
        <v>1.8580000000000001</v>
      </c>
      <c r="M27" s="65">
        <v>2.085</v>
      </c>
      <c r="N27" s="65">
        <v>2.3479999999999999</v>
      </c>
      <c r="Y27" s="84">
        <v>2.2000000000000002</v>
      </c>
      <c r="Z27" s="85">
        <v>2.1</v>
      </c>
      <c r="AA27" s="85">
        <v>1.97</v>
      </c>
      <c r="AB27" s="85">
        <v>1.86</v>
      </c>
      <c r="AC27" s="85">
        <v>1.69</v>
      </c>
      <c r="AD27" s="85">
        <v>1.5</v>
      </c>
      <c r="AE27" s="85">
        <v>1.27</v>
      </c>
      <c r="AG27" s="84">
        <v>2.2000000000000002</v>
      </c>
      <c r="AH27" s="86">
        <v>1.27</v>
      </c>
      <c r="AI27" s="86">
        <v>1.2789999999999999</v>
      </c>
      <c r="AJ27" s="86">
        <v>1.3109999999999999</v>
      </c>
      <c r="AK27" s="86">
        <v>1.3520000000000001</v>
      </c>
      <c r="AL27" s="86">
        <v>1.3680000000000001</v>
      </c>
      <c r="AM27" s="86">
        <v>1.329</v>
      </c>
    </row>
    <row r="28" spans="1:39">
      <c r="A28" s="63">
        <v>2.5999999999999999E-3</v>
      </c>
      <c r="B28" s="70">
        <v>1.986</v>
      </c>
      <c r="C28" s="96"/>
      <c r="D28" s="65">
        <v>0</v>
      </c>
      <c r="E28" s="65">
        <v>0.37819999999999998</v>
      </c>
      <c r="F28" s="65">
        <v>0.41639999999999999</v>
      </c>
      <c r="G28" s="65">
        <v>0.45429999999999998</v>
      </c>
      <c r="H28" s="65">
        <v>0.57930000000000004</v>
      </c>
      <c r="J28" s="65">
        <v>0.06</v>
      </c>
      <c r="K28" s="65">
        <v>1.532</v>
      </c>
      <c r="L28" s="65">
        <v>1.9790000000000001</v>
      </c>
      <c r="M28" s="65">
        <v>2.262</v>
      </c>
      <c r="N28" s="65">
        <v>2.5259999999999998</v>
      </c>
      <c r="Y28" s="84">
        <v>2.2999999999999998</v>
      </c>
      <c r="Z28" s="85">
        <v>2.1800000000000002</v>
      </c>
      <c r="AA28" s="85">
        <v>2.0499999999999998</v>
      </c>
      <c r="AB28" s="85">
        <v>1.92</v>
      </c>
      <c r="AC28" s="85">
        <v>1.73</v>
      </c>
      <c r="AD28" s="85">
        <v>1.53</v>
      </c>
      <c r="AE28" s="85">
        <v>1.3</v>
      </c>
      <c r="AG28" s="84">
        <v>2.2999999999999998</v>
      </c>
      <c r="AH28" s="86">
        <v>1.27</v>
      </c>
      <c r="AI28" s="86">
        <v>1.284</v>
      </c>
      <c r="AJ28" s="86">
        <v>1.323</v>
      </c>
      <c r="AK28" s="86">
        <v>1.3620000000000001</v>
      </c>
      <c r="AL28" s="86">
        <v>1.377</v>
      </c>
      <c r="AM28" s="86">
        <v>1.335</v>
      </c>
    </row>
    <row r="29" spans="1:39">
      <c r="A29" s="63">
        <v>2.7000000000000001E-3</v>
      </c>
      <c r="B29" s="70">
        <v>1.9670000000000001</v>
      </c>
      <c r="D29" s="65">
        <v>0.1</v>
      </c>
      <c r="E29" s="65">
        <v>0.34520000000000001</v>
      </c>
      <c r="F29" s="65">
        <v>0.38390000000000002</v>
      </c>
      <c r="G29" s="65">
        <v>0.4219</v>
      </c>
      <c r="H29" s="65">
        <v>0.53900000000000003</v>
      </c>
      <c r="J29" s="65">
        <v>7.0000000000000007E-2</v>
      </c>
      <c r="K29" s="65">
        <v>1.657</v>
      </c>
      <c r="L29" s="65">
        <v>2.1560000000000001</v>
      </c>
      <c r="M29" s="65">
        <v>2.4670000000000001</v>
      </c>
      <c r="N29" s="65">
        <v>2.7530000000000001</v>
      </c>
      <c r="Y29" s="84">
        <v>2.4</v>
      </c>
      <c r="Z29" s="85">
        <v>2.25</v>
      </c>
      <c r="AA29" s="85">
        <v>2.12</v>
      </c>
      <c r="AB29" s="85">
        <v>1.97</v>
      </c>
      <c r="AC29" s="85">
        <v>1.76</v>
      </c>
      <c r="AD29" s="85">
        <v>1.56</v>
      </c>
      <c r="AE29" s="85">
        <v>1.33</v>
      </c>
      <c r="AG29" s="84">
        <v>2.4</v>
      </c>
      <c r="AH29" s="86">
        <v>1.2709999999999999</v>
      </c>
      <c r="AI29" s="86">
        <v>1.292</v>
      </c>
      <c r="AJ29" s="86">
        <v>1.3340000000000001</v>
      </c>
      <c r="AK29" s="86">
        <v>1.369</v>
      </c>
      <c r="AL29" s="86">
        <v>1.383</v>
      </c>
      <c r="AM29" s="86">
        <v>1.3420000000000001</v>
      </c>
    </row>
    <row r="30" spans="1:39">
      <c r="A30" s="63">
        <v>2.8E-3</v>
      </c>
      <c r="B30" s="70">
        <v>1.95</v>
      </c>
      <c r="D30" s="65">
        <v>0.2</v>
      </c>
      <c r="E30" s="65">
        <v>0.3125</v>
      </c>
      <c r="F30" s="65">
        <v>0.3518</v>
      </c>
      <c r="G30" s="65">
        <v>0.39090000000000003</v>
      </c>
      <c r="H30" s="65">
        <v>0.50170000000000003</v>
      </c>
      <c r="Y30" s="84">
        <v>2.5</v>
      </c>
      <c r="Z30" s="85">
        <v>2.33</v>
      </c>
      <c r="AA30" s="85">
        <v>2.19</v>
      </c>
      <c r="AB30" s="85">
        <v>2.02</v>
      </c>
      <c r="AC30" s="85">
        <v>1.79</v>
      </c>
      <c r="AD30" s="85">
        <v>1.59</v>
      </c>
      <c r="AE30" s="85">
        <v>1.36</v>
      </c>
      <c r="AG30" s="84">
        <v>2.5</v>
      </c>
      <c r="AH30" s="86">
        <v>1.272</v>
      </c>
      <c r="AI30" s="86">
        <v>1.2989999999999999</v>
      </c>
      <c r="AJ30" s="86">
        <v>1.345</v>
      </c>
      <c r="AK30" s="86">
        <v>1.3759999999999999</v>
      </c>
      <c r="AL30" s="86">
        <v>1.3879999999999999</v>
      </c>
      <c r="AM30" s="86">
        <v>1.3480000000000001</v>
      </c>
    </row>
    <row r="31" spans="1:39">
      <c r="A31" s="63">
        <v>2.8999999999999998E-3</v>
      </c>
      <c r="B31" s="70">
        <v>1.9330000000000001</v>
      </c>
      <c r="C31" s="96"/>
      <c r="D31" s="65">
        <v>0.3</v>
      </c>
      <c r="E31" s="65">
        <v>0.2802</v>
      </c>
      <c r="F31" s="65">
        <v>0.31869999999999998</v>
      </c>
      <c r="G31" s="65">
        <v>0.3604</v>
      </c>
      <c r="H31" s="65">
        <v>0.46429999999999999</v>
      </c>
      <c r="Y31" s="84">
        <v>2.6</v>
      </c>
      <c r="Z31" s="85">
        <v>2.4</v>
      </c>
      <c r="AA31" s="85">
        <v>2.2599999999999998</v>
      </c>
      <c r="AB31" s="85">
        <v>2.06</v>
      </c>
      <c r="AC31" s="85">
        <v>1.81</v>
      </c>
      <c r="AD31" s="85">
        <v>1.6</v>
      </c>
      <c r="AE31" s="85">
        <v>1.38</v>
      </c>
      <c r="AG31" s="84">
        <v>2.6</v>
      </c>
      <c r="AH31" s="86">
        <v>1.2729999999999999</v>
      </c>
      <c r="AI31" s="86">
        <v>1.3080000000000001</v>
      </c>
      <c r="AJ31" s="86">
        <v>1.3540000000000001</v>
      </c>
      <c r="AK31" s="86">
        <v>1.38</v>
      </c>
      <c r="AL31" s="86">
        <v>1.3919999999999999</v>
      </c>
      <c r="AM31" s="86">
        <v>1.3540000000000001</v>
      </c>
    </row>
    <row r="32" spans="1:39">
      <c r="A32" s="63">
        <v>3.0000000000000001E-3</v>
      </c>
      <c r="B32" s="70">
        <v>1.917</v>
      </c>
      <c r="C32" s="96"/>
      <c r="D32" s="65">
        <v>0.4</v>
      </c>
      <c r="E32" s="65">
        <v>0.24909999999999999</v>
      </c>
      <c r="F32" s="65">
        <v>0.28499999999999998</v>
      </c>
      <c r="G32" s="65">
        <v>0.33029999999999998</v>
      </c>
      <c r="H32" s="65">
        <v>0.43049999999999999</v>
      </c>
      <c r="Y32" s="84">
        <v>2.7</v>
      </c>
      <c r="Z32" s="85">
        <v>2.4700000000000002</v>
      </c>
      <c r="AA32" s="85">
        <v>2.33</v>
      </c>
      <c r="AB32" s="85">
        <v>2.08</v>
      </c>
      <c r="AC32" s="85">
        <v>1.82</v>
      </c>
      <c r="AD32" s="85">
        <v>1.62</v>
      </c>
      <c r="AE32" s="85">
        <v>1.41</v>
      </c>
      <c r="AG32" s="84">
        <v>2.7</v>
      </c>
      <c r="AH32" s="86">
        <v>1.276</v>
      </c>
      <c r="AI32" s="86">
        <v>1.3169999999999999</v>
      </c>
      <c r="AJ32" s="86">
        <v>1.3620000000000001</v>
      </c>
      <c r="AK32" s="86">
        <v>1.383</v>
      </c>
      <c r="AL32" s="86">
        <v>1.395</v>
      </c>
      <c r="AM32" s="86">
        <v>1.359</v>
      </c>
    </row>
    <row r="33" spans="1:39">
      <c r="A33" s="63">
        <v>3.0999999999999999E-3</v>
      </c>
      <c r="B33" s="70">
        <v>1.9019999999999999</v>
      </c>
      <c r="C33" s="96"/>
      <c r="D33" s="65">
        <v>0.5</v>
      </c>
      <c r="E33" s="65">
        <v>0.22</v>
      </c>
      <c r="F33" s="65">
        <v>0.25330000000000003</v>
      </c>
      <c r="G33" s="65">
        <v>0.30030000000000001</v>
      </c>
      <c r="H33" s="65">
        <v>0.3972</v>
      </c>
      <c r="Y33" s="84">
        <v>2.8</v>
      </c>
      <c r="Z33" s="85">
        <v>2.54</v>
      </c>
      <c r="AA33" s="85">
        <v>2.39</v>
      </c>
      <c r="AB33" s="85">
        <v>2.11</v>
      </c>
      <c r="AC33" s="85">
        <v>1.82</v>
      </c>
      <c r="AD33" s="85">
        <v>1.63</v>
      </c>
      <c r="AE33" s="85">
        <v>1.43</v>
      </c>
      <c r="AG33" s="84">
        <v>2.8</v>
      </c>
      <c r="AH33" s="86">
        <v>1.278</v>
      </c>
      <c r="AI33" s="86">
        <v>1.3260000000000001</v>
      </c>
      <c r="AJ33" s="86">
        <v>1.3680000000000001</v>
      </c>
      <c r="AK33" s="86">
        <v>1.385</v>
      </c>
      <c r="AL33" s="86">
        <v>1.397</v>
      </c>
      <c r="AM33" s="86">
        <v>1.363</v>
      </c>
    </row>
    <row r="34" spans="1:39">
      <c r="A34" s="63">
        <v>3.2000000000000002E-3</v>
      </c>
      <c r="B34" s="70">
        <v>1.887</v>
      </c>
      <c r="C34" s="96"/>
      <c r="D34" s="65">
        <v>0.6</v>
      </c>
      <c r="E34" s="65">
        <v>0.19439999999999999</v>
      </c>
      <c r="F34" s="65">
        <v>0.22550000000000001</v>
      </c>
      <c r="G34" s="65">
        <v>0.27029999999999998</v>
      </c>
      <c r="H34" s="65">
        <v>0.3639</v>
      </c>
      <c r="Y34" s="84">
        <v>2.9</v>
      </c>
      <c r="Z34" s="85">
        <v>2.62</v>
      </c>
      <c r="AA34" s="85">
        <v>2.4500000000000002</v>
      </c>
      <c r="AB34" s="85">
        <v>2.12</v>
      </c>
      <c r="AC34" s="85">
        <v>1.83</v>
      </c>
      <c r="AD34" s="85">
        <v>1.64</v>
      </c>
      <c r="AE34" s="85">
        <v>1.45</v>
      </c>
      <c r="AG34" s="84">
        <v>2.9</v>
      </c>
      <c r="AH34" s="86">
        <v>1.2829999999999999</v>
      </c>
      <c r="AI34" s="86">
        <v>1.3360000000000001</v>
      </c>
      <c r="AJ34" s="86">
        <v>1.3720000000000001</v>
      </c>
      <c r="AK34" s="86">
        <v>1.387</v>
      </c>
      <c r="AL34" s="86">
        <v>1.3979999999999999</v>
      </c>
      <c r="AM34" s="86">
        <v>1.367</v>
      </c>
    </row>
    <row r="35" spans="1:39">
      <c r="A35" s="63">
        <v>3.3E-3</v>
      </c>
      <c r="B35" s="70">
        <v>1.873</v>
      </c>
      <c r="C35" s="96"/>
      <c r="D35" s="65">
        <v>0.7</v>
      </c>
      <c r="E35" s="65">
        <v>0.16919999999999999</v>
      </c>
      <c r="F35" s="65">
        <v>0.19819999999999999</v>
      </c>
      <c r="G35" s="65">
        <v>0.2414</v>
      </c>
      <c r="H35" s="65">
        <v>0.3332</v>
      </c>
      <c r="Y35" s="84">
        <v>3</v>
      </c>
      <c r="Z35" s="85">
        <v>2.69</v>
      </c>
      <c r="AA35" s="85">
        <v>2.5</v>
      </c>
      <c r="AB35" s="85">
        <v>2.13</v>
      </c>
      <c r="AC35" s="85">
        <v>1.83</v>
      </c>
      <c r="AD35" s="85">
        <v>1.66</v>
      </c>
      <c r="AE35" s="85">
        <v>1.47</v>
      </c>
      <c r="AG35" s="84">
        <v>3</v>
      </c>
      <c r="AH35" s="86">
        <v>1.2869999999999999</v>
      </c>
      <c r="AI35" s="86">
        <v>1.343</v>
      </c>
      <c r="AJ35" s="86">
        <v>1.3759999999999999</v>
      </c>
      <c r="AK35" s="86">
        <v>1.389</v>
      </c>
      <c r="AL35" s="86">
        <v>1.399</v>
      </c>
      <c r="AM35" s="86">
        <v>1.37</v>
      </c>
    </row>
    <row r="36" spans="1:39">
      <c r="A36" s="63">
        <v>3.3999999999999998E-3</v>
      </c>
      <c r="B36" s="70">
        <v>1.86</v>
      </c>
      <c r="D36" s="65">
        <v>0.8</v>
      </c>
      <c r="E36" s="65">
        <v>0.14649999999999999</v>
      </c>
      <c r="F36" s="65">
        <v>0.17169999999999999</v>
      </c>
      <c r="G36" s="65">
        <v>0.2137</v>
      </c>
      <c r="H36" s="65">
        <v>0.30370000000000003</v>
      </c>
      <c r="Y36" s="84">
        <v>3.1</v>
      </c>
      <c r="Z36" s="85">
        <v>2.77</v>
      </c>
      <c r="AA36" s="85">
        <v>2.5299999999999998</v>
      </c>
      <c r="AB36" s="85">
        <v>2.13</v>
      </c>
      <c r="AC36" s="85">
        <v>1.82</v>
      </c>
      <c r="AD36" s="85">
        <v>1.66</v>
      </c>
      <c r="AE36" s="85">
        <v>1.49</v>
      </c>
      <c r="AG36" s="84">
        <v>3.1</v>
      </c>
      <c r="AH36" s="86">
        <v>1.2909999999999999</v>
      </c>
      <c r="AI36" s="86">
        <v>1.35</v>
      </c>
      <c r="AJ36" s="86">
        <v>1.379</v>
      </c>
      <c r="AK36" s="86">
        <v>1.3919999999999999</v>
      </c>
      <c r="AL36" s="86">
        <v>1.4</v>
      </c>
      <c r="AM36" s="86">
        <v>1.373</v>
      </c>
    </row>
    <row r="37" spans="1:39">
      <c r="A37" s="63">
        <v>3.5000000000000001E-3</v>
      </c>
      <c r="B37" s="70">
        <v>1.847</v>
      </c>
      <c r="D37" s="65">
        <v>0.9</v>
      </c>
      <c r="E37" s="65">
        <v>0.1241</v>
      </c>
      <c r="F37" s="65">
        <v>0.14710000000000001</v>
      </c>
      <c r="G37" s="65">
        <v>0.19</v>
      </c>
      <c r="H37" s="65">
        <v>0.27629999999999999</v>
      </c>
      <c r="Y37" s="84">
        <v>3.2</v>
      </c>
      <c r="Z37" s="85">
        <v>2.85</v>
      </c>
      <c r="AA37" s="85">
        <v>2.5499999999999998</v>
      </c>
      <c r="AB37" s="85">
        <v>2.13</v>
      </c>
      <c r="AC37" s="85">
        <v>1.82</v>
      </c>
      <c r="AD37" s="85">
        <v>1.66</v>
      </c>
      <c r="AE37" s="85">
        <v>1.5</v>
      </c>
      <c r="AG37" s="84">
        <v>3.2</v>
      </c>
      <c r="AH37" s="86">
        <v>1.2969999999999999</v>
      </c>
      <c r="AI37" s="86">
        <v>1.355</v>
      </c>
      <c r="AJ37" s="86">
        <v>1.3819999999999999</v>
      </c>
      <c r="AK37" s="86">
        <v>1.393</v>
      </c>
      <c r="AL37" s="86">
        <v>1.4</v>
      </c>
      <c r="AM37" s="86">
        <v>1.3759999999999999</v>
      </c>
    </row>
    <row r="38" spans="1:39">
      <c r="A38" s="63">
        <v>3.5999999999999999E-3</v>
      </c>
      <c r="B38" s="70">
        <v>1.8340000000000001</v>
      </c>
      <c r="D38" s="65">
        <v>1</v>
      </c>
      <c r="E38" s="65">
        <v>0.1057</v>
      </c>
      <c r="F38" s="65">
        <v>0.1265</v>
      </c>
      <c r="G38" s="65">
        <v>0.16750000000000001</v>
      </c>
      <c r="H38" s="65">
        <v>0.25040000000000001</v>
      </c>
      <c r="Y38" s="84">
        <v>3.3</v>
      </c>
      <c r="Z38" s="85">
        <v>2.92</v>
      </c>
      <c r="AA38" s="85">
        <v>2.56</v>
      </c>
      <c r="AB38" s="85">
        <v>2.12</v>
      </c>
      <c r="AC38" s="85">
        <v>1.81</v>
      </c>
      <c r="AD38" s="85">
        <v>1.67</v>
      </c>
      <c r="AE38" s="85">
        <v>1.52</v>
      </c>
      <c r="AG38" s="84">
        <v>3.3</v>
      </c>
      <c r="AH38" s="86">
        <v>1.3029999999999999</v>
      </c>
      <c r="AI38" s="86">
        <v>1.36</v>
      </c>
      <c r="AJ38" s="86">
        <v>1.3839999999999999</v>
      </c>
      <c r="AK38" s="86">
        <v>1.3939999999999999</v>
      </c>
      <c r="AL38" s="86">
        <v>1.401</v>
      </c>
      <c r="AM38" s="86">
        <v>1.379</v>
      </c>
    </row>
    <row r="39" spans="1:39">
      <c r="A39" s="63">
        <v>3.7000000000000002E-3</v>
      </c>
      <c r="B39" s="70">
        <v>1.8220000000000001</v>
      </c>
      <c r="D39" s="65">
        <v>1.1000000000000001</v>
      </c>
      <c r="E39" s="65">
        <v>8.7300000000000003E-2</v>
      </c>
      <c r="F39" s="65">
        <v>0.1086</v>
      </c>
      <c r="G39" s="65">
        <v>0.14649999999999999</v>
      </c>
      <c r="H39" s="65">
        <v>0.2261</v>
      </c>
      <c r="Y39" s="84">
        <v>3.4</v>
      </c>
      <c r="Z39" s="85">
        <v>2.98</v>
      </c>
      <c r="AA39" s="85">
        <v>2.56</v>
      </c>
      <c r="AB39" s="85">
        <v>2.12</v>
      </c>
      <c r="AC39" s="85">
        <v>1.8</v>
      </c>
      <c r="AD39" s="85">
        <v>1.67</v>
      </c>
      <c r="AE39" s="85">
        <v>1.54</v>
      </c>
      <c r="AG39" s="84">
        <v>3.4</v>
      </c>
      <c r="AH39" s="86">
        <v>1.3089999999999999</v>
      </c>
      <c r="AI39" s="86">
        <v>1.363</v>
      </c>
      <c r="AJ39" s="86">
        <v>1.3859999999999999</v>
      </c>
      <c r="AK39" s="86">
        <v>1.395</v>
      </c>
      <c r="AL39" s="86">
        <v>1.401</v>
      </c>
      <c r="AM39" s="86">
        <v>1.381</v>
      </c>
    </row>
    <row r="40" spans="1:39">
      <c r="A40" s="63">
        <v>3.8E-3</v>
      </c>
      <c r="B40" s="70">
        <v>1.81</v>
      </c>
      <c r="D40" s="65">
        <v>1.2</v>
      </c>
      <c r="E40" s="65">
        <v>7.2999999999999995E-2</v>
      </c>
      <c r="F40" s="65">
        <v>9.4100000000000003E-2</v>
      </c>
      <c r="G40" s="65">
        <v>0.12889999999999999</v>
      </c>
      <c r="H40" s="65">
        <v>0.2041</v>
      </c>
      <c r="Y40" s="84">
        <v>3.5</v>
      </c>
      <c r="Z40" s="85">
        <v>3.05</v>
      </c>
      <c r="AA40" s="85">
        <v>2.5499999999999998</v>
      </c>
      <c r="AB40" s="85">
        <v>2.1</v>
      </c>
      <c r="AC40" s="85">
        <v>1.79</v>
      </c>
      <c r="AD40" s="85">
        <v>1.67</v>
      </c>
      <c r="AE40" s="85">
        <v>1.55</v>
      </c>
      <c r="AG40" s="84">
        <v>3.5</v>
      </c>
      <c r="AH40" s="86">
        <v>1.3160000000000001</v>
      </c>
      <c r="AI40" s="86">
        <v>1.367</v>
      </c>
      <c r="AJ40" s="86">
        <v>1.3879999999999999</v>
      </c>
      <c r="AK40" s="86">
        <v>1.397</v>
      </c>
      <c r="AL40" s="86">
        <v>1.401</v>
      </c>
      <c r="AM40" s="86">
        <v>1.383</v>
      </c>
    </row>
    <row r="41" spans="1:39">
      <c r="A41" s="63">
        <v>3.8999999999999998E-3</v>
      </c>
      <c r="B41" s="70">
        <v>1.7989999999999999</v>
      </c>
      <c r="D41" s="65">
        <v>1.3</v>
      </c>
      <c r="E41" s="65">
        <v>6.0199999999999997E-2</v>
      </c>
      <c r="F41" s="65">
        <v>8.2799999999999999E-2</v>
      </c>
      <c r="G41" s="65">
        <v>0.1113</v>
      </c>
      <c r="H41" s="65">
        <v>0.1842</v>
      </c>
      <c r="Y41" s="84">
        <v>3.6</v>
      </c>
      <c r="Z41" s="85">
        <v>3.11</v>
      </c>
      <c r="AA41" s="85">
        <v>2.54</v>
      </c>
      <c r="AB41" s="85">
        <v>2.09</v>
      </c>
      <c r="AC41" s="85">
        <v>1.78</v>
      </c>
      <c r="AD41" s="85">
        <v>1.67</v>
      </c>
      <c r="AE41" s="85">
        <v>1.57</v>
      </c>
      <c r="AG41" s="84">
        <v>3.6</v>
      </c>
      <c r="AH41" s="86">
        <v>1.323</v>
      </c>
      <c r="AI41" s="86">
        <v>1.369</v>
      </c>
      <c r="AJ41" s="86">
        <v>1.389</v>
      </c>
      <c r="AK41" s="86">
        <v>1.397</v>
      </c>
      <c r="AL41" s="86">
        <v>1.401</v>
      </c>
      <c r="AM41" s="86">
        <v>1.385</v>
      </c>
    </row>
    <row r="42" spans="1:39">
      <c r="A42" s="63">
        <v>4.0000000000000001E-3</v>
      </c>
      <c r="B42" s="70">
        <v>1.788</v>
      </c>
      <c r="D42" s="65">
        <v>1.4</v>
      </c>
      <c r="E42" s="65">
        <v>5.1499999999999997E-2</v>
      </c>
      <c r="F42" s="65">
        <v>7.1400000000000005E-2</v>
      </c>
      <c r="G42" s="65">
        <v>0.10100000000000001</v>
      </c>
      <c r="H42" s="65">
        <v>0.16220000000000001</v>
      </c>
      <c r="Y42" s="84">
        <v>3.7</v>
      </c>
      <c r="Z42" s="85">
        <v>3.17</v>
      </c>
      <c r="AA42" s="85">
        <v>2.52</v>
      </c>
      <c r="AB42" s="85">
        <v>2.0699999999999998</v>
      </c>
      <c r="AC42" s="85">
        <v>1.77</v>
      </c>
      <c r="AD42" s="85">
        <v>1.66</v>
      </c>
      <c r="AE42" s="85">
        <v>1.58</v>
      </c>
      <c r="AG42" s="84">
        <v>3.7</v>
      </c>
      <c r="AH42" s="86">
        <v>1.33</v>
      </c>
      <c r="AI42" s="86">
        <v>1.371</v>
      </c>
      <c r="AJ42" s="86">
        <v>1.391</v>
      </c>
      <c r="AK42" s="86">
        <v>1.3979999999999999</v>
      </c>
      <c r="AL42" s="86">
        <v>1.4019999999999999</v>
      </c>
      <c r="AM42" s="86">
        <v>1.3859999999999999</v>
      </c>
    </row>
    <row r="43" spans="1:39">
      <c r="A43" s="63">
        <v>4.1000000000000003E-3</v>
      </c>
      <c r="B43" s="70">
        <v>1.7769999999999999</v>
      </c>
      <c r="D43" s="65">
        <v>1.5</v>
      </c>
      <c r="E43" s="65">
        <v>4.36E-2</v>
      </c>
      <c r="F43" s="65">
        <v>6.4199999999999993E-2</v>
      </c>
      <c r="G43" s="65">
        <v>9.0899999999999995E-2</v>
      </c>
      <c r="H43" s="65">
        <v>0.14549999999999999</v>
      </c>
      <c r="Y43" s="84">
        <v>3.8</v>
      </c>
      <c r="Z43" s="85">
        <v>3.22</v>
      </c>
      <c r="AA43" s="85">
        <v>2.4900000000000002</v>
      </c>
      <c r="AB43" s="85">
        <v>2.0499999999999998</v>
      </c>
      <c r="AC43" s="85">
        <v>1.75</v>
      </c>
      <c r="AD43" s="85">
        <v>1.66</v>
      </c>
      <c r="AE43" s="85">
        <v>1.59</v>
      </c>
      <c r="AG43" s="84">
        <v>3.8</v>
      </c>
      <c r="AH43" s="86">
        <v>1.335</v>
      </c>
      <c r="AI43" s="86">
        <v>1.3740000000000001</v>
      </c>
      <c r="AJ43" s="86">
        <v>1.391</v>
      </c>
      <c r="AK43" s="86">
        <v>1.3979999999999999</v>
      </c>
      <c r="AL43" s="86">
        <v>1.4019999999999999</v>
      </c>
      <c r="AM43" s="86">
        <v>1.387</v>
      </c>
    </row>
    <row r="44" spans="1:39">
      <c r="A44" s="63">
        <v>4.1999999999999997E-3</v>
      </c>
      <c r="B44" s="70">
        <v>1.7669999999999999</v>
      </c>
      <c r="D44" s="65">
        <v>1.6</v>
      </c>
      <c r="E44" s="65">
        <v>3.8300000000000001E-2</v>
      </c>
      <c r="F44" s="65">
        <v>5.7299999999999997E-2</v>
      </c>
      <c r="G44" s="65">
        <v>8.43E-2</v>
      </c>
      <c r="H44" s="65">
        <v>0.13159999999999999</v>
      </c>
      <c r="Y44" s="84">
        <v>3.9</v>
      </c>
      <c r="Z44" s="85">
        <v>3.27</v>
      </c>
      <c r="AA44" s="85">
        <v>2.4500000000000002</v>
      </c>
      <c r="AB44" s="85">
        <v>2.02</v>
      </c>
      <c r="AC44" s="85">
        <v>1.74</v>
      </c>
      <c r="AD44" s="85">
        <v>1.66</v>
      </c>
      <c r="AE44" s="85">
        <v>1.6</v>
      </c>
      <c r="AG44" s="84">
        <v>3.9</v>
      </c>
      <c r="AH44" s="86">
        <v>1.34</v>
      </c>
      <c r="AI44" s="86">
        <v>1.3759999999999999</v>
      </c>
      <c r="AJ44" s="86">
        <v>1.391</v>
      </c>
      <c r="AK44" s="86">
        <v>1.3979999999999999</v>
      </c>
      <c r="AL44" s="86">
        <v>1.4019999999999999</v>
      </c>
      <c r="AM44" s="86">
        <v>1.3879999999999999</v>
      </c>
    </row>
    <row r="45" spans="1:39">
      <c r="A45" s="63">
        <v>4.3E-3</v>
      </c>
      <c r="B45" s="70">
        <v>1.756</v>
      </c>
      <c r="D45" s="65">
        <v>1.7</v>
      </c>
      <c r="E45" s="65">
        <v>3.5000000000000003E-2</v>
      </c>
      <c r="F45" s="65">
        <v>5.6800000000000003E-2</v>
      </c>
      <c r="G45" s="65">
        <v>8.1000000000000003E-2</v>
      </c>
      <c r="H45" s="65">
        <v>0.1221</v>
      </c>
      <c r="Y45" s="84">
        <v>4</v>
      </c>
      <c r="Z45" s="85">
        <v>3.32</v>
      </c>
      <c r="AA45" s="85">
        <v>2.41</v>
      </c>
      <c r="AB45" s="85">
        <v>1.98</v>
      </c>
      <c r="AC45" s="85">
        <v>1.72</v>
      </c>
      <c r="AD45" s="85">
        <v>1.66</v>
      </c>
      <c r="AE45" s="85">
        <v>1.61</v>
      </c>
      <c r="AG45" s="84">
        <v>4</v>
      </c>
      <c r="AH45" s="86">
        <v>1.345</v>
      </c>
      <c r="AI45" s="86">
        <v>1.3779999999999999</v>
      </c>
      <c r="AJ45" s="86">
        <v>1.391</v>
      </c>
      <c r="AK45" s="86">
        <v>1.3979999999999999</v>
      </c>
      <c r="AL45" s="86">
        <v>1.4019999999999999</v>
      </c>
      <c r="AM45" s="86">
        <v>1.389</v>
      </c>
    </row>
    <row r="46" spans="1:39">
      <c r="A46" s="63">
        <v>4.4000000000000003E-3</v>
      </c>
      <c r="B46" s="70">
        <v>1.746</v>
      </c>
      <c r="D46" s="65">
        <v>1.8</v>
      </c>
      <c r="E46" s="65">
        <v>3.5000000000000003E-2</v>
      </c>
      <c r="F46" s="65">
        <v>5.6399999999999999E-2</v>
      </c>
      <c r="G46" s="65">
        <v>7.85E-2</v>
      </c>
      <c r="H46" s="65">
        <v>0.1143</v>
      </c>
    </row>
    <row r="47" spans="1:39">
      <c r="A47" s="63">
        <v>4.4999999999999997E-3</v>
      </c>
      <c r="B47" s="70">
        <v>1.7370000000000001</v>
      </c>
      <c r="D47" s="65">
        <v>1.9</v>
      </c>
      <c r="E47" s="65">
        <v>3.5000000000000003E-2</v>
      </c>
      <c r="F47" s="65">
        <v>5.6000000000000001E-2</v>
      </c>
      <c r="G47" s="65">
        <v>8.0299999999999996E-2</v>
      </c>
      <c r="H47" s="65">
        <v>0.11260000000000001</v>
      </c>
    </row>
    <row r="48" spans="1:39">
      <c r="A48" s="63">
        <v>4.5999999999999999E-3</v>
      </c>
      <c r="B48" s="70">
        <v>1.7270000000000001</v>
      </c>
      <c r="D48" s="65">
        <v>2</v>
      </c>
      <c r="E48" s="65">
        <v>3.5000000000000003E-2</v>
      </c>
      <c r="F48" s="65">
        <v>6.1100000000000002E-2</v>
      </c>
      <c r="G48" s="65">
        <v>8.2100000000000006E-2</v>
      </c>
      <c r="H48" s="65">
        <v>0.1113</v>
      </c>
    </row>
    <row r="49" spans="1:7">
      <c r="A49" s="63">
        <v>4.7000000000000002E-3</v>
      </c>
      <c r="B49" s="70">
        <v>1.718</v>
      </c>
    </row>
    <row r="50" spans="1:7">
      <c r="A50" s="63">
        <v>4.7999999999999996E-3</v>
      </c>
      <c r="B50" s="70">
        <v>1.7090000000000001</v>
      </c>
    </row>
    <row r="51" spans="1:7">
      <c r="A51" s="63">
        <v>4.8999999999999998E-3</v>
      </c>
      <c r="B51" s="70">
        <v>1.7010000000000001</v>
      </c>
    </row>
    <row r="52" spans="1:7">
      <c r="A52" s="63">
        <v>5.0000000000000001E-3</v>
      </c>
      <c r="B52" s="70">
        <v>1.6919999999999999</v>
      </c>
    </row>
    <row r="53" spans="1:7">
      <c r="A53" s="63">
        <v>5.1000000000000004E-3</v>
      </c>
      <c r="B53" s="70">
        <v>1.6839999999999999</v>
      </c>
      <c r="G53" s="97"/>
    </row>
    <row r="54" spans="1:7">
      <c r="A54" s="63">
        <v>5.1999999999999998E-3</v>
      </c>
      <c r="B54" s="70">
        <v>1.6759999999999999</v>
      </c>
    </row>
    <row r="55" spans="1:7">
      <c r="A55" s="63">
        <v>5.3E-3</v>
      </c>
      <c r="B55" s="70">
        <v>1.669</v>
      </c>
    </row>
    <row r="56" spans="1:7">
      <c r="A56" s="63">
        <v>5.4000000000000003E-3</v>
      </c>
      <c r="B56" s="70">
        <v>1.6619999999999999</v>
      </c>
    </row>
    <row r="57" spans="1:7">
      <c r="A57" s="63">
        <v>5.4999999999999997E-3</v>
      </c>
      <c r="B57" s="70">
        <v>1.6539999999999999</v>
      </c>
    </row>
    <row r="58" spans="1:7">
      <c r="A58" s="63">
        <v>5.5999999999999999E-3</v>
      </c>
      <c r="B58" s="70">
        <v>1.647</v>
      </c>
    </row>
    <row r="59" spans="1:7">
      <c r="A59" s="63">
        <v>5.7000000000000002E-3</v>
      </c>
      <c r="B59" s="70">
        <v>1.64</v>
      </c>
    </row>
    <row r="60" spans="1:7">
      <c r="A60" s="63">
        <v>5.7999999999999996E-3</v>
      </c>
      <c r="B60" s="70">
        <v>1.633</v>
      </c>
    </row>
    <row r="61" spans="1:7">
      <c r="A61" s="63">
        <v>5.8999999999999999E-3</v>
      </c>
      <c r="B61" s="70">
        <v>1.6259999999999999</v>
      </c>
    </row>
    <row r="62" spans="1:7">
      <c r="A62" s="63">
        <v>6.0000000000000001E-3</v>
      </c>
      <c r="B62" s="70">
        <v>1.62</v>
      </c>
    </row>
    <row r="63" spans="1:7">
      <c r="A63" s="63">
        <v>6.1000000000000004E-3</v>
      </c>
      <c r="B63" s="70">
        <v>1.6140000000000001</v>
      </c>
    </row>
    <row r="64" spans="1:7">
      <c r="A64" s="63">
        <v>6.1999999999999998E-3</v>
      </c>
      <c r="B64" s="70">
        <v>1.607</v>
      </c>
    </row>
    <row r="65" spans="1:2">
      <c r="A65" s="63">
        <v>6.3E-3</v>
      </c>
      <c r="B65" s="70">
        <v>1.601</v>
      </c>
    </row>
    <row r="66" spans="1:2">
      <c r="A66" s="63">
        <v>6.4000000000000003E-3</v>
      </c>
      <c r="B66" s="70">
        <v>1.595</v>
      </c>
    </row>
    <row r="67" spans="1:2">
      <c r="A67" s="63">
        <v>6.4999999999999997E-3</v>
      </c>
      <c r="B67" s="70">
        <v>1.589</v>
      </c>
    </row>
    <row r="68" spans="1:2">
      <c r="A68" s="63">
        <v>6.6E-3</v>
      </c>
      <c r="B68" s="70">
        <v>1.583</v>
      </c>
    </row>
    <row r="69" spans="1:2">
      <c r="A69" s="63">
        <v>6.7000000000000002E-3</v>
      </c>
      <c r="B69" s="70">
        <v>1.5780000000000001</v>
      </c>
    </row>
    <row r="70" spans="1:2">
      <c r="A70" s="63">
        <v>6.7999999999999996E-3</v>
      </c>
      <c r="B70" s="70">
        <v>1.5720000000000001</v>
      </c>
    </row>
    <row r="71" spans="1:2">
      <c r="A71" s="63">
        <v>6.8999999999999999E-3</v>
      </c>
      <c r="B71" s="70">
        <v>1.5669999999999999</v>
      </c>
    </row>
    <row r="72" spans="1:2">
      <c r="A72" s="63">
        <v>7.0000000000000001E-3</v>
      </c>
      <c r="B72" s="70">
        <v>1.5609999999999999</v>
      </c>
    </row>
    <row r="73" spans="1:2">
      <c r="A73" s="63">
        <v>7.1000000000000004E-3</v>
      </c>
      <c r="B73" s="70">
        <v>1.556</v>
      </c>
    </row>
    <row r="74" spans="1:2">
      <c r="A74" s="63">
        <v>7.1999999999999998E-3</v>
      </c>
      <c r="B74" s="70">
        <v>1.5509999999999999</v>
      </c>
    </row>
    <row r="75" spans="1:2">
      <c r="A75" s="63">
        <v>7.3000000000000001E-3</v>
      </c>
      <c r="B75" s="70">
        <v>1.546</v>
      </c>
    </row>
    <row r="76" spans="1:2">
      <c r="A76" s="63">
        <v>7.4000000000000003E-3</v>
      </c>
      <c r="B76" s="70">
        <v>1.5409999999999999</v>
      </c>
    </row>
    <row r="77" spans="1:2">
      <c r="A77" s="63">
        <v>7.4999999999999997E-3</v>
      </c>
      <c r="B77" s="70">
        <v>1.536</v>
      </c>
    </row>
    <row r="78" spans="1:2">
      <c r="A78" s="63">
        <v>7.6E-3</v>
      </c>
      <c r="B78" s="70">
        <v>1.5309999999999999</v>
      </c>
    </row>
    <row r="79" spans="1:2">
      <c r="A79" s="63">
        <v>7.7000000000000002E-3</v>
      </c>
      <c r="B79" s="70">
        <v>1.526</v>
      </c>
    </row>
    <row r="80" spans="1:2">
      <c r="A80" s="63">
        <v>7.7999999999999996E-3</v>
      </c>
      <c r="B80" s="70">
        <v>1.5209999999999999</v>
      </c>
    </row>
    <row r="81" spans="1:2">
      <c r="A81" s="63">
        <v>7.9000000000000008E-3</v>
      </c>
      <c r="B81" s="70">
        <v>1.5169999999999999</v>
      </c>
    </row>
    <row r="82" spans="1:2">
      <c r="A82" s="63">
        <v>8.0000000000000002E-3</v>
      </c>
      <c r="B82" s="70">
        <v>1.512</v>
      </c>
    </row>
    <row r="83" spans="1:2">
      <c r="A83" s="63">
        <v>8.0999999999999996E-3</v>
      </c>
      <c r="B83" s="70">
        <v>1.508</v>
      </c>
    </row>
    <row r="84" spans="1:2">
      <c r="A84" s="63">
        <v>8.2000000000000007E-3</v>
      </c>
      <c r="B84" s="70">
        <v>1.5029999999999999</v>
      </c>
    </row>
    <row r="85" spans="1:2">
      <c r="A85" s="63">
        <v>8.3000000000000001E-3</v>
      </c>
      <c r="B85" s="70">
        <v>1.4990000000000001</v>
      </c>
    </row>
    <row r="86" spans="1:2">
      <c r="A86" s="63">
        <v>8.3999999999999995E-3</v>
      </c>
      <c r="B86" s="70">
        <v>1.4950000000000001</v>
      </c>
    </row>
    <row r="87" spans="1:2">
      <c r="A87" s="63">
        <v>8.5000000000000006E-3</v>
      </c>
      <c r="B87" s="70">
        <v>1.4910000000000001</v>
      </c>
    </row>
    <row r="88" spans="1:2">
      <c r="A88" s="63">
        <v>8.6E-3</v>
      </c>
      <c r="B88" s="70">
        <v>1.4870000000000001</v>
      </c>
    </row>
    <row r="89" spans="1:2">
      <c r="A89" s="63">
        <v>8.6999999999999994E-3</v>
      </c>
      <c r="B89" s="70">
        <v>1.482</v>
      </c>
    </row>
    <row r="90" spans="1:2">
      <c r="A90" s="63">
        <v>8.8000000000000005E-3</v>
      </c>
      <c r="B90" s="70">
        <v>1.478</v>
      </c>
    </row>
    <row r="91" spans="1:2">
      <c r="A91" s="63">
        <v>8.8999999999999999E-3</v>
      </c>
      <c r="B91" s="70">
        <v>1.474</v>
      </c>
    </row>
    <row r="92" spans="1:2">
      <c r="A92" s="63">
        <v>8.9999999999999993E-3</v>
      </c>
      <c r="B92" s="70">
        <v>1.4710000000000001</v>
      </c>
    </row>
    <row r="93" spans="1:2">
      <c r="A93" s="63">
        <v>9.1000000000000004E-3</v>
      </c>
      <c r="B93" s="70">
        <v>1.4670000000000001</v>
      </c>
    </row>
    <row r="94" spans="1:2">
      <c r="A94" s="63">
        <v>9.1999999999999998E-3</v>
      </c>
      <c r="B94" s="70">
        <v>1.4630000000000001</v>
      </c>
    </row>
    <row r="95" spans="1:2">
      <c r="A95" s="63">
        <v>9.2999999999999992E-3</v>
      </c>
      <c r="B95" s="70">
        <v>1.4590000000000001</v>
      </c>
    </row>
    <row r="96" spans="1:2">
      <c r="A96" s="63">
        <v>9.4000000000000004E-3</v>
      </c>
      <c r="B96" s="70">
        <v>1.456</v>
      </c>
    </row>
    <row r="97" spans="1:2">
      <c r="A97" s="63">
        <v>9.4999999999999998E-3</v>
      </c>
      <c r="B97" s="70">
        <v>1.452</v>
      </c>
    </row>
    <row r="98" spans="1:2">
      <c r="A98" s="63">
        <v>9.5999999999999992E-3</v>
      </c>
      <c r="B98" s="70">
        <v>1.448</v>
      </c>
    </row>
    <row r="99" spans="1:2">
      <c r="A99" s="63">
        <v>9.7000000000000003E-3</v>
      </c>
      <c r="B99" s="70">
        <v>1.4450000000000001</v>
      </c>
    </row>
    <row r="100" spans="1:2">
      <c r="A100" s="63">
        <v>9.7999999999999997E-3</v>
      </c>
      <c r="B100" s="70">
        <v>1.4419999999999999</v>
      </c>
    </row>
    <row r="101" spans="1:2">
      <c r="A101" s="63">
        <v>9.9000000000000008E-3</v>
      </c>
      <c r="B101" s="70">
        <v>1.4379999999999999</v>
      </c>
    </row>
    <row r="102" spans="1:2">
      <c r="A102" s="63">
        <v>0.01</v>
      </c>
      <c r="B102" s="70">
        <v>1.4350000000000001</v>
      </c>
    </row>
    <row r="103" spans="1:2">
      <c r="A103" s="63">
        <v>1.0999999999999999E-2</v>
      </c>
      <c r="B103" s="70">
        <v>1.403</v>
      </c>
    </row>
    <row r="104" spans="1:2">
      <c r="A104" s="63">
        <v>1.2E-2</v>
      </c>
      <c r="B104" s="70">
        <v>1.375</v>
      </c>
    </row>
    <row r="105" spans="1:2">
      <c r="A105" s="63">
        <v>1.2999999999999999E-2</v>
      </c>
      <c r="B105" s="70">
        <v>1.35</v>
      </c>
    </row>
    <row r="106" spans="1:2">
      <c r="A106" s="63">
        <v>1.4E-2</v>
      </c>
      <c r="B106" s="70">
        <v>1.327</v>
      </c>
    </row>
    <row r="107" spans="1:2">
      <c r="A107" s="63">
        <v>1.4999999999999999E-2</v>
      </c>
      <c r="B107" s="70">
        <v>1.3069999999999999</v>
      </c>
    </row>
    <row r="108" spans="1:2">
      <c r="A108" s="63">
        <v>1.6E-2</v>
      </c>
      <c r="B108" s="70">
        <v>1.288</v>
      </c>
    </row>
    <row r="109" spans="1:2">
      <c r="A109" s="63">
        <v>1.7000000000000001E-2</v>
      </c>
      <c r="B109" s="70">
        <v>1.2709999999999999</v>
      </c>
    </row>
    <row r="110" spans="1:2">
      <c r="A110" s="63">
        <v>1.7999999999999999E-2</v>
      </c>
      <c r="B110" s="70">
        <v>1.2549999999999999</v>
      </c>
    </row>
    <row r="111" spans="1:2">
      <c r="A111" s="63">
        <v>1.9E-2</v>
      </c>
      <c r="B111" s="70">
        <v>1.24</v>
      </c>
    </row>
    <row r="112" spans="1:2">
      <c r="A112" s="63">
        <v>0.02</v>
      </c>
      <c r="B112" s="70">
        <v>1.226</v>
      </c>
    </row>
    <row r="113" spans="1:2">
      <c r="A113" s="63">
        <v>2.1000000000000001E-2</v>
      </c>
      <c r="B113" s="70">
        <v>1.2130000000000001</v>
      </c>
    </row>
    <row r="114" spans="1:2">
      <c r="A114" s="63">
        <v>2.1999999999999999E-2</v>
      </c>
      <c r="B114" s="70">
        <v>1.2010000000000001</v>
      </c>
    </row>
    <row r="115" spans="1:2">
      <c r="A115" s="63">
        <v>2.3E-2</v>
      </c>
      <c r="B115" s="70">
        <v>1.1890000000000001</v>
      </c>
    </row>
    <row r="116" spans="1:2">
      <c r="A116" s="63">
        <v>2.4E-2</v>
      </c>
      <c r="B116" s="70">
        <v>1.1779999999999999</v>
      </c>
    </row>
    <row r="117" spans="1:2">
      <c r="A117" s="63">
        <v>2.5000000000000001E-2</v>
      </c>
      <c r="B117" s="70">
        <v>1.1679999999999999</v>
      </c>
    </row>
    <row r="118" spans="1:2">
      <c r="A118" s="63">
        <v>2.5999999999999999E-2</v>
      </c>
      <c r="B118" s="70">
        <v>1.159</v>
      </c>
    </row>
    <row r="119" spans="1:2">
      <c r="A119" s="63">
        <v>2.7E-2</v>
      </c>
      <c r="B119" s="70">
        <v>1.1499999999999999</v>
      </c>
    </row>
    <row r="120" spans="1:2">
      <c r="A120" s="63">
        <v>2.8000000000000001E-2</v>
      </c>
      <c r="B120" s="70">
        <v>1.141</v>
      </c>
    </row>
    <row r="121" spans="1:2">
      <c r="A121" s="63">
        <v>2.9000000000000001E-2</v>
      </c>
      <c r="B121" s="70">
        <v>1.133</v>
      </c>
    </row>
    <row r="122" spans="1:2">
      <c r="A122" s="63">
        <v>0.03</v>
      </c>
      <c r="B122" s="70">
        <v>1.125</v>
      </c>
    </row>
    <row r="123" spans="1:2">
      <c r="A123" s="63">
        <v>3.1E-2</v>
      </c>
      <c r="B123" s="70">
        <v>1.1180000000000001</v>
      </c>
    </row>
    <row r="124" spans="1:2">
      <c r="A124" s="63">
        <v>3.2000000000000001E-2</v>
      </c>
      <c r="B124" s="70">
        <v>1.111</v>
      </c>
    </row>
    <row r="125" spans="1:2">
      <c r="A125" s="63">
        <v>3.3000000000000002E-2</v>
      </c>
      <c r="B125" s="70">
        <v>1.1040000000000001</v>
      </c>
    </row>
    <row r="126" spans="1:2">
      <c r="A126" s="63">
        <v>3.4000000000000002E-2</v>
      </c>
      <c r="B126" s="70">
        <v>1.0980000000000001</v>
      </c>
    </row>
    <row r="127" spans="1:2">
      <c r="A127" s="63">
        <v>3.5000000000000003E-2</v>
      </c>
      <c r="B127" s="70">
        <v>1.0920000000000001</v>
      </c>
    </row>
    <row r="128" spans="1:2">
      <c r="A128" s="63">
        <v>3.5999999999999997E-2</v>
      </c>
      <c r="B128" s="70">
        <v>1.0860000000000001</v>
      </c>
    </row>
    <row r="129" spans="1:2">
      <c r="A129" s="63">
        <v>3.6999999999999998E-2</v>
      </c>
      <c r="B129" s="70">
        <v>1.08</v>
      </c>
    </row>
    <row r="130" spans="1:2">
      <c r="A130" s="63">
        <v>3.7999999999999999E-2</v>
      </c>
      <c r="B130" s="70">
        <v>1.075</v>
      </c>
    </row>
    <row r="131" spans="1:2">
      <c r="A131" s="63">
        <v>3.9E-2</v>
      </c>
      <c r="B131" s="70">
        <v>1.069</v>
      </c>
    </row>
    <row r="132" spans="1:2">
      <c r="A132" s="63">
        <v>0.04</v>
      </c>
      <c r="B132" s="70">
        <v>1.0640000000000001</v>
      </c>
    </row>
    <row r="133" spans="1:2">
      <c r="A133" s="63">
        <v>4.1000000000000002E-2</v>
      </c>
      <c r="B133" s="70">
        <v>1.0589999999999999</v>
      </c>
    </row>
    <row r="134" spans="1:2">
      <c r="A134" s="63">
        <v>4.2000000000000003E-2</v>
      </c>
      <c r="B134" s="70">
        <v>1.0549999999999999</v>
      </c>
    </row>
    <row r="135" spans="1:2">
      <c r="A135" s="63">
        <v>4.2999999999999997E-2</v>
      </c>
      <c r="B135" s="70">
        <v>1.05</v>
      </c>
    </row>
    <row r="136" spans="1:2">
      <c r="A136" s="63">
        <v>4.3999999999999997E-2</v>
      </c>
      <c r="B136" s="70">
        <v>1.046</v>
      </c>
    </row>
    <row r="137" spans="1:2">
      <c r="A137" s="63">
        <v>4.4999999999999998E-2</v>
      </c>
      <c r="B137" s="70">
        <v>1.042</v>
      </c>
    </row>
    <row r="138" spans="1:2">
      <c r="A138" s="63">
        <v>4.5999999999999999E-2</v>
      </c>
      <c r="B138" s="70">
        <v>1.038</v>
      </c>
    </row>
    <row r="139" spans="1:2">
      <c r="A139" s="63">
        <v>4.7E-2</v>
      </c>
      <c r="B139" s="70">
        <v>1.034</v>
      </c>
    </row>
    <row r="140" spans="1:2">
      <c r="A140" s="63">
        <v>4.8000000000000001E-2</v>
      </c>
      <c r="B140" s="70">
        <v>1.03</v>
      </c>
    </row>
    <row r="141" spans="1:2">
      <c r="A141" s="63">
        <v>4.9000000000000002E-2</v>
      </c>
      <c r="B141" s="70">
        <v>1.026</v>
      </c>
    </row>
    <row r="142" spans="1:2">
      <c r="A142" s="63">
        <v>0.05</v>
      </c>
      <c r="B142" s="70">
        <v>1.0229999999999999</v>
      </c>
    </row>
    <row r="143" spans="1:2">
      <c r="A143" s="63">
        <v>5.0999999999999997E-2</v>
      </c>
      <c r="B143" s="70">
        <v>1.0189999999999999</v>
      </c>
    </row>
    <row r="144" spans="1:2">
      <c r="A144" s="63">
        <v>5.1999999999999998E-2</v>
      </c>
      <c r="B144" s="70">
        <v>1.016</v>
      </c>
    </row>
    <row r="145" spans="1:2">
      <c r="A145" s="63">
        <v>5.2999999999999999E-2</v>
      </c>
      <c r="B145" s="70">
        <v>1.0129999999999999</v>
      </c>
    </row>
    <row r="146" spans="1:2">
      <c r="A146" s="63">
        <v>5.3999999999999999E-2</v>
      </c>
      <c r="B146" s="70">
        <v>1.01</v>
      </c>
    </row>
    <row r="147" spans="1:2">
      <c r="A147" s="63">
        <v>5.5E-2</v>
      </c>
      <c r="B147" s="70">
        <v>1.0069999999999999</v>
      </c>
    </row>
    <row r="148" spans="1:2">
      <c r="A148" s="63">
        <v>5.6000000000000001E-2</v>
      </c>
      <c r="B148" s="70">
        <v>1.004</v>
      </c>
    </row>
    <row r="149" spans="1:2">
      <c r="A149" s="63">
        <v>5.7000000000000002E-2</v>
      </c>
      <c r="B149" s="70">
        <v>1.0009999999999999</v>
      </c>
    </row>
    <row r="150" spans="1:2">
      <c r="A150" s="63">
        <v>5.8000000000000003E-2</v>
      </c>
      <c r="B150" s="70">
        <v>0.99850000000000005</v>
      </c>
    </row>
    <row r="151" spans="1:2">
      <c r="A151" s="63">
        <v>5.8999999999999997E-2</v>
      </c>
      <c r="B151" s="70">
        <v>0.99580000000000002</v>
      </c>
    </row>
    <row r="152" spans="1:2">
      <c r="A152" s="63">
        <v>0.06</v>
      </c>
      <c r="B152" s="70">
        <v>0.99319999999999997</v>
      </c>
    </row>
    <row r="153" spans="1:2">
      <c r="A153" s="63">
        <v>6.0999999999999999E-2</v>
      </c>
      <c r="B153" s="70">
        <v>0.99070000000000003</v>
      </c>
    </row>
    <row r="154" spans="1:2">
      <c r="A154" s="63">
        <v>6.2E-2</v>
      </c>
      <c r="B154" s="70">
        <v>0.98829999999999996</v>
      </c>
    </row>
    <row r="155" spans="1:2">
      <c r="A155" s="63">
        <v>6.3E-2</v>
      </c>
      <c r="B155" s="70">
        <v>0.98599999999999999</v>
      </c>
    </row>
    <row r="156" spans="1:2">
      <c r="A156" s="63">
        <v>6.4000000000000001E-2</v>
      </c>
      <c r="B156" s="70">
        <v>0.98370000000000002</v>
      </c>
    </row>
    <row r="157" spans="1:2">
      <c r="A157" s="63">
        <v>6.5000000000000002E-2</v>
      </c>
      <c r="B157" s="70">
        <v>0.98150000000000004</v>
      </c>
    </row>
    <row r="158" spans="1:2">
      <c r="A158" s="63">
        <v>6.6000000000000003E-2</v>
      </c>
      <c r="B158" s="70">
        <v>0.97929999999999995</v>
      </c>
    </row>
    <row r="159" spans="1:2">
      <c r="A159" s="63">
        <v>6.7000000000000004E-2</v>
      </c>
      <c r="B159" s="70">
        <v>0.97719999999999996</v>
      </c>
    </row>
    <row r="160" spans="1:2">
      <c r="A160" s="63">
        <v>6.8000000000000005E-2</v>
      </c>
      <c r="B160" s="70">
        <v>0.97519999999999996</v>
      </c>
    </row>
    <row r="161" spans="1:2">
      <c r="A161" s="63">
        <v>6.9000000000000006E-2</v>
      </c>
      <c r="B161" s="70">
        <v>0.97319999999999995</v>
      </c>
    </row>
    <row r="162" spans="1:2">
      <c r="A162" s="63">
        <v>7.0000000000000007E-2</v>
      </c>
      <c r="B162" s="70">
        <v>0.97130000000000005</v>
      </c>
    </row>
    <row r="163" spans="1:2">
      <c r="A163" s="63">
        <v>7.0999999999999994E-2</v>
      </c>
      <c r="B163" s="70">
        <v>0.96940000000000004</v>
      </c>
    </row>
    <row r="164" spans="1:2">
      <c r="A164" s="63">
        <v>7.1999999999999995E-2</v>
      </c>
      <c r="B164" s="70">
        <v>0.96760000000000002</v>
      </c>
    </row>
    <row r="165" spans="1:2">
      <c r="A165" s="63">
        <v>7.2999999999999995E-2</v>
      </c>
      <c r="B165" s="70">
        <v>0.96579999999999999</v>
      </c>
    </row>
    <row r="166" spans="1:2">
      <c r="A166" s="63">
        <v>7.3999999999999996E-2</v>
      </c>
      <c r="B166" s="70">
        <v>0.96409999999999996</v>
      </c>
    </row>
    <row r="167" spans="1:2">
      <c r="A167" s="63">
        <v>7.4999999999999997E-2</v>
      </c>
      <c r="B167" s="70">
        <v>0.96240000000000003</v>
      </c>
    </row>
    <row r="168" spans="1:2">
      <c r="A168" s="63">
        <v>7.5999999999999998E-2</v>
      </c>
      <c r="B168" s="70">
        <v>0.9607</v>
      </c>
    </row>
    <row r="169" spans="1:2">
      <c r="A169" s="63">
        <v>7.6999999999999999E-2</v>
      </c>
      <c r="B169" s="70">
        <v>0.95909999999999995</v>
      </c>
    </row>
    <row r="170" spans="1:2">
      <c r="A170" s="63">
        <v>7.8E-2</v>
      </c>
      <c r="B170" s="70">
        <v>0.95760000000000001</v>
      </c>
    </row>
    <row r="171" spans="1:2">
      <c r="A171" s="63">
        <v>7.9000000000000001E-2</v>
      </c>
      <c r="B171" s="70">
        <v>0.95620000000000005</v>
      </c>
    </row>
    <row r="172" spans="1:2">
      <c r="A172" s="63">
        <v>0.08</v>
      </c>
      <c r="B172" s="70">
        <v>0.95479999999999998</v>
      </c>
    </row>
    <row r="173" spans="1:2">
      <c r="A173" s="63">
        <v>8.1000000000000003E-2</v>
      </c>
      <c r="B173" s="70">
        <v>0.95340000000000003</v>
      </c>
    </row>
    <row r="174" spans="1:2">
      <c r="A174" s="63">
        <v>8.2000000000000003E-2</v>
      </c>
      <c r="B174" s="70">
        <v>0.95199999999999996</v>
      </c>
    </row>
    <row r="175" spans="1:2">
      <c r="A175" s="63">
        <v>8.3000000000000004E-2</v>
      </c>
      <c r="B175" s="70">
        <v>0.9506</v>
      </c>
    </row>
    <row r="176" spans="1:2">
      <c r="A176" s="63">
        <v>8.4000000000000005E-2</v>
      </c>
      <c r="B176" s="70">
        <v>0.94930000000000003</v>
      </c>
    </row>
    <row r="177" spans="1:2">
      <c r="A177" s="63">
        <v>8.5000000000000006E-2</v>
      </c>
      <c r="B177" s="70">
        <v>0.94810000000000005</v>
      </c>
    </row>
    <row r="178" spans="1:2">
      <c r="A178" s="63">
        <v>8.5999999999999993E-2</v>
      </c>
      <c r="B178" s="70">
        <v>0.94689999999999996</v>
      </c>
    </row>
    <row r="179" spans="1:2">
      <c r="A179" s="63">
        <v>8.6999999999999994E-2</v>
      </c>
      <c r="B179" s="70">
        <v>0.94569999999999999</v>
      </c>
    </row>
    <row r="180" spans="1:2">
      <c r="A180" s="63">
        <v>8.7999999999999995E-2</v>
      </c>
      <c r="B180" s="70">
        <v>0.94450000000000001</v>
      </c>
    </row>
    <row r="181" spans="1:2">
      <c r="A181" s="63">
        <v>8.8999999999999996E-2</v>
      </c>
      <c r="B181" s="70">
        <v>0.94330000000000003</v>
      </c>
    </row>
    <row r="182" spans="1:2">
      <c r="A182" s="63">
        <v>0.09</v>
      </c>
      <c r="B182" s="70">
        <v>0.94220000000000004</v>
      </c>
    </row>
    <row r="183" spans="1:2">
      <c r="A183" s="63">
        <v>9.0999999999999998E-2</v>
      </c>
      <c r="B183" s="70">
        <v>0.94110000000000005</v>
      </c>
    </row>
    <row r="184" spans="1:2">
      <c r="A184" s="63">
        <v>9.1999999999999998E-2</v>
      </c>
      <c r="B184" s="70">
        <v>0.94010000000000005</v>
      </c>
    </row>
    <row r="185" spans="1:2">
      <c r="A185" s="63">
        <v>9.2999999999999999E-2</v>
      </c>
      <c r="B185" s="70">
        <v>0.93910000000000005</v>
      </c>
    </row>
    <row r="186" spans="1:2">
      <c r="A186" s="63">
        <v>9.4E-2</v>
      </c>
      <c r="B186" s="70">
        <v>0.93810000000000004</v>
      </c>
    </row>
    <row r="187" spans="1:2">
      <c r="A187" s="63">
        <v>9.5000000000000001E-2</v>
      </c>
      <c r="B187" s="70">
        <v>0.93710000000000004</v>
      </c>
    </row>
    <row r="188" spans="1:2">
      <c r="A188" s="63">
        <v>9.6000000000000002E-2</v>
      </c>
      <c r="B188" s="70">
        <v>0.93620000000000003</v>
      </c>
    </row>
    <row r="189" spans="1:2">
      <c r="A189" s="63">
        <v>9.7000000000000003E-2</v>
      </c>
      <c r="B189" s="70">
        <v>0.93530000000000002</v>
      </c>
    </row>
    <row r="190" spans="1:2">
      <c r="A190" s="63">
        <v>9.8000000000000004E-2</v>
      </c>
      <c r="B190" s="70">
        <v>0.93440000000000001</v>
      </c>
    </row>
    <row r="191" spans="1:2">
      <c r="A191" s="63">
        <v>9.9000000000000005E-2</v>
      </c>
      <c r="B191" s="70">
        <v>0.9335</v>
      </c>
    </row>
    <row r="192" spans="1:2">
      <c r="A192" s="63">
        <v>0.1</v>
      </c>
      <c r="B192" s="70">
        <v>0.93269999999999997</v>
      </c>
    </row>
    <row r="193" spans="1:2">
      <c r="A193" s="63">
        <v>0.10100000000000001</v>
      </c>
      <c r="B193" s="70">
        <v>0.93189999999999995</v>
      </c>
    </row>
    <row r="194" spans="1:2">
      <c r="A194" s="63">
        <v>0.10199999999999999</v>
      </c>
      <c r="B194" s="70">
        <v>0.93110000000000004</v>
      </c>
    </row>
    <row r="195" spans="1:2">
      <c r="A195" s="63">
        <v>0.10299999999999999</v>
      </c>
      <c r="B195" s="70">
        <v>0.9304</v>
      </c>
    </row>
    <row r="196" spans="1:2">
      <c r="A196" s="63">
        <v>0.104</v>
      </c>
      <c r="B196" s="70">
        <v>0.92969999999999997</v>
      </c>
    </row>
    <row r="197" spans="1:2">
      <c r="A197" s="63">
        <v>0.105</v>
      </c>
      <c r="B197" s="70">
        <v>0.92900000000000005</v>
      </c>
    </row>
    <row r="198" spans="1:2">
      <c r="A198" s="63">
        <v>0.106</v>
      </c>
      <c r="B198" s="70">
        <v>0.92820000000000003</v>
      </c>
    </row>
    <row r="199" spans="1:2">
      <c r="A199" s="63">
        <v>0.107</v>
      </c>
      <c r="B199" s="70">
        <v>0.92759999999999998</v>
      </c>
    </row>
    <row r="200" spans="1:2">
      <c r="A200" s="63">
        <v>0.108</v>
      </c>
      <c r="B200" s="70">
        <v>0.92689999999999995</v>
      </c>
    </row>
    <row r="201" spans="1:2">
      <c r="A201" s="63">
        <v>0.109</v>
      </c>
      <c r="B201" s="70">
        <v>0.92630000000000001</v>
      </c>
    </row>
    <row r="202" spans="1:2">
      <c r="A202" s="63">
        <v>0.11</v>
      </c>
      <c r="B202" s="70">
        <v>0.92569999999999997</v>
      </c>
    </row>
    <row r="203" spans="1:2">
      <c r="A203" s="63">
        <v>0.111</v>
      </c>
      <c r="B203" s="70">
        <v>0.92510000000000003</v>
      </c>
    </row>
    <row r="204" spans="1:2">
      <c r="A204" s="63">
        <v>0.112</v>
      </c>
      <c r="B204" s="70">
        <v>0.92449999999999999</v>
      </c>
    </row>
    <row r="205" spans="1:2">
      <c r="A205" s="63">
        <v>0.113</v>
      </c>
      <c r="B205" s="70">
        <v>0.92390000000000005</v>
      </c>
    </row>
    <row r="206" spans="1:2">
      <c r="A206" s="63">
        <v>0.114</v>
      </c>
      <c r="B206" s="70">
        <v>0.9234</v>
      </c>
    </row>
    <row r="207" spans="1:2">
      <c r="A207" s="63">
        <v>0.115</v>
      </c>
      <c r="B207" s="70">
        <v>0.92279999999999995</v>
      </c>
    </row>
    <row r="208" spans="1:2">
      <c r="A208" s="63">
        <v>0.11600000000000001</v>
      </c>
      <c r="B208" s="70">
        <v>0.92230000000000001</v>
      </c>
    </row>
    <row r="209" spans="1:2">
      <c r="A209" s="63">
        <v>0.11700000000000001</v>
      </c>
      <c r="B209" s="70">
        <v>0.92179999999999995</v>
      </c>
    </row>
    <row r="210" spans="1:2">
      <c r="A210" s="63">
        <v>0.11799999999999999</v>
      </c>
      <c r="B210" s="70">
        <v>0.9214</v>
      </c>
    </row>
    <row r="211" spans="1:2">
      <c r="A211" s="63">
        <v>0.11899999999999999</v>
      </c>
      <c r="B211" s="70">
        <v>0.92090000000000005</v>
      </c>
    </row>
    <row r="212" spans="1:2">
      <c r="A212" s="63">
        <v>0.12</v>
      </c>
      <c r="B212" s="70">
        <v>0.9204</v>
      </c>
    </row>
    <row r="213" spans="1:2">
      <c r="A213" s="63">
        <v>0.121</v>
      </c>
      <c r="B213" s="70">
        <v>0.92</v>
      </c>
    </row>
    <row r="214" spans="1:2">
      <c r="A214" s="63">
        <v>0.122</v>
      </c>
      <c r="B214" s="70">
        <v>0.91959999999999997</v>
      </c>
    </row>
    <row r="215" spans="1:2">
      <c r="A215" s="63">
        <v>0.123</v>
      </c>
      <c r="B215" s="70">
        <v>0.91920000000000002</v>
      </c>
    </row>
    <row r="216" spans="1:2">
      <c r="A216" s="63">
        <v>0.124</v>
      </c>
      <c r="B216" s="70">
        <v>0.91890000000000005</v>
      </c>
    </row>
    <row r="217" spans="1:2">
      <c r="A217" s="63">
        <v>0.125</v>
      </c>
      <c r="B217" s="70">
        <v>0.91859999999999997</v>
      </c>
    </row>
    <row r="218" spans="1:2">
      <c r="A218" s="63">
        <v>0.126</v>
      </c>
      <c r="B218" s="70">
        <v>0.91820000000000002</v>
      </c>
    </row>
    <row r="219" spans="1:2">
      <c r="A219" s="63">
        <v>0.127</v>
      </c>
      <c r="B219" s="70">
        <v>0.91779999999999995</v>
      </c>
    </row>
    <row r="220" spans="1:2">
      <c r="A220" s="63">
        <v>0.128</v>
      </c>
      <c r="B220" s="70">
        <v>0.91749999999999998</v>
      </c>
    </row>
    <row r="221" spans="1:2">
      <c r="A221" s="63">
        <v>0.129</v>
      </c>
      <c r="B221" s="70">
        <v>0.91720000000000002</v>
      </c>
    </row>
    <row r="222" spans="1:2">
      <c r="A222" s="63">
        <v>0.13</v>
      </c>
      <c r="B222" s="70">
        <v>0.91690000000000005</v>
      </c>
    </row>
    <row r="223" spans="1:2">
      <c r="A223" s="63">
        <v>0.13100000000000001</v>
      </c>
      <c r="B223" s="70">
        <v>0.91659999999999997</v>
      </c>
    </row>
    <row r="224" spans="1:2">
      <c r="A224" s="63">
        <v>0.13200000000000001</v>
      </c>
      <c r="B224" s="70">
        <v>0.91639999999999999</v>
      </c>
    </row>
    <row r="225" spans="1:2">
      <c r="A225" s="63">
        <v>0.13300000000000001</v>
      </c>
      <c r="B225" s="70">
        <v>0.91610000000000003</v>
      </c>
    </row>
    <row r="226" spans="1:2">
      <c r="A226" s="63">
        <v>0.13400000000000001</v>
      </c>
      <c r="B226" s="70">
        <v>0.91579999999999995</v>
      </c>
    </row>
    <row r="227" spans="1:2">
      <c r="A227" s="63">
        <v>0.13500000000000001</v>
      </c>
      <c r="B227" s="70">
        <v>0.91559999999999997</v>
      </c>
    </row>
    <row r="228" spans="1:2">
      <c r="A228" s="63">
        <v>0.13600000000000001</v>
      </c>
      <c r="B228" s="70">
        <v>0.91539999999999999</v>
      </c>
    </row>
    <row r="229" spans="1:2">
      <c r="A229" s="63">
        <v>0.13700000000000001</v>
      </c>
      <c r="B229" s="70">
        <v>0.91520000000000001</v>
      </c>
    </row>
    <row r="230" spans="1:2">
      <c r="A230" s="63">
        <v>0.13800000000000001</v>
      </c>
      <c r="B230" s="70">
        <v>0.91500000000000004</v>
      </c>
    </row>
    <row r="231" spans="1:2">
      <c r="A231" s="63">
        <v>0.13900000000000001</v>
      </c>
      <c r="B231" s="70">
        <v>0.91479999999999995</v>
      </c>
    </row>
    <row r="232" spans="1:2">
      <c r="A232" s="63">
        <v>0.14000000000000001</v>
      </c>
      <c r="B232" s="70">
        <v>0.91459999999999997</v>
      </c>
    </row>
    <row r="233" spans="1:2">
      <c r="A233" s="63">
        <v>0.14099999999999999</v>
      </c>
      <c r="B233" s="70">
        <v>0.91439999999999999</v>
      </c>
    </row>
    <row r="234" spans="1:2">
      <c r="A234" s="63">
        <v>0.14199999999999999</v>
      </c>
      <c r="B234" s="70">
        <v>0.91420000000000001</v>
      </c>
    </row>
    <row r="235" spans="1:2">
      <c r="A235" s="63">
        <v>0.14299999999999999</v>
      </c>
      <c r="B235" s="70">
        <v>0.91410000000000002</v>
      </c>
    </row>
    <row r="236" spans="1:2">
      <c r="A236" s="63">
        <v>0.14399999999999999</v>
      </c>
      <c r="B236" s="70">
        <v>0.91400000000000003</v>
      </c>
    </row>
    <row r="237" spans="1:2">
      <c r="A237" s="63">
        <v>0.14499999999999999</v>
      </c>
      <c r="B237" s="70">
        <v>0.91390000000000005</v>
      </c>
    </row>
    <row r="238" spans="1:2">
      <c r="A238" s="63">
        <v>0.14599999999999999</v>
      </c>
      <c r="B238" s="70">
        <v>0.91369999999999996</v>
      </c>
    </row>
    <row r="239" spans="1:2">
      <c r="A239" s="63">
        <v>0.14699999999999999</v>
      </c>
      <c r="B239" s="70">
        <v>0.91359999999999997</v>
      </c>
    </row>
    <row r="240" spans="1:2">
      <c r="A240" s="63">
        <v>0.14799999999999999</v>
      </c>
      <c r="B240" s="70">
        <v>0.91349999999999998</v>
      </c>
    </row>
    <row r="241" spans="1:2">
      <c r="A241" s="63">
        <v>0.14899999999999999</v>
      </c>
      <c r="B241" s="70">
        <v>0.91339999999999999</v>
      </c>
    </row>
    <row r="242" spans="1:2">
      <c r="A242" s="63">
        <v>0.15</v>
      </c>
      <c r="B242" s="70">
        <v>0.9133</v>
      </c>
    </row>
    <row r="243" spans="1:2">
      <c r="A243" s="63">
        <v>0.151</v>
      </c>
      <c r="B243" s="70">
        <v>0.9133</v>
      </c>
    </row>
    <row r="244" spans="1:2">
      <c r="A244" s="63">
        <v>0.152</v>
      </c>
      <c r="B244" s="70">
        <v>0.91320000000000001</v>
      </c>
    </row>
    <row r="245" spans="1:2">
      <c r="A245" s="63">
        <v>0.153</v>
      </c>
      <c r="B245" s="70">
        <v>0.91320000000000001</v>
      </c>
    </row>
    <row r="246" spans="1:2">
      <c r="A246" s="63">
        <v>0.154</v>
      </c>
      <c r="B246" s="70">
        <v>0.91320000000000001</v>
      </c>
    </row>
    <row r="247" spans="1:2">
      <c r="A247" s="63">
        <v>0.155</v>
      </c>
      <c r="B247" s="70">
        <v>0.91310000000000002</v>
      </c>
    </row>
    <row r="248" spans="1:2">
      <c r="A248" s="63">
        <v>0.156</v>
      </c>
      <c r="B248" s="70">
        <v>0.91300000000000003</v>
      </c>
    </row>
    <row r="249" spans="1:2">
      <c r="A249" s="63">
        <v>0.157</v>
      </c>
      <c r="B249" s="70">
        <v>0.91290000000000004</v>
      </c>
    </row>
    <row r="250" spans="1:2">
      <c r="A250" s="63">
        <v>0.158</v>
      </c>
      <c r="B250" s="70">
        <v>0.91300000000000003</v>
      </c>
    </row>
    <row r="251" spans="1:2">
      <c r="A251" s="63">
        <v>0.159</v>
      </c>
      <c r="B251" s="70">
        <v>0.91300000000000003</v>
      </c>
    </row>
    <row r="252" spans="1:2">
      <c r="A252" s="63">
        <v>0.16</v>
      </c>
      <c r="B252" s="70">
        <v>0.91300000000000003</v>
      </c>
    </row>
    <row r="253" spans="1:2">
      <c r="A253" s="63">
        <v>0.161</v>
      </c>
      <c r="B253" s="70">
        <v>0.91300000000000003</v>
      </c>
    </row>
    <row r="254" spans="1:2">
      <c r="A254" s="63">
        <v>0.16200000000000001</v>
      </c>
      <c r="B254" s="70">
        <v>0.91300000000000003</v>
      </c>
    </row>
    <row r="255" spans="1:2">
      <c r="A255" s="63">
        <v>0.16300000000000001</v>
      </c>
      <c r="B255" s="70">
        <v>0.91300000000000003</v>
      </c>
    </row>
    <row r="256" spans="1:2">
      <c r="A256" s="63">
        <v>0.16400000000000001</v>
      </c>
      <c r="B256" s="70">
        <v>0.91300000000000003</v>
      </c>
    </row>
    <row r="257" spans="1:2">
      <c r="A257" s="63">
        <v>0.16500000000000001</v>
      </c>
      <c r="B257" s="70">
        <v>0.91310000000000002</v>
      </c>
    </row>
    <row r="258" spans="1:2">
      <c r="A258" s="63">
        <v>0.16600000000000001</v>
      </c>
      <c r="B258" s="70">
        <v>0.91320000000000001</v>
      </c>
    </row>
    <row r="259" spans="1:2">
      <c r="A259" s="63">
        <v>0.16700000000000001</v>
      </c>
      <c r="B259" s="70">
        <v>0.91320000000000001</v>
      </c>
    </row>
    <row r="260" spans="1:2">
      <c r="A260" s="63">
        <v>0.16800000000000001</v>
      </c>
      <c r="B260" s="70">
        <v>0.9133</v>
      </c>
    </row>
    <row r="261" spans="1:2">
      <c r="A261" s="63">
        <v>0.16900000000000001</v>
      </c>
      <c r="B261" s="70">
        <v>0.9133</v>
      </c>
    </row>
    <row r="262" spans="1:2">
      <c r="A262" s="63">
        <v>0.17</v>
      </c>
      <c r="B262" s="70">
        <v>0.91339999999999999</v>
      </c>
    </row>
    <row r="263" spans="1:2">
      <c r="A263" s="63">
        <v>0.17100000000000001</v>
      </c>
      <c r="B263" s="70">
        <v>0.91349999999999998</v>
      </c>
    </row>
    <row r="264" spans="1:2">
      <c r="A264" s="63">
        <v>0.17199999999999999</v>
      </c>
      <c r="B264" s="70">
        <v>0.91349999999999998</v>
      </c>
    </row>
    <row r="265" spans="1:2">
      <c r="A265" s="63">
        <v>0.17299999999999999</v>
      </c>
      <c r="B265" s="70">
        <v>0.91369999999999996</v>
      </c>
    </row>
    <row r="266" spans="1:2">
      <c r="A266" s="63">
        <v>0.17399999999999999</v>
      </c>
      <c r="B266" s="70">
        <v>0.91379999999999995</v>
      </c>
    </row>
    <row r="267" spans="1:2">
      <c r="A267" s="63">
        <v>0.17499999999999999</v>
      </c>
      <c r="B267" s="70">
        <v>0.91390000000000005</v>
      </c>
    </row>
    <row r="268" spans="1:2">
      <c r="A268" s="63">
        <v>0.17599999999999999</v>
      </c>
      <c r="B268" s="70">
        <v>0.91400000000000003</v>
      </c>
    </row>
    <row r="269" spans="1:2">
      <c r="A269" s="63">
        <v>0.17699999999999999</v>
      </c>
      <c r="B269" s="70">
        <v>0.91410000000000002</v>
      </c>
    </row>
    <row r="270" spans="1:2">
      <c r="A270" s="63">
        <v>0.17799999999999999</v>
      </c>
      <c r="B270" s="70">
        <v>0.91420000000000001</v>
      </c>
    </row>
    <row r="271" spans="1:2">
      <c r="A271" s="63">
        <v>0.17899999999999999</v>
      </c>
      <c r="B271" s="70">
        <v>0.91439999999999999</v>
      </c>
    </row>
    <row r="272" spans="1:2">
      <c r="A272" s="63">
        <v>0.18</v>
      </c>
      <c r="B272" s="70">
        <v>0.91449999999999998</v>
      </c>
    </row>
    <row r="273" spans="1:2">
      <c r="A273" s="63">
        <v>0.18099999999999999</v>
      </c>
      <c r="B273" s="70">
        <v>0.91459999999999997</v>
      </c>
    </row>
    <row r="274" spans="1:2">
      <c r="A274" s="63">
        <v>0.182</v>
      </c>
      <c r="B274" s="70">
        <v>0.91479999999999995</v>
      </c>
    </row>
    <row r="275" spans="1:2">
      <c r="A275" s="63">
        <v>0.183</v>
      </c>
      <c r="B275" s="70">
        <v>0.91490000000000005</v>
      </c>
    </row>
    <row r="276" spans="1:2">
      <c r="A276" s="63">
        <v>0.184</v>
      </c>
      <c r="B276" s="70">
        <v>0.91500000000000004</v>
      </c>
    </row>
    <row r="277" spans="1:2">
      <c r="A277" s="63">
        <v>0.185</v>
      </c>
      <c r="B277" s="70">
        <v>0.91520000000000001</v>
      </c>
    </row>
    <row r="278" spans="1:2">
      <c r="A278" s="63">
        <v>0.186</v>
      </c>
      <c r="B278" s="70">
        <v>0.91539999999999999</v>
      </c>
    </row>
    <row r="279" spans="1:2">
      <c r="A279" s="63">
        <v>0.187</v>
      </c>
      <c r="B279" s="70">
        <v>0.91549999999999998</v>
      </c>
    </row>
    <row r="280" spans="1:2">
      <c r="A280" s="63">
        <v>0.188</v>
      </c>
      <c r="B280" s="70">
        <v>0.91569999999999996</v>
      </c>
    </row>
    <row r="281" spans="1:2">
      <c r="A281" s="63">
        <v>0.189</v>
      </c>
      <c r="B281" s="70">
        <v>0.91590000000000005</v>
      </c>
    </row>
    <row r="282" spans="1:2">
      <c r="A282" s="63">
        <v>0.19</v>
      </c>
      <c r="B282" s="70">
        <v>0.91610000000000003</v>
      </c>
    </row>
    <row r="283" spans="1:2">
      <c r="A283" s="63">
        <v>0.191</v>
      </c>
      <c r="B283" s="70">
        <v>0.9163</v>
      </c>
    </row>
    <row r="284" spans="1:2">
      <c r="A284" s="63">
        <v>0.192</v>
      </c>
      <c r="B284" s="70">
        <v>0.91649999999999998</v>
      </c>
    </row>
    <row r="285" spans="1:2">
      <c r="A285" s="63">
        <v>0.193</v>
      </c>
      <c r="B285" s="70">
        <v>0.91669999999999996</v>
      </c>
    </row>
    <row r="286" spans="1:2">
      <c r="A286" s="63">
        <v>0.19400000000000001</v>
      </c>
      <c r="B286" s="70">
        <v>0.91690000000000005</v>
      </c>
    </row>
    <row r="287" spans="1:2">
      <c r="A287" s="63">
        <v>0.19500000000000001</v>
      </c>
      <c r="B287" s="70">
        <v>0.91700000000000004</v>
      </c>
    </row>
    <row r="288" spans="1:2">
      <c r="A288" s="63">
        <v>0.19600000000000001</v>
      </c>
      <c r="B288" s="70">
        <v>0.91720000000000002</v>
      </c>
    </row>
    <row r="289" spans="1:2">
      <c r="A289" s="63">
        <v>0.19700000000000001</v>
      </c>
      <c r="B289" s="70">
        <v>0.91739999999999999</v>
      </c>
    </row>
    <row r="290" spans="1:2">
      <c r="A290" s="63">
        <v>0.19800000000000001</v>
      </c>
      <c r="B290" s="70">
        <v>0.91759999999999997</v>
      </c>
    </row>
    <row r="291" spans="1:2">
      <c r="A291" s="63">
        <v>0.19900000000000001</v>
      </c>
      <c r="B291" s="70">
        <v>0.91790000000000005</v>
      </c>
    </row>
    <row r="292" spans="1:2">
      <c r="A292" s="63">
        <v>0.2</v>
      </c>
      <c r="B292" s="70">
        <v>0.91810000000000003</v>
      </c>
    </row>
    <row r="293" spans="1:2">
      <c r="A293" s="63">
        <v>0.20100000000000001</v>
      </c>
      <c r="B293" s="70">
        <v>0.91830000000000001</v>
      </c>
    </row>
    <row r="294" spans="1:2">
      <c r="A294" s="63">
        <v>0.20200000000000001</v>
      </c>
      <c r="B294" s="70">
        <v>0.91859999999999997</v>
      </c>
    </row>
    <row r="295" spans="1:2">
      <c r="A295" s="63">
        <v>0.20300000000000001</v>
      </c>
      <c r="B295" s="70">
        <v>0.91879999999999995</v>
      </c>
    </row>
    <row r="296" spans="1:2">
      <c r="A296" s="63">
        <v>0.20399999999999999</v>
      </c>
      <c r="B296" s="70">
        <v>0.91900000000000004</v>
      </c>
    </row>
    <row r="297" spans="1:2">
      <c r="A297" s="63">
        <v>0.20499999999999999</v>
      </c>
      <c r="B297" s="70">
        <v>0.91930000000000001</v>
      </c>
    </row>
    <row r="298" spans="1:2">
      <c r="A298" s="63">
        <v>0.20599999999999999</v>
      </c>
      <c r="B298" s="70">
        <v>0.91949999999999998</v>
      </c>
    </row>
    <row r="299" spans="1:2">
      <c r="A299" s="63">
        <v>0.20699999999999999</v>
      </c>
      <c r="B299" s="70">
        <v>0.91969999999999996</v>
      </c>
    </row>
    <row r="300" spans="1:2">
      <c r="A300" s="63">
        <v>0.20799999999999999</v>
      </c>
      <c r="B300" s="70">
        <v>0.92</v>
      </c>
    </row>
    <row r="301" spans="1:2">
      <c r="A301" s="63">
        <v>0.20899999999999999</v>
      </c>
      <c r="B301" s="70">
        <v>0.90200000000000002</v>
      </c>
    </row>
    <row r="302" spans="1:2">
      <c r="A302" s="63">
        <v>0.21</v>
      </c>
      <c r="B302" s="70">
        <v>0.92049999999999998</v>
      </c>
    </row>
    <row r="303" spans="1:2">
      <c r="A303" s="63">
        <v>0.21099999999999999</v>
      </c>
      <c r="B303" s="70">
        <v>0.92069999999999996</v>
      </c>
    </row>
    <row r="304" spans="1:2">
      <c r="A304" s="63">
        <v>0.21199999999999999</v>
      </c>
      <c r="B304" s="70">
        <v>0.92100000000000004</v>
      </c>
    </row>
    <row r="305" spans="1:2">
      <c r="A305" s="63">
        <v>0.21299999999999999</v>
      </c>
      <c r="B305" s="70">
        <v>0.92130000000000001</v>
      </c>
    </row>
    <row r="306" spans="1:2">
      <c r="A306" s="63">
        <v>0.214</v>
      </c>
      <c r="B306" s="70">
        <v>0.92149999999999999</v>
      </c>
    </row>
    <row r="307" spans="1:2">
      <c r="A307" s="63">
        <v>0.215</v>
      </c>
      <c r="B307" s="70">
        <v>0.92179999999999995</v>
      </c>
    </row>
    <row r="308" spans="1:2">
      <c r="A308" s="63">
        <v>0.216</v>
      </c>
      <c r="B308" s="70">
        <v>0.92210000000000003</v>
      </c>
    </row>
    <row r="309" spans="1:2">
      <c r="A309" s="63">
        <v>0.217</v>
      </c>
      <c r="B309" s="70">
        <v>0.92230000000000001</v>
      </c>
    </row>
    <row r="310" spans="1:2">
      <c r="A310" s="63">
        <v>0.218</v>
      </c>
      <c r="B310" s="70">
        <v>0.92259999999999998</v>
      </c>
    </row>
    <row r="311" spans="1:2">
      <c r="A311" s="63">
        <v>0.219</v>
      </c>
      <c r="B311" s="70">
        <v>0.92279999999999995</v>
      </c>
    </row>
    <row r="312" spans="1:2">
      <c r="A312" s="63">
        <v>0.22</v>
      </c>
      <c r="B312" s="70">
        <v>0.92310000000000003</v>
      </c>
    </row>
    <row r="313" spans="1:2">
      <c r="A313" s="63">
        <v>0.221</v>
      </c>
      <c r="B313" s="70">
        <v>0.9234</v>
      </c>
    </row>
    <row r="314" spans="1:2">
      <c r="A314" s="63">
        <v>0.222</v>
      </c>
      <c r="B314" s="70">
        <v>0.92359999999999998</v>
      </c>
    </row>
    <row r="315" spans="1:2">
      <c r="A315" s="63">
        <v>0.223</v>
      </c>
      <c r="B315" s="70">
        <v>0.92390000000000005</v>
      </c>
    </row>
    <row r="316" spans="1:2">
      <c r="A316" s="63">
        <v>0.224</v>
      </c>
      <c r="B316" s="70">
        <v>0.92420000000000002</v>
      </c>
    </row>
    <row r="317" spans="1:2">
      <c r="A317" s="63">
        <v>0.22500000000000001</v>
      </c>
      <c r="B317" s="70">
        <v>0.92449999999999999</v>
      </c>
    </row>
    <row r="318" spans="1:2">
      <c r="A318" s="63">
        <v>0.22600000000000001</v>
      </c>
      <c r="B318" s="70">
        <v>0.92479999999999996</v>
      </c>
    </row>
    <row r="319" spans="1:2">
      <c r="A319" s="63">
        <v>0.22700000000000001</v>
      </c>
      <c r="B319" s="70">
        <v>0.92510000000000003</v>
      </c>
    </row>
    <row r="320" spans="1:2">
      <c r="A320" s="63">
        <v>0.22800000000000001</v>
      </c>
      <c r="B320" s="70">
        <v>0.9254</v>
      </c>
    </row>
    <row r="321" spans="1:2">
      <c r="A321" s="63">
        <v>0.22900000000000001</v>
      </c>
      <c r="B321" s="70">
        <v>0.92579999999999996</v>
      </c>
    </row>
    <row r="322" spans="1:2">
      <c r="A322" s="63">
        <v>0.23</v>
      </c>
      <c r="B322" s="70">
        <v>0.92610000000000003</v>
      </c>
    </row>
    <row r="323" spans="1:2">
      <c r="A323" s="63">
        <v>0.23100000000000001</v>
      </c>
      <c r="B323" s="70">
        <v>0.9264</v>
      </c>
    </row>
    <row r="324" spans="1:2">
      <c r="A324" s="63">
        <v>0.23200000000000001</v>
      </c>
      <c r="B324" s="70">
        <v>0.92669999999999997</v>
      </c>
    </row>
    <row r="325" spans="1:2">
      <c r="A325" s="63">
        <v>0.23300000000000001</v>
      </c>
      <c r="B325" s="70">
        <v>0.92700000000000005</v>
      </c>
    </row>
    <row r="326" spans="1:2">
      <c r="A326" s="63">
        <v>0.23400000000000001</v>
      </c>
      <c r="B326" s="70">
        <v>0.92730000000000001</v>
      </c>
    </row>
    <row r="327" spans="1:2">
      <c r="A327" s="63">
        <v>0.23499999999999999</v>
      </c>
      <c r="B327" s="70">
        <v>0.92759999999999998</v>
      </c>
    </row>
    <row r="328" spans="1:2">
      <c r="A328" s="63">
        <v>0.23599999999999999</v>
      </c>
      <c r="B328" s="70">
        <v>0.92789999999999995</v>
      </c>
    </row>
    <row r="329" spans="1:2">
      <c r="A329" s="63">
        <v>0.23699999999999999</v>
      </c>
      <c r="B329" s="70">
        <v>0.92820000000000003</v>
      </c>
    </row>
    <row r="330" spans="1:2">
      <c r="A330" s="63">
        <v>0.23799999999999999</v>
      </c>
      <c r="B330" s="70">
        <v>0.92849999999999999</v>
      </c>
    </row>
    <row r="331" spans="1:2">
      <c r="A331" s="63">
        <v>0.23899999999999999</v>
      </c>
      <c r="B331" s="70">
        <v>0.92879999999999996</v>
      </c>
    </row>
    <row r="332" spans="1:2">
      <c r="A332" s="63">
        <v>0.24</v>
      </c>
      <c r="B332" s="70">
        <v>0.92910000000000004</v>
      </c>
    </row>
    <row r="333" spans="1:2">
      <c r="A333" s="63">
        <v>0.24099999999999999</v>
      </c>
      <c r="B333" s="70">
        <v>0.9294</v>
      </c>
    </row>
    <row r="334" spans="1:2">
      <c r="A334" s="63">
        <v>0.24199999999999999</v>
      </c>
      <c r="B334" s="70">
        <v>0.92979999999999996</v>
      </c>
    </row>
    <row r="335" spans="1:2">
      <c r="A335" s="63">
        <v>0.24299999999999999</v>
      </c>
      <c r="B335" s="70">
        <v>0.93010000000000004</v>
      </c>
    </row>
    <row r="336" spans="1:2">
      <c r="A336" s="63">
        <v>0.24399999999999999</v>
      </c>
      <c r="B336" s="70">
        <v>0.9304</v>
      </c>
    </row>
    <row r="337" spans="1:2">
      <c r="A337" s="63">
        <v>0.245</v>
      </c>
      <c r="B337" s="70">
        <v>0.93069999999999997</v>
      </c>
    </row>
    <row r="338" spans="1:2">
      <c r="A338" s="63">
        <v>0.246</v>
      </c>
      <c r="B338" s="70">
        <v>0.93100000000000005</v>
      </c>
    </row>
    <row r="339" spans="1:2">
      <c r="A339" s="63">
        <v>0.247</v>
      </c>
      <c r="B339" s="70">
        <v>0.93140000000000001</v>
      </c>
    </row>
    <row r="340" spans="1:2">
      <c r="A340" s="63">
        <v>0.248</v>
      </c>
      <c r="B340" s="70">
        <v>0.93169999999999997</v>
      </c>
    </row>
    <row r="341" spans="1:2">
      <c r="A341" s="63">
        <v>0.249</v>
      </c>
      <c r="B341" s="70">
        <v>0.93200000000000005</v>
      </c>
    </row>
    <row r="342" spans="1:2">
      <c r="A342" s="63">
        <v>0.25</v>
      </c>
      <c r="B342" s="70">
        <v>0.93230000000000002</v>
      </c>
    </row>
    <row r="343" spans="1:2">
      <c r="A343" s="63">
        <v>0.251</v>
      </c>
      <c r="B343" s="70">
        <v>0.93269999999999997</v>
      </c>
    </row>
    <row r="344" spans="1:2">
      <c r="A344" s="63">
        <v>0.252</v>
      </c>
      <c r="B344" s="70">
        <v>0.93300000000000005</v>
      </c>
    </row>
    <row r="345" spans="1:2">
      <c r="A345" s="63">
        <v>0.253</v>
      </c>
      <c r="B345" s="70">
        <v>0.93330000000000002</v>
      </c>
    </row>
    <row r="346" spans="1:2">
      <c r="A346" s="63">
        <v>0.254</v>
      </c>
      <c r="B346" s="70">
        <v>0.93359999999999999</v>
      </c>
    </row>
    <row r="347" spans="1:2">
      <c r="A347" s="63">
        <v>0.255</v>
      </c>
      <c r="B347" s="70">
        <v>0.93400000000000005</v>
      </c>
    </row>
    <row r="348" spans="1:2">
      <c r="A348" s="63">
        <v>0.25600000000000001</v>
      </c>
      <c r="B348" s="70">
        <v>0.93430000000000002</v>
      </c>
    </row>
    <row r="349" spans="1:2">
      <c r="A349" s="63">
        <v>0.25700000000000001</v>
      </c>
      <c r="B349" s="70">
        <v>0.93459999999999999</v>
      </c>
    </row>
    <row r="350" spans="1:2">
      <c r="A350" s="63">
        <v>0.25800000000000001</v>
      </c>
      <c r="B350" s="70">
        <v>0.93489999999999995</v>
      </c>
    </row>
    <row r="351" spans="1:2">
      <c r="A351" s="63">
        <v>0.25900000000000001</v>
      </c>
      <c r="B351" s="70">
        <v>0.93530000000000002</v>
      </c>
    </row>
    <row r="352" spans="1:2">
      <c r="A352" s="63">
        <v>0.26</v>
      </c>
      <c r="B352" s="70">
        <v>0.93559999999999999</v>
      </c>
    </row>
    <row r="353" spans="1:2">
      <c r="A353" s="63">
        <v>0.26100000000000001</v>
      </c>
      <c r="B353" s="70">
        <v>0.93600000000000005</v>
      </c>
    </row>
    <row r="354" spans="1:2">
      <c r="A354" s="63">
        <v>0.26200000000000001</v>
      </c>
      <c r="B354" s="70">
        <v>0.39629999999999999</v>
      </c>
    </row>
    <row r="355" spans="1:2">
      <c r="A355" s="63">
        <v>0.26300000000000001</v>
      </c>
      <c r="B355" s="70">
        <v>0.93669999999999998</v>
      </c>
    </row>
    <row r="356" spans="1:2">
      <c r="A356" s="63">
        <v>0.26400000000000001</v>
      </c>
      <c r="B356" s="70">
        <v>0.93700000000000006</v>
      </c>
    </row>
    <row r="357" spans="1:2">
      <c r="A357" s="63">
        <v>0.26500000000000001</v>
      </c>
      <c r="B357" s="70">
        <v>0.93730000000000002</v>
      </c>
    </row>
    <row r="358" spans="1:2">
      <c r="A358" s="63">
        <v>0.26600000000000001</v>
      </c>
      <c r="B358" s="70">
        <v>0.93769999999999998</v>
      </c>
    </row>
    <row r="359" spans="1:2">
      <c r="A359" s="63">
        <v>0.26700000000000002</v>
      </c>
      <c r="B359" s="70">
        <v>0.93799999999999994</v>
      </c>
    </row>
    <row r="360" spans="1:2">
      <c r="A360" s="63">
        <v>0.26800000000000002</v>
      </c>
      <c r="B360" s="70">
        <v>0.93830000000000002</v>
      </c>
    </row>
    <row r="361" spans="1:2">
      <c r="A361" s="63">
        <v>0.26900000000000002</v>
      </c>
      <c r="B361" s="70">
        <v>0.93859999999999999</v>
      </c>
    </row>
    <row r="362" spans="1:2">
      <c r="A362" s="63">
        <v>0.27</v>
      </c>
      <c r="B362" s="70">
        <v>0.93899999999999995</v>
      </c>
    </row>
    <row r="363" spans="1:2">
      <c r="A363" s="63">
        <v>0.27100000000000002</v>
      </c>
      <c r="B363" s="70">
        <v>0.93930000000000002</v>
      </c>
    </row>
    <row r="364" spans="1:2">
      <c r="A364" s="63">
        <v>0.27200000000000002</v>
      </c>
      <c r="B364" s="70">
        <v>0.93959999999999999</v>
      </c>
    </row>
    <row r="365" spans="1:2">
      <c r="A365" s="63">
        <v>0.27300000000000002</v>
      </c>
      <c r="B365" s="70">
        <v>0.94</v>
      </c>
    </row>
    <row r="366" spans="1:2">
      <c r="A366" s="63">
        <v>0.27400000000000002</v>
      </c>
      <c r="B366" s="70">
        <v>0.94030000000000002</v>
      </c>
    </row>
    <row r="367" spans="1:2">
      <c r="A367" s="63">
        <v>0.27500000000000002</v>
      </c>
      <c r="B367" s="70">
        <v>0.94059999999999999</v>
      </c>
    </row>
    <row r="368" spans="1:2">
      <c r="A368" s="63">
        <v>0.27600000000000002</v>
      </c>
      <c r="B368" s="70">
        <v>0.94099999999999995</v>
      </c>
    </row>
    <row r="369" spans="1:2">
      <c r="A369" s="63">
        <v>0.27700000000000002</v>
      </c>
      <c r="B369" s="70">
        <v>0.94130000000000003</v>
      </c>
    </row>
    <row r="370" spans="1:2">
      <c r="A370" s="63">
        <v>0.27800000000000002</v>
      </c>
      <c r="B370" s="70">
        <v>0.94159999999999999</v>
      </c>
    </row>
    <row r="371" spans="1:2">
      <c r="A371" s="63">
        <v>0.27900000000000003</v>
      </c>
      <c r="B371" s="70">
        <v>0.94199999999999995</v>
      </c>
    </row>
    <row r="372" spans="1:2">
      <c r="A372" s="63">
        <v>0.28000000000000003</v>
      </c>
      <c r="B372" s="70">
        <v>0.94230000000000003</v>
      </c>
    </row>
    <row r="373" spans="1:2">
      <c r="A373" s="63">
        <v>0.28100000000000003</v>
      </c>
      <c r="B373" s="70">
        <v>0.94259999999999999</v>
      </c>
    </row>
    <row r="374" spans="1:2">
      <c r="A374" s="63">
        <v>0.28199999999999997</v>
      </c>
      <c r="B374" s="70">
        <v>0.94299999999999995</v>
      </c>
    </row>
    <row r="375" spans="1:2">
      <c r="A375" s="63">
        <v>0.28299999999999997</v>
      </c>
      <c r="B375" s="70">
        <v>0.94330000000000003</v>
      </c>
    </row>
    <row r="376" spans="1:2">
      <c r="A376" s="63">
        <v>0.28399999999999997</v>
      </c>
      <c r="B376" s="70">
        <v>0.94359999999999999</v>
      </c>
    </row>
    <row r="377" spans="1:2">
      <c r="A377" s="63">
        <v>0.28499999999999998</v>
      </c>
      <c r="B377" s="70">
        <v>0.94399999999999995</v>
      </c>
    </row>
    <row r="378" spans="1:2">
      <c r="A378" s="63">
        <v>0.28599999999999998</v>
      </c>
      <c r="B378" s="70">
        <v>0.94430000000000003</v>
      </c>
    </row>
    <row r="379" spans="1:2">
      <c r="A379" s="63">
        <v>0.28699999999999998</v>
      </c>
      <c r="B379" s="70">
        <v>0.9446</v>
      </c>
    </row>
    <row r="380" spans="1:2">
      <c r="A380" s="63">
        <v>0.28799999999999998</v>
      </c>
      <c r="B380" s="70">
        <v>0.94489999999999996</v>
      </c>
    </row>
    <row r="381" spans="1:2">
      <c r="A381" s="63">
        <v>0.28899999999999998</v>
      </c>
      <c r="B381" s="70">
        <v>0.94520000000000004</v>
      </c>
    </row>
    <row r="382" spans="1:2">
      <c r="A382" s="63">
        <v>0.28999999999999998</v>
      </c>
      <c r="B382" s="70">
        <v>0.9456</v>
      </c>
    </row>
    <row r="383" spans="1:2">
      <c r="A383" s="63">
        <v>0.29099999999999998</v>
      </c>
      <c r="B383" s="70">
        <v>0.94589999999999996</v>
      </c>
    </row>
    <row r="384" spans="1:2">
      <c r="A384" s="63">
        <v>0.29199999999999998</v>
      </c>
      <c r="B384" s="70">
        <v>0.94630000000000003</v>
      </c>
    </row>
    <row r="385" spans="1:2">
      <c r="A385" s="63">
        <v>0.29299999999999998</v>
      </c>
      <c r="B385" s="70">
        <v>0.9466</v>
      </c>
    </row>
    <row r="386" spans="1:2">
      <c r="A386" s="63">
        <v>0.29399999999999998</v>
      </c>
      <c r="B386" s="70">
        <v>0.94689999999999996</v>
      </c>
    </row>
    <row r="387" spans="1:2">
      <c r="A387" s="63">
        <v>0.29499999999999998</v>
      </c>
      <c r="B387" s="70">
        <v>0.94730000000000003</v>
      </c>
    </row>
    <row r="388" spans="1:2">
      <c r="A388" s="63">
        <v>0.29599999999999999</v>
      </c>
      <c r="B388" s="70">
        <v>0.9476</v>
      </c>
    </row>
    <row r="389" spans="1:2">
      <c r="A389" s="63">
        <v>0.29699999999999999</v>
      </c>
      <c r="B389" s="70">
        <v>0.94799999999999995</v>
      </c>
    </row>
    <row r="390" spans="1:2">
      <c r="A390" s="63">
        <v>0.29799999999999999</v>
      </c>
      <c r="B390" s="70">
        <v>0.94830000000000003</v>
      </c>
    </row>
    <row r="391" spans="1:2">
      <c r="A391" s="63">
        <v>0.29899999999999999</v>
      </c>
      <c r="B391" s="70">
        <v>0.9486</v>
      </c>
    </row>
    <row r="392" spans="1:2">
      <c r="A392" s="63">
        <v>0.3</v>
      </c>
      <c r="B392" s="70">
        <v>0.94899999999999995</v>
      </c>
    </row>
    <row r="393" spans="1:2">
      <c r="A393" s="63">
        <v>0.30099999999999999</v>
      </c>
      <c r="B393" s="70">
        <v>0.94930000000000003</v>
      </c>
    </row>
    <row r="394" spans="1:2">
      <c r="A394" s="63">
        <v>0.30199999999999999</v>
      </c>
      <c r="B394" s="70">
        <v>0.9496</v>
      </c>
    </row>
    <row r="395" spans="1:2">
      <c r="A395" s="63">
        <v>0.30299999999999999</v>
      </c>
      <c r="B395" s="70">
        <v>0.94989999999999997</v>
      </c>
    </row>
    <row r="396" spans="1:2">
      <c r="A396" s="63">
        <v>0.30399999999999999</v>
      </c>
      <c r="B396" s="70">
        <v>0.95020000000000004</v>
      </c>
    </row>
    <row r="397" spans="1:2">
      <c r="A397" s="63">
        <v>0.30499999999999999</v>
      </c>
      <c r="B397" s="70">
        <v>0.95050000000000001</v>
      </c>
    </row>
    <row r="398" spans="1:2">
      <c r="A398" s="63">
        <v>0.30599999999999999</v>
      </c>
      <c r="B398" s="70">
        <v>0.95089999999999997</v>
      </c>
    </row>
    <row r="399" spans="1:2">
      <c r="A399" s="63">
        <v>0.307</v>
      </c>
      <c r="B399" s="70">
        <v>0.95120000000000005</v>
      </c>
    </row>
    <row r="400" spans="1:2">
      <c r="A400" s="63">
        <v>0.308</v>
      </c>
      <c r="B400" s="70">
        <v>0.95150000000000001</v>
      </c>
    </row>
    <row r="401" spans="1:2">
      <c r="A401" s="63">
        <v>0.309</v>
      </c>
      <c r="B401" s="70">
        <v>0.95179999999999998</v>
      </c>
    </row>
    <row r="402" spans="1:2">
      <c r="A402" s="63">
        <v>0.31</v>
      </c>
      <c r="B402" s="70">
        <v>0.95220000000000005</v>
      </c>
    </row>
    <row r="403" spans="1:2">
      <c r="A403" s="63">
        <v>0.311</v>
      </c>
      <c r="B403" s="70">
        <v>0.95250000000000001</v>
      </c>
    </row>
    <row r="404" spans="1:2">
      <c r="A404" s="63">
        <v>0.312</v>
      </c>
      <c r="B404" s="70">
        <v>0.95279999999999998</v>
      </c>
    </row>
    <row r="405" spans="1:2">
      <c r="A405" s="63">
        <v>0.313</v>
      </c>
      <c r="B405" s="70">
        <v>0.95309999999999995</v>
      </c>
    </row>
    <row r="406" spans="1:2">
      <c r="A406" s="63">
        <v>0.314</v>
      </c>
      <c r="B406" s="70">
        <v>0.95350000000000001</v>
      </c>
    </row>
    <row r="407" spans="1:2">
      <c r="A407" s="63">
        <v>0.315</v>
      </c>
      <c r="B407" s="70">
        <v>0.95379999999999998</v>
      </c>
    </row>
    <row r="408" spans="1:2">
      <c r="A408" s="63">
        <v>0.316</v>
      </c>
      <c r="B408" s="70">
        <v>0.95409999999999995</v>
      </c>
    </row>
    <row r="409" spans="1:2">
      <c r="A409" s="63">
        <v>0.317</v>
      </c>
      <c r="B409" s="70">
        <v>0.95440000000000003</v>
      </c>
    </row>
    <row r="410" spans="1:2">
      <c r="A410" s="63">
        <v>0.318</v>
      </c>
      <c r="B410" s="70">
        <v>0.95469999999999999</v>
      </c>
    </row>
    <row r="411" spans="1:2">
      <c r="A411" s="63">
        <v>0.31900000000000001</v>
      </c>
      <c r="B411" s="70">
        <v>0.95499999999999996</v>
      </c>
    </row>
    <row r="412" spans="1:2">
      <c r="A412" s="63">
        <v>0.32</v>
      </c>
      <c r="B412" s="70">
        <v>0.95530000000000004</v>
      </c>
    </row>
    <row r="413" spans="1:2">
      <c r="A413" s="63">
        <v>0.32100000000000001</v>
      </c>
      <c r="B413" s="70">
        <v>0.9556</v>
      </c>
    </row>
    <row r="414" spans="1:2">
      <c r="A414" s="63">
        <v>0.32200000000000001</v>
      </c>
      <c r="B414" s="70">
        <v>0.95589999999999997</v>
      </c>
    </row>
    <row r="415" spans="1:2">
      <c r="A415" s="63">
        <v>0.32300000000000001</v>
      </c>
      <c r="B415" s="70">
        <v>0.95620000000000005</v>
      </c>
    </row>
    <row r="416" spans="1:2">
      <c r="A416" s="63">
        <v>0.32400000000000001</v>
      </c>
      <c r="B416" s="70">
        <v>0.95650000000000002</v>
      </c>
    </row>
    <row r="417" spans="1:2">
      <c r="A417" s="63">
        <v>0.32500000000000001</v>
      </c>
      <c r="B417" s="70">
        <v>0.95679999999999998</v>
      </c>
    </row>
    <row r="418" spans="1:2">
      <c r="A418" s="63">
        <v>0.32600000000000001</v>
      </c>
      <c r="B418" s="70">
        <v>0.95709999999999995</v>
      </c>
    </row>
    <row r="419" spans="1:2">
      <c r="A419" s="63">
        <v>0.32700000000000001</v>
      </c>
      <c r="B419" s="70">
        <v>0.95740000000000003</v>
      </c>
    </row>
    <row r="420" spans="1:2">
      <c r="A420" s="63">
        <v>0.32800000000000001</v>
      </c>
      <c r="B420" s="70">
        <v>0.9577</v>
      </c>
    </row>
    <row r="421" spans="1:2">
      <c r="A421" s="63">
        <v>0.32900000000000001</v>
      </c>
      <c r="B421" s="70">
        <v>0.95799999999999996</v>
      </c>
    </row>
    <row r="422" spans="1:2">
      <c r="A422" s="63">
        <v>0.33</v>
      </c>
      <c r="B422" s="70">
        <v>0.95830000000000004</v>
      </c>
    </row>
    <row r="423" spans="1:2">
      <c r="A423" s="63">
        <v>0.33100000000000002</v>
      </c>
      <c r="B423" s="70">
        <v>0.95860000000000001</v>
      </c>
    </row>
    <row r="424" spans="1:2">
      <c r="A424" s="63">
        <v>0.33200000000000002</v>
      </c>
      <c r="B424" s="70">
        <v>0.95889999999999997</v>
      </c>
    </row>
    <row r="425" spans="1:2">
      <c r="A425" s="63">
        <v>0.33300000000000002</v>
      </c>
      <c r="B425" s="70">
        <v>0.95920000000000005</v>
      </c>
    </row>
    <row r="426" spans="1:2">
      <c r="A426" s="63">
        <v>0.33400000000000002</v>
      </c>
      <c r="B426" s="70">
        <v>0.95950000000000002</v>
      </c>
    </row>
    <row r="427" spans="1:2">
      <c r="A427" s="63">
        <v>0.33500000000000002</v>
      </c>
      <c r="B427" s="70">
        <v>0.95979999999999999</v>
      </c>
    </row>
    <row r="428" spans="1:2">
      <c r="A428" s="63">
        <v>0.33600000000000002</v>
      </c>
      <c r="B428" s="70">
        <v>0.96009999999999995</v>
      </c>
    </row>
    <row r="429" spans="1:2">
      <c r="A429" s="63">
        <v>0.33700000000000002</v>
      </c>
      <c r="B429" s="70">
        <v>0.96040000000000003</v>
      </c>
    </row>
    <row r="430" spans="1:2">
      <c r="A430" s="63">
        <v>0.33800000000000002</v>
      </c>
      <c r="B430" s="70">
        <v>0.9607</v>
      </c>
    </row>
    <row r="431" spans="1:2">
      <c r="A431" s="63">
        <v>0.33900000000000002</v>
      </c>
      <c r="B431" s="70">
        <v>0.96099999999999997</v>
      </c>
    </row>
    <row r="432" spans="1:2">
      <c r="A432" s="63">
        <v>0.34</v>
      </c>
      <c r="B432" s="70">
        <v>0.96130000000000004</v>
      </c>
    </row>
    <row r="433" spans="1:2">
      <c r="A433" s="63">
        <v>0.34100000000000003</v>
      </c>
      <c r="B433" s="70">
        <v>0.96150000000000002</v>
      </c>
    </row>
    <row r="434" spans="1:2">
      <c r="A434" s="63">
        <v>0.34200000000000003</v>
      </c>
      <c r="B434" s="70">
        <v>0.96179999999999999</v>
      </c>
    </row>
    <row r="435" spans="1:2">
      <c r="A435" s="63">
        <v>0.34300000000000003</v>
      </c>
      <c r="B435" s="70">
        <v>0.96209999999999996</v>
      </c>
    </row>
    <row r="436" spans="1:2">
      <c r="A436" s="63">
        <v>0.34399999999999997</v>
      </c>
      <c r="B436" s="70">
        <v>0.96230000000000004</v>
      </c>
    </row>
    <row r="437" spans="1:2">
      <c r="A437" s="63">
        <v>0.34499999999999997</v>
      </c>
      <c r="B437" s="70">
        <v>0.96260000000000001</v>
      </c>
    </row>
    <row r="438" spans="1:2">
      <c r="A438" s="63">
        <v>0.34599999999999997</v>
      </c>
      <c r="B438" s="70">
        <v>0.96289999999999998</v>
      </c>
    </row>
    <row r="439" spans="1:2">
      <c r="A439" s="63">
        <v>0.34699999999999998</v>
      </c>
      <c r="B439" s="70">
        <v>0.96319999999999995</v>
      </c>
    </row>
    <row r="440" spans="1:2">
      <c r="A440" s="63">
        <v>0.34799999999999998</v>
      </c>
      <c r="B440" s="70">
        <v>0.96350000000000002</v>
      </c>
    </row>
    <row r="441" spans="1:2">
      <c r="A441" s="63">
        <v>0.34899999999999998</v>
      </c>
      <c r="B441" s="70">
        <v>0.96379999999999999</v>
      </c>
    </row>
    <row r="442" spans="1:2">
      <c r="A442" s="63">
        <v>0.35</v>
      </c>
      <c r="B442" s="70">
        <v>0.96399999999999997</v>
      </c>
    </row>
    <row r="443" spans="1:2">
      <c r="A443" s="63">
        <v>0.35099999999999998</v>
      </c>
      <c r="B443" s="70">
        <v>0.96430000000000005</v>
      </c>
    </row>
    <row r="444" spans="1:2">
      <c r="A444" s="63">
        <v>0.35199999999999998</v>
      </c>
      <c r="B444" s="70">
        <v>0.96460000000000001</v>
      </c>
    </row>
    <row r="445" spans="1:2">
      <c r="A445" s="63">
        <v>0.35299999999999998</v>
      </c>
      <c r="B445" s="70">
        <v>0.96479999999999999</v>
      </c>
    </row>
    <row r="446" spans="1:2">
      <c r="A446" s="63">
        <v>0.35399999999999998</v>
      </c>
      <c r="B446" s="70">
        <v>0.96509999999999996</v>
      </c>
    </row>
    <row r="447" spans="1:2">
      <c r="A447" s="63">
        <v>0.35499999999999998</v>
      </c>
      <c r="B447" s="70">
        <v>0.96540000000000004</v>
      </c>
    </row>
    <row r="448" spans="1:2">
      <c r="A448" s="63">
        <v>0.35599999999999998</v>
      </c>
      <c r="B448" s="70">
        <v>0.9657</v>
      </c>
    </row>
    <row r="449" spans="1:2">
      <c r="A449" s="63">
        <v>0.35699999999999998</v>
      </c>
      <c r="B449" s="70">
        <v>0.96589999999999998</v>
      </c>
    </row>
    <row r="450" spans="1:2">
      <c r="A450" s="63">
        <v>0.35799999999999998</v>
      </c>
      <c r="B450" s="70">
        <v>0.96619999999999995</v>
      </c>
    </row>
    <row r="451" spans="1:2">
      <c r="A451" s="63">
        <v>0.35899999999999999</v>
      </c>
      <c r="B451" s="70">
        <v>0.96650000000000003</v>
      </c>
    </row>
    <row r="452" spans="1:2">
      <c r="A452" s="63">
        <v>0.36</v>
      </c>
      <c r="B452" s="70">
        <v>0.9667</v>
      </c>
    </row>
    <row r="453" spans="1:2">
      <c r="A453" s="63">
        <v>0.36099999999999999</v>
      </c>
      <c r="B453" s="70">
        <v>0.96699999999999997</v>
      </c>
    </row>
    <row r="454" spans="1:2">
      <c r="A454" s="63">
        <v>0.36199999999999999</v>
      </c>
      <c r="B454" s="70">
        <v>0.96730000000000005</v>
      </c>
    </row>
    <row r="455" spans="1:2">
      <c r="A455" s="63">
        <v>0.36299999999999999</v>
      </c>
      <c r="B455" s="70">
        <v>0.96750000000000003</v>
      </c>
    </row>
    <row r="456" spans="1:2">
      <c r="A456" s="63">
        <v>0.36399999999999999</v>
      </c>
      <c r="B456" s="70">
        <v>0.9677</v>
      </c>
    </row>
    <row r="457" spans="1:2">
      <c r="A457" s="63">
        <v>0.36499999999999999</v>
      </c>
      <c r="B457" s="70">
        <v>0.96799999999999997</v>
      </c>
    </row>
    <row r="458" spans="1:2">
      <c r="A458" s="63">
        <v>0.36599999999999999</v>
      </c>
      <c r="B458" s="70">
        <v>0.96830000000000005</v>
      </c>
    </row>
    <row r="459" spans="1:2">
      <c r="A459" s="63">
        <v>0.36699999999999999</v>
      </c>
      <c r="B459" s="70">
        <v>0.96860000000000002</v>
      </c>
    </row>
    <row r="460" spans="1:2">
      <c r="A460" s="63">
        <v>0.36799999999999999</v>
      </c>
      <c r="B460" s="70">
        <v>0.96879999999999999</v>
      </c>
    </row>
    <row r="461" spans="1:2">
      <c r="A461" s="63">
        <v>0.36899999999999999</v>
      </c>
      <c r="B461" s="70">
        <v>0.96899999999999997</v>
      </c>
    </row>
    <row r="462" spans="1:2">
      <c r="A462" s="63">
        <v>0.37</v>
      </c>
      <c r="B462" s="70">
        <v>0.96930000000000005</v>
      </c>
    </row>
    <row r="463" spans="1:2">
      <c r="A463" s="63">
        <v>0.371</v>
      </c>
      <c r="B463" s="70">
        <v>0.96960000000000002</v>
      </c>
    </row>
    <row r="464" spans="1:2">
      <c r="A464" s="63">
        <v>0.372</v>
      </c>
      <c r="B464" s="70">
        <v>0.9698</v>
      </c>
    </row>
    <row r="465" spans="1:2">
      <c r="A465" s="63">
        <v>0.373</v>
      </c>
      <c r="B465" s="70">
        <v>0.97</v>
      </c>
    </row>
    <row r="466" spans="1:2">
      <c r="A466" s="63">
        <v>0.374</v>
      </c>
      <c r="B466" s="70">
        <v>0.97019999999999995</v>
      </c>
    </row>
    <row r="467" spans="1:2">
      <c r="A467" s="63">
        <v>0.375</v>
      </c>
      <c r="B467" s="70">
        <v>0.97050000000000003</v>
      </c>
    </row>
    <row r="468" spans="1:2">
      <c r="A468" s="63">
        <v>0.376</v>
      </c>
      <c r="B468" s="70">
        <v>0.97070000000000001</v>
      </c>
    </row>
    <row r="469" spans="1:2">
      <c r="A469" s="63">
        <v>0.377</v>
      </c>
      <c r="B469" s="70">
        <v>0.97089999999999999</v>
      </c>
    </row>
    <row r="470" spans="1:2">
      <c r="A470" s="63">
        <v>0.378</v>
      </c>
      <c r="B470" s="70">
        <v>0.97119999999999995</v>
      </c>
    </row>
    <row r="471" spans="1:2">
      <c r="A471" s="63">
        <v>0.379</v>
      </c>
      <c r="B471" s="70">
        <v>0.97140000000000004</v>
      </c>
    </row>
    <row r="472" spans="1:2">
      <c r="A472" s="63">
        <v>0.38</v>
      </c>
      <c r="B472" s="70">
        <v>0.97170000000000001</v>
      </c>
    </row>
    <row r="473" spans="1:2">
      <c r="A473" s="63">
        <v>0.38100000000000001</v>
      </c>
      <c r="B473" s="70">
        <v>0.97189999999999999</v>
      </c>
    </row>
    <row r="474" spans="1:2">
      <c r="A474" s="63">
        <v>0.38200000000000001</v>
      </c>
      <c r="B474" s="70">
        <v>0.97209999999999996</v>
      </c>
    </row>
    <row r="475" spans="1:2">
      <c r="A475" s="63">
        <v>0.38300000000000001</v>
      </c>
      <c r="B475" s="70">
        <v>0.97240000000000004</v>
      </c>
    </row>
    <row r="476" spans="1:2">
      <c r="A476" s="63">
        <v>0.38400000000000001</v>
      </c>
      <c r="B476" s="70">
        <v>0.97260000000000002</v>
      </c>
    </row>
    <row r="477" spans="1:2">
      <c r="A477" s="63">
        <v>0.38500000000000001</v>
      </c>
      <c r="B477" s="70">
        <v>0.9728</v>
      </c>
    </row>
    <row r="478" spans="1:2">
      <c r="A478" s="63">
        <v>0.38600000000000001</v>
      </c>
      <c r="B478" s="70">
        <v>0.97299999999999998</v>
      </c>
    </row>
    <row r="479" spans="1:2">
      <c r="A479" s="63">
        <v>0.38700000000000001</v>
      </c>
      <c r="B479" s="70">
        <v>0.97319999999999995</v>
      </c>
    </row>
    <row r="480" spans="1:2">
      <c r="A480" s="63">
        <v>0.38800000000000001</v>
      </c>
      <c r="B480" s="70">
        <v>0.97350000000000003</v>
      </c>
    </row>
    <row r="481" spans="1:2">
      <c r="A481" s="63">
        <v>0.38900000000000001</v>
      </c>
      <c r="B481" s="70">
        <v>0.97370000000000001</v>
      </c>
    </row>
    <row r="482" spans="1:2">
      <c r="A482" s="63">
        <v>0.39</v>
      </c>
      <c r="B482" s="70">
        <v>0.97389999999999999</v>
      </c>
    </row>
    <row r="483" spans="1:2">
      <c r="A483" s="63">
        <v>0.39100000000000001</v>
      </c>
      <c r="B483" s="70">
        <v>0.97409999999999997</v>
      </c>
    </row>
    <row r="484" spans="1:2">
      <c r="A484" s="63">
        <v>0.39200000000000002</v>
      </c>
      <c r="B484" s="70">
        <v>0.97430000000000005</v>
      </c>
    </row>
    <row r="485" spans="1:2">
      <c r="A485" s="63">
        <v>0.39300000000000002</v>
      </c>
      <c r="B485" s="70">
        <v>0.97450000000000003</v>
      </c>
    </row>
    <row r="486" spans="1:2">
      <c r="A486" s="63">
        <v>0.39400000000000002</v>
      </c>
      <c r="B486" s="70">
        <v>0.9748</v>
      </c>
    </row>
    <row r="487" spans="1:2">
      <c r="A487" s="63">
        <v>0.39500000000000002</v>
      </c>
      <c r="B487" s="70">
        <v>0.97499999999999998</v>
      </c>
    </row>
    <row r="488" spans="1:2">
      <c r="A488" s="63">
        <v>0.39600000000000002</v>
      </c>
      <c r="B488" s="70">
        <v>0.97519999999999996</v>
      </c>
    </row>
    <row r="489" spans="1:2">
      <c r="A489" s="63">
        <v>0.39700000000000002</v>
      </c>
      <c r="B489" s="70">
        <v>0.97540000000000004</v>
      </c>
    </row>
    <row r="490" spans="1:2">
      <c r="A490" s="63">
        <v>0.39800000000000002</v>
      </c>
      <c r="B490" s="70">
        <v>0.97560000000000002</v>
      </c>
    </row>
    <row r="491" spans="1:2">
      <c r="A491" s="63">
        <v>0.39900000000000002</v>
      </c>
      <c r="B491" s="70">
        <v>0.9758</v>
      </c>
    </row>
    <row r="492" spans="1:2">
      <c r="A492" s="63">
        <v>0.4</v>
      </c>
      <c r="B492" s="70">
        <v>0.97609999999999997</v>
      </c>
    </row>
    <row r="493" spans="1:2">
      <c r="A493" s="63">
        <v>0.40100000000000002</v>
      </c>
      <c r="B493" s="70">
        <v>0.97629999999999995</v>
      </c>
    </row>
    <row r="494" spans="1:2">
      <c r="A494" s="63">
        <v>0.40200000000000002</v>
      </c>
      <c r="B494" s="70">
        <v>0.97650000000000003</v>
      </c>
    </row>
    <row r="495" spans="1:2">
      <c r="A495" s="63">
        <v>0.40300000000000002</v>
      </c>
      <c r="B495" s="70">
        <v>0.97660000000000002</v>
      </c>
    </row>
    <row r="496" spans="1:2">
      <c r="A496" s="63">
        <v>0.40400000000000003</v>
      </c>
      <c r="B496" s="70">
        <v>0.9768</v>
      </c>
    </row>
    <row r="497" spans="1:2">
      <c r="A497" s="63">
        <v>0.40500000000000003</v>
      </c>
      <c r="B497" s="70">
        <v>0.97699999999999998</v>
      </c>
    </row>
    <row r="498" spans="1:2">
      <c r="A498" s="63">
        <v>0.40600000000000003</v>
      </c>
      <c r="B498" s="70">
        <v>0.97719999999999996</v>
      </c>
    </row>
    <row r="499" spans="1:2">
      <c r="A499" s="63">
        <v>0.40699999999999997</v>
      </c>
      <c r="B499" s="70">
        <v>0.97740000000000005</v>
      </c>
    </row>
    <row r="500" spans="1:2">
      <c r="A500" s="63">
        <v>0.40799999999999997</v>
      </c>
      <c r="B500" s="70">
        <v>0.97760000000000002</v>
      </c>
    </row>
    <row r="501" spans="1:2">
      <c r="A501" s="63">
        <v>0.40899999999999997</v>
      </c>
      <c r="B501" s="70">
        <v>0.9778</v>
      </c>
    </row>
    <row r="502" spans="1:2">
      <c r="A502" s="63">
        <v>0.41</v>
      </c>
      <c r="B502" s="70">
        <v>0.97799999999999998</v>
      </c>
    </row>
    <row r="503" spans="1:2">
      <c r="A503" s="63">
        <v>0.41099999999999998</v>
      </c>
      <c r="B503" s="70">
        <v>0.97819999999999996</v>
      </c>
    </row>
    <row r="504" spans="1:2">
      <c r="A504" s="63">
        <v>0.41199999999999998</v>
      </c>
      <c r="B504" s="70">
        <v>0.97840000000000005</v>
      </c>
    </row>
    <row r="505" spans="1:2">
      <c r="A505" s="63">
        <v>0.41299999999999998</v>
      </c>
      <c r="B505" s="70">
        <v>0.97860000000000003</v>
      </c>
    </row>
    <row r="506" spans="1:2">
      <c r="A506" s="63">
        <v>0.41399999999999998</v>
      </c>
      <c r="B506" s="70">
        <v>0.9788</v>
      </c>
    </row>
    <row r="507" spans="1:2">
      <c r="A507" s="63">
        <v>0.41499999999999998</v>
      </c>
      <c r="B507" s="70">
        <v>0.97899999999999998</v>
      </c>
    </row>
    <row r="508" spans="1:2">
      <c r="A508" s="63">
        <v>0.41599999999999998</v>
      </c>
      <c r="B508" s="70">
        <v>0.97919999999999996</v>
      </c>
    </row>
    <row r="509" spans="1:2">
      <c r="A509" s="63">
        <v>0.41699999999999998</v>
      </c>
      <c r="B509" s="70">
        <v>0.97940000000000005</v>
      </c>
    </row>
    <row r="510" spans="1:2">
      <c r="A510" s="63">
        <v>0.41799999999999998</v>
      </c>
      <c r="B510" s="70">
        <v>0.97950000000000004</v>
      </c>
    </row>
    <row r="511" spans="1:2">
      <c r="A511" s="63">
        <v>0.41899999999999998</v>
      </c>
      <c r="B511" s="70">
        <v>0.97970000000000002</v>
      </c>
    </row>
    <row r="512" spans="1:2">
      <c r="A512" s="63">
        <v>0.42</v>
      </c>
      <c r="B512" s="70">
        <v>0.9798</v>
      </c>
    </row>
    <row r="513" spans="1:2">
      <c r="A513" s="63">
        <v>0.42099999999999999</v>
      </c>
      <c r="B513" s="70">
        <v>0.98</v>
      </c>
    </row>
    <row r="514" spans="1:2">
      <c r="A514" s="63">
        <v>0.42199999999999999</v>
      </c>
      <c r="B514" s="70">
        <v>0.98019999999999996</v>
      </c>
    </row>
    <row r="515" spans="1:2">
      <c r="A515" s="63">
        <v>0.42299999999999999</v>
      </c>
      <c r="B515" s="70">
        <v>0.98040000000000005</v>
      </c>
    </row>
    <row r="516" spans="1:2">
      <c r="A516" s="63">
        <v>0.42399999999999999</v>
      </c>
      <c r="B516" s="70">
        <v>0.98060000000000003</v>
      </c>
    </row>
    <row r="517" spans="1:2">
      <c r="A517" s="63">
        <v>0.42499999999999999</v>
      </c>
      <c r="B517" s="70">
        <v>0.98080000000000001</v>
      </c>
    </row>
    <row r="518" spans="1:2">
      <c r="A518" s="63">
        <v>0.42599999999999999</v>
      </c>
      <c r="B518" s="70">
        <v>0.98099999999999998</v>
      </c>
    </row>
    <row r="519" spans="1:2">
      <c r="A519" s="63">
        <v>0.42699999999999999</v>
      </c>
      <c r="B519" s="70">
        <v>0.98109999999999997</v>
      </c>
    </row>
    <row r="520" spans="1:2">
      <c r="A520" s="63">
        <v>0.42799999999999999</v>
      </c>
      <c r="B520" s="70">
        <v>0.98119999999999996</v>
      </c>
    </row>
    <row r="521" spans="1:2">
      <c r="A521" s="63">
        <v>0.42899999999999999</v>
      </c>
      <c r="B521" s="70">
        <v>0.98140000000000005</v>
      </c>
    </row>
    <row r="522" spans="1:2">
      <c r="A522" s="63">
        <v>0.43</v>
      </c>
      <c r="B522" s="70">
        <v>0.98160000000000003</v>
      </c>
    </row>
    <row r="523" spans="1:2">
      <c r="A523" s="63">
        <v>0.43099999999999999</v>
      </c>
      <c r="B523" s="70">
        <v>0.98180000000000001</v>
      </c>
    </row>
    <row r="524" spans="1:2">
      <c r="A524" s="63">
        <v>0.432</v>
      </c>
      <c r="B524" s="70">
        <v>0.9819</v>
      </c>
    </row>
    <row r="525" spans="1:2">
      <c r="A525" s="63">
        <v>0.433</v>
      </c>
      <c r="B525" s="70">
        <v>0.98209999999999997</v>
      </c>
    </row>
    <row r="526" spans="1:2">
      <c r="A526" s="63">
        <v>0.434</v>
      </c>
      <c r="B526" s="70">
        <v>0.98229999999999995</v>
      </c>
    </row>
    <row r="527" spans="1:2">
      <c r="A527" s="63">
        <v>0.435</v>
      </c>
      <c r="B527" s="70">
        <v>0.98240000000000005</v>
      </c>
    </row>
    <row r="528" spans="1:2">
      <c r="A528" s="63">
        <v>0.436</v>
      </c>
      <c r="B528" s="70">
        <v>0.98260000000000003</v>
      </c>
    </row>
    <row r="529" spans="1:2">
      <c r="A529" s="63">
        <v>0.437</v>
      </c>
      <c r="B529" s="70">
        <v>0.98280000000000001</v>
      </c>
    </row>
    <row r="530" spans="1:2">
      <c r="A530" s="63">
        <v>0.438</v>
      </c>
      <c r="B530" s="70">
        <v>0.9829</v>
      </c>
    </row>
    <row r="531" spans="1:2">
      <c r="A531" s="63">
        <v>0.439</v>
      </c>
      <c r="B531" s="70">
        <v>0.98299999999999998</v>
      </c>
    </row>
    <row r="532" spans="1:2">
      <c r="A532" s="63">
        <v>0.44</v>
      </c>
      <c r="B532" s="70">
        <v>0.98319999999999996</v>
      </c>
    </row>
    <row r="533" spans="1:2">
      <c r="A533" s="63">
        <v>0.441</v>
      </c>
      <c r="B533" s="70">
        <v>0.98329999999999995</v>
      </c>
    </row>
    <row r="534" spans="1:2">
      <c r="A534" s="63">
        <v>0.442</v>
      </c>
      <c r="B534" s="70">
        <v>0.98350000000000004</v>
      </c>
    </row>
    <row r="535" spans="1:2">
      <c r="A535" s="63">
        <v>0.443</v>
      </c>
      <c r="B535" s="70">
        <v>0.98360000000000003</v>
      </c>
    </row>
    <row r="536" spans="1:2">
      <c r="A536" s="63">
        <v>0.44400000000000001</v>
      </c>
      <c r="B536" s="70">
        <v>0.98380000000000001</v>
      </c>
    </row>
    <row r="537" spans="1:2">
      <c r="A537" s="63">
        <v>0.44500000000000001</v>
      </c>
      <c r="B537" s="70">
        <v>0.9839</v>
      </c>
    </row>
    <row r="538" spans="1:2">
      <c r="A538" s="63">
        <v>0.44600000000000001</v>
      </c>
      <c r="B538" s="70">
        <v>0.98409999999999997</v>
      </c>
    </row>
    <row r="539" spans="1:2">
      <c r="A539" s="63">
        <v>0.44700000000000001</v>
      </c>
      <c r="B539" s="70">
        <v>0.98429999999999995</v>
      </c>
    </row>
    <row r="540" spans="1:2">
      <c r="A540" s="63">
        <v>0.44800000000000001</v>
      </c>
      <c r="B540" s="70">
        <v>0.98440000000000005</v>
      </c>
    </row>
    <row r="541" spans="1:2">
      <c r="A541" s="63">
        <v>0.44900000000000001</v>
      </c>
      <c r="B541" s="70">
        <v>0.98460000000000003</v>
      </c>
    </row>
    <row r="542" spans="1:2">
      <c r="A542" s="63">
        <v>0.45</v>
      </c>
      <c r="B542" s="70">
        <v>0.98470000000000002</v>
      </c>
    </row>
    <row r="543" spans="1:2">
      <c r="A543" s="63">
        <v>0.45100000000000001</v>
      </c>
      <c r="B543" s="70">
        <v>0.98480000000000001</v>
      </c>
    </row>
    <row r="544" spans="1:2">
      <c r="A544" s="63">
        <v>0.45200000000000001</v>
      </c>
      <c r="B544" s="70">
        <v>0.9849</v>
      </c>
    </row>
    <row r="545" spans="1:2">
      <c r="A545" s="63">
        <v>0.45300000000000001</v>
      </c>
      <c r="B545" s="70">
        <v>0.98509999999999998</v>
      </c>
    </row>
    <row r="546" spans="1:2">
      <c r="A546" s="63">
        <v>0.45400000000000001</v>
      </c>
      <c r="B546" s="70">
        <v>0.98519999999999996</v>
      </c>
    </row>
    <row r="547" spans="1:2">
      <c r="A547" s="63">
        <v>0.45500000000000002</v>
      </c>
      <c r="B547" s="70">
        <v>0.98529999999999995</v>
      </c>
    </row>
    <row r="548" spans="1:2">
      <c r="A548" s="63">
        <v>0.45600000000000002</v>
      </c>
      <c r="B548" s="70">
        <v>0.98550000000000004</v>
      </c>
    </row>
    <row r="549" spans="1:2">
      <c r="A549" s="63">
        <v>0.45700000000000002</v>
      </c>
      <c r="B549" s="70">
        <v>0.98570000000000002</v>
      </c>
    </row>
    <row r="550" spans="1:2">
      <c r="A550" s="63">
        <v>0.45800000000000002</v>
      </c>
      <c r="B550" s="70">
        <v>0.98580000000000001</v>
      </c>
    </row>
    <row r="551" spans="1:2">
      <c r="A551" s="63">
        <v>0.45900000000000002</v>
      </c>
      <c r="B551" s="70">
        <v>0.9859</v>
      </c>
    </row>
    <row r="552" spans="1:2">
      <c r="A552" s="63">
        <v>0.46</v>
      </c>
      <c r="B552" s="70">
        <v>0.98599999999999999</v>
      </c>
    </row>
    <row r="553" spans="1:2">
      <c r="A553" s="63">
        <v>0.46100000000000002</v>
      </c>
      <c r="B553" s="70">
        <v>0.98619999999999997</v>
      </c>
    </row>
    <row r="554" spans="1:2">
      <c r="A554" s="63">
        <v>0.46200000000000002</v>
      </c>
      <c r="B554" s="70">
        <v>0.98629999999999995</v>
      </c>
    </row>
    <row r="555" spans="1:2">
      <c r="A555" s="63">
        <v>0.46300000000000002</v>
      </c>
      <c r="B555" s="70">
        <v>0.98640000000000005</v>
      </c>
    </row>
    <row r="556" spans="1:2">
      <c r="A556" s="63">
        <v>0.46400000000000002</v>
      </c>
      <c r="B556" s="70">
        <v>0.98650000000000004</v>
      </c>
    </row>
    <row r="557" spans="1:2">
      <c r="A557" s="63">
        <v>0.46500000000000002</v>
      </c>
      <c r="B557" s="70">
        <v>0.98670000000000002</v>
      </c>
    </row>
    <row r="558" spans="1:2">
      <c r="A558" s="63">
        <v>0.46600000000000003</v>
      </c>
      <c r="B558" s="70">
        <v>0.98680000000000001</v>
      </c>
    </row>
    <row r="559" spans="1:2">
      <c r="A559" s="63">
        <v>0.46700000000000003</v>
      </c>
      <c r="B559" s="70">
        <v>0.9869</v>
      </c>
    </row>
    <row r="560" spans="1:2">
      <c r="A560" s="63">
        <v>0.46800000000000003</v>
      </c>
      <c r="B560" s="70">
        <v>0.98709999999999998</v>
      </c>
    </row>
    <row r="561" spans="1:2">
      <c r="A561" s="63">
        <v>0.46899999999999997</v>
      </c>
      <c r="B561" s="70">
        <v>0.98719999999999997</v>
      </c>
    </row>
    <row r="562" spans="1:2">
      <c r="A562" s="63">
        <v>0.47</v>
      </c>
      <c r="B562" s="70">
        <v>0.98729999999999996</v>
      </c>
    </row>
    <row r="563" spans="1:2">
      <c r="A563" s="63">
        <v>0.47099999999999997</v>
      </c>
      <c r="B563" s="70">
        <v>0.98740000000000006</v>
      </c>
    </row>
    <row r="564" spans="1:2">
      <c r="A564" s="63">
        <v>0.47199999999999998</v>
      </c>
      <c r="B564" s="70">
        <v>0.98750000000000004</v>
      </c>
    </row>
    <row r="565" spans="1:2">
      <c r="A565" s="63">
        <v>0.47299999999999998</v>
      </c>
      <c r="B565" s="70">
        <v>0.98760000000000003</v>
      </c>
    </row>
    <row r="566" spans="1:2">
      <c r="A566" s="63">
        <v>0.47399999999999998</v>
      </c>
      <c r="B566" s="70">
        <v>0.98770000000000002</v>
      </c>
    </row>
    <row r="567" spans="1:2">
      <c r="A567" s="63">
        <v>0.47499999999999998</v>
      </c>
      <c r="B567" s="70">
        <v>0.98780000000000001</v>
      </c>
    </row>
    <row r="568" spans="1:2">
      <c r="A568" s="63">
        <v>0.47599999999999998</v>
      </c>
      <c r="B568" s="70">
        <v>0.98799999999999999</v>
      </c>
    </row>
    <row r="569" spans="1:2">
      <c r="A569" s="63">
        <v>0.47699999999999998</v>
      </c>
      <c r="B569" s="70">
        <v>0.98809999999999998</v>
      </c>
    </row>
    <row r="570" spans="1:2">
      <c r="A570" s="63">
        <v>0.47799999999999998</v>
      </c>
      <c r="B570" s="70">
        <v>0.98819999999999997</v>
      </c>
    </row>
    <row r="571" spans="1:2">
      <c r="A571" s="63">
        <v>0.47899999999999998</v>
      </c>
      <c r="B571" s="70">
        <v>0.98829999999999996</v>
      </c>
    </row>
    <row r="572" spans="1:2">
      <c r="A572" s="63">
        <v>0.48</v>
      </c>
      <c r="B572" s="70">
        <v>0.98850000000000005</v>
      </c>
    </row>
    <row r="573" spans="1:2">
      <c r="A573" s="63">
        <v>0.48099999999999998</v>
      </c>
      <c r="B573" s="70">
        <v>0.98860000000000003</v>
      </c>
    </row>
    <row r="574" spans="1:2">
      <c r="A574" s="63">
        <v>0.48199999999999998</v>
      </c>
      <c r="B574" s="70">
        <v>0.98870000000000002</v>
      </c>
    </row>
    <row r="575" spans="1:2">
      <c r="A575" s="63">
        <v>0.48299999999999998</v>
      </c>
      <c r="B575" s="70">
        <v>0.98880000000000001</v>
      </c>
    </row>
    <row r="576" spans="1:2">
      <c r="A576" s="63">
        <v>0.48399999999999999</v>
      </c>
      <c r="B576" s="70">
        <v>0.9889</v>
      </c>
    </row>
    <row r="577" spans="1:2">
      <c r="A577" s="63">
        <v>0.48499999999999999</v>
      </c>
      <c r="B577" s="70">
        <v>0.98899999999999999</v>
      </c>
    </row>
    <row r="578" spans="1:2">
      <c r="A578" s="63">
        <v>0.48599999999999999</v>
      </c>
      <c r="B578" s="70">
        <v>0.98909999999999998</v>
      </c>
    </row>
    <row r="579" spans="1:2">
      <c r="A579" s="63">
        <v>0.48699999999999999</v>
      </c>
      <c r="B579" s="70">
        <v>0.98919999999999997</v>
      </c>
    </row>
    <row r="580" spans="1:2">
      <c r="A580" s="63">
        <v>0.48799999999999999</v>
      </c>
      <c r="B580" s="70">
        <v>0.98929999999999996</v>
      </c>
    </row>
    <row r="581" spans="1:2">
      <c r="A581" s="63">
        <v>0.48899999999999999</v>
      </c>
      <c r="B581" s="70">
        <v>0.98950000000000005</v>
      </c>
    </row>
    <row r="582" spans="1:2">
      <c r="A582" s="63">
        <v>0.49</v>
      </c>
      <c r="B582" s="70">
        <v>0.98960000000000004</v>
      </c>
    </row>
    <row r="583" spans="1:2">
      <c r="A583" s="63">
        <v>0.49099999999999999</v>
      </c>
      <c r="B583" s="70">
        <v>0.98970000000000002</v>
      </c>
    </row>
    <row r="584" spans="1:2">
      <c r="A584" s="63">
        <v>0.49199999999999999</v>
      </c>
      <c r="B584" s="70">
        <v>0.98980000000000001</v>
      </c>
    </row>
    <row r="585" spans="1:2">
      <c r="A585" s="63">
        <v>0.49299999999999999</v>
      </c>
      <c r="B585" s="70">
        <v>0.9899</v>
      </c>
    </row>
    <row r="586" spans="1:2">
      <c r="A586" s="63">
        <v>0.49399999999999999</v>
      </c>
      <c r="B586" s="70">
        <v>0.9899</v>
      </c>
    </row>
    <row r="587" spans="1:2">
      <c r="A587" s="63">
        <v>0.495</v>
      </c>
      <c r="B587" s="70">
        <v>0.99</v>
      </c>
    </row>
    <row r="588" spans="1:2">
      <c r="A588" s="63">
        <v>0.496</v>
      </c>
      <c r="B588" s="70">
        <v>0.99009999999999998</v>
      </c>
    </row>
    <row r="589" spans="1:2">
      <c r="A589" s="63">
        <v>0.497</v>
      </c>
      <c r="B589" s="70">
        <v>0.99019999999999997</v>
      </c>
    </row>
    <row r="590" spans="1:2">
      <c r="A590" s="63">
        <v>0.498</v>
      </c>
      <c r="B590" s="70">
        <v>0.99029999999999996</v>
      </c>
    </row>
    <row r="591" spans="1:2">
      <c r="A591" s="63">
        <v>0.499</v>
      </c>
      <c r="B591" s="70">
        <v>0.99039999999999995</v>
      </c>
    </row>
    <row r="592" spans="1:2">
      <c r="A592" s="63">
        <v>0.5</v>
      </c>
      <c r="B592" s="70">
        <v>0.99050000000000005</v>
      </c>
    </row>
    <row r="593" spans="1:2">
      <c r="A593" s="63">
        <v>0.501</v>
      </c>
      <c r="B593" s="70">
        <v>0.99060000000000004</v>
      </c>
    </row>
    <row r="594" spans="1:2">
      <c r="A594" s="63">
        <v>0.502</v>
      </c>
      <c r="B594" s="70">
        <v>0.99070000000000003</v>
      </c>
    </row>
    <row r="595" spans="1:2">
      <c r="A595" s="63">
        <v>0.503</v>
      </c>
      <c r="B595" s="70">
        <v>0.99080000000000001</v>
      </c>
    </row>
    <row r="596" spans="1:2">
      <c r="A596" s="63">
        <v>0.504</v>
      </c>
      <c r="B596" s="70">
        <v>0.9909</v>
      </c>
    </row>
    <row r="597" spans="1:2">
      <c r="A597" s="63">
        <v>0.505</v>
      </c>
      <c r="B597" s="70">
        <v>0.9909</v>
      </c>
    </row>
    <row r="598" spans="1:2">
      <c r="A598" s="63">
        <v>0.50600000000000001</v>
      </c>
      <c r="B598" s="70">
        <v>0.99099999999999999</v>
      </c>
    </row>
    <row r="599" spans="1:2">
      <c r="A599" s="63">
        <v>0.50700000000000001</v>
      </c>
      <c r="B599" s="70">
        <v>0.99109999999999998</v>
      </c>
    </row>
    <row r="600" spans="1:2">
      <c r="A600" s="63">
        <v>0.50800000000000001</v>
      </c>
      <c r="B600" s="70">
        <v>0.99119999999999997</v>
      </c>
    </row>
    <row r="601" spans="1:2">
      <c r="A601" s="63">
        <v>0.50900000000000001</v>
      </c>
      <c r="B601" s="70">
        <v>0.99129999999999996</v>
      </c>
    </row>
    <row r="602" spans="1:2">
      <c r="A602" s="63">
        <v>0.51</v>
      </c>
      <c r="B602" s="70">
        <v>0.99139999999999995</v>
      </c>
    </row>
    <row r="603" spans="1:2">
      <c r="A603" s="63">
        <v>0.51100000000000001</v>
      </c>
      <c r="B603" s="70">
        <v>0.99150000000000005</v>
      </c>
    </row>
    <row r="604" spans="1:2">
      <c r="A604" s="63">
        <v>0.51200000000000001</v>
      </c>
      <c r="B604" s="70">
        <v>0.99150000000000005</v>
      </c>
    </row>
    <row r="605" spans="1:2">
      <c r="A605" s="63">
        <v>0.51300000000000001</v>
      </c>
      <c r="B605" s="70">
        <v>0.99160000000000004</v>
      </c>
    </row>
    <row r="606" spans="1:2">
      <c r="A606" s="63">
        <v>0.51400000000000001</v>
      </c>
      <c r="B606" s="70">
        <v>0.99170000000000003</v>
      </c>
    </row>
    <row r="607" spans="1:2">
      <c r="A607" s="63">
        <v>0.51500000000000001</v>
      </c>
      <c r="B607" s="70">
        <v>0.99180000000000001</v>
      </c>
    </row>
    <row r="608" spans="1:2">
      <c r="A608" s="63">
        <v>0.51600000000000001</v>
      </c>
      <c r="B608" s="70">
        <v>0.9919</v>
      </c>
    </row>
    <row r="609" spans="1:2">
      <c r="A609" s="63">
        <v>0.51700000000000002</v>
      </c>
      <c r="B609" s="70">
        <v>0.9919</v>
      </c>
    </row>
    <row r="610" spans="1:2">
      <c r="A610" s="63">
        <v>0.51800000000000002</v>
      </c>
      <c r="B610" s="70">
        <v>0.99199999999999999</v>
      </c>
    </row>
    <row r="611" spans="1:2">
      <c r="A611" s="63">
        <v>0.51900000000000002</v>
      </c>
      <c r="B611" s="70">
        <v>0.99209999999999998</v>
      </c>
    </row>
    <row r="612" spans="1:2">
      <c r="A612" s="63">
        <v>0.52</v>
      </c>
      <c r="B612" s="70">
        <v>0.99219999999999997</v>
      </c>
    </row>
    <row r="613" spans="1:2">
      <c r="A613" s="63">
        <v>0.52100000000000002</v>
      </c>
      <c r="B613" s="70">
        <v>0.99229999999999996</v>
      </c>
    </row>
    <row r="614" spans="1:2">
      <c r="A614" s="63">
        <v>0.52200000000000002</v>
      </c>
      <c r="B614" s="70">
        <v>0.99239999999999995</v>
      </c>
    </row>
    <row r="615" spans="1:2">
      <c r="A615" s="63">
        <v>0.52300000000000002</v>
      </c>
      <c r="B615" s="70">
        <v>0.99239999999999995</v>
      </c>
    </row>
    <row r="616" spans="1:2">
      <c r="A616" s="63">
        <v>0.52400000000000002</v>
      </c>
      <c r="B616" s="70">
        <v>0.99250000000000005</v>
      </c>
    </row>
    <row r="617" spans="1:2">
      <c r="A617" s="63">
        <v>0.52500000000000002</v>
      </c>
      <c r="B617" s="70">
        <v>0.99260000000000004</v>
      </c>
    </row>
    <row r="618" spans="1:2">
      <c r="A618" s="63">
        <v>0.52600000000000002</v>
      </c>
      <c r="B618" s="70">
        <v>0.99270000000000003</v>
      </c>
    </row>
    <row r="619" spans="1:2">
      <c r="A619" s="63">
        <v>0.52700000000000002</v>
      </c>
      <c r="B619" s="70">
        <v>0.99270000000000003</v>
      </c>
    </row>
    <row r="620" spans="1:2">
      <c r="A620" s="63">
        <v>0.52800000000000002</v>
      </c>
      <c r="B620" s="70">
        <v>0.99280000000000002</v>
      </c>
    </row>
    <row r="621" spans="1:2">
      <c r="A621" s="63">
        <v>0.52900000000000003</v>
      </c>
      <c r="B621" s="70">
        <v>0.9929</v>
      </c>
    </row>
    <row r="622" spans="1:2">
      <c r="A622" s="63">
        <v>0.53</v>
      </c>
      <c r="B622" s="70">
        <v>0.99299999999999999</v>
      </c>
    </row>
    <row r="623" spans="1:2">
      <c r="A623" s="63">
        <v>0.53100000000000003</v>
      </c>
      <c r="B623" s="70">
        <v>0.99319999999999997</v>
      </c>
    </row>
    <row r="624" spans="1:2">
      <c r="A624" s="63">
        <v>0.53200000000000003</v>
      </c>
      <c r="B624" s="70">
        <v>0.99319999999999997</v>
      </c>
    </row>
    <row r="625" spans="1:2">
      <c r="A625" s="63">
        <v>0.53300000000000003</v>
      </c>
      <c r="B625" s="70">
        <v>0.99319999999999997</v>
      </c>
    </row>
    <row r="626" spans="1:2">
      <c r="A626" s="63">
        <v>0.53400000000000003</v>
      </c>
      <c r="B626" s="70">
        <v>0.99329999999999996</v>
      </c>
    </row>
    <row r="627" spans="1:2">
      <c r="A627" s="63">
        <v>0.53500000000000003</v>
      </c>
      <c r="B627" s="70">
        <v>0.99329999999999996</v>
      </c>
    </row>
    <row r="628" spans="1:2">
      <c r="A628" s="63">
        <v>0.53600000000000003</v>
      </c>
      <c r="B628" s="70">
        <v>0.99339999999999995</v>
      </c>
    </row>
    <row r="629" spans="1:2">
      <c r="A629" s="63">
        <v>0.53700000000000003</v>
      </c>
      <c r="B629" s="70">
        <v>0.99350000000000005</v>
      </c>
    </row>
    <row r="630" spans="1:2">
      <c r="A630" s="63">
        <v>0.53800000000000003</v>
      </c>
      <c r="B630" s="70">
        <v>0.99350000000000005</v>
      </c>
    </row>
    <row r="631" spans="1:2">
      <c r="A631" s="63">
        <v>0.53900000000000003</v>
      </c>
      <c r="B631" s="70">
        <v>0.99360000000000004</v>
      </c>
    </row>
    <row r="632" spans="1:2">
      <c r="A632" s="63">
        <v>0.54</v>
      </c>
      <c r="B632" s="70">
        <v>0.99360000000000004</v>
      </c>
    </row>
    <row r="633" spans="1:2">
      <c r="A633" s="63">
        <v>0.54100000000000004</v>
      </c>
      <c r="B633" s="70">
        <v>0.99370000000000003</v>
      </c>
    </row>
    <row r="634" spans="1:2">
      <c r="A634" s="63">
        <v>0.54200000000000004</v>
      </c>
      <c r="B634" s="70">
        <v>0.99380000000000002</v>
      </c>
    </row>
    <row r="635" spans="1:2">
      <c r="A635" s="63">
        <v>0.54300000000000004</v>
      </c>
      <c r="B635" s="70">
        <v>0.99380000000000002</v>
      </c>
    </row>
    <row r="636" spans="1:2">
      <c r="A636" s="63">
        <v>0.54400000000000004</v>
      </c>
      <c r="B636" s="70">
        <v>0.99390000000000001</v>
      </c>
    </row>
    <row r="637" spans="1:2">
      <c r="A637" s="63">
        <v>0.54500000000000004</v>
      </c>
      <c r="B637" s="70">
        <v>0.99399999999999999</v>
      </c>
    </row>
    <row r="638" spans="1:2">
      <c r="A638" s="63">
        <v>0.54600000000000004</v>
      </c>
      <c r="B638" s="70">
        <v>0.99409999999999998</v>
      </c>
    </row>
    <row r="639" spans="1:2">
      <c r="A639" s="63">
        <v>0.54700000000000004</v>
      </c>
      <c r="B639" s="70">
        <v>0.99412999999999996</v>
      </c>
    </row>
    <row r="640" spans="1:2">
      <c r="A640" s="63">
        <v>0.54800000000000004</v>
      </c>
      <c r="B640" s="70">
        <v>0.99419999999999997</v>
      </c>
    </row>
    <row r="641" spans="1:2">
      <c r="A641" s="63">
        <v>0.54900000000000004</v>
      </c>
      <c r="B641" s="70">
        <v>0.99419999999999997</v>
      </c>
    </row>
    <row r="642" spans="1:2">
      <c r="A642" s="63">
        <v>0.55000000000000004</v>
      </c>
      <c r="B642" s="70">
        <v>0.99419999999999997</v>
      </c>
    </row>
    <row r="643" spans="1:2">
      <c r="A643" s="63">
        <v>0.55100000000000005</v>
      </c>
      <c r="B643" s="70">
        <v>0.99419999999999997</v>
      </c>
    </row>
    <row r="644" spans="1:2">
      <c r="A644" s="63">
        <v>0.55200000000000005</v>
      </c>
      <c r="B644" s="70">
        <v>0.99429999999999996</v>
      </c>
    </row>
    <row r="645" spans="1:2">
      <c r="A645" s="63">
        <v>0.55300000000000005</v>
      </c>
      <c r="B645" s="70">
        <v>0.99439999999999995</v>
      </c>
    </row>
    <row r="646" spans="1:2">
      <c r="A646" s="63">
        <v>0.55400000000000005</v>
      </c>
      <c r="B646" s="70">
        <v>0.99439999999999995</v>
      </c>
    </row>
    <row r="647" spans="1:2">
      <c r="A647" s="63">
        <v>0.55500000000000005</v>
      </c>
      <c r="B647" s="70">
        <v>0.99450000000000005</v>
      </c>
    </row>
    <row r="648" spans="1:2">
      <c r="A648" s="63">
        <v>0.55600000000000005</v>
      </c>
      <c r="B648" s="70">
        <v>0.99450000000000005</v>
      </c>
    </row>
    <row r="649" spans="1:2">
      <c r="A649" s="63">
        <v>0.55700000000000005</v>
      </c>
      <c r="B649" s="70">
        <v>0.99460000000000004</v>
      </c>
    </row>
    <row r="650" spans="1:2">
      <c r="A650" s="63">
        <v>0.55800000000000005</v>
      </c>
      <c r="B650" s="70">
        <v>0.99470000000000003</v>
      </c>
    </row>
    <row r="651" spans="1:2">
      <c r="A651" s="63">
        <v>0.55900000000000005</v>
      </c>
      <c r="B651" s="70">
        <v>0.99473</v>
      </c>
    </row>
    <row r="652" spans="1:2">
      <c r="A652" s="63">
        <v>0.56000000000000005</v>
      </c>
      <c r="B652" s="70">
        <v>0.99470000000000003</v>
      </c>
    </row>
    <row r="653" spans="1:2">
      <c r="A653" s="63">
        <v>0.56100000000000005</v>
      </c>
      <c r="B653" s="70">
        <v>0.99480000000000002</v>
      </c>
    </row>
    <row r="654" spans="1:2">
      <c r="A654" s="63">
        <v>0.56200000000000006</v>
      </c>
      <c r="B654" s="70">
        <v>0.99490000000000001</v>
      </c>
    </row>
    <row r="655" spans="1:2">
      <c r="A655" s="63">
        <v>0.56299999999999994</v>
      </c>
      <c r="B655" s="70">
        <v>0.99490000000000001</v>
      </c>
    </row>
    <row r="656" spans="1:2">
      <c r="A656" s="63">
        <v>0.56399999999999995</v>
      </c>
      <c r="B656" s="70">
        <v>0.995</v>
      </c>
    </row>
    <row r="657" spans="1:2">
      <c r="A657" s="63">
        <v>0.56499999999999995</v>
      </c>
      <c r="B657" s="70">
        <v>0.995</v>
      </c>
    </row>
    <row r="658" spans="1:2">
      <c r="A658" s="63">
        <v>0.56599999999999995</v>
      </c>
      <c r="B658" s="70">
        <v>0.99509999999999998</v>
      </c>
    </row>
    <row r="659" spans="1:2">
      <c r="A659" s="63">
        <v>0.56699999999999995</v>
      </c>
      <c r="B659" s="70">
        <v>0.99509999999999998</v>
      </c>
    </row>
    <row r="660" spans="1:2">
      <c r="A660" s="63">
        <v>0.56799999999999995</v>
      </c>
      <c r="B660" s="70">
        <v>0.99519999999999997</v>
      </c>
    </row>
    <row r="661" spans="1:2">
      <c r="A661" s="63">
        <v>0.56899999999999995</v>
      </c>
      <c r="B661" s="70">
        <v>0.99519999999999997</v>
      </c>
    </row>
    <row r="662" spans="1:2">
      <c r="A662" s="63">
        <v>0.56999999999999995</v>
      </c>
      <c r="B662" s="70">
        <v>0.99529999999999996</v>
      </c>
    </row>
    <row r="663" spans="1:2">
      <c r="A663" s="63">
        <v>0.57099999999999995</v>
      </c>
      <c r="B663" s="70">
        <v>0.99529999999999996</v>
      </c>
    </row>
    <row r="664" spans="1:2">
      <c r="A664" s="63">
        <v>0.57199999999999995</v>
      </c>
      <c r="B664" s="70">
        <v>0.99539999999999995</v>
      </c>
    </row>
    <row r="665" spans="1:2">
      <c r="A665" s="63">
        <v>0.57299999999999995</v>
      </c>
      <c r="B665" s="70">
        <v>0.99539999999999995</v>
      </c>
    </row>
    <row r="666" spans="1:2">
      <c r="A666" s="63">
        <v>0.57399999999999995</v>
      </c>
      <c r="B666" s="70">
        <v>0.99550000000000005</v>
      </c>
    </row>
    <row r="667" spans="1:2">
      <c r="A667" s="63">
        <v>0.57499999999999996</v>
      </c>
      <c r="B667" s="70">
        <v>0.99550000000000005</v>
      </c>
    </row>
    <row r="668" spans="1:2">
      <c r="A668" s="63">
        <v>0.57599999999999996</v>
      </c>
      <c r="B668" s="70">
        <v>0.99560000000000004</v>
      </c>
    </row>
    <row r="669" spans="1:2">
      <c r="A669" s="63">
        <v>0.57699999999999996</v>
      </c>
      <c r="B669" s="70">
        <v>0.99560000000000004</v>
      </c>
    </row>
    <row r="670" spans="1:2">
      <c r="A670" s="63">
        <v>0.57799999999999996</v>
      </c>
      <c r="B670" s="70">
        <v>0.99570000000000003</v>
      </c>
    </row>
    <row r="671" spans="1:2">
      <c r="A671" s="63">
        <v>0.57899999999999996</v>
      </c>
      <c r="B671" s="70">
        <v>0.99570000000000003</v>
      </c>
    </row>
    <row r="672" spans="1:2">
      <c r="A672" s="63">
        <v>0.57999999999999996</v>
      </c>
      <c r="B672" s="70">
        <v>0.99570000000000003</v>
      </c>
    </row>
    <row r="673" spans="1:2">
      <c r="A673" s="63">
        <v>0.58099999999999996</v>
      </c>
      <c r="B673" s="70">
        <v>0.99580000000000002</v>
      </c>
    </row>
    <row r="674" spans="1:2">
      <c r="A674" s="63">
        <v>0.58199999999999996</v>
      </c>
      <c r="B674" s="70">
        <v>0.99580000000000002</v>
      </c>
    </row>
    <row r="675" spans="1:2">
      <c r="A675" s="63">
        <v>0.58299999999999996</v>
      </c>
      <c r="B675" s="70">
        <v>0.99590000000000001</v>
      </c>
    </row>
    <row r="676" spans="1:2">
      <c r="A676" s="63">
        <v>0.58399999999999996</v>
      </c>
      <c r="B676" s="70">
        <v>0.99590000000000001</v>
      </c>
    </row>
    <row r="677" spans="1:2">
      <c r="A677" s="63">
        <v>0.58499999999999996</v>
      </c>
      <c r="B677" s="70">
        <v>0.996</v>
      </c>
    </row>
    <row r="678" spans="1:2">
      <c r="A678" s="63">
        <v>0.58599999999999997</v>
      </c>
      <c r="B678" s="70">
        <v>0.996</v>
      </c>
    </row>
    <row r="679" spans="1:2">
      <c r="A679" s="63">
        <v>0.58699999999999997</v>
      </c>
      <c r="B679" s="70">
        <v>0.996</v>
      </c>
    </row>
    <row r="680" spans="1:2">
      <c r="A680" s="63">
        <v>0.58799999999999997</v>
      </c>
      <c r="B680" s="70">
        <v>0.99609999999999999</v>
      </c>
    </row>
    <row r="681" spans="1:2">
      <c r="A681" s="63">
        <v>0.58899999999999997</v>
      </c>
      <c r="B681" s="70">
        <v>0.99609999999999999</v>
      </c>
    </row>
    <row r="682" spans="1:2">
      <c r="A682" s="63">
        <v>0.59</v>
      </c>
      <c r="B682" s="70">
        <v>0.99619999999999997</v>
      </c>
    </row>
    <row r="683" spans="1:2">
      <c r="A683" s="63">
        <v>0.59099999999999997</v>
      </c>
      <c r="B683" s="70">
        <v>0.99619999999999997</v>
      </c>
    </row>
    <row r="684" spans="1:2">
      <c r="A684" s="63">
        <v>0.59199999999999997</v>
      </c>
      <c r="B684" s="70">
        <v>0.99629999999999996</v>
      </c>
    </row>
    <row r="685" spans="1:2">
      <c r="A685" s="63">
        <v>0.59299999999999997</v>
      </c>
      <c r="B685" s="70">
        <v>0.99629999999999996</v>
      </c>
    </row>
    <row r="686" spans="1:2">
      <c r="A686" s="63">
        <v>0.59399999999999997</v>
      </c>
      <c r="B686" s="70">
        <v>0.99629999999999996</v>
      </c>
    </row>
    <row r="687" spans="1:2">
      <c r="A687" s="63">
        <v>0.59499999999999997</v>
      </c>
      <c r="B687" s="70">
        <v>0.99639999999999995</v>
      </c>
    </row>
    <row r="688" spans="1:2">
      <c r="A688" s="63">
        <v>0.59599999999999997</v>
      </c>
      <c r="B688" s="70">
        <v>0.99639999999999995</v>
      </c>
    </row>
    <row r="689" spans="1:2">
      <c r="A689" s="63">
        <v>0.59699999999999998</v>
      </c>
      <c r="B689" s="70">
        <v>0.99639999999999995</v>
      </c>
    </row>
    <row r="690" spans="1:2">
      <c r="A690" s="63">
        <v>0.59799999999999998</v>
      </c>
      <c r="B690" s="70">
        <v>0.99650000000000005</v>
      </c>
    </row>
    <row r="691" spans="1:2">
      <c r="A691" s="63">
        <v>0.59899999999999998</v>
      </c>
      <c r="B691" s="70">
        <v>0.99650000000000005</v>
      </c>
    </row>
    <row r="692" spans="1:2">
      <c r="A692" s="63">
        <v>0.6</v>
      </c>
      <c r="B692" s="70">
        <v>0.99650000000000005</v>
      </c>
    </row>
    <row r="693" spans="1:2">
      <c r="A693" s="63">
        <v>0.61</v>
      </c>
      <c r="B693" s="70">
        <v>0.99690000000000001</v>
      </c>
    </row>
    <row r="694" spans="1:2">
      <c r="A694" s="63">
        <v>0.62</v>
      </c>
      <c r="B694" s="70">
        <v>0.99719999999999998</v>
      </c>
    </row>
    <row r="695" spans="1:2">
      <c r="A695" s="63">
        <v>0.63</v>
      </c>
      <c r="B695" s="70">
        <v>0.99750000000000005</v>
      </c>
    </row>
    <row r="696" spans="1:2">
      <c r="A696" s="63">
        <v>0.64</v>
      </c>
      <c r="B696" s="70">
        <v>0.99770000000000003</v>
      </c>
    </row>
    <row r="697" spans="1:2">
      <c r="A697" s="63">
        <v>0.65</v>
      </c>
      <c r="B697" s="70">
        <v>0.998</v>
      </c>
    </row>
    <row r="698" spans="1:2">
      <c r="A698" s="63">
        <v>0.66</v>
      </c>
      <c r="B698" s="70">
        <v>0.99819999999999998</v>
      </c>
    </row>
    <row r="699" spans="1:2">
      <c r="A699" s="63">
        <v>0.67</v>
      </c>
      <c r="B699" s="70">
        <v>0.99829999999999997</v>
      </c>
    </row>
    <row r="700" spans="1:2">
      <c r="A700" s="63">
        <v>0.68</v>
      </c>
      <c r="B700" s="70">
        <v>0.99850000000000005</v>
      </c>
    </row>
    <row r="701" spans="1:2">
      <c r="A701" s="63">
        <v>0.69</v>
      </c>
      <c r="B701" s="70">
        <v>0.99870000000000003</v>
      </c>
    </row>
    <row r="702" spans="1:2">
      <c r="A702" s="63">
        <v>0.7</v>
      </c>
      <c r="B702" s="70">
        <v>0.99880000000000002</v>
      </c>
    </row>
    <row r="703" spans="1:2">
      <c r="A703" s="63">
        <v>0.71</v>
      </c>
      <c r="B703" s="70">
        <v>0.99890000000000001</v>
      </c>
    </row>
    <row r="704" spans="1:2">
      <c r="A704" s="63">
        <v>0.72</v>
      </c>
      <c r="B704" s="70">
        <v>0.999</v>
      </c>
    </row>
    <row r="705" spans="1:2">
      <c r="A705" s="63">
        <v>0.73</v>
      </c>
      <c r="B705" s="70">
        <v>0.99909999999999999</v>
      </c>
    </row>
    <row r="706" spans="1:2">
      <c r="A706" s="63">
        <v>0.74</v>
      </c>
      <c r="B706" s="70">
        <v>0.99919999999999998</v>
      </c>
    </row>
    <row r="707" spans="1:2">
      <c r="A707" s="63">
        <v>0.75</v>
      </c>
      <c r="B707" s="70">
        <v>0.99929999999999997</v>
      </c>
    </row>
    <row r="708" spans="1:2">
      <c r="A708" s="63">
        <v>0.76</v>
      </c>
      <c r="B708" s="70">
        <v>0.99939999999999996</v>
      </c>
    </row>
    <row r="709" spans="1:2">
      <c r="A709" s="63">
        <v>0.77</v>
      </c>
      <c r="B709" s="70">
        <v>0.99950000000000006</v>
      </c>
    </row>
    <row r="710" spans="1:2">
      <c r="A710" s="63">
        <v>0.78</v>
      </c>
      <c r="B710" s="70">
        <v>0.99960000000000004</v>
      </c>
    </row>
    <row r="711" spans="1:2">
      <c r="A711" s="63">
        <v>0.79</v>
      </c>
      <c r="B711" s="70">
        <v>0.99960000000000004</v>
      </c>
    </row>
    <row r="712" spans="1:2">
      <c r="A712" s="63">
        <v>0.8</v>
      </c>
      <c r="B712" s="70">
        <v>0.99960000000000004</v>
      </c>
    </row>
    <row r="713" spans="1:2">
      <c r="A713" s="63">
        <v>0.81</v>
      </c>
      <c r="B713" s="70">
        <v>0.99960000000000004</v>
      </c>
    </row>
    <row r="714" spans="1:2">
      <c r="A714" s="63">
        <v>0.82</v>
      </c>
      <c r="B714" s="70">
        <v>0.99970000000000003</v>
      </c>
    </row>
    <row r="715" spans="1:2">
      <c r="A715" s="63">
        <v>0.83</v>
      </c>
      <c r="B715" s="70">
        <v>0.99970000000000003</v>
      </c>
    </row>
    <row r="716" spans="1:2">
      <c r="A716" s="63">
        <v>0.84</v>
      </c>
      <c r="B716" s="70">
        <v>0.99970000000000003</v>
      </c>
    </row>
    <row r="717" spans="1:2">
      <c r="A717" s="63">
        <v>0.85</v>
      </c>
      <c r="B717" s="70">
        <v>0.99980000000000002</v>
      </c>
    </row>
    <row r="718" spans="1:2">
      <c r="A718" s="63">
        <v>0.86</v>
      </c>
      <c r="B718" s="70">
        <v>0.99980000000000002</v>
      </c>
    </row>
    <row r="719" spans="1:2">
      <c r="A719" s="63">
        <v>0.87</v>
      </c>
      <c r="B719" s="70">
        <v>0.99980000000000002</v>
      </c>
    </row>
    <row r="720" spans="1:2">
      <c r="A720" s="63">
        <v>0.88</v>
      </c>
      <c r="B720" s="70">
        <v>0.99980000000000002</v>
      </c>
    </row>
    <row r="721" spans="1:2">
      <c r="A721" s="63">
        <v>0.89</v>
      </c>
      <c r="B721" s="70">
        <v>0.99980000000000002</v>
      </c>
    </row>
    <row r="722" spans="1:2">
      <c r="A722" s="63">
        <v>0.9</v>
      </c>
      <c r="B722" s="70">
        <v>0.99990000000000001</v>
      </c>
    </row>
    <row r="723" spans="1:2">
      <c r="A723" s="63">
        <v>0.91</v>
      </c>
      <c r="B723" s="70">
        <v>0.99990000000000001</v>
      </c>
    </row>
    <row r="724" spans="1:2">
      <c r="A724" s="63">
        <v>0.92</v>
      </c>
      <c r="B724" s="70">
        <v>0.99990000000000001</v>
      </c>
    </row>
    <row r="725" spans="1:2">
      <c r="A725" s="63">
        <v>0.93</v>
      </c>
      <c r="B725" s="70">
        <v>0.99990000000000001</v>
      </c>
    </row>
    <row r="726" spans="1:2">
      <c r="A726" s="63">
        <v>0.94</v>
      </c>
      <c r="B726" s="70">
        <v>0.99990000000000001</v>
      </c>
    </row>
    <row r="727" spans="1:2">
      <c r="A727" s="63">
        <v>0.95</v>
      </c>
      <c r="B727" s="70">
        <v>0.99990000000000001</v>
      </c>
    </row>
    <row r="728" spans="1:2">
      <c r="A728" s="63">
        <v>0.96</v>
      </c>
      <c r="B728" s="70">
        <v>0.99990000000000001</v>
      </c>
    </row>
    <row r="729" spans="1:2">
      <c r="A729" s="63">
        <v>0.97</v>
      </c>
      <c r="B729" s="70">
        <v>0.99990000000000001</v>
      </c>
    </row>
    <row r="730" spans="1:2">
      <c r="A730" s="63">
        <v>0.98</v>
      </c>
      <c r="B730" s="70">
        <v>0.99990000000000001</v>
      </c>
    </row>
    <row r="731" spans="1:2">
      <c r="A731" s="63">
        <v>0.99</v>
      </c>
      <c r="B731" s="70">
        <v>1</v>
      </c>
    </row>
    <row r="732" spans="1:2">
      <c r="A732" s="63">
        <v>1</v>
      </c>
      <c r="B732" s="70">
        <v>1</v>
      </c>
    </row>
  </sheetData>
  <mergeCells count="8">
    <mergeCell ref="AG3:AG4"/>
    <mergeCell ref="AH3:AM3"/>
    <mergeCell ref="D1:D2"/>
    <mergeCell ref="E1:H1"/>
    <mergeCell ref="J3:J4"/>
    <mergeCell ref="K3:N3"/>
    <mergeCell ref="Y3:Y4"/>
    <mergeCell ref="Z3:AE3"/>
  </mergeCells>
  <phoneticPr fontId="39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AN280"/>
  <sheetViews>
    <sheetView view="pageBreakPreview" zoomScale="85" zoomScaleNormal="100" zoomScaleSheetLayoutView="85" workbookViewId="0">
      <selection activeCell="AB7" sqref="AB7:AP7"/>
    </sheetView>
  </sheetViews>
  <sheetFormatPr defaultRowHeight="11.25"/>
  <cols>
    <col min="1" max="40" width="2" style="1" customWidth="1"/>
    <col min="41" max="50" width="1.77734375" style="1" customWidth="1"/>
    <col min="51" max="16384" width="8.88671875" style="1"/>
  </cols>
  <sheetData>
    <row r="1" spans="1:40" ht="26.25" customHeight="1">
      <c r="A1" s="746" t="s">
        <v>404</v>
      </c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6"/>
      <c r="U1" s="746"/>
      <c r="V1" s="746"/>
      <c r="W1" s="746"/>
      <c r="X1" s="746"/>
      <c r="Y1" s="746"/>
      <c r="Z1" s="746"/>
      <c r="AA1" s="746"/>
      <c r="AB1" s="746"/>
      <c r="AC1" s="746"/>
      <c r="AD1" s="746"/>
      <c r="AE1" s="746"/>
      <c r="AF1" s="746"/>
      <c r="AG1" s="746"/>
      <c r="AH1" s="746"/>
      <c r="AI1" s="746"/>
      <c r="AJ1" s="746"/>
      <c r="AK1" s="746"/>
      <c r="AL1" s="746"/>
      <c r="AM1" s="746"/>
      <c r="AN1" s="746"/>
    </row>
    <row r="2" spans="1:40" ht="19.5" customHeight="1">
      <c r="A2" s="26" t="s">
        <v>405</v>
      </c>
    </row>
    <row r="3" spans="1:40" ht="20.100000000000001" customHeight="1">
      <c r="A3" s="26" t="s">
        <v>406</v>
      </c>
    </row>
    <row r="4" spans="1:40" ht="15" customHeight="1">
      <c r="A4" s="490"/>
    </row>
    <row r="5" spans="1:40" ht="18.95" customHeight="1">
      <c r="A5" s="26" t="s">
        <v>662</v>
      </c>
    </row>
    <row r="6" spans="1:40" ht="18.95" customHeight="1">
      <c r="A6" s="1" t="s">
        <v>335</v>
      </c>
    </row>
    <row r="7" spans="1:40" ht="18.95" customHeight="1">
      <c r="A7" s="480"/>
      <c r="B7" s="481" t="s">
        <v>389</v>
      </c>
      <c r="C7" s="481"/>
      <c r="D7" s="482"/>
      <c r="E7" s="482"/>
      <c r="F7" s="482"/>
      <c r="G7" s="482"/>
      <c r="H7" s="482"/>
      <c r="I7" s="482"/>
      <c r="J7" s="482"/>
      <c r="K7" s="482"/>
      <c r="L7" s="482"/>
      <c r="M7" s="482"/>
      <c r="N7" s="482"/>
      <c r="O7" s="482"/>
      <c r="P7" s="482"/>
      <c r="Q7" s="482"/>
      <c r="R7" s="482"/>
      <c r="S7" s="482"/>
      <c r="T7" s="482"/>
      <c r="U7" s="482"/>
      <c r="V7" s="482"/>
      <c r="W7" s="482"/>
      <c r="X7" s="482"/>
      <c r="Y7" s="482"/>
      <c r="Z7" s="482"/>
      <c r="AA7" s="482"/>
      <c r="AB7" s="482"/>
      <c r="AC7" s="482"/>
      <c r="AD7" s="482"/>
      <c r="AE7" s="482"/>
      <c r="AF7" s="482"/>
      <c r="AG7" s="482"/>
      <c r="AH7" s="482"/>
      <c r="AI7" s="482"/>
      <c r="AJ7" s="482"/>
      <c r="AK7" s="482"/>
      <c r="AL7" s="482"/>
      <c r="AM7" s="483"/>
      <c r="AN7" s="587"/>
    </row>
    <row r="8" spans="1:40" ht="18.95" customHeight="1">
      <c r="A8" s="480"/>
      <c r="B8" s="484" t="s">
        <v>621</v>
      </c>
      <c r="C8" s="484"/>
      <c r="D8" s="485"/>
      <c r="E8" s="485"/>
      <c r="F8" s="485"/>
      <c r="G8" s="485"/>
      <c r="H8" s="485"/>
      <c r="I8" s="485"/>
      <c r="J8" s="485"/>
      <c r="K8" s="485"/>
      <c r="L8" s="485"/>
      <c r="M8" s="485"/>
      <c r="N8" s="485"/>
      <c r="O8" s="485"/>
      <c r="P8" s="485"/>
      <c r="Q8" s="485"/>
      <c r="R8" s="485"/>
      <c r="S8" s="485"/>
      <c r="T8" s="485"/>
      <c r="U8" s="485"/>
      <c r="V8" s="485"/>
      <c r="W8" s="485"/>
      <c r="X8" s="485"/>
      <c r="Y8" s="485"/>
      <c r="Z8" s="485"/>
      <c r="AA8" s="485"/>
      <c r="AB8" s="485"/>
      <c r="AC8" s="485"/>
      <c r="AD8" s="485"/>
      <c r="AE8" s="485"/>
      <c r="AF8" s="485"/>
      <c r="AG8" s="485"/>
      <c r="AH8" s="485"/>
      <c r="AI8" s="485"/>
      <c r="AJ8" s="485"/>
      <c r="AK8" s="485"/>
      <c r="AL8" s="485"/>
      <c r="AM8" s="486"/>
      <c r="AN8" s="587"/>
    </row>
    <row r="9" spans="1:40" ht="15" customHeight="1"/>
    <row r="10" spans="1:40" ht="18.95" customHeight="1">
      <c r="A10" s="1" t="s">
        <v>294</v>
      </c>
    </row>
    <row r="11" spans="1:40" ht="18.95" customHeight="1">
      <c r="B11" s="481" t="s">
        <v>377</v>
      </c>
      <c r="C11" s="482"/>
      <c r="D11" s="482"/>
      <c r="E11" s="482"/>
      <c r="F11" s="482"/>
      <c r="G11" s="482"/>
      <c r="H11" s="482"/>
      <c r="I11" s="482"/>
      <c r="J11" s="482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482"/>
      <c r="V11" s="482"/>
      <c r="W11" s="482"/>
      <c r="X11" s="482"/>
      <c r="Y11" s="482"/>
      <c r="Z11" s="482"/>
      <c r="AA11" s="482"/>
      <c r="AB11" s="482"/>
      <c r="AC11" s="482"/>
      <c r="AD11" s="482"/>
      <c r="AE11" s="482"/>
      <c r="AF11" s="482"/>
      <c r="AG11" s="482"/>
      <c r="AH11" s="482"/>
      <c r="AI11" s="482"/>
      <c r="AJ11" s="482"/>
      <c r="AK11" s="482"/>
      <c r="AL11" s="482"/>
      <c r="AM11" s="483"/>
      <c r="AN11" s="587"/>
    </row>
    <row r="12" spans="1:40" ht="18.95" customHeight="1">
      <c r="B12" s="487" t="s">
        <v>375</v>
      </c>
      <c r="C12" s="488"/>
      <c r="D12" s="488"/>
      <c r="E12" s="488"/>
      <c r="F12" s="488"/>
      <c r="G12" s="488"/>
      <c r="H12" s="488"/>
      <c r="I12" s="488"/>
      <c r="J12" s="488"/>
      <c r="K12" s="488"/>
      <c r="L12" s="488"/>
      <c r="M12" s="488"/>
      <c r="N12" s="488"/>
      <c r="O12" s="488"/>
      <c r="P12" s="488"/>
      <c r="Q12" s="488"/>
      <c r="R12" s="488"/>
      <c r="S12" s="488"/>
      <c r="T12" s="488"/>
      <c r="U12" s="488"/>
      <c r="V12" s="488"/>
      <c r="W12" s="488"/>
      <c r="X12" s="488"/>
      <c r="Y12" s="488"/>
      <c r="Z12" s="488"/>
      <c r="AA12" s="488"/>
      <c r="AB12" s="488"/>
      <c r="AC12" s="488"/>
      <c r="AD12" s="488"/>
      <c r="AE12" s="488"/>
      <c r="AF12" s="488"/>
      <c r="AG12" s="488"/>
      <c r="AH12" s="488"/>
      <c r="AI12" s="488"/>
      <c r="AJ12" s="488"/>
      <c r="AK12" s="488"/>
      <c r="AL12" s="488"/>
      <c r="AM12" s="480"/>
      <c r="AN12" s="587"/>
    </row>
    <row r="13" spans="1:40" ht="18.95" customHeight="1">
      <c r="B13" s="487" t="s">
        <v>340</v>
      </c>
      <c r="C13" s="488"/>
      <c r="D13" s="488"/>
      <c r="E13" s="488"/>
      <c r="F13" s="488"/>
      <c r="G13" s="488"/>
      <c r="H13" s="488"/>
      <c r="I13" s="488"/>
      <c r="J13" s="488"/>
      <c r="K13" s="488"/>
      <c r="L13" s="488"/>
      <c r="M13" s="488"/>
      <c r="N13" s="488"/>
      <c r="O13" s="488"/>
      <c r="P13" s="488"/>
      <c r="Q13" s="488"/>
      <c r="R13" s="488"/>
      <c r="S13" s="488"/>
      <c r="T13" s="488"/>
      <c r="U13" s="488"/>
      <c r="V13" s="488"/>
      <c r="W13" s="488"/>
      <c r="X13" s="488"/>
      <c r="Y13" s="488"/>
      <c r="Z13" s="488"/>
      <c r="AA13" s="488"/>
      <c r="AB13" s="488"/>
      <c r="AC13" s="488"/>
      <c r="AD13" s="488"/>
      <c r="AE13" s="488"/>
      <c r="AF13" s="488"/>
      <c r="AG13" s="488"/>
      <c r="AH13" s="488"/>
      <c r="AI13" s="488"/>
      <c r="AJ13" s="488"/>
      <c r="AK13" s="488"/>
      <c r="AL13" s="488"/>
      <c r="AM13" s="480"/>
      <c r="AN13" s="587"/>
    </row>
    <row r="14" spans="1:40" ht="18.95" customHeight="1">
      <c r="B14" s="487" t="s">
        <v>407</v>
      </c>
      <c r="C14" s="488"/>
      <c r="D14" s="488"/>
      <c r="E14" s="488"/>
      <c r="F14" s="488"/>
      <c r="G14" s="488"/>
      <c r="H14" s="488"/>
      <c r="I14" s="488"/>
      <c r="J14" s="488"/>
      <c r="K14" s="488"/>
      <c r="L14" s="488"/>
      <c r="M14" s="488"/>
      <c r="N14" s="488"/>
      <c r="O14" s="488"/>
      <c r="P14" s="488"/>
      <c r="Q14" s="488"/>
      <c r="R14" s="488"/>
      <c r="S14" s="488"/>
      <c r="T14" s="488"/>
      <c r="U14" s="488"/>
      <c r="V14" s="488"/>
      <c r="W14" s="488"/>
      <c r="X14" s="488"/>
      <c r="Y14" s="488"/>
      <c r="Z14" s="488"/>
      <c r="AA14" s="488"/>
      <c r="AB14" s="488"/>
      <c r="AC14" s="488"/>
      <c r="AD14" s="488"/>
      <c r="AE14" s="488"/>
      <c r="AF14" s="488"/>
      <c r="AG14" s="488"/>
      <c r="AH14" s="488"/>
      <c r="AI14" s="488"/>
      <c r="AJ14" s="488"/>
      <c r="AK14" s="488"/>
      <c r="AL14" s="488"/>
      <c r="AM14" s="480"/>
      <c r="AN14" s="587"/>
    </row>
    <row r="15" spans="1:40" ht="18.95" customHeight="1">
      <c r="B15" s="489" t="s">
        <v>295</v>
      </c>
      <c r="C15" s="485"/>
      <c r="D15" s="485"/>
      <c r="E15" s="485"/>
      <c r="F15" s="485"/>
      <c r="G15" s="485"/>
      <c r="H15" s="485"/>
      <c r="I15" s="485"/>
      <c r="J15" s="485"/>
      <c r="K15" s="485"/>
      <c r="L15" s="485"/>
      <c r="M15" s="485"/>
      <c r="N15" s="485"/>
      <c r="O15" s="485"/>
      <c r="P15" s="485"/>
      <c r="Q15" s="485"/>
      <c r="R15" s="485"/>
      <c r="S15" s="485"/>
      <c r="T15" s="485"/>
      <c r="U15" s="485"/>
      <c r="V15" s="485"/>
      <c r="W15" s="485"/>
      <c r="X15" s="485"/>
      <c r="Y15" s="485"/>
      <c r="Z15" s="485"/>
      <c r="AA15" s="485"/>
      <c r="AB15" s="485"/>
      <c r="AC15" s="485"/>
      <c r="AD15" s="485"/>
      <c r="AE15" s="485"/>
      <c r="AF15" s="485"/>
      <c r="AG15" s="485"/>
      <c r="AH15" s="485"/>
      <c r="AI15" s="485"/>
      <c r="AJ15" s="485"/>
      <c r="AK15" s="485"/>
      <c r="AL15" s="485"/>
      <c r="AM15" s="486"/>
      <c r="AN15" s="587"/>
    </row>
    <row r="16" spans="1:40" ht="15" customHeight="1"/>
    <row r="17" spans="1:39" ht="18.95" customHeight="1">
      <c r="A17" s="1" t="s">
        <v>304</v>
      </c>
    </row>
    <row r="18" spans="1:39" s="488" customFormat="1" ht="18.95" customHeight="1">
      <c r="B18" s="488" t="s">
        <v>342</v>
      </c>
    </row>
    <row r="19" spans="1:39" s="488" customFormat="1" ht="18.95" customHeight="1">
      <c r="B19" s="739" t="s">
        <v>6</v>
      </c>
      <c r="C19" s="748"/>
      <c r="D19" s="748"/>
      <c r="E19" s="748"/>
      <c r="F19" s="748"/>
      <c r="G19" s="748"/>
      <c r="H19" s="748"/>
      <c r="I19" s="748"/>
      <c r="J19" s="748"/>
      <c r="K19" s="748"/>
      <c r="L19" s="748" t="s">
        <v>306</v>
      </c>
      <c r="M19" s="748"/>
      <c r="N19" s="748"/>
      <c r="O19" s="748"/>
      <c r="P19" s="748"/>
      <c r="Q19" s="2231" t="s">
        <v>835</v>
      </c>
      <c r="R19" s="2231"/>
      <c r="S19" s="2231"/>
      <c r="T19" s="2231"/>
      <c r="U19" s="2231"/>
      <c r="V19" s="2231"/>
      <c r="W19" s="2243" t="s">
        <v>217</v>
      </c>
      <c r="X19" s="2243"/>
      <c r="Y19" s="2243"/>
      <c r="Z19" s="2243"/>
      <c r="AA19" s="2243"/>
      <c r="AB19" s="2243"/>
      <c r="AC19" s="2243" t="s">
        <v>308</v>
      </c>
      <c r="AD19" s="2243"/>
      <c r="AE19" s="2243"/>
      <c r="AF19" s="2243"/>
      <c r="AG19" s="2243"/>
      <c r="AH19" s="2243"/>
      <c r="AI19" s="2231" t="s">
        <v>0</v>
      </c>
      <c r="AJ19" s="2231"/>
      <c r="AK19" s="2231"/>
      <c r="AL19" s="2231"/>
      <c r="AM19" s="2232"/>
    </row>
    <row r="20" spans="1:39" s="488" customFormat="1" ht="18.95" customHeight="1">
      <c r="B20" s="970" t="s">
        <v>710</v>
      </c>
      <c r="C20" s="970"/>
      <c r="D20" s="970"/>
      <c r="E20" s="970"/>
      <c r="F20" s="970"/>
      <c r="G20" s="1582"/>
      <c r="H20" s="1503" t="s">
        <v>242</v>
      </c>
      <c r="I20" s="1503"/>
      <c r="J20" s="1503"/>
      <c r="K20" s="1503"/>
      <c r="L20" s="2238">
        <v>3.6</v>
      </c>
      <c r="M20" s="2238"/>
      <c r="N20" s="2238"/>
      <c r="O20" s="2238"/>
      <c r="P20" s="2238"/>
      <c r="Q20" s="2239">
        <v>11.6</v>
      </c>
      <c r="R20" s="2239"/>
      <c r="S20" s="2239"/>
      <c r="T20" s="2239"/>
      <c r="U20" s="2239"/>
      <c r="V20" s="2239"/>
      <c r="W20" s="2240">
        <v>-10</v>
      </c>
      <c r="X20" s="2240"/>
      <c r="Y20" s="2240"/>
      <c r="Z20" s="2240"/>
      <c r="AA20" s="2240"/>
      <c r="AB20" s="2240"/>
      <c r="AC20" s="2241">
        <f>1/50</f>
        <v>0.02</v>
      </c>
      <c r="AD20" s="2241"/>
      <c r="AE20" s="2241"/>
      <c r="AF20" s="2241"/>
      <c r="AG20" s="2241"/>
      <c r="AH20" s="2241"/>
      <c r="AI20" s="2235"/>
      <c r="AJ20" s="2235"/>
      <c r="AK20" s="2235"/>
      <c r="AL20" s="2235"/>
      <c r="AM20" s="2236"/>
    </row>
    <row r="21" spans="1:39" s="488" customFormat="1" ht="18.95" customHeight="1">
      <c r="B21" s="749"/>
      <c r="C21" s="749"/>
      <c r="D21" s="749"/>
      <c r="E21" s="749"/>
      <c r="F21" s="749"/>
      <c r="G21" s="1583"/>
      <c r="H21" s="1062" t="s">
        <v>270</v>
      </c>
      <c r="I21" s="1062"/>
      <c r="J21" s="1062"/>
      <c r="K21" s="1062"/>
      <c r="L21" s="766">
        <v>4.3</v>
      </c>
      <c r="M21" s="766"/>
      <c r="N21" s="766"/>
      <c r="O21" s="766"/>
      <c r="P21" s="766"/>
      <c r="Q21" s="789">
        <v>11.6</v>
      </c>
      <c r="R21" s="789"/>
      <c r="S21" s="789"/>
      <c r="T21" s="789"/>
      <c r="U21" s="789"/>
      <c r="V21" s="789"/>
      <c r="W21" s="770">
        <f>W20</f>
        <v>-10</v>
      </c>
      <c r="X21" s="770"/>
      <c r="Y21" s="770"/>
      <c r="Z21" s="770"/>
      <c r="AA21" s="770"/>
      <c r="AB21" s="770"/>
      <c r="AC21" s="2237">
        <f>AC20</f>
        <v>0.02</v>
      </c>
      <c r="AD21" s="2237"/>
      <c r="AE21" s="2237"/>
      <c r="AF21" s="2237"/>
      <c r="AG21" s="2237"/>
      <c r="AH21" s="2237"/>
      <c r="AI21" s="1021"/>
      <c r="AJ21" s="1021"/>
      <c r="AK21" s="1021"/>
      <c r="AL21" s="1021"/>
      <c r="AM21" s="1022"/>
    </row>
    <row r="22" spans="1:39" s="488" customFormat="1" ht="18.95" customHeight="1">
      <c r="B22" s="787"/>
      <c r="C22" s="787"/>
      <c r="D22" s="787"/>
      <c r="E22" s="787"/>
      <c r="F22" s="787"/>
      <c r="G22" s="788"/>
      <c r="H22" s="1086" t="s">
        <v>690</v>
      </c>
      <c r="I22" s="1086"/>
      <c r="J22" s="1086"/>
      <c r="K22" s="1086"/>
      <c r="L22" s="769">
        <v>4.2</v>
      </c>
      <c r="M22" s="769"/>
      <c r="N22" s="769"/>
      <c r="O22" s="769"/>
      <c r="P22" s="769"/>
      <c r="Q22" s="790">
        <v>11.6</v>
      </c>
      <c r="R22" s="790"/>
      <c r="S22" s="790"/>
      <c r="T22" s="790"/>
      <c r="U22" s="790"/>
      <c r="V22" s="790"/>
      <c r="W22" s="776">
        <v>-10</v>
      </c>
      <c r="X22" s="776"/>
      <c r="Y22" s="776"/>
      <c r="Z22" s="776"/>
      <c r="AA22" s="776"/>
      <c r="AB22" s="776"/>
      <c r="AC22" s="2242">
        <f>AC21</f>
        <v>0.02</v>
      </c>
      <c r="AD22" s="2242"/>
      <c r="AE22" s="2242"/>
      <c r="AF22" s="2242"/>
      <c r="AG22" s="2242"/>
      <c r="AH22" s="2242"/>
      <c r="AI22" s="1018"/>
      <c r="AJ22" s="1018"/>
      <c r="AK22" s="1018"/>
      <c r="AL22" s="1018"/>
      <c r="AM22" s="1019"/>
    </row>
    <row r="23" spans="1:39" s="488" customFormat="1" ht="15" customHeight="1"/>
    <row r="24" spans="1:39" s="488" customFormat="1" ht="18.95" customHeight="1">
      <c r="B24" s="488" t="s">
        <v>343</v>
      </c>
    </row>
    <row r="25" spans="1:39" s="488" customFormat="1" ht="18.95" customHeight="1">
      <c r="B25" s="739" t="s">
        <v>123</v>
      </c>
      <c r="C25" s="748"/>
      <c r="D25" s="748"/>
      <c r="E25" s="748"/>
      <c r="F25" s="748"/>
      <c r="G25" s="748"/>
      <c r="H25" s="748"/>
      <c r="I25" s="748"/>
      <c r="J25" s="748"/>
      <c r="K25" s="748"/>
      <c r="L25" s="748"/>
      <c r="M25" s="748"/>
      <c r="N25" s="748"/>
      <c r="O25" s="748"/>
      <c r="P25" s="748" t="s">
        <v>310</v>
      </c>
      <c r="Q25" s="748"/>
      <c r="R25" s="748"/>
      <c r="S25" s="748"/>
      <c r="T25" s="748"/>
      <c r="U25" s="748"/>
      <c r="V25" s="748"/>
      <c r="W25" s="2231" t="s">
        <v>311</v>
      </c>
      <c r="X25" s="2231"/>
      <c r="Y25" s="2231"/>
      <c r="Z25" s="2231"/>
      <c r="AA25" s="2231"/>
      <c r="AB25" s="2231"/>
      <c r="AC25" s="2231"/>
      <c r="AD25" s="2231"/>
      <c r="AE25" s="2231"/>
      <c r="AF25" s="2231"/>
      <c r="AG25" s="2231"/>
      <c r="AH25" s="2231"/>
      <c r="AI25" s="2231"/>
      <c r="AJ25" s="2231"/>
      <c r="AK25" s="2231"/>
      <c r="AL25" s="2231"/>
      <c r="AM25" s="2232"/>
    </row>
    <row r="26" spans="1:39" s="488" customFormat="1" ht="18.95" customHeight="1">
      <c r="B26" s="753" t="s">
        <v>312</v>
      </c>
      <c r="C26" s="753"/>
      <c r="D26" s="753"/>
      <c r="E26" s="753"/>
      <c r="F26" s="753"/>
      <c r="G26" s="753"/>
      <c r="H26" s="753"/>
      <c r="I26" s="774" t="s">
        <v>313</v>
      </c>
      <c r="J26" s="774"/>
      <c r="K26" s="774"/>
      <c r="L26" s="774"/>
      <c r="M26" s="774"/>
      <c r="N26" s="774"/>
      <c r="O26" s="775"/>
      <c r="P26" s="777">
        <v>3.3559999999999999</v>
      </c>
      <c r="Q26" s="778"/>
      <c r="R26" s="778"/>
      <c r="S26" s="778"/>
      <c r="T26" s="778"/>
      <c r="U26" s="778"/>
      <c r="V26" s="778"/>
      <c r="W26" s="2233"/>
      <c r="X26" s="2233"/>
      <c r="Y26" s="2233"/>
      <c r="Z26" s="2233"/>
      <c r="AA26" s="2233"/>
      <c r="AB26" s="2233"/>
      <c r="AC26" s="2233"/>
      <c r="AD26" s="2233"/>
      <c r="AE26" s="2233"/>
      <c r="AF26" s="2233"/>
      <c r="AG26" s="2233"/>
      <c r="AH26" s="2233"/>
      <c r="AI26" s="2233"/>
      <c r="AJ26" s="2233"/>
      <c r="AK26" s="2233"/>
      <c r="AL26" s="2233"/>
      <c r="AM26" s="777"/>
    </row>
    <row r="27" spans="1:39" s="488" customFormat="1" ht="18.95" customHeight="1">
      <c r="B27" s="750" t="s">
        <v>314</v>
      </c>
      <c r="C27" s="750"/>
      <c r="D27" s="750"/>
      <c r="E27" s="750"/>
      <c r="F27" s="750"/>
      <c r="G27" s="750"/>
      <c r="H27" s="750"/>
      <c r="I27" s="751" t="s">
        <v>315</v>
      </c>
      <c r="J27" s="751"/>
      <c r="K27" s="751"/>
      <c r="L27" s="751"/>
      <c r="M27" s="751"/>
      <c r="N27" s="751"/>
      <c r="O27" s="752"/>
      <c r="P27" s="767">
        <v>2.9039999999999999</v>
      </c>
      <c r="Q27" s="768"/>
      <c r="R27" s="768"/>
      <c r="S27" s="768"/>
      <c r="T27" s="768"/>
      <c r="U27" s="768"/>
      <c r="V27" s="768"/>
      <c r="W27" s="1066"/>
      <c r="X27" s="1066"/>
      <c r="Y27" s="1066"/>
      <c r="Z27" s="1066"/>
      <c r="AA27" s="1066"/>
      <c r="AB27" s="1066"/>
      <c r="AC27" s="1066"/>
      <c r="AD27" s="1066"/>
      <c r="AE27" s="1066"/>
      <c r="AF27" s="1066"/>
      <c r="AG27" s="1066"/>
      <c r="AH27" s="1066"/>
      <c r="AI27" s="1066"/>
      <c r="AJ27" s="1066"/>
      <c r="AK27" s="1066"/>
      <c r="AL27" s="1066"/>
      <c r="AM27" s="767"/>
    </row>
    <row r="28" spans="1:39" ht="18.95" customHeight="1">
      <c r="B28" s="750" t="s">
        <v>316</v>
      </c>
      <c r="C28" s="750"/>
      <c r="D28" s="750"/>
      <c r="E28" s="750"/>
      <c r="F28" s="750"/>
      <c r="G28" s="750"/>
      <c r="H28" s="750"/>
      <c r="I28" s="751" t="s">
        <v>317</v>
      </c>
      <c r="J28" s="751"/>
      <c r="K28" s="751"/>
      <c r="L28" s="751"/>
      <c r="M28" s="751"/>
      <c r="N28" s="751"/>
      <c r="O28" s="752"/>
      <c r="P28" s="767">
        <v>2.5539999999999998</v>
      </c>
      <c r="Q28" s="768"/>
      <c r="R28" s="768"/>
      <c r="S28" s="768"/>
      <c r="T28" s="768"/>
      <c r="U28" s="768"/>
      <c r="V28" s="768"/>
      <c r="W28" s="1066"/>
      <c r="X28" s="1066"/>
      <c r="Y28" s="1066"/>
      <c r="Z28" s="1066"/>
      <c r="AA28" s="1066"/>
      <c r="AB28" s="1066"/>
      <c r="AC28" s="1066"/>
      <c r="AD28" s="1066"/>
      <c r="AE28" s="1066"/>
      <c r="AF28" s="1066"/>
      <c r="AG28" s="1066"/>
      <c r="AH28" s="1066"/>
      <c r="AI28" s="1066"/>
      <c r="AJ28" s="1066"/>
      <c r="AK28" s="1066"/>
      <c r="AL28" s="1066"/>
      <c r="AM28" s="767"/>
    </row>
    <row r="29" spans="1:39" ht="18.95" customHeight="1">
      <c r="B29" s="750" t="s">
        <v>318</v>
      </c>
      <c r="C29" s="750"/>
      <c r="D29" s="750"/>
      <c r="E29" s="750"/>
      <c r="F29" s="750"/>
      <c r="G29" s="750"/>
      <c r="H29" s="750"/>
      <c r="I29" s="751" t="s">
        <v>319</v>
      </c>
      <c r="J29" s="751"/>
      <c r="K29" s="751"/>
      <c r="L29" s="751"/>
      <c r="M29" s="751"/>
      <c r="N29" s="751"/>
      <c r="O29" s="752"/>
      <c r="P29" s="767">
        <v>2.2040000000000002</v>
      </c>
      <c r="Q29" s="768"/>
      <c r="R29" s="768"/>
      <c r="S29" s="768"/>
      <c r="T29" s="768"/>
      <c r="U29" s="768"/>
      <c r="V29" s="768"/>
      <c r="W29" s="1066"/>
      <c r="X29" s="1066"/>
      <c r="Y29" s="1066"/>
      <c r="Z29" s="1066"/>
      <c r="AA29" s="1066"/>
      <c r="AB29" s="1066"/>
      <c r="AC29" s="1066"/>
      <c r="AD29" s="1066"/>
      <c r="AE29" s="1066"/>
      <c r="AF29" s="1066"/>
      <c r="AG29" s="1066"/>
      <c r="AH29" s="1066"/>
      <c r="AI29" s="1066"/>
      <c r="AJ29" s="1066"/>
      <c r="AK29" s="1066"/>
      <c r="AL29" s="1066"/>
      <c r="AM29" s="767"/>
    </row>
    <row r="30" spans="1:39" ht="18.95" customHeight="1">
      <c r="B30" s="750" t="s">
        <v>320</v>
      </c>
      <c r="C30" s="750"/>
      <c r="D30" s="750"/>
      <c r="E30" s="750"/>
      <c r="F30" s="750"/>
      <c r="G30" s="750"/>
      <c r="H30" s="750"/>
      <c r="I30" s="751" t="s">
        <v>321</v>
      </c>
      <c r="J30" s="751"/>
      <c r="K30" s="751"/>
      <c r="L30" s="751"/>
      <c r="M30" s="751"/>
      <c r="N30" s="751"/>
      <c r="O30" s="752"/>
      <c r="P30" s="767">
        <v>1.6779999999999999</v>
      </c>
      <c r="Q30" s="768"/>
      <c r="R30" s="768"/>
      <c r="S30" s="768"/>
      <c r="T30" s="768"/>
      <c r="U30" s="768"/>
      <c r="V30" s="768"/>
      <c r="W30" s="1066"/>
      <c r="X30" s="1066"/>
      <c r="Y30" s="1066"/>
      <c r="Z30" s="1066"/>
      <c r="AA30" s="1066"/>
      <c r="AB30" s="1066"/>
      <c r="AC30" s="1066"/>
      <c r="AD30" s="1066"/>
      <c r="AE30" s="1066"/>
      <c r="AF30" s="1066"/>
      <c r="AG30" s="1066"/>
      <c r="AH30" s="1066"/>
      <c r="AI30" s="1066"/>
      <c r="AJ30" s="1066"/>
      <c r="AK30" s="1066"/>
      <c r="AL30" s="1066"/>
      <c r="AM30" s="767"/>
    </row>
    <row r="31" spans="1:39" ht="18.95" customHeight="1">
      <c r="B31" s="750" t="s">
        <v>322</v>
      </c>
      <c r="C31" s="750"/>
      <c r="D31" s="750"/>
      <c r="E31" s="750"/>
      <c r="F31" s="750"/>
      <c r="G31" s="750"/>
      <c r="H31" s="750"/>
      <c r="I31" s="751" t="s">
        <v>323</v>
      </c>
      <c r="J31" s="751"/>
      <c r="K31" s="751"/>
      <c r="L31" s="751"/>
      <c r="M31" s="751"/>
      <c r="N31" s="751"/>
      <c r="O31" s="752"/>
      <c r="P31" s="767">
        <v>1.1519999999999999</v>
      </c>
      <c r="Q31" s="768"/>
      <c r="R31" s="768"/>
      <c r="S31" s="768"/>
      <c r="T31" s="768"/>
      <c r="U31" s="768"/>
      <c r="V31" s="768"/>
      <c r="W31" s="1066"/>
      <c r="X31" s="1066"/>
      <c r="Y31" s="1066"/>
      <c r="Z31" s="1066"/>
      <c r="AA31" s="1066"/>
      <c r="AB31" s="1066"/>
      <c r="AC31" s="1066"/>
      <c r="AD31" s="1066"/>
      <c r="AE31" s="1066"/>
      <c r="AF31" s="1066"/>
      <c r="AG31" s="1066"/>
      <c r="AH31" s="1066"/>
      <c r="AI31" s="1066"/>
      <c r="AJ31" s="1066"/>
      <c r="AK31" s="1066"/>
      <c r="AL31" s="1066"/>
      <c r="AM31" s="767"/>
    </row>
    <row r="32" spans="1:39" ht="18.95" customHeight="1">
      <c r="B32" s="750" t="s">
        <v>324</v>
      </c>
      <c r="C32" s="750"/>
      <c r="D32" s="750"/>
      <c r="E32" s="750"/>
      <c r="F32" s="750"/>
      <c r="G32" s="750"/>
      <c r="H32" s="750"/>
      <c r="I32" s="751" t="s">
        <v>325</v>
      </c>
      <c r="J32" s="751"/>
      <c r="K32" s="751"/>
      <c r="L32" s="751"/>
      <c r="M32" s="751"/>
      <c r="N32" s="751"/>
      <c r="O32" s="752"/>
      <c r="P32" s="767">
        <v>0.80200000000000005</v>
      </c>
      <c r="Q32" s="768"/>
      <c r="R32" s="768"/>
      <c r="S32" s="768"/>
      <c r="T32" s="768"/>
      <c r="U32" s="768"/>
      <c r="V32" s="768"/>
      <c r="W32" s="1066"/>
      <c r="X32" s="1066"/>
      <c r="Y32" s="1066"/>
      <c r="Z32" s="1066"/>
      <c r="AA32" s="1066"/>
      <c r="AB32" s="1066"/>
      <c r="AC32" s="1066"/>
      <c r="AD32" s="1066"/>
      <c r="AE32" s="1066"/>
      <c r="AF32" s="1066"/>
      <c r="AG32" s="1066"/>
      <c r="AH32" s="1066"/>
      <c r="AI32" s="1066"/>
      <c r="AJ32" s="1066"/>
      <c r="AK32" s="1066"/>
      <c r="AL32" s="1066"/>
      <c r="AM32" s="767"/>
    </row>
    <row r="33" spans="2:39" ht="18.95" customHeight="1">
      <c r="B33" s="750" t="s">
        <v>326</v>
      </c>
      <c r="C33" s="750"/>
      <c r="D33" s="750"/>
      <c r="E33" s="750"/>
      <c r="F33" s="750"/>
      <c r="G33" s="750"/>
      <c r="H33" s="750"/>
      <c r="I33" s="751" t="s">
        <v>327</v>
      </c>
      <c r="J33" s="751"/>
      <c r="K33" s="751"/>
      <c r="L33" s="751"/>
      <c r="M33" s="751"/>
      <c r="N33" s="751"/>
      <c r="O33" s="752"/>
      <c r="P33" s="767">
        <v>0.45200000000000001</v>
      </c>
      <c r="Q33" s="768"/>
      <c r="R33" s="768"/>
      <c r="S33" s="768"/>
      <c r="T33" s="768"/>
      <c r="U33" s="768"/>
      <c r="V33" s="768"/>
      <c r="W33" s="1066"/>
      <c r="X33" s="1066"/>
      <c r="Y33" s="1066"/>
      <c r="Z33" s="1066"/>
      <c r="AA33" s="1066"/>
      <c r="AB33" s="1066"/>
      <c r="AC33" s="1066"/>
      <c r="AD33" s="1066"/>
      <c r="AE33" s="1066"/>
      <c r="AF33" s="1066"/>
      <c r="AG33" s="1066"/>
      <c r="AH33" s="1066"/>
      <c r="AI33" s="1066"/>
      <c r="AJ33" s="1066"/>
      <c r="AK33" s="1066"/>
      <c r="AL33" s="1066"/>
      <c r="AM33" s="767"/>
    </row>
    <row r="34" spans="2:39" ht="18.95" customHeight="1">
      <c r="B34" s="791" t="s">
        <v>328</v>
      </c>
      <c r="C34" s="791"/>
      <c r="D34" s="791"/>
      <c r="E34" s="791"/>
      <c r="F34" s="791"/>
      <c r="G34" s="791"/>
      <c r="H34" s="791"/>
      <c r="I34" s="792" t="s">
        <v>329</v>
      </c>
      <c r="J34" s="792"/>
      <c r="K34" s="792"/>
      <c r="L34" s="792"/>
      <c r="M34" s="792"/>
      <c r="N34" s="792"/>
      <c r="O34" s="793"/>
      <c r="P34" s="794">
        <v>0</v>
      </c>
      <c r="Q34" s="795"/>
      <c r="R34" s="795"/>
      <c r="S34" s="795"/>
      <c r="T34" s="795"/>
      <c r="U34" s="795"/>
      <c r="V34" s="796"/>
      <c r="W34" s="1061"/>
      <c r="X34" s="1061"/>
      <c r="Y34" s="1061"/>
      <c r="Z34" s="1061"/>
      <c r="AA34" s="1061"/>
      <c r="AB34" s="1061"/>
      <c r="AC34" s="1061"/>
      <c r="AD34" s="1061"/>
      <c r="AE34" s="1061"/>
      <c r="AF34" s="1061"/>
      <c r="AG34" s="1061"/>
      <c r="AH34" s="1061"/>
      <c r="AI34" s="1061"/>
      <c r="AJ34" s="1061"/>
      <c r="AK34" s="1061"/>
      <c r="AL34" s="1061"/>
      <c r="AM34" s="2234"/>
    </row>
    <row r="35" spans="2:39" ht="20.100000000000001" customHeight="1"/>
    <row r="36" spans="2:39" ht="20.100000000000001" customHeight="1"/>
    <row r="37" spans="2:39" ht="20.100000000000001" customHeight="1"/>
    <row r="38" spans="2:39" ht="20.100000000000001" customHeight="1"/>
    <row r="39" spans="2:39" ht="20.100000000000001" customHeight="1"/>
    <row r="40" spans="2:39" ht="20.100000000000001" customHeight="1"/>
    <row r="41" spans="2:39" ht="20.100000000000001" customHeight="1"/>
    <row r="42" spans="2:39" ht="20.100000000000001" customHeight="1"/>
    <row r="43" spans="2:39" ht="20.100000000000001" customHeight="1"/>
    <row r="44" spans="2:39" ht="20.100000000000001" customHeight="1"/>
    <row r="45" spans="2:39" ht="20.100000000000001" customHeight="1"/>
    <row r="46" spans="2:39" ht="20.100000000000001" customHeight="1"/>
    <row r="47" spans="2:39" ht="20.100000000000001" customHeight="1"/>
    <row r="48" spans="2:39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</sheetData>
  <mergeCells count="55">
    <mergeCell ref="A1:AN1"/>
    <mergeCell ref="B19:K19"/>
    <mergeCell ref="L19:P19"/>
    <mergeCell ref="Q19:V19"/>
    <mergeCell ref="W19:AB19"/>
    <mergeCell ref="AC19:AH19"/>
    <mergeCell ref="AI19:AM19"/>
    <mergeCell ref="B20:G22"/>
    <mergeCell ref="H20:K20"/>
    <mergeCell ref="L20:P20"/>
    <mergeCell ref="Q20:V20"/>
    <mergeCell ref="W20:AB20"/>
    <mergeCell ref="AC20:AH20"/>
    <mergeCell ref="AC22:AH22"/>
    <mergeCell ref="AI20:AM22"/>
    <mergeCell ref="H21:K21"/>
    <mergeCell ref="L21:P21"/>
    <mergeCell ref="Q21:V21"/>
    <mergeCell ref="W21:AB21"/>
    <mergeCell ref="AC21:AH21"/>
    <mergeCell ref="H22:K22"/>
    <mergeCell ref="L22:P22"/>
    <mergeCell ref="Q22:V22"/>
    <mergeCell ref="W22:AB22"/>
    <mergeCell ref="B25:O25"/>
    <mergeCell ref="P25:V25"/>
    <mergeCell ref="W25:AM25"/>
    <mergeCell ref="B26:H26"/>
    <mergeCell ref="I26:O26"/>
    <mergeCell ref="P26:V26"/>
    <mergeCell ref="W26:AM34"/>
    <mergeCell ref="B27:H27"/>
    <mergeCell ref="I27:O27"/>
    <mergeCell ref="P27:V27"/>
    <mergeCell ref="B28:H28"/>
    <mergeCell ref="I28:O28"/>
    <mergeCell ref="P28:V28"/>
    <mergeCell ref="B29:H29"/>
    <mergeCell ref="I29:O29"/>
    <mergeCell ref="P29:V29"/>
    <mergeCell ref="B30:H30"/>
    <mergeCell ref="I30:O30"/>
    <mergeCell ref="P30:V30"/>
    <mergeCell ref="B31:H31"/>
    <mergeCell ref="I31:O31"/>
    <mergeCell ref="P31:V31"/>
    <mergeCell ref="B34:H34"/>
    <mergeCell ref="I34:O34"/>
    <mergeCell ref="P34:V34"/>
    <mergeCell ref="B32:H32"/>
    <mergeCell ref="I32:O32"/>
    <mergeCell ref="P32:V32"/>
    <mergeCell ref="B33:H33"/>
    <mergeCell ref="I33:O33"/>
    <mergeCell ref="P33:V33"/>
  </mergeCells>
  <phoneticPr fontId="39" type="noConversion"/>
  <pageMargins left="0.6692913385826772" right="0.51181102362204722" top="0.74803149606299213" bottom="0.74803149606299213" header="0.31496062992125984" footer="0.31496062992125984"/>
  <pageSetup paperSize="9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CG221"/>
  <sheetViews>
    <sheetView view="pageBreakPreview" topLeftCell="A181" zoomScaleNormal="100" zoomScaleSheetLayoutView="100" workbookViewId="0">
      <selection activeCell="AB7" sqref="AB7:AP7"/>
    </sheetView>
  </sheetViews>
  <sheetFormatPr defaultRowHeight="20.100000000000001" customHeight="1"/>
  <cols>
    <col min="1" max="1" width="1.77734375" style="571" customWidth="1"/>
    <col min="2" max="23" width="1.88671875" style="571" customWidth="1"/>
    <col min="24" max="25" width="2" style="571" customWidth="1"/>
    <col min="26" max="41" width="1.88671875" style="571" customWidth="1"/>
    <col min="42" max="42" width="1.77734375" style="571" customWidth="1"/>
    <col min="43" max="43" width="13.44140625" style="571" bestFit="1" customWidth="1"/>
    <col min="44" max="44" width="7.109375" style="571" bestFit="1" customWidth="1"/>
    <col min="45" max="45" width="7.6640625" style="571" bestFit="1" customWidth="1"/>
    <col min="46" max="48" width="6.77734375" style="571" customWidth="1"/>
    <col min="49" max="49" width="1.6640625" style="571" customWidth="1"/>
    <col min="50" max="50" width="13.44140625" style="571" bestFit="1" customWidth="1"/>
    <col min="51" max="51" width="5.5546875" style="571" customWidth="1"/>
    <col min="52" max="77" width="6.77734375" style="571" customWidth="1"/>
    <col min="78" max="91" width="1.77734375" style="571" customWidth="1"/>
    <col min="92" max="16384" width="8.88671875" style="571"/>
  </cols>
  <sheetData>
    <row r="1" spans="1:41" ht="20.100000000000001" customHeight="1">
      <c r="A1" s="490" t="s">
        <v>3</v>
      </c>
    </row>
    <row r="2" spans="1:41" ht="20.100000000000001" customHeight="1">
      <c r="A2" s="1" t="s">
        <v>301</v>
      </c>
      <c r="B2" s="346"/>
    </row>
    <row r="3" spans="1:41" ht="20.100000000000001" customHeight="1">
      <c r="B3" s="742" t="s">
        <v>6</v>
      </c>
      <c r="C3" s="742"/>
      <c r="D3" s="742"/>
      <c r="E3" s="742"/>
      <c r="F3" s="742"/>
      <c r="G3" s="742"/>
      <c r="H3" s="742"/>
      <c r="I3" s="742"/>
      <c r="J3" s="742"/>
      <c r="K3" s="742"/>
      <c r="L3" s="743"/>
      <c r="M3" s="741" t="s">
        <v>196</v>
      </c>
      <c r="N3" s="742"/>
      <c r="O3" s="742"/>
      <c r="P3" s="742"/>
      <c r="Q3" s="742"/>
      <c r="R3" s="742"/>
      <c r="S3" s="742"/>
      <c r="T3" s="742"/>
      <c r="U3" s="742"/>
      <c r="V3" s="742"/>
      <c r="W3" s="742"/>
      <c r="X3" s="742"/>
      <c r="Y3" s="742"/>
      <c r="Z3" s="742"/>
      <c r="AA3" s="742"/>
      <c r="AB3" s="742"/>
      <c r="AC3" s="743"/>
      <c r="AD3" s="741" t="s">
        <v>0</v>
      </c>
      <c r="AE3" s="742"/>
      <c r="AF3" s="742"/>
      <c r="AG3" s="742"/>
      <c r="AH3" s="742"/>
      <c r="AI3" s="742"/>
      <c r="AJ3" s="742"/>
      <c r="AK3" s="742"/>
      <c r="AL3" s="742"/>
      <c r="AM3" s="742"/>
      <c r="AN3" s="742"/>
      <c r="AO3" s="742"/>
    </row>
    <row r="4" spans="1:41" ht="24.95" customHeight="1">
      <c r="B4" s="2340" t="s">
        <v>376</v>
      </c>
      <c r="C4" s="2340"/>
      <c r="D4" s="2340"/>
      <c r="E4" s="2340"/>
      <c r="F4" s="2340"/>
      <c r="G4" s="2340"/>
      <c r="H4" s="2340"/>
      <c r="I4" s="2340"/>
      <c r="J4" s="2340"/>
      <c r="K4" s="2340"/>
      <c r="L4" s="1009"/>
      <c r="M4" s="994" t="s">
        <v>760</v>
      </c>
      <c r="N4" s="2341"/>
      <c r="O4" s="2341"/>
      <c r="P4" s="2341"/>
      <c r="Q4" s="2341"/>
      <c r="R4" s="2341"/>
      <c r="S4" s="2341"/>
      <c r="T4" s="2341"/>
      <c r="U4" s="2341"/>
      <c r="V4" s="2341"/>
      <c r="W4" s="2341"/>
      <c r="X4" s="2341"/>
      <c r="Y4" s="2341"/>
      <c r="Z4" s="2341"/>
      <c r="AA4" s="2341"/>
      <c r="AB4" s="2341"/>
      <c r="AC4" s="2342"/>
      <c r="AD4" s="994"/>
      <c r="AE4" s="2341"/>
      <c r="AF4" s="2341"/>
      <c r="AG4" s="2341"/>
      <c r="AH4" s="2341"/>
      <c r="AI4" s="2341"/>
      <c r="AJ4" s="2341"/>
      <c r="AK4" s="2341"/>
      <c r="AL4" s="2341"/>
      <c r="AM4" s="2341"/>
      <c r="AN4" s="2341"/>
      <c r="AO4" s="2341"/>
    </row>
    <row r="5" spans="1:41" ht="20.100000000000001" customHeight="1">
      <c r="B5" s="872" t="s">
        <v>4</v>
      </c>
      <c r="C5" s="872"/>
      <c r="D5" s="872"/>
      <c r="E5" s="872"/>
      <c r="F5" s="872"/>
      <c r="G5" s="872"/>
      <c r="H5" s="872"/>
      <c r="I5" s="872"/>
      <c r="J5" s="872"/>
      <c r="K5" s="872"/>
      <c r="L5" s="873"/>
      <c r="M5" s="899" t="s">
        <v>761</v>
      </c>
      <c r="N5" s="872"/>
      <c r="O5" s="872"/>
      <c r="P5" s="872"/>
      <c r="Q5" s="872"/>
      <c r="R5" s="872"/>
      <c r="S5" s="872"/>
      <c r="T5" s="872"/>
      <c r="U5" s="872"/>
      <c r="V5" s="872"/>
      <c r="W5" s="872"/>
      <c r="X5" s="872"/>
      <c r="Y5" s="872"/>
      <c r="Z5" s="872"/>
      <c r="AA5" s="872"/>
      <c r="AB5" s="872"/>
      <c r="AC5" s="873"/>
      <c r="AD5" s="899"/>
      <c r="AE5" s="872"/>
      <c r="AF5" s="872"/>
      <c r="AG5" s="872"/>
      <c r="AH5" s="872"/>
      <c r="AI5" s="872"/>
      <c r="AJ5" s="872"/>
      <c r="AK5" s="872"/>
      <c r="AL5" s="872"/>
      <c r="AM5" s="872"/>
      <c r="AN5" s="872"/>
      <c r="AO5" s="872"/>
    </row>
    <row r="6" spans="1:41" ht="20.100000000000001" customHeight="1">
      <c r="B6" s="872" t="s">
        <v>408</v>
      </c>
      <c r="C6" s="872"/>
      <c r="D6" s="872"/>
      <c r="E6" s="872"/>
      <c r="F6" s="872"/>
      <c r="G6" s="872"/>
      <c r="H6" s="872"/>
      <c r="I6" s="872"/>
      <c r="J6" s="872"/>
      <c r="K6" s="872"/>
      <c r="L6" s="873"/>
      <c r="M6" s="899"/>
      <c r="N6" s="872"/>
      <c r="O6" s="872"/>
      <c r="P6" s="872"/>
      <c r="Q6" s="872"/>
      <c r="R6" s="872"/>
      <c r="S6" s="872"/>
      <c r="T6" s="872"/>
      <c r="U6" s="872"/>
      <c r="V6" s="872"/>
      <c r="W6" s="872"/>
      <c r="X6" s="872"/>
      <c r="Y6" s="872"/>
      <c r="Z6" s="872"/>
      <c r="AA6" s="872"/>
      <c r="AB6" s="872"/>
      <c r="AC6" s="873"/>
      <c r="AD6" s="899"/>
      <c r="AE6" s="872"/>
      <c r="AF6" s="872"/>
      <c r="AG6" s="872"/>
      <c r="AH6" s="872"/>
      <c r="AI6" s="872"/>
      <c r="AJ6" s="872"/>
      <c r="AK6" s="872"/>
      <c r="AL6" s="872"/>
      <c r="AM6" s="872"/>
      <c r="AN6" s="872"/>
      <c r="AO6" s="872"/>
    </row>
    <row r="7" spans="1:41" ht="20.100000000000001" customHeight="1">
      <c r="B7" s="1012" t="s">
        <v>5</v>
      </c>
      <c r="C7" s="1012"/>
      <c r="D7" s="1012"/>
      <c r="E7" s="1012"/>
      <c r="F7" s="1012"/>
      <c r="G7" s="1012"/>
      <c r="H7" s="1012"/>
      <c r="I7" s="1012"/>
      <c r="J7" s="1012"/>
      <c r="K7" s="1012"/>
      <c r="L7" s="1013"/>
      <c r="M7" s="996" t="s">
        <v>762</v>
      </c>
      <c r="N7" s="1012"/>
      <c r="O7" s="1012"/>
      <c r="P7" s="1012"/>
      <c r="Q7" s="1012"/>
      <c r="R7" s="1012"/>
      <c r="S7" s="1012"/>
      <c r="T7" s="1012"/>
      <c r="U7" s="1012"/>
      <c r="V7" s="1012"/>
      <c r="W7" s="1012"/>
      <c r="X7" s="1012"/>
      <c r="Y7" s="1012"/>
      <c r="Z7" s="1012"/>
      <c r="AA7" s="1012"/>
      <c r="AB7" s="1012"/>
      <c r="AC7" s="1013"/>
      <c r="AD7" s="996"/>
      <c r="AE7" s="1012"/>
      <c r="AF7" s="1012"/>
      <c r="AG7" s="1012"/>
      <c r="AH7" s="1012"/>
      <c r="AI7" s="1012"/>
      <c r="AJ7" s="1012"/>
      <c r="AK7" s="1012"/>
      <c r="AL7" s="1012"/>
      <c r="AM7" s="1012"/>
      <c r="AN7" s="1012"/>
      <c r="AO7" s="1012"/>
    </row>
    <row r="8" spans="1:41" ht="20.100000000000001" customHeight="1">
      <c r="B8" s="1020" t="s">
        <v>616</v>
      </c>
      <c r="C8" s="1020"/>
      <c r="D8" s="1020"/>
      <c r="E8" s="1020"/>
      <c r="F8" s="1020"/>
      <c r="G8" s="1020"/>
      <c r="H8" s="1020"/>
      <c r="I8" s="1020"/>
      <c r="J8" s="1020"/>
      <c r="K8" s="1020"/>
      <c r="L8" s="1002"/>
      <c r="M8" s="1008"/>
      <c r="N8" s="1020"/>
      <c r="O8" s="1020"/>
      <c r="P8" s="1020"/>
      <c r="Q8" s="1020"/>
      <c r="R8" s="1020"/>
      <c r="S8" s="1020"/>
      <c r="T8" s="1020"/>
      <c r="U8" s="1020"/>
      <c r="V8" s="1020"/>
      <c r="W8" s="1020"/>
      <c r="X8" s="1020"/>
      <c r="Y8" s="1020"/>
      <c r="Z8" s="1020"/>
      <c r="AA8" s="1020"/>
      <c r="AB8" s="1020"/>
      <c r="AC8" s="1002"/>
      <c r="AD8" s="1008"/>
      <c r="AE8" s="1020"/>
      <c r="AF8" s="1020"/>
      <c r="AG8" s="1020"/>
      <c r="AH8" s="1020"/>
      <c r="AI8" s="1020"/>
      <c r="AJ8" s="1020"/>
      <c r="AK8" s="1020"/>
      <c r="AL8" s="1020"/>
      <c r="AM8" s="1020"/>
      <c r="AN8" s="1020"/>
      <c r="AO8" s="1020"/>
    </row>
    <row r="9" spans="1:41" ht="19.5" customHeight="1"/>
    <row r="10" spans="1:41" ht="21.95" customHeight="1">
      <c r="A10" s="572"/>
      <c r="B10" s="1" t="s">
        <v>635</v>
      </c>
      <c r="C10" s="573"/>
      <c r="D10" s="572"/>
      <c r="E10" s="572"/>
      <c r="F10" s="572"/>
      <c r="G10" s="572"/>
      <c r="H10" s="572"/>
      <c r="I10" s="572"/>
      <c r="J10" s="572"/>
      <c r="K10" s="572"/>
      <c r="L10" s="572"/>
      <c r="M10" s="572"/>
      <c r="N10" s="572"/>
      <c r="O10" s="572"/>
      <c r="P10" s="572"/>
      <c r="Q10" s="572"/>
      <c r="R10" s="572"/>
      <c r="S10" s="572"/>
      <c r="T10" s="572"/>
      <c r="U10" s="572"/>
      <c r="V10" s="572"/>
      <c r="W10" s="572"/>
      <c r="X10" s="572"/>
      <c r="Y10" s="572"/>
      <c r="Z10" s="572"/>
      <c r="AA10" s="572"/>
      <c r="AB10" s="572"/>
      <c r="AC10" s="572"/>
      <c r="AD10" s="572"/>
      <c r="AE10" s="572"/>
      <c r="AF10" s="572"/>
      <c r="AG10" s="572"/>
      <c r="AH10" s="572"/>
      <c r="AI10" s="572"/>
      <c r="AJ10" s="572"/>
      <c r="AK10" s="572"/>
      <c r="AL10" s="572"/>
      <c r="AM10" s="572"/>
      <c r="AN10" s="572"/>
      <c r="AO10" s="572"/>
    </row>
    <row r="11" spans="1:41" ht="21.95" customHeight="1">
      <c r="A11" s="572"/>
      <c r="B11" s="1"/>
      <c r="C11" s="573" t="s">
        <v>625</v>
      </c>
      <c r="D11" s="572"/>
      <c r="E11" s="572"/>
      <c r="F11" s="572"/>
      <c r="G11" s="572"/>
      <c r="H11" s="572"/>
      <c r="I11" s="572"/>
      <c r="J11" s="572"/>
      <c r="K11" s="572"/>
      <c r="L11" s="572"/>
      <c r="M11" s="572"/>
      <c r="N11" s="572"/>
      <c r="O11" s="572"/>
      <c r="P11" s="572"/>
      <c r="Q11" s="572"/>
      <c r="R11" s="572"/>
      <c r="S11" s="572"/>
      <c r="T11" s="572"/>
      <c r="U11" s="572"/>
      <c r="V11" s="572"/>
      <c r="W11" s="572"/>
      <c r="X11" s="572"/>
      <c r="Y11" s="572"/>
      <c r="Z11" s="572"/>
      <c r="AA11" s="572"/>
      <c r="AB11" s="572"/>
      <c r="AC11" s="572"/>
      <c r="AD11" s="572"/>
      <c r="AE11" s="572"/>
      <c r="AF11" s="572"/>
      <c r="AG11" s="572"/>
      <c r="AH11" s="572"/>
      <c r="AI11" s="572"/>
      <c r="AJ11" s="572"/>
      <c r="AK11" s="572"/>
      <c r="AL11" s="572"/>
      <c r="AM11" s="572"/>
      <c r="AN11" s="572"/>
      <c r="AO11" s="572"/>
    </row>
    <row r="12" spans="1:41" ht="27.95" customHeight="1">
      <c r="A12" s="572"/>
      <c r="B12" s="743" t="s">
        <v>6</v>
      </c>
      <c r="C12" s="747"/>
      <c r="D12" s="747"/>
      <c r="E12" s="747"/>
      <c r="F12" s="747"/>
      <c r="G12" s="747"/>
      <c r="H12" s="747"/>
      <c r="I12" s="747"/>
      <c r="J12" s="747"/>
      <c r="K12" s="747" t="s">
        <v>717</v>
      </c>
      <c r="L12" s="747"/>
      <c r="M12" s="747"/>
      <c r="N12" s="747"/>
      <c r="O12" s="747"/>
      <c r="P12" s="747"/>
      <c r="Q12" s="747"/>
      <c r="R12" s="747"/>
      <c r="S12" s="747"/>
      <c r="T12" s="747" t="s">
        <v>718</v>
      </c>
      <c r="U12" s="747"/>
      <c r="V12" s="747"/>
      <c r="W12" s="747"/>
      <c r="X12" s="747"/>
      <c r="Y12" s="747"/>
      <c r="Z12" s="747"/>
      <c r="AA12" s="747"/>
      <c r="AB12" s="747"/>
      <c r="AC12" s="747" t="s">
        <v>719</v>
      </c>
      <c r="AD12" s="747"/>
      <c r="AE12" s="747"/>
      <c r="AF12" s="747"/>
      <c r="AG12" s="747"/>
      <c r="AH12" s="747"/>
      <c r="AI12" s="747"/>
      <c r="AJ12" s="747"/>
      <c r="AK12" s="747"/>
      <c r="AL12" s="735" t="s">
        <v>633</v>
      </c>
      <c r="AM12" s="735"/>
      <c r="AN12" s="735"/>
      <c r="AO12" s="771"/>
    </row>
    <row r="13" spans="1:41" ht="24.75" customHeight="1">
      <c r="A13" s="572"/>
      <c r="B13" s="1009" t="s">
        <v>724</v>
      </c>
      <c r="C13" s="1010"/>
      <c r="D13" s="1010"/>
      <c r="E13" s="1010"/>
      <c r="F13" s="1010"/>
      <c r="G13" s="1010"/>
      <c r="H13" s="1010"/>
      <c r="I13" s="1010"/>
      <c r="J13" s="1010"/>
      <c r="K13" s="2343">
        <f>AE31</f>
        <v>5.52</v>
      </c>
      <c r="L13" s="2344"/>
      <c r="M13" s="2344"/>
      <c r="N13" s="2344"/>
      <c r="O13" s="2344"/>
      <c r="P13" s="689" t="s">
        <v>9</v>
      </c>
      <c r="Q13" s="2345">
        <f>AK31</f>
        <v>7.86</v>
      </c>
      <c r="R13" s="2345"/>
      <c r="S13" s="2346"/>
      <c r="T13" s="2343">
        <f>AE32</f>
        <v>5.94</v>
      </c>
      <c r="U13" s="2344"/>
      <c r="V13" s="2344"/>
      <c r="W13" s="2344"/>
      <c r="X13" s="2344"/>
      <c r="Y13" s="689" t="s">
        <v>9</v>
      </c>
      <c r="Z13" s="2345">
        <f>AK32</f>
        <v>8.73</v>
      </c>
      <c r="AA13" s="2345"/>
      <c r="AB13" s="2346"/>
      <c r="AC13" s="2343">
        <f>AE33</f>
        <v>5.88</v>
      </c>
      <c r="AD13" s="2344"/>
      <c r="AE13" s="2344"/>
      <c r="AF13" s="2344"/>
      <c r="AG13" s="2344"/>
      <c r="AH13" s="689" t="s">
        <v>9</v>
      </c>
      <c r="AI13" s="2345">
        <f>AK33</f>
        <v>8.61</v>
      </c>
      <c r="AJ13" s="2345"/>
      <c r="AK13" s="2346"/>
      <c r="AL13" s="2349"/>
      <c r="AM13" s="2349"/>
      <c r="AN13" s="2349"/>
      <c r="AO13" s="2350"/>
    </row>
    <row r="14" spans="1:41" ht="21.95" customHeight="1">
      <c r="A14" s="572"/>
      <c r="B14" s="1015" t="s">
        <v>334</v>
      </c>
      <c r="C14" s="1016"/>
      <c r="D14" s="1016"/>
      <c r="E14" s="1016"/>
      <c r="F14" s="1016"/>
      <c r="G14" s="1016"/>
      <c r="H14" s="1016"/>
      <c r="I14" s="1016"/>
      <c r="J14" s="1016"/>
      <c r="K14" s="2347">
        <f>AE84</f>
        <v>8.2160000000000011</v>
      </c>
      <c r="L14" s="2347"/>
      <c r="M14" s="2347"/>
      <c r="N14" s="2347"/>
      <c r="O14" s="2347"/>
      <c r="P14" s="2347"/>
      <c r="Q14" s="2347"/>
      <c r="R14" s="2347"/>
      <c r="S14" s="2347"/>
      <c r="T14" s="2347">
        <f>AE85</f>
        <v>9.1609999999999996</v>
      </c>
      <c r="U14" s="2347"/>
      <c r="V14" s="2347"/>
      <c r="W14" s="2347"/>
      <c r="X14" s="2347"/>
      <c r="Y14" s="2347"/>
      <c r="Z14" s="2347"/>
      <c r="AA14" s="2347"/>
      <c r="AB14" s="2347"/>
      <c r="AC14" s="2347">
        <f>AE86</f>
        <v>9.0259999999999998</v>
      </c>
      <c r="AD14" s="2347"/>
      <c r="AE14" s="2347"/>
      <c r="AF14" s="2347"/>
      <c r="AG14" s="2347"/>
      <c r="AH14" s="2347"/>
      <c r="AI14" s="2347"/>
      <c r="AJ14" s="2347"/>
      <c r="AK14" s="2347"/>
      <c r="AL14" s="2351"/>
      <c r="AM14" s="2351"/>
      <c r="AN14" s="2351"/>
      <c r="AO14" s="2352"/>
    </row>
    <row r="15" spans="1:41" ht="21.95" customHeight="1">
      <c r="A15" s="572"/>
      <c r="B15" s="1015" t="s">
        <v>408</v>
      </c>
      <c r="C15" s="1016"/>
      <c r="D15" s="1016"/>
      <c r="E15" s="1016"/>
      <c r="F15" s="1016"/>
      <c r="G15" s="1016"/>
      <c r="H15" s="1016"/>
      <c r="I15" s="1016"/>
      <c r="J15" s="1016"/>
      <c r="K15" s="2347">
        <f>AH135</f>
        <v>8.0972008304310883</v>
      </c>
      <c r="L15" s="2347"/>
      <c r="M15" s="2347"/>
      <c r="N15" s="2347"/>
      <c r="O15" s="2347"/>
      <c r="P15" s="2347"/>
      <c r="Q15" s="2347"/>
      <c r="R15" s="2347"/>
      <c r="S15" s="2347"/>
      <c r="T15" s="2347">
        <f>AH137</f>
        <v>9.6036150969463101</v>
      </c>
      <c r="U15" s="2347"/>
      <c r="V15" s="2347"/>
      <c r="W15" s="2347"/>
      <c r="X15" s="2347"/>
      <c r="Y15" s="2347"/>
      <c r="Z15" s="2347"/>
      <c r="AA15" s="2347"/>
      <c r="AB15" s="2347"/>
      <c r="AC15" s="2347">
        <f>AH139</f>
        <v>9.5910320969638612</v>
      </c>
      <c r="AD15" s="2347"/>
      <c r="AE15" s="2347"/>
      <c r="AF15" s="2347"/>
      <c r="AG15" s="2347"/>
      <c r="AH15" s="2347"/>
      <c r="AI15" s="2347"/>
      <c r="AJ15" s="2347"/>
      <c r="AK15" s="2347"/>
      <c r="AL15" s="2351"/>
      <c r="AM15" s="2351"/>
      <c r="AN15" s="2351"/>
      <c r="AO15" s="2352"/>
    </row>
    <row r="16" spans="1:41" ht="21.95" customHeight="1">
      <c r="A16" s="572"/>
      <c r="B16" s="1002" t="s">
        <v>8</v>
      </c>
      <c r="C16" s="1003"/>
      <c r="D16" s="1003"/>
      <c r="E16" s="1003"/>
      <c r="F16" s="1003"/>
      <c r="G16" s="1003"/>
      <c r="H16" s="1003"/>
      <c r="I16" s="1003"/>
      <c r="J16" s="1003"/>
      <c r="K16" s="2348">
        <f>J198</f>
        <v>6.1</v>
      </c>
      <c r="L16" s="2348"/>
      <c r="M16" s="2348"/>
      <c r="N16" s="2348"/>
      <c r="O16" s="2348"/>
      <c r="P16" s="2348"/>
      <c r="Q16" s="2348"/>
      <c r="R16" s="2348"/>
      <c r="S16" s="2348"/>
      <c r="T16" s="2348">
        <f>J199</f>
        <v>6.7</v>
      </c>
      <c r="U16" s="2348"/>
      <c r="V16" s="2348"/>
      <c r="W16" s="2348"/>
      <c r="X16" s="2348"/>
      <c r="Y16" s="2348"/>
      <c r="Z16" s="2348"/>
      <c r="AA16" s="2348"/>
      <c r="AB16" s="2348"/>
      <c r="AC16" s="2348">
        <f>J200</f>
        <v>6.6</v>
      </c>
      <c r="AD16" s="2348"/>
      <c r="AE16" s="2348"/>
      <c r="AF16" s="2348"/>
      <c r="AG16" s="2348"/>
      <c r="AH16" s="2348"/>
      <c r="AI16" s="2348"/>
      <c r="AJ16" s="2348"/>
      <c r="AK16" s="2348"/>
      <c r="AL16" s="2353"/>
      <c r="AM16" s="2353"/>
      <c r="AN16" s="2353"/>
      <c r="AO16" s="2354"/>
    </row>
    <row r="17" spans="1:82" ht="21.95" customHeight="1">
      <c r="A17" s="572"/>
      <c r="B17" s="1"/>
      <c r="C17" s="573"/>
      <c r="D17" s="572"/>
      <c r="E17" s="572"/>
      <c r="F17" s="572"/>
      <c r="G17" s="572"/>
      <c r="H17" s="572"/>
      <c r="I17" s="572"/>
      <c r="J17" s="572"/>
      <c r="K17" s="572"/>
      <c r="L17" s="572"/>
      <c r="M17" s="572"/>
      <c r="N17" s="572"/>
      <c r="O17" s="572"/>
      <c r="P17" s="572"/>
      <c r="Q17" s="572"/>
      <c r="R17" s="572"/>
      <c r="S17" s="572"/>
      <c r="T17" s="572"/>
      <c r="U17" s="572"/>
      <c r="V17" s="572"/>
      <c r="W17" s="572"/>
      <c r="X17" s="572"/>
      <c r="Y17" s="572"/>
      <c r="Z17" s="572"/>
      <c r="AA17" s="572"/>
      <c r="AB17" s="572"/>
      <c r="AC17" s="572"/>
      <c r="AD17" s="572"/>
      <c r="AE17" s="572"/>
      <c r="AF17" s="572"/>
      <c r="AG17" s="572"/>
      <c r="AH17" s="572"/>
      <c r="AI17" s="572"/>
      <c r="AJ17" s="572"/>
      <c r="AK17" s="572"/>
      <c r="AL17" s="572"/>
      <c r="AM17" s="572"/>
      <c r="AN17" s="572"/>
      <c r="AO17" s="572"/>
    </row>
    <row r="18" spans="1:82" ht="20.100000000000001" customHeight="1">
      <c r="A18" s="1" t="s">
        <v>636</v>
      </c>
      <c r="B18" s="346" t="s">
        <v>637</v>
      </c>
    </row>
    <row r="19" spans="1:82" ht="20.100000000000001" customHeight="1">
      <c r="A19" s="572"/>
      <c r="B19" s="1"/>
      <c r="C19" s="571" t="s">
        <v>638</v>
      </c>
    </row>
    <row r="20" spans="1:82" ht="19.5" customHeight="1">
      <c r="B20" s="738" t="s">
        <v>6</v>
      </c>
      <c r="C20" s="738"/>
      <c r="D20" s="738"/>
      <c r="E20" s="738"/>
      <c r="F20" s="738"/>
      <c r="G20" s="738"/>
      <c r="H20" s="738"/>
      <c r="I20" s="739"/>
      <c r="J20" s="740" t="s">
        <v>306</v>
      </c>
      <c r="K20" s="738"/>
      <c r="L20" s="738"/>
      <c r="M20" s="738"/>
      <c r="N20" s="739"/>
      <c r="O20" s="741" t="s">
        <v>742</v>
      </c>
      <c r="P20" s="742"/>
      <c r="Q20" s="742"/>
      <c r="R20" s="742"/>
      <c r="S20" s="742"/>
      <c r="T20" s="743"/>
      <c r="U20" s="771" t="s">
        <v>216</v>
      </c>
      <c r="V20" s="772"/>
      <c r="W20" s="772"/>
      <c r="X20" s="772"/>
      <c r="Y20" s="772"/>
      <c r="Z20" s="772"/>
      <c r="AA20" s="773"/>
      <c r="AB20" s="771" t="s">
        <v>288</v>
      </c>
      <c r="AC20" s="772"/>
      <c r="AD20" s="772"/>
      <c r="AE20" s="772"/>
      <c r="AF20" s="772"/>
      <c r="AG20" s="772"/>
      <c r="AH20" s="773"/>
      <c r="AI20" s="741" t="s">
        <v>217</v>
      </c>
      <c r="AJ20" s="742"/>
      <c r="AK20" s="742"/>
      <c r="AL20" s="742"/>
      <c r="AM20" s="742"/>
      <c r="AN20" s="742"/>
      <c r="AO20" s="742"/>
      <c r="AP20" s="578"/>
      <c r="AX20" s="579"/>
      <c r="AY20" s="579"/>
      <c r="AZ20" s="579"/>
      <c r="BA20" s="580"/>
      <c r="BB20" s="580"/>
      <c r="BC20" s="580"/>
      <c r="BD20" s="580"/>
      <c r="BE20" s="580"/>
      <c r="BF20" s="580"/>
      <c r="BG20" s="580"/>
      <c r="BH20" s="580"/>
      <c r="BI20" s="580"/>
      <c r="BJ20" s="580"/>
      <c r="BK20" s="981"/>
      <c r="BL20" s="981"/>
      <c r="BM20" s="981"/>
      <c r="BN20" s="981"/>
      <c r="BO20" s="981"/>
      <c r="BP20" s="981"/>
      <c r="BQ20" s="981"/>
      <c r="BR20" s="981"/>
      <c r="BS20" s="981"/>
      <c r="BT20" s="981"/>
      <c r="BU20" s="980"/>
      <c r="BV20" s="980"/>
      <c r="BW20" s="980"/>
      <c r="BX20" s="980"/>
      <c r="BY20" s="980"/>
      <c r="BZ20" s="980"/>
      <c r="CA20" s="980"/>
      <c r="CB20" s="980"/>
      <c r="CC20" s="980"/>
      <c r="CD20" s="980"/>
    </row>
    <row r="21" spans="1:82" ht="20.100000000000001" customHeight="1">
      <c r="B21" s="1704" t="s">
        <v>720</v>
      </c>
      <c r="C21" s="1704"/>
      <c r="D21" s="1704"/>
      <c r="E21" s="1705"/>
      <c r="F21" s="901" t="str">
        <f>K12</f>
        <v>B구간</v>
      </c>
      <c r="G21" s="902"/>
      <c r="H21" s="902"/>
      <c r="I21" s="903"/>
      <c r="J21" s="1672">
        <f>'2.1 기존시설 설계조건'!L20</f>
        <v>3.6</v>
      </c>
      <c r="K21" s="2303"/>
      <c r="L21" s="2303"/>
      <c r="M21" s="2303"/>
      <c r="N21" s="2304"/>
      <c r="O21" s="2324">
        <f>'2.1 기존시설 설계조건'!Q20</f>
        <v>11.6</v>
      </c>
      <c r="P21" s="2325"/>
      <c r="Q21" s="2325"/>
      <c r="R21" s="2325"/>
      <c r="S21" s="2325"/>
      <c r="T21" s="2326"/>
      <c r="U21" s="2327">
        <f>'3.1.1 마루높이 결정(1)'!P24</f>
        <v>3.3559999999999999</v>
      </c>
      <c r="V21" s="2328"/>
      <c r="W21" s="2328"/>
      <c r="X21" s="2328"/>
      <c r="Y21" s="2328"/>
      <c r="Z21" s="2328"/>
      <c r="AA21" s="2329"/>
      <c r="AB21" s="2336">
        <f>'2.1 기존시설 설계조건'!W20</f>
        <v>-10</v>
      </c>
      <c r="AC21" s="2337"/>
      <c r="AD21" s="2337"/>
      <c r="AE21" s="2337"/>
      <c r="AF21" s="2337"/>
      <c r="AG21" s="2337"/>
      <c r="AH21" s="2338"/>
      <c r="AI21" s="2236">
        <f>$U$21-AB21</f>
        <v>13.356</v>
      </c>
      <c r="AJ21" s="2339"/>
      <c r="AK21" s="2339"/>
      <c r="AL21" s="2339"/>
      <c r="AM21" s="2339"/>
      <c r="AN21" s="2339"/>
      <c r="AO21" s="2339"/>
      <c r="AP21" s="578"/>
      <c r="AX21" s="579"/>
      <c r="AY21" s="579"/>
      <c r="AZ21" s="579"/>
      <c r="BA21" s="580"/>
      <c r="BB21" s="580"/>
      <c r="BC21" s="580"/>
      <c r="BD21" s="580"/>
      <c r="BE21" s="580"/>
      <c r="BF21" s="580"/>
      <c r="BG21" s="580"/>
      <c r="BH21" s="580"/>
      <c r="BI21" s="580"/>
      <c r="BJ21" s="580"/>
      <c r="BK21" s="581"/>
      <c r="BL21" s="581"/>
      <c r="BM21" s="581"/>
      <c r="BN21" s="581"/>
      <c r="BO21" s="581"/>
      <c r="BP21" s="581"/>
      <c r="BQ21" s="581"/>
      <c r="BR21" s="581"/>
      <c r="BS21" s="581"/>
      <c r="BT21" s="581"/>
      <c r="BU21" s="582"/>
      <c r="BV21" s="582"/>
      <c r="BW21" s="582"/>
      <c r="BX21" s="582"/>
      <c r="BY21" s="582"/>
      <c r="BZ21" s="582"/>
      <c r="CA21" s="582"/>
      <c r="CB21" s="582"/>
      <c r="CC21" s="582"/>
      <c r="CD21" s="582"/>
    </row>
    <row r="22" spans="1:82" ht="20.100000000000001" customHeight="1">
      <c r="B22" s="1706"/>
      <c r="C22" s="1706"/>
      <c r="D22" s="1706"/>
      <c r="E22" s="1707"/>
      <c r="F22" s="899" t="str">
        <f>T12</f>
        <v>C구간</v>
      </c>
      <c r="G22" s="872"/>
      <c r="H22" s="872"/>
      <c r="I22" s="873"/>
      <c r="J22" s="908">
        <f>'2.1 기존시설 설계조건'!L21</f>
        <v>4.3</v>
      </c>
      <c r="K22" s="909"/>
      <c r="L22" s="909"/>
      <c r="M22" s="909"/>
      <c r="N22" s="910"/>
      <c r="O22" s="1046">
        <f>'2.1 기존시설 설계조건'!Q21</f>
        <v>11.6</v>
      </c>
      <c r="P22" s="1103"/>
      <c r="Q22" s="1103"/>
      <c r="R22" s="1103"/>
      <c r="S22" s="1103"/>
      <c r="T22" s="1104"/>
      <c r="U22" s="1028">
        <f>U21</f>
        <v>3.3559999999999999</v>
      </c>
      <c r="V22" s="1029"/>
      <c r="W22" s="1029"/>
      <c r="X22" s="1029"/>
      <c r="Y22" s="1029"/>
      <c r="Z22" s="1029"/>
      <c r="AA22" s="1030"/>
      <c r="AB22" s="2333">
        <f>'2.1 기존시설 설계조건'!W21</f>
        <v>-10</v>
      </c>
      <c r="AC22" s="2334"/>
      <c r="AD22" s="2334"/>
      <c r="AE22" s="2334"/>
      <c r="AF22" s="2334"/>
      <c r="AG22" s="2334"/>
      <c r="AH22" s="2335"/>
      <c r="AI22" s="1022">
        <f>$U$21-AB22</f>
        <v>13.356</v>
      </c>
      <c r="AJ22" s="2321"/>
      <c r="AK22" s="2321"/>
      <c r="AL22" s="2321"/>
      <c r="AM22" s="2321"/>
      <c r="AN22" s="2321"/>
      <c r="AO22" s="2321"/>
      <c r="AP22" s="578"/>
      <c r="AX22" s="579"/>
      <c r="AY22" s="579"/>
      <c r="AZ22" s="579"/>
      <c r="BA22" s="580"/>
      <c r="BB22" s="580"/>
      <c r="BC22" s="580"/>
      <c r="BD22" s="580"/>
      <c r="BE22" s="580"/>
      <c r="BF22" s="580"/>
      <c r="BG22" s="580"/>
      <c r="BH22" s="580"/>
      <c r="BI22" s="580"/>
      <c r="BJ22" s="580"/>
      <c r="BK22" s="581"/>
      <c r="BL22" s="581"/>
      <c r="BM22" s="581"/>
      <c r="BN22" s="581"/>
      <c r="BO22" s="581"/>
      <c r="BP22" s="581"/>
      <c r="BQ22" s="581"/>
      <c r="BR22" s="581"/>
      <c r="BS22" s="581"/>
      <c r="BT22" s="581"/>
      <c r="BU22" s="582"/>
      <c r="BV22" s="582"/>
      <c r="BW22" s="582"/>
      <c r="BX22" s="582"/>
      <c r="BY22" s="582"/>
      <c r="BZ22" s="582"/>
      <c r="CA22" s="582"/>
      <c r="CB22" s="582"/>
      <c r="CC22" s="582"/>
      <c r="CD22" s="582"/>
    </row>
    <row r="23" spans="1:82" ht="20.100000000000001" customHeight="1">
      <c r="B23" s="2261"/>
      <c r="C23" s="2261"/>
      <c r="D23" s="2261"/>
      <c r="E23" s="2262"/>
      <c r="F23" s="904" t="str">
        <f>AC12</f>
        <v>D구간</v>
      </c>
      <c r="G23" s="874"/>
      <c r="H23" s="874"/>
      <c r="I23" s="875"/>
      <c r="J23" s="915">
        <f>'2.1 기존시설 설계조건'!L22</f>
        <v>4.2</v>
      </c>
      <c r="K23" s="917"/>
      <c r="L23" s="917"/>
      <c r="M23" s="917"/>
      <c r="N23" s="918"/>
      <c r="O23" s="1093">
        <f>'2.1 기존시설 설계조건'!Q22</f>
        <v>11.6</v>
      </c>
      <c r="P23" s="1094"/>
      <c r="Q23" s="1094"/>
      <c r="R23" s="1094"/>
      <c r="S23" s="1094"/>
      <c r="T23" s="1110"/>
      <c r="U23" s="940">
        <f>U22</f>
        <v>3.3559999999999999</v>
      </c>
      <c r="V23" s="941"/>
      <c r="W23" s="941"/>
      <c r="X23" s="941"/>
      <c r="Y23" s="941"/>
      <c r="Z23" s="941"/>
      <c r="AA23" s="942"/>
      <c r="AB23" s="2330">
        <f>'2.1 기존시설 설계조건'!W22</f>
        <v>-10</v>
      </c>
      <c r="AC23" s="2331"/>
      <c r="AD23" s="2331"/>
      <c r="AE23" s="2331"/>
      <c r="AF23" s="2331"/>
      <c r="AG23" s="2331"/>
      <c r="AH23" s="2332"/>
      <c r="AI23" s="1019">
        <f>$U$21-AB23</f>
        <v>13.356</v>
      </c>
      <c r="AJ23" s="2323"/>
      <c r="AK23" s="2323"/>
      <c r="AL23" s="2323"/>
      <c r="AM23" s="2323"/>
      <c r="AN23" s="2323"/>
      <c r="AO23" s="2323"/>
      <c r="AP23" s="578"/>
      <c r="AX23" s="579"/>
      <c r="AY23" s="579"/>
      <c r="AZ23" s="579"/>
      <c r="BA23" s="580"/>
      <c r="BB23" s="580"/>
      <c r="BC23" s="580"/>
      <c r="BD23" s="580"/>
      <c r="BE23" s="580"/>
      <c r="BF23" s="580"/>
      <c r="BG23" s="580"/>
      <c r="BH23" s="580"/>
      <c r="BI23" s="580"/>
      <c r="BJ23" s="580"/>
      <c r="BK23" s="581"/>
      <c r="BL23" s="581"/>
      <c r="BM23" s="581"/>
      <c r="BN23" s="581"/>
      <c r="BO23" s="581"/>
      <c r="BP23" s="581"/>
      <c r="BQ23" s="581"/>
      <c r="BR23" s="581"/>
      <c r="BS23" s="581"/>
      <c r="BT23" s="581"/>
      <c r="BU23" s="582"/>
      <c r="BV23" s="582"/>
      <c r="BW23" s="582"/>
      <c r="BX23" s="582"/>
      <c r="BY23" s="582"/>
      <c r="BZ23" s="582"/>
      <c r="CA23" s="582"/>
      <c r="CB23" s="582"/>
      <c r="CC23" s="582"/>
      <c r="CD23" s="582"/>
    </row>
    <row r="24" spans="1:82" s="572" customFormat="1" ht="20.100000000000001" customHeight="1">
      <c r="B24" s="1"/>
      <c r="C24" s="572" t="s">
        <v>639</v>
      </c>
    </row>
    <row r="25" spans="1:82" s="572" customFormat="1" ht="20.100000000000001" customHeight="1">
      <c r="C25" s="1" t="s">
        <v>629</v>
      </c>
    </row>
    <row r="26" spans="1:82" s="572" customFormat="1" ht="7.5" customHeight="1">
      <c r="B26" s="583"/>
      <c r="C26" s="480"/>
      <c r="D26" s="584"/>
      <c r="E26" s="585"/>
      <c r="F26" s="585"/>
      <c r="G26" s="585"/>
      <c r="H26" s="585"/>
      <c r="I26" s="585"/>
      <c r="J26" s="585"/>
      <c r="K26" s="585"/>
      <c r="L26" s="585"/>
      <c r="M26" s="585"/>
      <c r="N26" s="585"/>
      <c r="O26" s="585"/>
      <c r="P26" s="585"/>
      <c r="Q26" s="585"/>
      <c r="R26" s="585"/>
      <c r="S26" s="585"/>
      <c r="T26" s="585"/>
      <c r="U26" s="585"/>
      <c r="V26" s="585"/>
      <c r="W26" s="585"/>
      <c r="X26" s="585"/>
      <c r="Y26" s="585"/>
      <c r="Z26" s="585"/>
      <c r="AA26" s="585"/>
      <c r="AB26" s="585"/>
      <c r="AC26" s="585"/>
      <c r="AD26" s="585"/>
      <c r="AE26" s="585"/>
      <c r="AF26" s="585"/>
      <c r="AG26" s="585"/>
      <c r="AH26" s="585"/>
      <c r="AI26" s="585"/>
      <c r="AJ26" s="585"/>
      <c r="AK26" s="585"/>
      <c r="AL26" s="585"/>
      <c r="AM26" s="585"/>
      <c r="AN26" s="585"/>
      <c r="AO26" s="586"/>
    </row>
    <row r="27" spans="1:82" s="572" customFormat="1" ht="20.100000000000001" customHeight="1">
      <c r="B27" s="488"/>
      <c r="C27" s="480"/>
      <c r="D27" s="587" t="s">
        <v>763</v>
      </c>
      <c r="E27" s="488"/>
      <c r="F27" s="488"/>
      <c r="G27" s="488"/>
      <c r="H27" s="488"/>
      <c r="I27" s="488"/>
      <c r="J27" s="488"/>
      <c r="K27" s="488"/>
      <c r="L27" s="488"/>
      <c r="M27" s="488"/>
      <c r="N27" s="488"/>
      <c r="O27" s="488"/>
      <c r="P27" s="488"/>
      <c r="Q27" s="488"/>
      <c r="R27" s="488"/>
      <c r="S27" s="488"/>
      <c r="T27" s="488"/>
      <c r="U27" s="488"/>
      <c r="V27" s="488"/>
      <c r="W27" s="488"/>
      <c r="X27" s="488"/>
      <c r="Y27" s="488"/>
      <c r="Z27" s="488"/>
      <c r="AA27" s="488"/>
      <c r="AB27" s="488"/>
      <c r="AC27" s="488"/>
      <c r="AD27" s="488"/>
      <c r="AE27" s="488"/>
      <c r="AF27" s="488"/>
      <c r="AG27" s="488"/>
      <c r="AH27" s="488"/>
      <c r="AI27" s="488"/>
      <c r="AJ27" s="488"/>
      <c r="AK27" s="488"/>
      <c r="AL27" s="488"/>
      <c r="AM27" s="488"/>
      <c r="AN27" s="488"/>
      <c r="AO27" s="587"/>
      <c r="AP27" s="488"/>
    </row>
    <row r="28" spans="1:82" s="572" customFormat="1" ht="7.5" customHeight="1">
      <c r="B28" s="583"/>
      <c r="C28" s="480"/>
      <c r="D28" s="588"/>
      <c r="E28" s="589"/>
      <c r="F28" s="589"/>
      <c r="G28" s="589"/>
      <c r="H28" s="589"/>
      <c r="I28" s="589"/>
      <c r="J28" s="589"/>
      <c r="K28" s="589"/>
      <c r="L28" s="589"/>
      <c r="M28" s="589"/>
      <c r="N28" s="589"/>
      <c r="O28" s="589"/>
      <c r="P28" s="589"/>
      <c r="Q28" s="589"/>
      <c r="R28" s="589"/>
      <c r="S28" s="589"/>
      <c r="T28" s="589"/>
      <c r="U28" s="589"/>
      <c r="V28" s="589"/>
      <c r="W28" s="589"/>
      <c r="X28" s="589"/>
      <c r="Y28" s="589"/>
      <c r="Z28" s="589"/>
      <c r="AA28" s="589"/>
      <c r="AB28" s="589"/>
      <c r="AC28" s="589"/>
      <c r="AD28" s="589"/>
      <c r="AE28" s="589"/>
      <c r="AF28" s="589"/>
      <c r="AG28" s="589"/>
      <c r="AH28" s="589"/>
      <c r="AI28" s="589"/>
      <c r="AJ28" s="589"/>
      <c r="AK28" s="589"/>
      <c r="AL28" s="589"/>
      <c r="AM28" s="589"/>
      <c r="AN28" s="589"/>
      <c r="AO28" s="586"/>
    </row>
    <row r="29" spans="1:82" s="572" customFormat="1" ht="20.100000000000001" customHeight="1">
      <c r="C29" s="573"/>
      <c r="D29" s="488"/>
      <c r="E29" s="542"/>
      <c r="T29" s="590"/>
    </row>
    <row r="30" spans="1:82" s="572" customFormat="1" ht="20.100000000000001" customHeight="1">
      <c r="A30" s="571"/>
      <c r="B30" s="738" t="s">
        <v>333</v>
      </c>
      <c r="C30" s="738"/>
      <c r="D30" s="738"/>
      <c r="E30" s="738"/>
      <c r="F30" s="738"/>
      <c r="G30" s="738"/>
      <c r="H30" s="738"/>
      <c r="I30" s="739"/>
      <c r="J30" s="740" t="s">
        <v>330</v>
      </c>
      <c r="K30" s="738"/>
      <c r="L30" s="738"/>
      <c r="M30" s="738"/>
      <c r="N30" s="738"/>
      <c r="O30" s="739"/>
      <c r="P30" s="740" t="s">
        <v>331</v>
      </c>
      <c r="Q30" s="738"/>
      <c r="R30" s="738"/>
      <c r="S30" s="738"/>
      <c r="T30" s="738"/>
      <c r="U30" s="738"/>
      <c r="V30" s="738"/>
      <c r="W30" s="738"/>
      <c r="X30" s="738"/>
      <c r="Y30" s="738"/>
      <c r="Z30" s="738"/>
      <c r="AA30" s="738"/>
      <c r="AB30" s="738"/>
      <c r="AC30" s="738"/>
      <c r="AD30" s="739"/>
      <c r="AE30" s="740" t="s">
        <v>332</v>
      </c>
      <c r="AF30" s="738"/>
      <c r="AG30" s="738"/>
      <c r="AH30" s="738"/>
      <c r="AI30" s="738"/>
      <c r="AJ30" s="738"/>
      <c r="AK30" s="738"/>
      <c r="AL30" s="738"/>
      <c r="AM30" s="738"/>
      <c r="AN30" s="738"/>
      <c r="AO30" s="738"/>
    </row>
    <row r="31" spans="1:82" s="572" customFormat="1" ht="20.100000000000001" customHeight="1">
      <c r="A31" s="571"/>
      <c r="B31" s="1704" t="str">
        <f>B21</f>
        <v>기존
구조물</v>
      </c>
      <c r="C31" s="1704"/>
      <c r="D31" s="1704"/>
      <c r="E31" s="1705"/>
      <c r="F31" s="901" t="str">
        <f>F21</f>
        <v>B구간</v>
      </c>
      <c r="G31" s="902"/>
      <c r="H31" s="902"/>
      <c r="I31" s="903"/>
      <c r="J31" s="1659">
        <f>J21</f>
        <v>3.6</v>
      </c>
      <c r="K31" s="1660"/>
      <c r="L31" s="1660"/>
      <c r="M31" s="1660"/>
      <c r="N31" s="1660"/>
      <c r="O31" s="1661"/>
      <c r="P31" s="1662">
        <f>U21</f>
        <v>3.3559999999999999</v>
      </c>
      <c r="Q31" s="1663"/>
      <c r="R31" s="1663"/>
      <c r="S31" s="278" t="s">
        <v>1</v>
      </c>
      <c r="T31" s="1664">
        <v>0.6</v>
      </c>
      <c r="U31" s="1664"/>
      <c r="V31" s="279" t="s">
        <v>9</v>
      </c>
      <c r="W31" s="1648">
        <v>1.25</v>
      </c>
      <c r="X31" s="1648"/>
      <c r="Y31" s="1648"/>
      <c r="Z31" s="279" t="s">
        <v>114</v>
      </c>
      <c r="AA31" s="1665">
        <f>J31</f>
        <v>3.6</v>
      </c>
      <c r="AB31" s="1665"/>
      <c r="AC31" s="1665"/>
      <c r="AD31" s="280" t="s">
        <v>2</v>
      </c>
      <c r="AE31" s="1666">
        <f>ROUND(P31+(T31*AA31),2)</f>
        <v>5.52</v>
      </c>
      <c r="AF31" s="1667"/>
      <c r="AG31" s="1667"/>
      <c r="AH31" s="1667"/>
      <c r="AI31" s="1667"/>
      <c r="AJ31" s="279" t="s">
        <v>9</v>
      </c>
      <c r="AK31" s="1667">
        <f>ROUND(P31+(W31*AA31),2)</f>
        <v>7.86</v>
      </c>
      <c r="AL31" s="1667"/>
      <c r="AM31" s="1667"/>
      <c r="AN31" s="1667"/>
      <c r="AO31" s="1667"/>
    </row>
    <row r="32" spans="1:82" s="572" customFormat="1" ht="20.100000000000001" customHeight="1">
      <c r="A32" s="571"/>
      <c r="B32" s="1706"/>
      <c r="C32" s="1706"/>
      <c r="D32" s="1706"/>
      <c r="E32" s="1707"/>
      <c r="F32" s="899" t="str">
        <f>F22</f>
        <v>C구간</v>
      </c>
      <c r="G32" s="872"/>
      <c r="H32" s="872"/>
      <c r="I32" s="873"/>
      <c r="J32" s="961">
        <f>J22</f>
        <v>4.3</v>
      </c>
      <c r="K32" s="962"/>
      <c r="L32" s="962"/>
      <c r="M32" s="962"/>
      <c r="N32" s="962"/>
      <c r="O32" s="963"/>
      <c r="P32" s="982">
        <f>U21</f>
        <v>3.3559999999999999</v>
      </c>
      <c r="Q32" s="1668"/>
      <c r="R32" s="1668"/>
      <c r="S32" s="421" t="s">
        <v>1</v>
      </c>
      <c r="T32" s="997">
        <v>0.6</v>
      </c>
      <c r="U32" s="997"/>
      <c r="V32" s="260" t="s">
        <v>9</v>
      </c>
      <c r="W32" s="1006">
        <v>1.25</v>
      </c>
      <c r="X32" s="1006"/>
      <c r="Y32" s="1006"/>
      <c r="Z32" s="260" t="s">
        <v>114</v>
      </c>
      <c r="AA32" s="1005">
        <f>J32</f>
        <v>4.3</v>
      </c>
      <c r="AB32" s="1005"/>
      <c r="AC32" s="1005"/>
      <c r="AD32" s="261" t="s">
        <v>2</v>
      </c>
      <c r="AE32" s="987">
        <f>ROUND(P32+(T32*AA32),2)</f>
        <v>5.94</v>
      </c>
      <c r="AF32" s="988"/>
      <c r="AG32" s="988"/>
      <c r="AH32" s="988"/>
      <c r="AI32" s="988"/>
      <c r="AJ32" s="260" t="s">
        <v>9</v>
      </c>
      <c r="AK32" s="988">
        <f>ROUND(P32+(W32*AA32),2)</f>
        <v>8.73</v>
      </c>
      <c r="AL32" s="988"/>
      <c r="AM32" s="988"/>
      <c r="AN32" s="988"/>
      <c r="AO32" s="988"/>
    </row>
    <row r="33" spans="1:66" s="572" customFormat="1" ht="20.100000000000001" customHeight="1">
      <c r="A33" s="571"/>
      <c r="B33" s="2261"/>
      <c r="C33" s="2261"/>
      <c r="D33" s="2261"/>
      <c r="E33" s="2262"/>
      <c r="F33" s="904" t="str">
        <f>F23</f>
        <v>D구간</v>
      </c>
      <c r="G33" s="874"/>
      <c r="H33" s="874"/>
      <c r="I33" s="875"/>
      <c r="J33" s="964">
        <f>J23</f>
        <v>4.2</v>
      </c>
      <c r="K33" s="965"/>
      <c r="L33" s="965"/>
      <c r="M33" s="965"/>
      <c r="N33" s="965"/>
      <c r="O33" s="966"/>
      <c r="P33" s="990">
        <f>U22</f>
        <v>3.3559999999999999</v>
      </c>
      <c r="Q33" s="2322"/>
      <c r="R33" s="2322"/>
      <c r="S33" s="259" t="s">
        <v>1</v>
      </c>
      <c r="T33" s="984">
        <v>0.6</v>
      </c>
      <c r="U33" s="984"/>
      <c r="V33" s="260" t="s">
        <v>9</v>
      </c>
      <c r="W33" s="999">
        <v>1.25</v>
      </c>
      <c r="X33" s="999"/>
      <c r="Y33" s="999"/>
      <c r="Z33" s="260" t="s">
        <v>114</v>
      </c>
      <c r="AA33" s="989">
        <f>J33</f>
        <v>4.2</v>
      </c>
      <c r="AB33" s="989"/>
      <c r="AC33" s="989"/>
      <c r="AD33" s="261" t="s">
        <v>2</v>
      </c>
      <c r="AE33" s="991">
        <f>ROUND(P33+(T33*AA33),2)</f>
        <v>5.88</v>
      </c>
      <c r="AF33" s="992"/>
      <c r="AG33" s="992"/>
      <c r="AH33" s="992"/>
      <c r="AI33" s="992"/>
      <c r="AJ33" s="260" t="s">
        <v>9</v>
      </c>
      <c r="AK33" s="992">
        <f>ROUND(P33+(W33*AA33),2)</f>
        <v>8.61</v>
      </c>
      <c r="AL33" s="992"/>
      <c r="AM33" s="992"/>
      <c r="AN33" s="992"/>
      <c r="AO33" s="992"/>
    </row>
    <row r="34" spans="1:66" s="572" customFormat="1" ht="20.100000000000001" customHeight="1">
      <c r="A34" s="571"/>
      <c r="B34" s="314"/>
      <c r="C34" s="314"/>
      <c r="D34" s="314"/>
      <c r="E34" s="314"/>
      <c r="F34" s="314"/>
      <c r="G34" s="314"/>
      <c r="H34" s="314"/>
      <c r="I34" s="314"/>
      <c r="J34" s="314"/>
      <c r="K34" s="314"/>
      <c r="L34" s="314"/>
      <c r="M34" s="314"/>
      <c r="N34" s="314"/>
      <c r="O34" s="314"/>
      <c r="P34" s="314"/>
      <c r="Q34" s="314"/>
      <c r="R34" s="314"/>
      <c r="S34" s="314"/>
      <c r="T34" s="314"/>
      <c r="U34" s="314"/>
      <c r="V34" s="314"/>
      <c r="W34" s="314"/>
      <c r="X34" s="314"/>
      <c r="Y34" s="314"/>
      <c r="Z34" s="314"/>
      <c r="AA34" s="314"/>
      <c r="AB34" s="314"/>
      <c r="AC34" s="314"/>
      <c r="AD34" s="314"/>
      <c r="AE34" s="314"/>
      <c r="AF34" s="314"/>
      <c r="AG34" s="314"/>
      <c r="AH34" s="314"/>
      <c r="AI34" s="314"/>
      <c r="AJ34" s="314"/>
      <c r="AK34" s="314"/>
      <c r="AL34" s="314"/>
      <c r="AM34" s="314"/>
      <c r="AN34" s="314"/>
      <c r="AO34" s="314"/>
    </row>
    <row r="35" spans="1:66" s="572" customFormat="1" ht="20.100000000000001" customHeight="1">
      <c r="A35" s="571"/>
      <c r="B35" s="530"/>
      <c r="C35" s="530"/>
      <c r="D35" s="530"/>
      <c r="E35" s="530"/>
      <c r="F35" s="530"/>
      <c r="G35" s="530"/>
      <c r="H35" s="530"/>
      <c r="I35" s="530"/>
      <c r="J35" s="530"/>
      <c r="K35" s="530"/>
      <c r="L35" s="530"/>
      <c r="M35" s="530"/>
      <c r="N35" s="530"/>
      <c r="O35" s="530"/>
      <c r="P35" s="530"/>
      <c r="Q35" s="530"/>
      <c r="R35" s="530"/>
      <c r="S35" s="530"/>
      <c r="T35" s="530"/>
      <c r="U35" s="530"/>
      <c r="V35" s="530"/>
      <c r="W35" s="530"/>
      <c r="X35" s="530"/>
      <c r="Y35" s="530"/>
      <c r="Z35" s="530"/>
      <c r="AA35" s="530"/>
      <c r="AB35" s="530"/>
      <c r="AC35" s="530"/>
      <c r="AD35" s="530"/>
      <c r="AE35" s="530"/>
      <c r="AF35" s="530"/>
      <c r="AG35" s="530"/>
      <c r="AH35" s="530"/>
      <c r="AI35" s="530"/>
      <c r="AJ35" s="530"/>
      <c r="AK35" s="530"/>
      <c r="AL35" s="530"/>
      <c r="AM35" s="530"/>
      <c r="AN35" s="530"/>
      <c r="AO35" s="530"/>
    </row>
    <row r="36" spans="1:66" s="572" customFormat="1" ht="20.100000000000001" customHeight="1">
      <c r="A36" s="571"/>
      <c r="B36" s="530"/>
      <c r="C36" s="530"/>
      <c r="D36" s="530"/>
      <c r="E36" s="530"/>
      <c r="F36" s="530"/>
      <c r="G36" s="530"/>
      <c r="H36" s="530"/>
      <c r="I36" s="530"/>
      <c r="J36" s="530"/>
      <c r="K36" s="530"/>
      <c r="L36" s="530"/>
      <c r="M36" s="530"/>
      <c r="N36" s="530"/>
      <c r="O36" s="530"/>
      <c r="P36" s="530"/>
      <c r="Q36" s="530"/>
      <c r="R36" s="530"/>
      <c r="S36" s="530"/>
      <c r="T36" s="530"/>
      <c r="U36" s="530"/>
      <c r="V36" s="530"/>
      <c r="W36" s="530"/>
      <c r="X36" s="530"/>
      <c r="Y36" s="530"/>
      <c r="Z36" s="530"/>
      <c r="AA36" s="530"/>
      <c r="AB36" s="530"/>
      <c r="AC36" s="530"/>
      <c r="AD36" s="530"/>
      <c r="AE36" s="530"/>
      <c r="AF36" s="530"/>
      <c r="AG36" s="530"/>
      <c r="AH36" s="530"/>
      <c r="AI36" s="530"/>
      <c r="AJ36" s="530"/>
      <c r="AK36" s="530"/>
      <c r="AL36" s="530"/>
      <c r="AM36" s="530"/>
      <c r="AN36" s="530"/>
      <c r="AO36" s="530"/>
    </row>
    <row r="37" spans="1:66" ht="20.100000000000001" customHeight="1">
      <c r="A37" s="1"/>
      <c r="B37" s="1"/>
      <c r="C37" s="1" t="s">
        <v>630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 ht="20.100000000000001" customHeight="1">
      <c r="A38" s="1"/>
      <c r="B38" s="1"/>
      <c r="C38" s="573" t="s">
        <v>346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1:66" ht="20.100000000000001" customHeight="1">
      <c r="A39" s="1"/>
      <c r="B39" s="1"/>
      <c r="C39" s="1"/>
      <c r="D39" s="1" t="s">
        <v>666</v>
      </c>
      <c r="E39" s="488"/>
      <c r="F39" s="488"/>
      <c r="G39" s="488"/>
      <c r="H39" s="488"/>
      <c r="I39" s="488"/>
      <c r="J39" s="488"/>
      <c r="K39" s="488"/>
      <c r="L39" s="488"/>
      <c r="M39" s="488"/>
      <c r="N39" s="488"/>
      <c r="O39" s="488"/>
      <c r="P39" s="488"/>
      <c r="Q39" s="488"/>
      <c r="R39" s="488"/>
      <c r="S39" s="488"/>
      <c r="T39" s="488"/>
      <c r="AI39" s="488"/>
      <c r="AJ39" s="488"/>
      <c r="AK39" s="488"/>
      <c r="AL39" s="488"/>
      <c r="AM39" s="488"/>
      <c r="AN39" s="488"/>
      <c r="AO39" s="488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1:66" ht="20.100000000000001" customHeight="1">
      <c r="A40" s="1"/>
      <c r="B40" s="1"/>
      <c r="C40" s="1"/>
      <c r="D40" s="1"/>
      <c r="E40" s="488"/>
      <c r="F40" s="488"/>
      <c r="G40" s="488"/>
      <c r="H40" s="488"/>
      <c r="I40" s="488"/>
      <c r="J40" s="594"/>
      <c r="K40" s="488"/>
      <c r="L40" s="488"/>
      <c r="M40" s="488"/>
      <c r="N40" s="488"/>
      <c r="O40" s="488"/>
      <c r="P40" s="488"/>
      <c r="Q40" s="488"/>
      <c r="R40" s="488"/>
      <c r="S40" s="488"/>
      <c r="T40" s="488"/>
      <c r="AI40" s="488"/>
      <c r="AJ40" s="488"/>
      <c r="AK40" s="488"/>
      <c r="AL40" s="488"/>
      <c r="AM40" s="488"/>
      <c r="AN40" s="488"/>
      <c r="AO40" s="488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1:66" ht="20.100000000000001" customHeight="1">
      <c r="A41" s="1"/>
      <c r="B41" s="1"/>
      <c r="C41" s="1"/>
      <c r="D41" s="1"/>
      <c r="E41" s="488"/>
      <c r="F41" s="488"/>
      <c r="G41" s="488"/>
      <c r="H41" s="488"/>
      <c r="I41" s="488"/>
      <c r="J41" s="594"/>
      <c r="K41" s="488"/>
      <c r="L41" s="488"/>
      <c r="M41" s="488"/>
      <c r="N41" s="488"/>
      <c r="O41" s="488"/>
      <c r="P41" s="488"/>
      <c r="Q41" s="488"/>
      <c r="R41" s="488"/>
      <c r="S41" s="488"/>
      <c r="T41" s="488"/>
      <c r="AI41" s="488"/>
      <c r="AJ41" s="488"/>
      <c r="AK41" s="488"/>
      <c r="AL41" s="488"/>
      <c r="AM41" s="488"/>
      <c r="AN41" s="488"/>
      <c r="AO41" s="488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1:66" ht="20.100000000000001" customHeight="1">
      <c r="A42" s="1"/>
      <c r="B42" s="1"/>
      <c r="C42" s="1"/>
      <c r="D42" s="1"/>
      <c r="E42" s="488"/>
      <c r="F42" s="488"/>
      <c r="G42" s="488"/>
      <c r="H42" s="488"/>
      <c r="I42" s="488"/>
      <c r="J42" s="594"/>
      <c r="K42" s="488"/>
      <c r="L42" s="488"/>
      <c r="M42" s="488"/>
      <c r="N42" s="488"/>
      <c r="O42" s="488"/>
      <c r="P42" s="488"/>
      <c r="Q42" s="488"/>
      <c r="R42" s="488"/>
      <c r="S42" s="488"/>
      <c r="T42" s="488"/>
      <c r="U42" s="488"/>
      <c r="V42" s="488"/>
      <c r="W42" s="488"/>
      <c r="X42" s="488"/>
      <c r="Y42" s="488"/>
      <c r="Z42" s="488"/>
      <c r="AA42" s="488"/>
      <c r="AB42" s="488"/>
      <c r="AC42" s="488"/>
      <c r="AD42" s="488"/>
      <c r="AE42" s="488"/>
      <c r="AF42" s="488"/>
      <c r="AG42" s="488"/>
      <c r="AH42" s="488"/>
      <c r="AI42" s="488"/>
      <c r="AJ42" s="488"/>
      <c r="AK42" s="488"/>
      <c r="AL42" s="488"/>
      <c r="AM42" s="488"/>
      <c r="AN42" s="488"/>
      <c r="AO42" s="488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1:66" ht="20.100000000000001" customHeight="1">
      <c r="A43" s="1"/>
      <c r="B43" s="738" t="s">
        <v>689</v>
      </c>
      <c r="C43" s="738"/>
      <c r="D43" s="738"/>
      <c r="E43" s="738"/>
      <c r="F43" s="738"/>
      <c r="G43" s="739"/>
      <c r="H43" s="740" t="s">
        <v>669</v>
      </c>
      <c r="I43" s="738"/>
      <c r="J43" s="738"/>
      <c r="K43" s="738"/>
      <c r="L43" s="738"/>
      <c r="M43" s="739"/>
      <c r="N43" s="740" t="s">
        <v>670</v>
      </c>
      <c r="O43" s="738"/>
      <c r="P43" s="738"/>
      <c r="Q43" s="738"/>
      <c r="R43" s="738"/>
      <c r="S43" s="739"/>
      <c r="T43" s="740" t="s">
        <v>671</v>
      </c>
      <c r="U43" s="738"/>
      <c r="V43" s="738"/>
      <c r="W43" s="738"/>
      <c r="X43" s="738"/>
      <c r="Y43" s="739"/>
      <c r="Z43" s="740" t="s">
        <v>672</v>
      </c>
      <c r="AA43" s="738"/>
      <c r="AB43" s="738"/>
      <c r="AC43" s="738"/>
      <c r="AD43" s="738"/>
      <c r="AE43" s="739"/>
      <c r="AF43" s="740" t="s">
        <v>668</v>
      </c>
      <c r="AG43" s="738"/>
      <c r="AH43" s="738"/>
      <c r="AI43" s="738"/>
      <c r="AJ43" s="738"/>
      <c r="AK43" s="738"/>
      <c r="AL43" s="738"/>
      <c r="AM43" s="738"/>
      <c r="AN43" s="738"/>
      <c r="AO43" s="738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1:66" ht="20.100000000000001" customHeight="1">
      <c r="A44" s="1"/>
      <c r="B44" s="1669" t="s">
        <v>673</v>
      </c>
      <c r="C44" s="1669"/>
      <c r="D44" s="1669"/>
      <c r="E44" s="1669"/>
      <c r="F44" s="1669"/>
      <c r="G44" s="926"/>
      <c r="H44" s="901">
        <v>2.3199999999999998</v>
      </c>
      <c r="I44" s="902"/>
      <c r="J44" s="902"/>
      <c r="K44" s="902"/>
      <c r="L44" s="902"/>
      <c r="M44" s="903"/>
      <c r="N44" s="901">
        <v>1.86</v>
      </c>
      <c r="O44" s="902"/>
      <c r="P44" s="902"/>
      <c r="Q44" s="902"/>
      <c r="R44" s="902"/>
      <c r="S44" s="903"/>
      <c r="T44" s="901">
        <v>1.7</v>
      </c>
      <c r="U44" s="902"/>
      <c r="V44" s="902"/>
      <c r="W44" s="902"/>
      <c r="X44" s="902"/>
      <c r="Y44" s="903"/>
      <c r="Z44" s="901">
        <v>1.38</v>
      </c>
      <c r="AA44" s="902"/>
      <c r="AB44" s="902"/>
      <c r="AC44" s="902"/>
      <c r="AD44" s="902"/>
      <c r="AE44" s="903"/>
      <c r="AF44" s="901">
        <v>0.88</v>
      </c>
      <c r="AG44" s="902"/>
      <c r="AH44" s="902"/>
      <c r="AI44" s="902"/>
      <c r="AJ44" s="902"/>
      <c r="AK44" s="902"/>
      <c r="AL44" s="902"/>
      <c r="AM44" s="902"/>
      <c r="AN44" s="902"/>
      <c r="AO44" s="902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1:66" ht="20.100000000000001" customHeight="1">
      <c r="A45" s="1"/>
      <c r="B45" s="1723" t="s">
        <v>242</v>
      </c>
      <c r="C45" s="1723"/>
      <c r="D45" s="1723"/>
      <c r="E45" s="1723"/>
      <c r="F45" s="1723"/>
      <c r="G45" s="905"/>
      <c r="H45" s="904">
        <v>0.77</v>
      </c>
      <c r="I45" s="874"/>
      <c r="J45" s="874"/>
      <c r="K45" s="874"/>
      <c r="L45" s="874"/>
      <c r="M45" s="875"/>
      <c r="N45" s="904">
        <v>0.71</v>
      </c>
      <c r="O45" s="874"/>
      <c r="P45" s="874"/>
      <c r="Q45" s="874"/>
      <c r="R45" s="874"/>
      <c r="S45" s="875"/>
      <c r="T45" s="904">
        <v>0.71</v>
      </c>
      <c r="U45" s="874"/>
      <c r="V45" s="874"/>
      <c r="W45" s="874"/>
      <c r="X45" s="874"/>
      <c r="Y45" s="875"/>
      <c r="Z45" s="915">
        <v>0.7</v>
      </c>
      <c r="AA45" s="917"/>
      <c r="AB45" s="917"/>
      <c r="AC45" s="917"/>
      <c r="AD45" s="917"/>
      <c r="AE45" s="918"/>
      <c r="AF45" s="904">
        <v>0.69</v>
      </c>
      <c r="AG45" s="874"/>
      <c r="AH45" s="874"/>
      <c r="AI45" s="874"/>
      <c r="AJ45" s="874"/>
      <c r="AK45" s="874"/>
      <c r="AL45" s="874"/>
      <c r="AM45" s="874"/>
      <c r="AN45" s="874"/>
      <c r="AO45" s="874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1:66" ht="20.100000000000001" customHeight="1">
      <c r="A46" s="1"/>
      <c r="B46" s="1"/>
      <c r="C46" s="1"/>
      <c r="D46" s="346"/>
      <c r="E46" s="346"/>
      <c r="F46" s="346"/>
      <c r="G46" s="346"/>
      <c r="H46" s="346"/>
      <c r="I46" s="346"/>
      <c r="J46" s="346"/>
      <c r="K46" s="346"/>
      <c r="L46" s="346"/>
      <c r="M46" s="346"/>
      <c r="N46" s="595" t="s">
        <v>2</v>
      </c>
      <c r="O46" s="1011">
        <f>G52/SQRT((T52/AI52))</f>
        <v>0.10307185842896208</v>
      </c>
      <c r="P46" s="1011"/>
      <c r="Q46" s="1011"/>
      <c r="R46" s="1011"/>
      <c r="S46" s="1031" t="str">
        <f>F31</f>
        <v>B구간</v>
      </c>
      <c r="T46" s="1031"/>
      <c r="U46" s="1031"/>
      <c r="V46" s="1031"/>
      <c r="W46" s="346" t="s">
        <v>98</v>
      </c>
      <c r="X46" s="2306">
        <f>G53/SQRT((T53/AI53))</f>
        <v>0.10307185842896208</v>
      </c>
      <c r="Y46" s="2306"/>
      <c r="Z46" s="2306"/>
      <c r="AA46" s="2306"/>
      <c r="AB46" s="1031" t="str">
        <f>F32</f>
        <v>C구간</v>
      </c>
      <c r="AC46" s="1031"/>
      <c r="AD46" s="1031"/>
      <c r="AE46" s="1031"/>
      <c r="AF46" s="571" t="s">
        <v>98</v>
      </c>
      <c r="AG46" s="2306" t="e">
        <f>G54/SQRT((T54/AI54))</f>
        <v>#REF!</v>
      </c>
      <c r="AH46" s="2306"/>
      <c r="AI46" s="2306"/>
      <c r="AJ46" s="2306"/>
      <c r="AK46" s="1031" t="str">
        <f>F33</f>
        <v>D구간</v>
      </c>
      <c r="AL46" s="1031"/>
      <c r="AM46" s="1031"/>
      <c r="AN46" s="1031"/>
      <c r="AO46" s="346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1:66" ht="20.100000000000001" customHeight="1">
      <c r="A47" s="1"/>
      <c r="B47" s="1"/>
      <c r="C47" s="1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 t="s">
        <v>680</v>
      </c>
      <c r="T47" s="346"/>
      <c r="U47" s="346"/>
      <c r="V47" s="346"/>
      <c r="W47" s="346"/>
      <c r="X47" s="346"/>
      <c r="Y47" s="346"/>
      <c r="Z47" s="346"/>
      <c r="AA47" s="346"/>
      <c r="AB47" s="346"/>
      <c r="AC47" s="346"/>
      <c r="AD47" s="346"/>
      <c r="AE47" s="346"/>
      <c r="AF47" s="346"/>
      <c r="AG47" s="346"/>
      <c r="AH47" s="346"/>
      <c r="AI47" s="346"/>
      <c r="AJ47" s="346"/>
      <c r="AK47" s="346"/>
      <c r="AL47" s="346"/>
      <c r="AM47" s="346"/>
      <c r="AN47" s="346"/>
      <c r="AO47" s="346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1:66" ht="20.100000000000001" customHeight="1">
      <c r="A48" s="1"/>
      <c r="B48" s="1"/>
      <c r="C48" s="1"/>
      <c r="D48" s="346"/>
      <c r="E48" s="346"/>
      <c r="F48" s="346"/>
      <c r="G48" s="346"/>
      <c r="H48" s="346"/>
      <c r="I48" s="346"/>
      <c r="J48" s="346"/>
      <c r="K48" s="346"/>
      <c r="L48" s="346"/>
      <c r="M48" s="346"/>
      <c r="N48" s="346"/>
      <c r="O48" s="346"/>
      <c r="P48" s="346"/>
      <c r="Q48" s="346"/>
      <c r="R48" s="346"/>
      <c r="S48" s="346"/>
      <c r="T48" s="346"/>
      <c r="U48" s="346"/>
      <c r="V48" s="346"/>
      <c r="W48" s="346"/>
      <c r="X48" s="346"/>
      <c r="Y48" s="346"/>
      <c r="Z48" s="346"/>
      <c r="AA48" s="346"/>
      <c r="AB48" s="346"/>
      <c r="AC48" s="346"/>
      <c r="AD48" s="346"/>
      <c r="AE48" s="346"/>
      <c r="AF48" s="346"/>
      <c r="AG48" s="346"/>
      <c r="AH48" s="346"/>
      <c r="AI48" s="346"/>
      <c r="AJ48" s="346"/>
      <c r="AK48" s="346"/>
      <c r="AL48" s="346"/>
      <c r="AM48" s="346"/>
      <c r="AN48" s="346"/>
      <c r="AO48" s="346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66" ht="20.100000000000001" customHeight="1">
      <c r="A49" s="1"/>
      <c r="B49" s="1"/>
      <c r="C49" s="1"/>
      <c r="D49" s="346"/>
      <c r="E49" s="346"/>
      <c r="F49" s="346"/>
      <c r="G49" s="346"/>
      <c r="H49" s="346"/>
      <c r="I49" s="346"/>
      <c r="J49" s="346"/>
      <c r="K49" s="346"/>
      <c r="L49" s="346"/>
      <c r="M49" s="346"/>
      <c r="N49" s="346"/>
      <c r="O49" s="346"/>
      <c r="P49" s="346"/>
      <c r="Q49" s="346"/>
      <c r="R49" s="346"/>
      <c r="S49" s="346"/>
      <c r="T49" s="346"/>
      <c r="U49" s="346"/>
      <c r="V49" s="346"/>
      <c r="W49" s="346"/>
      <c r="X49" s="346"/>
      <c r="Y49" s="346"/>
      <c r="Z49" s="346"/>
      <c r="AA49" s="346"/>
      <c r="AB49" s="346"/>
      <c r="AC49" s="346"/>
      <c r="AD49" s="346"/>
      <c r="AE49" s="346"/>
      <c r="AF49" s="346"/>
      <c r="AG49" s="346"/>
      <c r="AH49" s="346"/>
      <c r="AI49" s="346"/>
      <c r="AJ49" s="346"/>
      <c r="AK49" s="346"/>
      <c r="AL49" s="346"/>
      <c r="AM49" s="346"/>
      <c r="AN49" s="346"/>
      <c r="AO49" s="346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1:66" ht="20.100000000000001" customHeight="1">
      <c r="A50" s="1"/>
      <c r="B50" s="1"/>
      <c r="C50" s="1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  <c r="AA50" s="346"/>
      <c r="AB50" s="346"/>
      <c r="AC50" s="346"/>
      <c r="AD50" s="346"/>
      <c r="AE50" s="346"/>
      <c r="AF50" s="346"/>
      <c r="AG50" s="346"/>
      <c r="AH50" s="346"/>
      <c r="AI50" s="346"/>
      <c r="AJ50" s="346"/>
      <c r="AK50" s="346"/>
      <c r="AL50" s="346"/>
      <c r="AM50" s="346"/>
      <c r="AN50" s="346"/>
      <c r="AO50" s="346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1:66" ht="20.100000000000001" customHeight="1">
      <c r="A51" s="1"/>
      <c r="B51" s="738" t="s">
        <v>10</v>
      </c>
      <c r="C51" s="738"/>
      <c r="D51" s="738"/>
      <c r="E51" s="738"/>
      <c r="F51" s="739"/>
      <c r="G51" s="740" t="s">
        <v>308</v>
      </c>
      <c r="H51" s="738"/>
      <c r="I51" s="738"/>
      <c r="J51" s="738"/>
      <c r="K51" s="738"/>
      <c r="L51" s="739"/>
      <c r="M51" s="740" t="s">
        <v>676</v>
      </c>
      <c r="N51" s="738"/>
      <c r="O51" s="738"/>
      <c r="P51" s="738"/>
      <c r="Q51" s="738"/>
      <c r="R51" s="738"/>
      <c r="S51" s="739"/>
      <c r="T51" s="740" t="s">
        <v>679</v>
      </c>
      <c r="U51" s="738"/>
      <c r="V51" s="738"/>
      <c r="W51" s="738"/>
      <c r="X51" s="738"/>
      <c r="Y51" s="738"/>
      <c r="Z51" s="739"/>
      <c r="AA51" s="740" t="s">
        <v>677</v>
      </c>
      <c r="AB51" s="738"/>
      <c r="AC51" s="738"/>
      <c r="AD51" s="738"/>
      <c r="AE51" s="738"/>
      <c r="AF51" s="738"/>
      <c r="AG51" s="738"/>
      <c r="AH51" s="739"/>
      <c r="AI51" s="740" t="s">
        <v>678</v>
      </c>
      <c r="AJ51" s="738"/>
      <c r="AK51" s="738"/>
      <c r="AL51" s="738"/>
      <c r="AM51" s="738"/>
      <c r="AN51" s="738"/>
      <c r="AO51" s="738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1:66" ht="20.100000000000001" customHeight="1">
      <c r="A52" s="1"/>
      <c r="B52" s="1704" t="s">
        <v>720</v>
      </c>
      <c r="C52" s="1704"/>
      <c r="D52" s="1705"/>
      <c r="E52" s="901" t="s">
        <v>242</v>
      </c>
      <c r="F52" s="903"/>
      <c r="G52" s="901">
        <f>'3.1.1 마루높이 결정(1)'!AC19</f>
        <v>0.02</v>
      </c>
      <c r="H52" s="902"/>
      <c r="I52" s="902"/>
      <c r="J52" s="902"/>
      <c r="K52" s="902"/>
      <c r="L52" s="903"/>
      <c r="M52" s="1672">
        <f>J31</f>
        <v>3.6</v>
      </c>
      <c r="N52" s="2303"/>
      <c r="O52" s="2303"/>
      <c r="P52" s="2303"/>
      <c r="Q52" s="2303"/>
      <c r="R52" s="2303"/>
      <c r="S52" s="2304"/>
      <c r="T52" s="1672">
        <v>7.5</v>
      </c>
      <c r="U52" s="2303"/>
      <c r="V52" s="2303"/>
      <c r="W52" s="2303"/>
      <c r="X52" s="2303"/>
      <c r="Y52" s="2303"/>
      <c r="Z52" s="2304"/>
      <c r="AA52" s="2310">
        <f>'2.1, 기존시설(50년빈도)'!Q20</f>
        <v>11.3</v>
      </c>
      <c r="AB52" s="2311"/>
      <c r="AC52" s="2311"/>
      <c r="AD52" s="2311"/>
      <c r="AE52" s="2311"/>
      <c r="AF52" s="2311"/>
      <c r="AG52" s="2311"/>
      <c r="AH52" s="2312"/>
      <c r="AI52" s="1672">
        <f>1.56*AA52^2</f>
        <v>199.19640000000001</v>
      </c>
      <c r="AJ52" s="2303"/>
      <c r="AK52" s="2303"/>
      <c r="AL52" s="2303"/>
      <c r="AM52" s="2303"/>
      <c r="AN52" s="2303"/>
      <c r="AO52" s="2303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 ht="20.100000000000001" customHeight="1">
      <c r="A53" s="1"/>
      <c r="B53" s="1706"/>
      <c r="C53" s="1706"/>
      <c r="D53" s="1707"/>
      <c r="E53" s="899" t="s">
        <v>270</v>
      </c>
      <c r="F53" s="873"/>
      <c r="G53" s="899">
        <f>'3.1.1 마루높이 결정(1)'!AC19</f>
        <v>0.02</v>
      </c>
      <c r="H53" s="872"/>
      <c r="I53" s="872"/>
      <c r="J53" s="872"/>
      <c r="K53" s="872"/>
      <c r="L53" s="873"/>
      <c r="M53" s="908">
        <f>J32</f>
        <v>4.3</v>
      </c>
      <c r="N53" s="909"/>
      <c r="O53" s="909"/>
      <c r="P53" s="909"/>
      <c r="Q53" s="909"/>
      <c r="R53" s="909"/>
      <c r="S53" s="910"/>
      <c r="T53" s="908">
        <v>7.5</v>
      </c>
      <c r="U53" s="909"/>
      <c r="V53" s="909"/>
      <c r="W53" s="909"/>
      <c r="X53" s="909"/>
      <c r="Y53" s="909"/>
      <c r="Z53" s="910"/>
      <c r="AA53" s="2307">
        <f>'2.1, 기존시설(50년빈도)'!Q21</f>
        <v>11.3</v>
      </c>
      <c r="AB53" s="2308"/>
      <c r="AC53" s="2308"/>
      <c r="AD53" s="2308"/>
      <c r="AE53" s="2308"/>
      <c r="AF53" s="2308"/>
      <c r="AG53" s="2308"/>
      <c r="AH53" s="2309"/>
      <c r="AI53" s="908">
        <f>1.56*AA53^2</f>
        <v>199.19640000000001</v>
      </c>
      <c r="AJ53" s="909"/>
      <c r="AK53" s="909"/>
      <c r="AL53" s="909"/>
      <c r="AM53" s="909"/>
      <c r="AN53" s="909"/>
      <c r="AO53" s="909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ht="20.100000000000001" customHeight="1">
      <c r="A54" s="1"/>
      <c r="B54" s="2261"/>
      <c r="C54" s="2261"/>
      <c r="D54" s="2262"/>
      <c r="E54" s="904" t="s">
        <v>690</v>
      </c>
      <c r="F54" s="875"/>
      <c r="G54" s="904">
        <f>'3.1.1 마루높이 결정(1)'!AC19</f>
        <v>0.02</v>
      </c>
      <c r="H54" s="874"/>
      <c r="I54" s="874"/>
      <c r="J54" s="874"/>
      <c r="K54" s="874"/>
      <c r="L54" s="875"/>
      <c r="M54" s="915">
        <f>J33</f>
        <v>4.2</v>
      </c>
      <c r="N54" s="917"/>
      <c r="O54" s="917"/>
      <c r="P54" s="917"/>
      <c r="Q54" s="917"/>
      <c r="R54" s="917"/>
      <c r="S54" s="918"/>
      <c r="T54" s="915">
        <v>7.5</v>
      </c>
      <c r="U54" s="917"/>
      <c r="V54" s="917"/>
      <c r="W54" s="917"/>
      <c r="X54" s="917"/>
      <c r="Y54" s="917"/>
      <c r="Z54" s="918"/>
      <c r="AA54" s="904" t="e">
        <f>'3.1.1 마루높이 결정(1)'!#REF!</f>
        <v>#REF!</v>
      </c>
      <c r="AB54" s="874"/>
      <c r="AC54" s="874"/>
      <c r="AD54" s="874"/>
      <c r="AE54" s="874"/>
      <c r="AF54" s="874"/>
      <c r="AG54" s="874"/>
      <c r="AH54" s="875"/>
      <c r="AI54" s="915" t="e">
        <f>1.56*AA54^2</f>
        <v>#REF!</v>
      </c>
      <c r="AJ54" s="917"/>
      <c r="AK54" s="917"/>
      <c r="AL54" s="917"/>
      <c r="AM54" s="917"/>
      <c r="AN54" s="917"/>
      <c r="AO54" s="917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1:66" ht="20.100000000000001" customHeight="1">
      <c r="A55" s="1"/>
      <c r="B55" s="346"/>
      <c r="C55" s="346" t="s">
        <v>764</v>
      </c>
      <c r="D55" s="346"/>
      <c r="E55" s="346" t="s">
        <v>2</v>
      </c>
      <c r="F55" s="970" t="s">
        <v>765</v>
      </c>
      <c r="G55" s="970"/>
      <c r="H55" s="346" t="s">
        <v>114</v>
      </c>
      <c r="I55" s="346" t="s">
        <v>13</v>
      </c>
      <c r="J55" s="970">
        <v>0.25</v>
      </c>
      <c r="K55" s="970"/>
      <c r="L55" s="346" t="s">
        <v>1</v>
      </c>
      <c r="M55" s="970">
        <v>1.1000000000000001</v>
      </c>
      <c r="N55" s="970"/>
      <c r="O55" s="346" t="s">
        <v>114</v>
      </c>
      <c r="P55" s="970" t="s">
        <v>179</v>
      </c>
      <c r="Q55" s="970"/>
      <c r="R55" s="346" t="s">
        <v>13</v>
      </c>
      <c r="S55" s="2306">
        <f>O46</f>
        <v>0.10307185842896208</v>
      </c>
      <c r="T55" s="2306"/>
      <c r="U55" s="2306"/>
      <c r="V55" s="346" t="s">
        <v>15</v>
      </c>
      <c r="W55" s="346" t="s">
        <v>15</v>
      </c>
      <c r="X55" s="346" t="s">
        <v>2</v>
      </c>
      <c r="Y55" s="2306">
        <f>M52*(J55+M55*O46)</f>
        <v>1.3081645593786899</v>
      </c>
      <c r="Z55" s="2306"/>
      <c r="AA55" s="2306"/>
      <c r="AB55" s="970" t="str">
        <f>S46</f>
        <v>B구간</v>
      </c>
      <c r="AC55" s="970"/>
      <c r="AD55" s="970"/>
      <c r="AE55" s="970"/>
      <c r="AG55" s="970"/>
      <c r="AH55" s="970"/>
      <c r="AI55" s="970"/>
      <c r="AJ55" s="970"/>
      <c r="AK55" s="970"/>
      <c r="AL55" s="970"/>
      <c r="AM55" s="346"/>
      <c r="AN55" s="346"/>
      <c r="AO55" s="346"/>
      <c r="AR55" s="579"/>
      <c r="AS55" s="579"/>
      <c r="AT55" s="579"/>
      <c r="AU55" s="579"/>
      <c r="AV55" s="579"/>
      <c r="AW55" s="579"/>
      <c r="AX55" s="579"/>
      <c r="AY55" s="579"/>
      <c r="AZ55" s="579"/>
      <c r="BA55" s="579"/>
      <c r="BB55" s="579"/>
      <c r="BC55" s="579"/>
      <c r="BD55" s="579"/>
      <c r="BE55" s="579"/>
      <c r="BF55" s="1"/>
      <c r="BG55" s="1"/>
      <c r="BH55" s="1"/>
      <c r="BI55" s="1"/>
      <c r="BJ55" s="1"/>
      <c r="BK55" s="1"/>
      <c r="BL55" s="1"/>
    </row>
    <row r="56" spans="1:66" ht="20.100000000000001" customHeight="1">
      <c r="A56" s="1"/>
      <c r="B56" s="346"/>
      <c r="C56" s="346" t="s">
        <v>764</v>
      </c>
      <c r="D56" s="346"/>
      <c r="E56" s="346" t="s">
        <v>2</v>
      </c>
      <c r="F56" s="919" t="s">
        <v>765</v>
      </c>
      <c r="G56" s="919"/>
      <c r="H56" s="346" t="s">
        <v>114</v>
      </c>
      <c r="I56" s="346" t="s">
        <v>13</v>
      </c>
      <c r="J56" s="919">
        <v>0.25</v>
      </c>
      <c r="K56" s="919"/>
      <c r="L56" s="346" t="s">
        <v>1</v>
      </c>
      <c r="M56" s="919">
        <v>1.1000000000000001</v>
      </c>
      <c r="N56" s="919"/>
      <c r="O56" s="346" t="s">
        <v>114</v>
      </c>
      <c r="P56" s="919" t="s">
        <v>179</v>
      </c>
      <c r="Q56" s="919"/>
      <c r="R56" s="346" t="s">
        <v>13</v>
      </c>
      <c r="S56" s="2305">
        <f>X46</f>
        <v>0.10307185842896208</v>
      </c>
      <c r="T56" s="2305"/>
      <c r="U56" s="2305"/>
      <c r="V56" s="346" t="s">
        <v>15</v>
      </c>
      <c r="W56" s="346" t="s">
        <v>15</v>
      </c>
      <c r="X56" s="346" t="s">
        <v>2</v>
      </c>
      <c r="Y56" s="2305">
        <f>M53*(J56+M56*X46)</f>
        <v>1.5625298903689906</v>
      </c>
      <c r="Z56" s="2305"/>
      <c r="AA56" s="2305"/>
      <c r="AB56" s="919" t="str">
        <f>AB46</f>
        <v>C구간</v>
      </c>
      <c r="AC56" s="919"/>
      <c r="AD56" s="919"/>
      <c r="AE56" s="919"/>
      <c r="AG56" s="919"/>
      <c r="AH56" s="919"/>
      <c r="AI56" s="919"/>
      <c r="AJ56" s="919"/>
      <c r="AK56" s="919"/>
      <c r="AL56" s="919"/>
      <c r="AM56" s="346"/>
      <c r="AN56" s="346"/>
      <c r="AO56" s="346"/>
      <c r="AR56" s="579"/>
      <c r="AS56" s="579"/>
      <c r="AT56" s="579"/>
      <c r="AU56" s="579"/>
      <c r="AV56" s="579"/>
      <c r="AW56" s="579"/>
      <c r="AX56" s="579"/>
      <c r="AY56" s="579"/>
      <c r="AZ56" s="579"/>
      <c r="BA56" s="579"/>
      <c r="BB56" s="579"/>
      <c r="BC56" s="579"/>
      <c r="BD56" s="579"/>
      <c r="BE56" s="579"/>
      <c r="BF56" s="1"/>
      <c r="BG56" s="1"/>
      <c r="BH56" s="1"/>
      <c r="BI56" s="1"/>
      <c r="BJ56" s="1"/>
      <c r="BK56" s="1"/>
      <c r="BL56" s="1"/>
    </row>
    <row r="57" spans="1:66" ht="20.100000000000001" customHeight="1">
      <c r="A57" s="1"/>
      <c r="B57" s="346"/>
      <c r="C57" s="346" t="s">
        <v>764</v>
      </c>
      <c r="D57" s="346"/>
      <c r="E57" s="346" t="s">
        <v>2</v>
      </c>
      <c r="F57" s="919" t="s">
        <v>765</v>
      </c>
      <c r="G57" s="919"/>
      <c r="H57" s="346" t="s">
        <v>114</v>
      </c>
      <c r="I57" s="346" t="s">
        <v>13</v>
      </c>
      <c r="J57" s="919">
        <v>0.25</v>
      </c>
      <c r="K57" s="919"/>
      <c r="L57" s="346" t="s">
        <v>1</v>
      </c>
      <c r="M57" s="919">
        <v>1.1000000000000001</v>
      </c>
      <c r="N57" s="919"/>
      <c r="O57" s="346" t="s">
        <v>114</v>
      </c>
      <c r="P57" s="919" t="s">
        <v>179</v>
      </c>
      <c r="Q57" s="919"/>
      <c r="R57" s="346" t="s">
        <v>13</v>
      </c>
      <c r="S57" s="2305" t="e">
        <f>AG46</f>
        <v>#REF!</v>
      </c>
      <c r="T57" s="2305"/>
      <c r="U57" s="2305"/>
      <c r="V57" s="346" t="s">
        <v>15</v>
      </c>
      <c r="W57" s="346" t="s">
        <v>15</v>
      </c>
      <c r="X57" s="346" t="s">
        <v>2</v>
      </c>
      <c r="Y57" s="2305" t="e">
        <f>M54*(J57+M57*AG46)</f>
        <v>#REF!</v>
      </c>
      <c r="Z57" s="2305"/>
      <c r="AA57" s="2305"/>
      <c r="AB57" s="919" t="str">
        <f>AK46</f>
        <v>D구간</v>
      </c>
      <c r="AC57" s="919"/>
      <c r="AD57" s="919"/>
      <c r="AE57" s="919"/>
      <c r="AG57" s="919"/>
      <c r="AH57" s="919"/>
      <c r="AI57" s="919"/>
      <c r="AJ57" s="919"/>
      <c r="AK57" s="919"/>
      <c r="AL57" s="919"/>
      <c r="AM57" s="346"/>
      <c r="AN57" s="346"/>
      <c r="AO57" s="346"/>
      <c r="AR57" s="579"/>
      <c r="AS57" s="579"/>
      <c r="AT57" s="579"/>
      <c r="AU57" s="579"/>
      <c r="AV57" s="579"/>
      <c r="AW57" s="579"/>
      <c r="AX57" s="579"/>
      <c r="AY57" s="579"/>
      <c r="AZ57" s="579"/>
      <c r="BA57" s="579"/>
      <c r="BB57" s="579"/>
      <c r="BC57" s="579"/>
      <c r="BD57" s="579"/>
      <c r="BE57" s="579"/>
      <c r="BF57" s="1"/>
      <c r="BG57" s="1"/>
      <c r="BH57" s="1"/>
      <c r="BI57" s="1"/>
      <c r="BJ57" s="1"/>
      <c r="BK57" s="1"/>
      <c r="BL57" s="1"/>
    </row>
    <row r="58" spans="1:66" ht="20.100000000000001" customHeight="1">
      <c r="A58" s="1"/>
      <c r="B58" s="346"/>
      <c r="C58" s="346"/>
      <c r="D58" s="346"/>
      <c r="E58" s="346"/>
      <c r="F58" s="595"/>
      <c r="G58" s="595"/>
      <c r="H58" s="346"/>
      <c r="I58" s="346"/>
      <c r="J58" s="595"/>
      <c r="K58" s="595"/>
      <c r="L58" s="346"/>
      <c r="M58" s="595"/>
      <c r="N58" s="595"/>
      <c r="O58" s="346"/>
      <c r="P58" s="595"/>
      <c r="Q58" s="595"/>
      <c r="R58" s="346"/>
      <c r="S58" s="690"/>
      <c r="T58" s="595"/>
      <c r="U58" s="595"/>
      <c r="V58" s="346"/>
      <c r="W58" s="346"/>
      <c r="X58" s="346"/>
      <c r="Y58" s="690"/>
      <c r="Z58" s="690"/>
      <c r="AA58" s="690"/>
      <c r="AB58" s="595"/>
      <c r="AC58" s="595"/>
      <c r="AD58" s="595"/>
      <c r="AE58" s="595"/>
      <c r="AG58" s="476"/>
      <c r="AH58" s="476"/>
      <c r="AI58" s="476"/>
      <c r="AJ58" s="476"/>
      <c r="AK58" s="476"/>
      <c r="AL58" s="476"/>
      <c r="AM58" s="346"/>
      <c r="AN58" s="346"/>
      <c r="AO58" s="346"/>
      <c r="AR58" s="579"/>
      <c r="AS58" s="579"/>
      <c r="AT58" s="579"/>
      <c r="AU58" s="579"/>
      <c r="AV58" s="579"/>
      <c r="AW58" s="579"/>
      <c r="AX58" s="579"/>
      <c r="AY58" s="579"/>
      <c r="AZ58" s="579"/>
      <c r="BA58" s="579"/>
      <c r="BB58" s="579"/>
      <c r="BC58" s="579"/>
      <c r="BD58" s="579"/>
      <c r="BE58" s="579"/>
      <c r="BF58" s="1"/>
      <c r="BG58" s="1"/>
      <c r="BH58" s="1"/>
      <c r="BI58" s="1"/>
      <c r="BJ58" s="1"/>
      <c r="BK58" s="1"/>
      <c r="BL58" s="1"/>
    </row>
    <row r="59" spans="1:66" ht="20.100000000000001" customHeight="1">
      <c r="A59" s="1"/>
      <c r="B59" s="738" t="s">
        <v>10</v>
      </c>
      <c r="C59" s="738"/>
      <c r="D59" s="738"/>
      <c r="E59" s="738"/>
      <c r="F59" s="738"/>
      <c r="G59" s="738"/>
      <c r="H59" s="738"/>
      <c r="I59" s="738"/>
      <c r="J59" s="738"/>
      <c r="K59" s="738"/>
      <c r="L59" s="739"/>
      <c r="M59" s="740" t="s">
        <v>684</v>
      </c>
      <c r="N59" s="738"/>
      <c r="O59" s="738"/>
      <c r="P59" s="738"/>
      <c r="Q59" s="738"/>
      <c r="R59" s="738"/>
      <c r="S59" s="738"/>
      <c r="T59" s="738"/>
      <c r="U59" s="739"/>
      <c r="V59" s="740" t="s">
        <v>685</v>
      </c>
      <c r="W59" s="738"/>
      <c r="X59" s="738"/>
      <c r="Y59" s="738"/>
      <c r="Z59" s="738"/>
      <c r="AA59" s="738"/>
      <c r="AB59" s="738"/>
      <c r="AC59" s="738"/>
      <c r="AD59" s="739"/>
      <c r="AE59" s="740" t="s">
        <v>332</v>
      </c>
      <c r="AF59" s="738"/>
      <c r="AG59" s="738"/>
      <c r="AH59" s="738"/>
      <c r="AI59" s="738"/>
      <c r="AJ59" s="738"/>
      <c r="AK59" s="738"/>
      <c r="AL59" s="738"/>
      <c r="AM59" s="738"/>
      <c r="AN59" s="738"/>
      <c r="AO59" s="738"/>
      <c r="AR59" s="579"/>
      <c r="AS59" s="579"/>
      <c r="AT59" s="579"/>
      <c r="AU59" s="579"/>
      <c r="AV59" s="579"/>
      <c r="AW59" s="579"/>
      <c r="AX59" s="579"/>
      <c r="AY59" s="579"/>
      <c r="AZ59" s="579"/>
      <c r="BA59" s="579"/>
      <c r="BB59" s="579"/>
      <c r="BC59" s="579"/>
      <c r="BD59" s="579"/>
      <c r="BE59" s="579"/>
      <c r="BF59" s="1"/>
      <c r="BG59" s="1"/>
      <c r="BH59" s="1"/>
      <c r="BI59" s="1"/>
      <c r="BJ59" s="1"/>
      <c r="BK59" s="1"/>
      <c r="BL59" s="1"/>
    </row>
    <row r="60" spans="1:66" ht="20.100000000000001" customHeight="1">
      <c r="A60" s="1"/>
      <c r="B60" s="1704" t="str">
        <f>B52</f>
        <v>기존
구조물</v>
      </c>
      <c r="C60" s="1704"/>
      <c r="D60" s="1704"/>
      <c r="E60" s="1704"/>
      <c r="F60" s="1705"/>
      <c r="G60" s="901" t="str">
        <f>E52</f>
        <v>B</v>
      </c>
      <c r="H60" s="902"/>
      <c r="I60" s="902"/>
      <c r="J60" s="902"/>
      <c r="K60" s="902"/>
      <c r="L60" s="903"/>
      <c r="M60" s="901">
        <f>'3.1.1 마루높이 결정(1)'!P24</f>
        <v>3.3559999999999999</v>
      </c>
      <c r="N60" s="902"/>
      <c r="O60" s="902"/>
      <c r="P60" s="902"/>
      <c r="Q60" s="902"/>
      <c r="R60" s="902"/>
      <c r="S60" s="902"/>
      <c r="T60" s="902"/>
      <c r="U60" s="903"/>
      <c r="V60" s="1729">
        <f>Y55</f>
        <v>1.3081645593786899</v>
      </c>
      <c r="W60" s="1730"/>
      <c r="X60" s="1730"/>
      <c r="Y60" s="1730"/>
      <c r="Z60" s="1730"/>
      <c r="AA60" s="1730"/>
      <c r="AB60" s="1730"/>
      <c r="AC60" s="1730"/>
      <c r="AD60" s="1731"/>
      <c r="AE60" s="1732">
        <f>M60+V60</f>
        <v>4.6641645593786896</v>
      </c>
      <c r="AF60" s="1733"/>
      <c r="AG60" s="1733"/>
      <c r="AH60" s="1733"/>
      <c r="AI60" s="1733"/>
      <c r="AJ60" s="1733"/>
      <c r="AK60" s="1733"/>
      <c r="AL60" s="1733"/>
      <c r="AM60" s="1733"/>
      <c r="AN60" s="1733"/>
      <c r="AO60" s="1733"/>
      <c r="AR60" s="519"/>
      <c r="AS60" s="519"/>
      <c r="AT60" s="519"/>
      <c r="AU60" s="519"/>
      <c r="AV60" s="519"/>
      <c r="AW60" s="519"/>
      <c r="AX60" s="519"/>
      <c r="AY60" s="519"/>
      <c r="AZ60" s="519"/>
      <c r="BA60" s="519"/>
      <c r="BB60" s="519"/>
      <c r="BC60" s="519"/>
      <c r="BD60" s="519"/>
      <c r="BE60" s="519"/>
      <c r="BF60" s="1"/>
      <c r="BG60" s="1"/>
      <c r="BH60" s="1"/>
      <c r="BI60" s="1"/>
      <c r="BJ60" s="1"/>
      <c r="BK60" s="1"/>
      <c r="BL60" s="1"/>
    </row>
    <row r="61" spans="1:66" ht="20.100000000000001" customHeight="1">
      <c r="A61" s="1"/>
      <c r="B61" s="1706"/>
      <c r="C61" s="1706"/>
      <c r="D61" s="1706"/>
      <c r="E61" s="1706"/>
      <c r="F61" s="1707"/>
      <c r="G61" s="899" t="str">
        <f>E53</f>
        <v>C</v>
      </c>
      <c r="H61" s="872"/>
      <c r="I61" s="872"/>
      <c r="J61" s="872"/>
      <c r="K61" s="872"/>
      <c r="L61" s="873"/>
      <c r="M61" s="899">
        <f>M60</f>
        <v>3.3559999999999999</v>
      </c>
      <c r="N61" s="872"/>
      <c r="O61" s="872"/>
      <c r="P61" s="872"/>
      <c r="Q61" s="872"/>
      <c r="R61" s="872"/>
      <c r="S61" s="872"/>
      <c r="T61" s="872"/>
      <c r="U61" s="873"/>
      <c r="V61" s="971">
        <f>Y56</f>
        <v>1.5625298903689906</v>
      </c>
      <c r="W61" s="972"/>
      <c r="X61" s="972"/>
      <c r="Y61" s="972"/>
      <c r="Z61" s="972"/>
      <c r="AA61" s="972"/>
      <c r="AB61" s="972"/>
      <c r="AC61" s="972"/>
      <c r="AD61" s="973"/>
      <c r="AE61" s="924">
        <f>M61+V61</f>
        <v>4.9185298903689905</v>
      </c>
      <c r="AF61" s="1734"/>
      <c r="AG61" s="1734"/>
      <c r="AH61" s="1734"/>
      <c r="AI61" s="1734"/>
      <c r="AJ61" s="1734"/>
      <c r="AK61" s="1734"/>
      <c r="AL61" s="1734"/>
      <c r="AM61" s="1734"/>
      <c r="AN61" s="1734"/>
      <c r="AO61" s="1734"/>
      <c r="AR61" s="519"/>
      <c r="AS61" s="519"/>
      <c r="AT61" s="519"/>
      <c r="AU61" s="519"/>
      <c r="AV61" s="519"/>
      <c r="AW61" s="519"/>
      <c r="AX61" s="519"/>
      <c r="AY61" s="519"/>
      <c r="AZ61" s="519"/>
      <c r="BA61" s="519"/>
      <c r="BB61" s="519"/>
      <c r="BC61" s="519"/>
      <c r="BD61" s="519"/>
      <c r="BE61" s="519"/>
      <c r="BF61" s="1"/>
      <c r="BG61" s="1"/>
      <c r="BH61" s="1"/>
      <c r="BI61" s="1"/>
      <c r="BJ61" s="1"/>
      <c r="BK61" s="1"/>
      <c r="BL61" s="1"/>
    </row>
    <row r="62" spans="1:66" ht="20.100000000000001" customHeight="1">
      <c r="A62" s="1"/>
      <c r="B62" s="2261"/>
      <c r="C62" s="2261"/>
      <c r="D62" s="2261"/>
      <c r="E62" s="2261"/>
      <c r="F62" s="2262"/>
      <c r="G62" s="904" t="str">
        <f>E54</f>
        <v>D</v>
      </c>
      <c r="H62" s="874"/>
      <c r="I62" s="874"/>
      <c r="J62" s="874"/>
      <c r="K62" s="874"/>
      <c r="L62" s="875"/>
      <c r="M62" s="904">
        <f>M61</f>
        <v>3.3559999999999999</v>
      </c>
      <c r="N62" s="874"/>
      <c r="O62" s="874"/>
      <c r="P62" s="874"/>
      <c r="Q62" s="874"/>
      <c r="R62" s="874"/>
      <c r="S62" s="874"/>
      <c r="T62" s="874"/>
      <c r="U62" s="875"/>
      <c r="V62" s="976" t="e">
        <f>Y57</f>
        <v>#REF!</v>
      </c>
      <c r="W62" s="977"/>
      <c r="X62" s="977"/>
      <c r="Y62" s="977"/>
      <c r="Z62" s="977"/>
      <c r="AA62" s="977"/>
      <c r="AB62" s="977"/>
      <c r="AC62" s="977"/>
      <c r="AD62" s="978"/>
      <c r="AE62" s="947" t="e">
        <f>M62+V62</f>
        <v>#REF!</v>
      </c>
      <c r="AF62" s="2260"/>
      <c r="AG62" s="2260"/>
      <c r="AH62" s="2260"/>
      <c r="AI62" s="2260"/>
      <c r="AJ62" s="2260"/>
      <c r="AK62" s="2260"/>
      <c r="AL62" s="2260"/>
      <c r="AM62" s="2260"/>
      <c r="AN62" s="2260"/>
      <c r="AO62" s="2260"/>
      <c r="AP62" s="519"/>
      <c r="BB62" s="519"/>
      <c r="BC62" s="519"/>
      <c r="BD62" s="519"/>
      <c r="BE62" s="519"/>
      <c r="BF62" s="1"/>
      <c r="BG62" s="1"/>
      <c r="BH62" s="1"/>
      <c r="BI62" s="1"/>
      <c r="BJ62" s="1"/>
      <c r="BK62" s="1"/>
      <c r="BL62" s="1"/>
    </row>
    <row r="63" spans="1:66" ht="20.100000000000001" customHeight="1">
      <c r="A63" s="1"/>
      <c r="B63" s="488"/>
      <c r="C63" s="1" t="s">
        <v>686</v>
      </c>
      <c r="D63" s="488"/>
      <c r="E63" s="488"/>
      <c r="F63" s="488"/>
      <c r="G63" s="488"/>
      <c r="H63" s="488"/>
      <c r="I63" s="598"/>
      <c r="J63" s="491"/>
      <c r="K63" s="491"/>
      <c r="L63" s="491"/>
      <c r="M63" s="491"/>
      <c r="N63" s="491"/>
      <c r="O63" s="491"/>
      <c r="P63" s="491"/>
      <c r="Q63" s="491"/>
      <c r="R63" s="491"/>
      <c r="S63" s="491"/>
      <c r="T63" s="488"/>
      <c r="U63" s="529"/>
      <c r="V63" s="530"/>
      <c r="W63" s="530"/>
      <c r="X63" s="530"/>
      <c r="Y63" s="488"/>
      <c r="Z63" s="488"/>
      <c r="AA63" s="488"/>
      <c r="AB63" s="488"/>
      <c r="AC63" s="488"/>
      <c r="AD63" s="488"/>
      <c r="AE63" s="488"/>
      <c r="AF63" s="488"/>
      <c r="AG63" s="488"/>
      <c r="AH63" s="488"/>
      <c r="AI63" s="537"/>
      <c r="AJ63" s="537"/>
      <c r="AK63" s="537"/>
      <c r="AL63" s="488"/>
      <c r="AM63" s="488"/>
      <c r="AN63" s="488"/>
      <c r="AO63" s="488"/>
      <c r="AP63" s="1"/>
      <c r="AQ63" s="1"/>
      <c r="AR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1:66" ht="20.100000000000001" customHeight="1">
      <c r="A64" s="1"/>
      <c r="B64" s="488"/>
      <c r="C64" s="488"/>
      <c r="D64" s="488"/>
      <c r="E64" s="488"/>
      <c r="F64" s="488"/>
      <c r="G64" s="488"/>
      <c r="H64" s="488"/>
      <c r="I64" s="8"/>
      <c r="J64" s="488"/>
      <c r="K64" s="488"/>
      <c r="L64" s="488"/>
      <c r="M64" s="488"/>
      <c r="N64" s="488"/>
      <c r="O64" s="530"/>
      <c r="P64" s="530"/>
      <c r="Q64" s="530"/>
      <c r="R64" s="530"/>
      <c r="S64" s="488"/>
      <c r="T64" s="488"/>
      <c r="U64" s="488"/>
      <c r="V64" s="488"/>
      <c r="W64" s="488"/>
      <c r="X64" s="488"/>
      <c r="Y64" s="488"/>
      <c r="Z64" s="488"/>
      <c r="AA64" s="488"/>
      <c r="AB64" s="488"/>
      <c r="AC64" s="488"/>
      <c r="AD64" s="488"/>
      <c r="AE64" s="488"/>
      <c r="AF64" s="488"/>
      <c r="AG64" s="488"/>
      <c r="AH64" s="488"/>
      <c r="AI64" s="537"/>
      <c r="AJ64" s="537"/>
      <c r="AK64" s="537"/>
      <c r="AL64" s="488"/>
      <c r="AM64" s="488"/>
      <c r="AN64" s="488"/>
      <c r="AO64" s="488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1:66" ht="20.100000000000001" customHeight="1">
      <c r="A65" s="1"/>
      <c r="B65" s="488"/>
      <c r="C65" s="488"/>
      <c r="D65" s="488"/>
      <c r="E65" s="488"/>
      <c r="F65" s="488"/>
      <c r="G65" s="488"/>
      <c r="H65" s="488"/>
      <c r="I65" s="8"/>
      <c r="J65" s="488"/>
      <c r="K65" s="488"/>
      <c r="L65" s="488"/>
      <c r="M65" s="488"/>
      <c r="N65" s="488"/>
      <c r="O65" s="488"/>
      <c r="P65" s="488"/>
      <c r="Q65" s="488"/>
      <c r="R65" s="488"/>
      <c r="S65" s="488"/>
      <c r="T65" s="488"/>
      <c r="U65" s="488"/>
      <c r="V65" s="488"/>
      <c r="W65" s="488"/>
      <c r="X65" s="488"/>
      <c r="Y65" s="488"/>
      <c r="Z65" s="488"/>
      <c r="AA65" s="488"/>
      <c r="AB65" s="488"/>
      <c r="AC65" s="488"/>
      <c r="AD65" s="488"/>
      <c r="AE65" s="488"/>
      <c r="AF65" s="488"/>
      <c r="AG65" s="488"/>
      <c r="AH65" s="488"/>
      <c r="AI65" s="537"/>
      <c r="AJ65" s="537"/>
      <c r="AK65" s="537"/>
      <c r="AL65" s="488"/>
      <c r="AM65" s="488"/>
      <c r="AN65" s="488"/>
      <c r="AO65" s="488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1:66" ht="20.100000000000001" customHeight="1">
      <c r="A66" s="1"/>
      <c r="B66" s="488"/>
      <c r="C66" s="292"/>
      <c r="D66" s="488"/>
      <c r="E66" s="488"/>
      <c r="F66" s="488"/>
      <c r="G66" s="488"/>
      <c r="H66" s="488"/>
      <c r="I66" s="488"/>
      <c r="J66" s="488"/>
      <c r="K66" s="488"/>
      <c r="L66" s="488"/>
      <c r="M66" s="488"/>
      <c r="N66" s="488"/>
      <c r="O66" s="488"/>
      <c r="P66" s="488"/>
      <c r="Q66" s="488" t="s">
        <v>680</v>
      </c>
      <c r="R66" s="488"/>
      <c r="S66" s="488"/>
      <c r="T66" s="488"/>
      <c r="U66" s="488"/>
      <c r="V66" s="488"/>
      <c r="W66" s="488"/>
      <c r="X66" s="488"/>
      <c r="Y66" s="488"/>
      <c r="Z66" s="488"/>
      <c r="AA66" s="488"/>
      <c r="AB66" s="488"/>
      <c r="AC66" s="488"/>
      <c r="AD66" s="488"/>
      <c r="AE66" s="488"/>
      <c r="AF66" s="488"/>
      <c r="AG66" s="488"/>
      <c r="AH66" s="488"/>
      <c r="AI66" s="488"/>
      <c r="AJ66" s="488"/>
      <c r="AK66" s="488"/>
      <c r="AL66" s="488"/>
      <c r="AM66" s="488"/>
      <c r="AN66" s="488"/>
      <c r="AO66" s="488"/>
      <c r="AP66" s="1"/>
      <c r="AQ66" s="1"/>
      <c r="AR66" s="1"/>
      <c r="AS66" s="1"/>
    </row>
    <row r="67" spans="1:66" ht="20.100000000000001" customHeight="1">
      <c r="A67" s="1"/>
      <c r="B67" s="488"/>
      <c r="C67" s="488"/>
      <c r="D67" s="488"/>
      <c r="E67" s="488"/>
      <c r="F67" s="488"/>
      <c r="G67" s="488"/>
      <c r="H67" s="488"/>
      <c r="I67" s="488"/>
      <c r="J67" s="488"/>
      <c r="K67" s="488"/>
      <c r="L67" s="488"/>
      <c r="M67" s="488"/>
      <c r="N67" s="488"/>
      <c r="O67" s="488"/>
      <c r="P67" s="530"/>
      <c r="Q67" s="530"/>
      <c r="R67" s="530"/>
      <c r="S67" s="530"/>
      <c r="T67" s="530"/>
      <c r="U67" s="530"/>
      <c r="V67" s="530"/>
      <c r="W67" s="530"/>
      <c r="X67" s="530"/>
      <c r="Y67" s="530"/>
      <c r="Z67" s="530"/>
      <c r="AA67" s="530"/>
      <c r="AB67" s="530"/>
      <c r="AC67" s="530"/>
      <c r="AD67" s="530"/>
      <c r="AE67" s="530"/>
      <c r="AF67" s="530"/>
      <c r="AG67" s="530"/>
      <c r="AH67" s="530"/>
      <c r="AI67" s="488"/>
      <c r="AJ67" s="488"/>
      <c r="AK67" s="488"/>
      <c r="AL67" s="488"/>
      <c r="AM67" s="488"/>
      <c r="AN67" s="488"/>
      <c r="AO67" s="488"/>
      <c r="AP67" s="1"/>
      <c r="AQ67" s="1"/>
      <c r="AR67" s="1"/>
      <c r="AS67" s="1"/>
    </row>
    <row r="68" spans="1:66" ht="20.100000000000001" customHeight="1">
      <c r="A68" s="1"/>
      <c r="B68" s="488"/>
      <c r="C68" s="488"/>
      <c r="D68" s="488"/>
      <c r="E68" s="488"/>
      <c r="F68" s="488"/>
      <c r="G68" s="488"/>
      <c r="H68" s="488" t="s">
        <v>13</v>
      </c>
      <c r="I68" s="787">
        <f>AD77</f>
        <v>1.35</v>
      </c>
      <c r="J68" s="787"/>
      <c r="K68" s="488" t="s">
        <v>691</v>
      </c>
      <c r="L68" s="787">
        <f>AD75</f>
        <v>0.88</v>
      </c>
      <c r="M68" s="787"/>
      <c r="N68" s="488" t="s">
        <v>15</v>
      </c>
      <c r="O68" s="2319">
        <f>1/AD76</f>
        <v>2.4390243902439024</v>
      </c>
      <c r="P68" s="2319"/>
      <c r="Q68" s="787" t="s">
        <v>766</v>
      </c>
      <c r="R68" s="787"/>
      <c r="S68" s="787"/>
      <c r="T68" s="787"/>
      <c r="U68" s="787"/>
      <c r="V68" s="476" t="s">
        <v>2</v>
      </c>
      <c r="W68" s="2320">
        <f>(I68/L68)^O68</f>
        <v>2.8398497095783686</v>
      </c>
      <c r="X68" s="2320"/>
      <c r="Y68" s="2320"/>
      <c r="Z68" s="2320"/>
      <c r="AA68" s="568"/>
      <c r="AB68" s="568"/>
      <c r="AC68" s="568"/>
      <c r="AD68" s="568"/>
      <c r="AE68" s="568"/>
      <c r="AF68" s="568"/>
      <c r="AG68" s="568"/>
      <c r="AH68" s="568"/>
      <c r="AI68" s="488"/>
      <c r="AJ68" s="488"/>
      <c r="AK68" s="488"/>
      <c r="AL68" s="488"/>
      <c r="AM68" s="488"/>
      <c r="AN68" s="488"/>
      <c r="AO68" s="488"/>
      <c r="AP68" s="1"/>
      <c r="AQ68" s="1"/>
      <c r="AR68" s="1"/>
      <c r="AS68" s="1"/>
    </row>
    <row r="69" spans="1:66" ht="20.100000000000001" customHeight="1">
      <c r="A69" s="1"/>
      <c r="B69" s="742" t="s">
        <v>10</v>
      </c>
      <c r="C69" s="742"/>
      <c r="D69" s="742"/>
      <c r="E69" s="742"/>
      <c r="F69" s="743"/>
      <c r="G69" s="740" t="s">
        <v>687</v>
      </c>
      <c r="H69" s="738"/>
      <c r="I69" s="738"/>
      <c r="J69" s="738"/>
      <c r="K69" s="738"/>
      <c r="L69" s="739"/>
      <c r="M69" s="740" t="s">
        <v>676</v>
      </c>
      <c r="N69" s="738"/>
      <c r="O69" s="738"/>
      <c r="P69" s="738"/>
      <c r="Q69" s="738"/>
      <c r="R69" s="738"/>
      <c r="S69" s="739"/>
      <c r="T69" s="740" t="s">
        <v>677</v>
      </c>
      <c r="U69" s="738"/>
      <c r="V69" s="738"/>
      <c r="W69" s="738"/>
      <c r="X69" s="738"/>
      <c r="Y69" s="738"/>
      <c r="Z69" s="739"/>
      <c r="AA69" s="740" t="s">
        <v>678</v>
      </c>
      <c r="AB69" s="738"/>
      <c r="AC69" s="738"/>
      <c r="AD69" s="738"/>
      <c r="AE69" s="738"/>
      <c r="AF69" s="738"/>
      <c r="AG69" s="738"/>
      <c r="AH69" s="739"/>
      <c r="AI69" s="740" t="s">
        <v>688</v>
      </c>
      <c r="AJ69" s="738"/>
      <c r="AK69" s="738"/>
      <c r="AL69" s="738"/>
      <c r="AM69" s="738"/>
      <c r="AN69" s="738"/>
      <c r="AO69" s="738"/>
      <c r="AP69" s="1"/>
      <c r="AQ69" s="1"/>
      <c r="AR69" s="1"/>
      <c r="AS69" s="1"/>
    </row>
    <row r="70" spans="1:66" ht="20.100000000000001" customHeight="1">
      <c r="A70" s="1"/>
      <c r="B70" s="2293" t="str">
        <f>B60</f>
        <v>기존
구조물</v>
      </c>
      <c r="C70" s="2293"/>
      <c r="D70" s="2294"/>
      <c r="E70" s="2299" t="str">
        <f>G60</f>
        <v>B</v>
      </c>
      <c r="F70" s="2300"/>
      <c r="G70" s="1672">
        <f>1/1.5</f>
        <v>0.66666666666666663</v>
      </c>
      <c r="H70" s="2303"/>
      <c r="I70" s="2303"/>
      <c r="J70" s="2303"/>
      <c r="K70" s="2303"/>
      <c r="L70" s="2304"/>
      <c r="M70" s="1672">
        <f>M52</f>
        <v>3.6</v>
      </c>
      <c r="N70" s="2303"/>
      <c r="O70" s="2303"/>
      <c r="P70" s="2303"/>
      <c r="Q70" s="2303"/>
      <c r="R70" s="2303"/>
      <c r="S70" s="2304"/>
      <c r="T70" s="1672">
        <f>AA52</f>
        <v>11.3</v>
      </c>
      <c r="U70" s="2303"/>
      <c r="V70" s="2303"/>
      <c r="W70" s="2303"/>
      <c r="X70" s="2303"/>
      <c r="Y70" s="2303"/>
      <c r="Z70" s="2304"/>
      <c r="AA70" s="1672">
        <f>AI52</f>
        <v>199.19640000000001</v>
      </c>
      <c r="AB70" s="2303"/>
      <c r="AC70" s="2303"/>
      <c r="AD70" s="2303"/>
      <c r="AE70" s="2303"/>
      <c r="AF70" s="2303"/>
      <c r="AG70" s="2303"/>
      <c r="AH70" s="2304"/>
      <c r="AI70" s="1672">
        <f>G70/SQRT((2*3.14*M70)/(9.81*T70^2))</f>
        <v>4.9623868335341816</v>
      </c>
      <c r="AJ70" s="2303"/>
      <c r="AK70" s="2303"/>
      <c r="AL70" s="2303"/>
      <c r="AM70" s="2303"/>
      <c r="AN70" s="2303"/>
      <c r="AO70" s="2303"/>
      <c r="AP70" s="1"/>
      <c r="AQ70" s="1"/>
      <c r="AR70" s="1"/>
      <c r="AS70" s="1"/>
    </row>
    <row r="71" spans="1:66" ht="20.100000000000001" customHeight="1">
      <c r="A71" s="1"/>
      <c r="B71" s="2295"/>
      <c r="C71" s="2295"/>
      <c r="D71" s="2296"/>
      <c r="E71" s="2301" t="str">
        <f>G61</f>
        <v>C</v>
      </c>
      <c r="F71" s="869"/>
      <c r="G71" s="908">
        <f>1/1.5</f>
        <v>0.66666666666666663</v>
      </c>
      <c r="H71" s="909"/>
      <c r="I71" s="909"/>
      <c r="J71" s="909"/>
      <c r="K71" s="909"/>
      <c r="L71" s="910"/>
      <c r="M71" s="908">
        <f>M53</f>
        <v>4.3</v>
      </c>
      <c r="N71" s="909"/>
      <c r="O71" s="909"/>
      <c r="P71" s="909"/>
      <c r="Q71" s="909"/>
      <c r="R71" s="909"/>
      <c r="S71" s="910"/>
      <c r="T71" s="908">
        <f>AA53</f>
        <v>11.3</v>
      </c>
      <c r="U71" s="909"/>
      <c r="V71" s="909"/>
      <c r="W71" s="909"/>
      <c r="X71" s="909"/>
      <c r="Y71" s="909"/>
      <c r="Z71" s="910"/>
      <c r="AA71" s="908">
        <f>AI53</f>
        <v>199.19640000000001</v>
      </c>
      <c r="AB71" s="909"/>
      <c r="AC71" s="909"/>
      <c r="AD71" s="909"/>
      <c r="AE71" s="909"/>
      <c r="AF71" s="909"/>
      <c r="AG71" s="909"/>
      <c r="AH71" s="910"/>
      <c r="AI71" s="908">
        <f>G71/SQRT((2*3.14*M71)/(9.81*T71^2))</f>
        <v>4.5405413853078223</v>
      </c>
      <c r="AJ71" s="909"/>
      <c r="AK71" s="909"/>
      <c r="AL71" s="909"/>
      <c r="AM71" s="909"/>
      <c r="AN71" s="909"/>
      <c r="AO71" s="909"/>
      <c r="AP71" s="1"/>
      <c r="AQ71" s="1"/>
      <c r="AR71" s="1"/>
      <c r="AS71" s="1"/>
    </row>
    <row r="72" spans="1:66" ht="20.100000000000001" customHeight="1">
      <c r="A72" s="1"/>
      <c r="B72" s="2297"/>
      <c r="C72" s="2297"/>
      <c r="D72" s="2298"/>
      <c r="E72" s="2302" t="str">
        <f>G62</f>
        <v>D</v>
      </c>
      <c r="F72" s="871"/>
      <c r="G72" s="915">
        <f>1/1.5</f>
        <v>0.66666666666666663</v>
      </c>
      <c r="H72" s="917"/>
      <c r="I72" s="917"/>
      <c r="J72" s="917"/>
      <c r="K72" s="917"/>
      <c r="L72" s="918"/>
      <c r="M72" s="915">
        <f>M54</f>
        <v>4.2</v>
      </c>
      <c r="N72" s="917"/>
      <c r="O72" s="917"/>
      <c r="P72" s="917"/>
      <c r="Q72" s="917"/>
      <c r="R72" s="917"/>
      <c r="S72" s="918"/>
      <c r="T72" s="915" t="e">
        <f>AA54</f>
        <v>#REF!</v>
      </c>
      <c r="U72" s="917"/>
      <c r="V72" s="917"/>
      <c r="W72" s="917"/>
      <c r="X72" s="917"/>
      <c r="Y72" s="917"/>
      <c r="Z72" s="918"/>
      <c r="AA72" s="915" t="e">
        <f>AI54</f>
        <v>#REF!</v>
      </c>
      <c r="AB72" s="917"/>
      <c r="AC72" s="917"/>
      <c r="AD72" s="917"/>
      <c r="AE72" s="917"/>
      <c r="AF72" s="917"/>
      <c r="AG72" s="917"/>
      <c r="AH72" s="918"/>
      <c r="AI72" s="915" t="e">
        <f>G72/SQRT((2*3.14*M72)/(9.81*T72^2))</f>
        <v>#REF!</v>
      </c>
      <c r="AJ72" s="917"/>
      <c r="AK72" s="917"/>
      <c r="AL72" s="917"/>
      <c r="AM72" s="917"/>
      <c r="AN72" s="917"/>
      <c r="AO72" s="917"/>
      <c r="AP72" s="1"/>
      <c r="AQ72" s="1"/>
      <c r="AR72" s="1"/>
      <c r="AS72" s="1"/>
    </row>
    <row r="73" spans="1:66" ht="20.100000000000001" customHeight="1">
      <c r="A73" s="1"/>
      <c r="B73" s="738" t="s">
        <v>667</v>
      </c>
      <c r="C73" s="738"/>
      <c r="D73" s="738"/>
      <c r="E73" s="738"/>
      <c r="F73" s="738"/>
      <c r="G73" s="738"/>
      <c r="H73" s="739"/>
      <c r="I73" s="740" t="s">
        <v>669</v>
      </c>
      <c r="J73" s="738"/>
      <c r="K73" s="738"/>
      <c r="L73" s="738"/>
      <c r="M73" s="738"/>
      <c r="N73" s="738"/>
      <c r="O73" s="739"/>
      <c r="P73" s="740" t="s">
        <v>670</v>
      </c>
      <c r="Q73" s="738"/>
      <c r="R73" s="738"/>
      <c r="S73" s="738"/>
      <c r="T73" s="738"/>
      <c r="U73" s="738"/>
      <c r="V73" s="739"/>
      <c r="W73" s="740" t="s">
        <v>671</v>
      </c>
      <c r="X73" s="738"/>
      <c r="Y73" s="738"/>
      <c r="Z73" s="738"/>
      <c r="AA73" s="738"/>
      <c r="AB73" s="738"/>
      <c r="AC73" s="739"/>
      <c r="AD73" s="740" t="s">
        <v>672</v>
      </c>
      <c r="AE73" s="738"/>
      <c r="AF73" s="738"/>
      <c r="AG73" s="738"/>
      <c r="AH73" s="738"/>
      <c r="AI73" s="738"/>
      <c r="AJ73" s="739"/>
      <c r="AK73" s="740" t="s">
        <v>668</v>
      </c>
      <c r="AL73" s="738"/>
      <c r="AM73" s="738"/>
      <c r="AN73" s="738"/>
      <c r="AO73" s="738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1:66" ht="20.100000000000001" customHeight="1">
      <c r="A74" s="1"/>
      <c r="B74" s="1669" t="s">
        <v>673</v>
      </c>
      <c r="C74" s="1669"/>
      <c r="D74" s="1669"/>
      <c r="E74" s="1669"/>
      <c r="F74" s="1669"/>
      <c r="G74" s="1669"/>
      <c r="H74" s="926"/>
      <c r="I74" s="901">
        <v>1.1200000000000001</v>
      </c>
      <c r="J74" s="902"/>
      <c r="K74" s="902"/>
      <c r="L74" s="902"/>
      <c r="M74" s="902"/>
      <c r="N74" s="902"/>
      <c r="O74" s="903"/>
      <c r="P74" s="901">
        <v>0.96</v>
      </c>
      <c r="Q74" s="902"/>
      <c r="R74" s="902"/>
      <c r="S74" s="902"/>
      <c r="T74" s="902"/>
      <c r="U74" s="902"/>
      <c r="V74" s="903"/>
      <c r="W74" s="901">
        <v>0.77</v>
      </c>
      <c r="X74" s="902"/>
      <c r="Y74" s="902"/>
      <c r="Z74" s="902"/>
      <c r="AA74" s="902"/>
      <c r="AB74" s="902"/>
      <c r="AC74" s="903"/>
      <c r="AD74" s="901">
        <v>0.72</v>
      </c>
      <c r="AE74" s="902"/>
      <c r="AF74" s="902"/>
      <c r="AG74" s="902"/>
      <c r="AH74" s="902"/>
      <c r="AI74" s="902"/>
      <c r="AJ74" s="903"/>
      <c r="AK74" s="901">
        <v>0.47</v>
      </c>
      <c r="AL74" s="902"/>
      <c r="AM74" s="902"/>
      <c r="AN74" s="902"/>
      <c r="AO74" s="902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1:66" ht="20.100000000000001" customHeight="1">
      <c r="A75" s="1"/>
      <c r="B75" s="1681" t="s">
        <v>242</v>
      </c>
      <c r="C75" s="1681"/>
      <c r="D75" s="1681"/>
      <c r="E75" s="1681"/>
      <c r="F75" s="1681"/>
      <c r="G75" s="1681"/>
      <c r="H75" s="876"/>
      <c r="I75" s="899">
        <v>1.34</v>
      </c>
      <c r="J75" s="872"/>
      <c r="K75" s="872"/>
      <c r="L75" s="872"/>
      <c r="M75" s="872"/>
      <c r="N75" s="872"/>
      <c r="O75" s="873"/>
      <c r="P75" s="899">
        <v>1.17</v>
      </c>
      <c r="Q75" s="872"/>
      <c r="R75" s="872"/>
      <c r="S75" s="872"/>
      <c r="T75" s="872"/>
      <c r="U75" s="872"/>
      <c r="V75" s="873"/>
      <c r="W75" s="899">
        <v>0.94</v>
      </c>
      <c r="X75" s="872"/>
      <c r="Y75" s="872"/>
      <c r="Z75" s="872"/>
      <c r="AA75" s="872"/>
      <c r="AB75" s="872"/>
      <c r="AC75" s="873"/>
      <c r="AD75" s="899">
        <v>0.88</v>
      </c>
      <c r="AE75" s="872"/>
      <c r="AF75" s="872"/>
      <c r="AG75" s="872"/>
      <c r="AH75" s="872"/>
      <c r="AI75" s="872"/>
      <c r="AJ75" s="873"/>
      <c r="AK75" s="899">
        <v>0.6</v>
      </c>
      <c r="AL75" s="872"/>
      <c r="AM75" s="872"/>
      <c r="AN75" s="872"/>
      <c r="AO75" s="872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1:66" ht="20.100000000000001" customHeight="1">
      <c r="A76" s="1"/>
      <c r="B76" s="1681" t="s">
        <v>270</v>
      </c>
      <c r="C76" s="1681"/>
      <c r="D76" s="1681"/>
      <c r="E76" s="1681"/>
      <c r="F76" s="1681"/>
      <c r="G76" s="1681"/>
      <c r="H76" s="876"/>
      <c r="I76" s="899">
        <v>0.55000000000000004</v>
      </c>
      <c r="J76" s="872"/>
      <c r="K76" s="872"/>
      <c r="L76" s="872"/>
      <c r="M76" s="872"/>
      <c r="N76" s="872"/>
      <c r="O76" s="873"/>
      <c r="P76" s="899">
        <v>0.46</v>
      </c>
      <c r="Q76" s="872"/>
      <c r="R76" s="872"/>
      <c r="S76" s="872"/>
      <c r="T76" s="872"/>
      <c r="U76" s="872"/>
      <c r="V76" s="873"/>
      <c r="W76" s="899">
        <v>0.42</v>
      </c>
      <c r="X76" s="872"/>
      <c r="Y76" s="872"/>
      <c r="Z76" s="872"/>
      <c r="AA76" s="872"/>
      <c r="AB76" s="872"/>
      <c r="AC76" s="873"/>
      <c r="AD76" s="899">
        <v>0.41</v>
      </c>
      <c r="AE76" s="872"/>
      <c r="AF76" s="872"/>
      <c r="AG76" s="872"/>
      <c r="AH76" s="872"/>
      <c r="AI76" s="872"/>
      <c r="AJ76" s="873"/>
      <c r="AK76" s="899">
        <v>0.34</v>
      </c>
      <c r="AL76" s="872"/>
      <c r="AM76" s="872"/>
      <c r="AN76" s="872"/>
      <c r="AO76" s="872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 ht="20.100000000000001" customHeight="1">
      <c r="A77" s="1"/>
      <c r="B77" s="1723" t="s">
        <v>690</v>
      </c>
      <c r="C77" s="1723"/>
      <c r="D77" s="1723"/>
      <c r="E77" s="1723"/>
      <c r="F77" s="1723"/>
      <c r="G77" s="1723"/>
      <c r="H77" s="905"/>
      <c r="I77" s="904">
        <v>2.58</v>
      </c>
      <c r="J77" s="874"/>
      <c r="K77" s="874"/>
      <c r="L77" s="874"/>
      <c r="M77" s="874"/>
      <c r="N77" s="874"/>
      <c r="O77" s="875"/>
      <c r="P77" s="904">
        <v>1.97</v>
      </c>
      <c r="Q77" s="874"/>
      <c r="R77" s="874"/>
      <c r="S77" s="874"/>
      <c r="T77" s="874"/>
      <c r="U77" s="874"/>
      <c r="V77" s="875"/>
      <c r="W77" s="904">
        <v>1.45</v>
      </c>
      <c r="X77" s="874"/>
      <c r="Y77" s="874"/>
      <c r="Z77" s="874"/>
      <c r="AA77" s="874"/>
      <c r="AB77" s="874"/>
      <c r="AC77" s="875"/>
      <c r="AD77" s="904">
        <v>1.35</v>
      </c>
      <c r="AE77" s="874"/>
      <c r="AF77" s="874"/>
      <c r="AG77" s="874"/>
      <c r="AH77" s="874"/>
      <c r="AI77" s="874"/>
      <c r="AJ77" s="875"/>
      <c r="AK77" s="904">
        <v>0.82</v>
      </c>
      <c r="AL77" s="874"/>
      <c r="AM77" s="874"/>
      <c r="AN77" s="874"/>
      <c r="AO77" s="874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 ht="20.100000000000001" customHeight="1">
      <c r="A78" s="1"/>
      <c r="B78" s="488"/>
      <c r="C78" s="488"/>
      <c r="D78" s="488"/>
      <c r="E78" s="488"/>
      <c r="F78" s="488"/>
      <c r="G78" s="488"/>
      <c r="H78" s="488"/>
      <c r="I78" s="488"/>
      <c r="J78" s="488"/>
      <c r="K78" s="488"/>
      <c r="L78" s="488"/>
      <c r="M78" s="488"/>
      <c r="N78" s="488"/>
      <c r="O78" s="488"/>
      <c r="P78" s="488"/>
      <c r="Q78" s="488"/>
      <c r="R78" s="488"/>
      <c r="S78" s="488"/>
      <c r="T78" s="488"/>
      <c r="U78" s="488"/>
      <c r="V78" s="488"/>
      <c r="W78" s="488"/>
      <c r="X78" s="488"/>
      <c r="Y78" s="488"/>
      <c r="Z78" s="488"/>
      <c r="AA78" s="488"/>
      <c r="AB78" s="488"/>
      <c r="AC78" s="488"/>
      <c r="AD78" s="488"/>
      <c r="AE78" s="488"/>
      <c r="AF78" s="488"/>
      <c r="AG78" s="488"/>
      <c r="AH78" s="488"/>
      <c r="AI78" s="488"/>
      <c r="AJ78" s="488"/>
      <c r="AK78" s="488"/>
      <c r="AL78" s="488"/>
      <c r="AM78" s="488"/>
      <c r="AN78" s="488"/>
      <c r="AO78" s="488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 ht="20.100000000000001" customHeight="1">
      <c r="A79" s="1"/>
      <c r="B79" s="488"/>
      <c r="C79" s="346" t="s">
        <v>764</v>
      </c>
      <c r="D79" s="346"/>
      <c r="E79" s="346" t="s">
        <v>2</v>
      </c>
      <c r="F79" s="919" t="s">
        <v>690</v>
      </c>
      <c r="G79" s="919"/>
      <c r="H79" s="488" t="s">
        <v>114</v>
      </c>
      <c r="I79" s="749" t="s">
        <v>765</v>
      </c>
      <c r="J79" s="749"/>
      <c r="K79" s="749"/>
      <c r="L79" s="488" t="s">
        <v>2</v>
      </c>
      <c r="M79" s="919">
        <f>AD77</f>
        <v>1.35</v>
      </c>
      <c r="N79" s="919"/>
      <c r="O79" s="488" t="s">
        <v>114</v>
      </c>
      <c r="P79" s="920">
        <f>M70</f>
        <v>3.6</v>
      </c>
      <c r="Q79" s="920"/>
      <c r="R79" s="920"/>
      <c r="S79" s="488" t="s">
        <v>2</v>
      </c>
      <c r="T79" s="920">
        <f>M79*P79</f>
        <v>4.8600000000000003</v>
      </c>
      <c r="U79" s="920"/>
      <c r="V79" s="920"/>
      <c r="W79" s="920"/>
      <c r="X79" s="530"/>
      <c r="Y79" s="919" t="s">
        <v>627</v>
      </c>
      <c r="Z79" s="919"/>
      <c r="AA79" s="919"/>
      <c r="AB79" s="919"/>
      <c r="AD79" s="919" t="s">
        <v>736</v>
      </c>
      <c r="AE79" s="919"/>
      <c r="AF79" s="919"/>
      <c r="AG79" s="919"/>
      <c r="AH79" s="919"/>
      <c r="AI79" s="919"/>
      <c r="AJ79" s="488"/>
      <c r="AK79" s="488"/>
      <c r="AL79" s="488"/>
      <c r="AM79" s="488"/>
      <c r="AN79" s="488"/>
      <c r="AO79" s="488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 ht="20.100000000000001" customHeight="1">
      <c r="A80" s="1"/>
      <c r="B80" s="488"/>
      <c r="C80" s="346" t="s">
        <v>764</v>
      </c>
      <c r="D80" s="346"/>
      <c r="E80" s="346" t="s">
        <v>2</v>
      </c>
      <c r="F80" s="919" t="s">
        <v>690</v>
      </c>
      <c r="G80" s="919"/>
      <c r="H80" s="488" t="s">
        <v>114</v>
      </c>
      <c r="I80" s="749" t="s">
        <v>765</v>
      </c>
      <c r="J80" s="749"/>
      <c r="K80" s="749"/>
      <c r="L80" s="488" t="s">
        <v>2</v>
      </c>
      <c r="M80" s="919">
        <f>AD77</f>
        <v>1.35</v>
      </c>
      <c r="N80" s="919"/>
      <c r="O80" s="488" t="s">
        <v>114</v>
      </c>
      <c r="P80" s="920">
        <f>M71</f>
        <v>4.3</v>
      </c>
      <c r="Q80" s="920"/>
      <c r="R80" s="920"/>
      <c r="S80" s="488" t="s">
        <v>2</v>
      </c>
      <c r="T80" s="920">
        <f>M80*P80</f>
        <v>5.8049999999999997</v>
      </c>
      <c r="U80" s="920"/>
      <c r="V80" s="920"/>
      <c r="W80" s="920"/>
      <c r="X80" s="530"/>
      <c r="Y80" s="919" t="str">
        <f>Y79</f>
        <v>(100년)</v>
      </c>
      <c r="Z80" s="919"/>
      <c r="AA80" s="919"/>
      <c r="AB80" s="919"/>
      <c r="AD80" s="919" t="s">
        <v>735</v>
      </c>
      <c r="AE80" s="919"/>
      <c r="AF80" s="919"/>
      <c r="AG80" s="919"/>
      <c r="AH80" s="919"/>
      <c r="AI80" s="919"/>
      <c r="AJ80" s="488"/>
      <c r="AK80" s="488"/>
      <c r="AL80" s="488"/>
      <c r="AM80" s="488"/>
      <c r="AN80" s="488"/>
      <c r="AO80" s="488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1:66" ht="20.100000000000001" customHeight="1">
      <c r="A81" s="1"/>
      <c r="B81" s="488"/>
      <c r="C81" s="346" t="s">
        <v>764</v>
      </c>
      <c r="D81" s="346"/>
      <c r="E81" s="346" t="s">
        <v>2</v>
      </c>
      <c r="F81" s="919" t="s">
        <v>690</v>
      </c>
      <c r="G81" s="919"/>
      <c r="H81" s="488" t="s">
        <v>114</v>
      </c>
      <c r="I81" s="749" t="s">
        <v>765</v>
      </c>
      <c r="J81" s="749"/>
      <c r="K81" s="749"/>
      <c r="L81" s="488" t="s">
        <v>2</v>
      </c>
      <c r="M81" s="919">
        <f>AD77</f>
        <v>1.35</v>
      </c>
      <c r="N81" s="919"/>
      <c r="O81" s="488" t="s">
        <v>114</v>
      </c>
      <c r="P81" s="920">
        <f>M72</f>
        <v>4.2</v>
      </c>
      <c r="Q81" s="920"/>
      <c r="R81" s="920"/>
      <c r="S81" s="488" t="s">
        <v>2</v>
      </c>
      <c r="T81" s="920">
        <f>M81*P81</f>
        <v>5.6700000000000008</v>
      </c>
      <c r="U81" s="920"/>
      <c r="V81" s="920"/>
      <c r="W81" s="920"/>
      <c r="X81" s="530"/>
      <c r="Y81" s="919" t="str">
        <f>Y80</f>
        <v>(100년)</v>
      </c>
      <c r="Z81" s="919"/>
      <c r="AA81" s="919"/>
      <c r="AB81" s="919"/>
      <c r="AD81" s="919" t="s">
        <v>737</v>
      </c>
      <c r="AE81" s="919"/>
      <c r="AF81" s="919"/>
      <c r="AG81" s="919"/>
      <c r="AH81" s="919"/>
      <c r="AI81" s="919"/>
      <c r="AJ81" s="488"/>
      <c r="AK81" s="488"/>
      <c r="AL81" s="488"/>
      <c r="AM81" s="488"/>
      <c r="AN81" s="488"/>
      <c r="AO81" s="488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1:66" ht="20.100000000000001" customHeight="1">
      <c r="A82" s="1"/>
      <c r="B82" s="488"/>
      <c r="C82" s="488"/>
      <c r="D82" s="488"/>
      <c r="E82" s="488"/>
      <c r="F82" s="488"/>
      <c r="G82" s="488"/>
      <c r="H82" s="488"/>
      <c r="I82" s="488"/>
      <c r="J82" s="488"/>
      <c r="K82" s="488"/>
      <c r="L82" s="488"/>
      <c r="M82" s="488"/>
      <c r="N82" s="488"/>
      <c r="O82" s="488"/>
      <c r="P82" s="488"/>
      <c r="Q82" s="488"/>
      <c r="R82" s="488"/>
      <c r="S82" s="488"/>
      <c r="T82" s="488"/>
      <c r="U82" s="488"/>
      <c r="V82" s="488"/>
      <c r="W82" s="488"/>
      <c r="X82" s="488"/>
      <c r="Y82" s="488"/>
      <c r="Z82" s="488"/>
      <c r="AA82" s="488"/>
      <c r="AB82" s="488"/>
      <c r="AC82" s="488"/>
      <c r="AD82" s="488"/>
      <c r="AE82" s="488"/>
      <c r="AF82" s="488"/>
      <c r="AG82" s="488"/>
      <c r="AH82" s="488"/>
      <c r="AI82" s="488"/>
      <c r="AJ82" s="488"/>
      <c r="AK82" s="488"/>
      <c r="AL82" s="488"/>
      <c r="AM82" s="488"/>
      <c r="AN82" s="488"/>
      <c r="AO82" s="488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1:66" ht="20.100000000000001" customHeight="1">
      <c r="A83" s="1"/>
      <c r="B83" s="738" t="s">
        <v>10</v>
      </c>
      <c r="C83" s="738"/>
      <c r="D83" s="738"/>
      <c r="E83" s="738"/>
      <c r="F83" s="738"/>
      <c r="G83" s="738"/>
      <c r="H83" s="738"/>
      <c r="I83" s="738"/>
      <c r="J83" s="738"/>
      <c r="K83" s="738"/>
      <c r="L83" s="739"/>
      <c r="M83" s="740" t="s">
        <v>684</v>
      </c>
      <c r="N83" s="738"/>
      <c r="O83" s="738"/>
      <c r="P83" s="738"/>
      <c r="Q83" s="738"/>
      <c r="R83" s="738"/>
      <c r="S83" s="738"/>
      <c r="T83" s="738"/>
      <c r="U83" s="739"/>
      <c r="V83" s="740" t="s">
        <v>685</v>
      </c>
      <c r="W83" s="738"/>
      <c r="X83" s="738"/>
      <c r="Y83" s="738"/>
      <c r="Z83" s="738"/>
      <c r="AA83" s="738"/>
      <c r="AB83" s="738"/>
      <c r="AC83" s="738"/>
      <c r="AD83" s="739"/>
      <c r="AE83" s="740" t="s">
        <v>332</v>
      </c>
      <c r="AF83" s="738"/>
      <c r="AG83" s="738"/>
      <c r="AH83" s="738"/>
      <c r="AI83" s="738"/>
      <c r="AJ83" s="738"/>
      <c r="AK83" s="738"/>
      <c r="AL83" s="738"/>
      <c r="AM83" s="738"/>
      <c r="AN83" s="738"/>
      <c r="AO83" s="738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ht="20.100000000000001" customHeight="1">
      <c r="A84" s="1"/>
      <c r="B84" s="1704" t="str">
        <f>B60</f>
        <v>기존
구조물</v>
      </c>
      <c r="C84" s="1704"/>
      <c r="D84" s="1704"/>
      <c r="E84" s="1704"/>
      <c r="F84" s="1705"/>
      <c r="G84" s="901" t="str">
        <f>E70</f>
        <v>B</v>
      </c>
      <c r="H84" s="902"/>
      <c r="I84" s="902"/>
      <c r="J84" s="902"/>
      <c r="K84" s="902"/>
      <c r="L84" s="903"/>
      <c r="M84" s="901">
        <f>M61</f>
        <v>3.3559999999999999</v>
      </c>
      <c r="N84" s="902"/>
      <c r="O84" s="902"/>
      <c r="P84" s="902"/>
      <c r="Q84" s="902"/>
      <c r="R84" s="902"/>
      <c r="S84" s="902"/>
      <c r="T84" s="902"/>
      <c r="U84" s="903"/>
      <c r="V84" s="1672">
        <f>T79</f>
        <v>4.8600000000000003</v>
      </c>
      <c r="W84" s="2303"/>
      <c r="X84" s="2303"/>
      <c r="Y84" s="2303"/>
      <c r="Z84" s="2303"/>
      <c r="AA84" s="2303"/>
      <c r="AB84" s="2303"/>
      <c r="AC84" s="2303"/>
      <c r="AD84" s="2304"/>
      <c r="AE84" s="1732">
        <f>M84+V84</f>
        <v>8.2160000000000011</v>
      </c>
      <c r="AF84" s="1733"/>
      <c r="AG84" s="1733"/>
      <c r="AH84" s="1733"/>
      <c r="AI84" s="1733"/>
      <c r="AJ84" s="1733"/>
      <c r="AK84" s="1733"/>
      <c r="AL84" s="1733"/>
      <c r="AM84" s="1733"/>
      <c r="AN84" s="1733"/>
      <c r="AO84" s="1733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ht="20.100000000000001" customHeight="1">
      <c r="A85" s="1"/>
      <c r="B85" s="1706"/>
      <c r="C85" s="1706"/>
      <c r="D85" s="1706"/>
      <c r="E85" s="1706"/>
      <c r="F85" s="1707"/>
      <c r="G85" s="899" t="str">
        <f>E71</f>
        <v>C</v>
      </c>
      <c r="H85" s="872"/>
      <c r="I85" s="872"/>
      <c r="J85" s="872"/>
      <c r="K85" s="872"/>
      <c r="L85" s="873"/>
      <c r="M85" s="899">
        <f>M84</f>
        <v>3.3559999999999999</v>
      </c>
      <c r="N85" s="872"/>
      <c r="O85" s="872"/>
      <c r="P85" s="872"/>
      <c r="Q85" s="872"/>
      <c r="R85" s="872"/>
      <c r="S85" s="872"/>
      <c r="T85" s="872"/>
      <c r="U85" s="873"/>
      <c r="V85" s="908">
        <f>T80</f>
        <v>5.8049999999999997</v>
      </c>
      <c r="W85" s="909"/>
      <c r="X85" s="909"/>
      <c r="Y85" s="909"/>
      <c r="Z85" s="909"/>
      <c r="AA85" s="909"/>
      <c r="AB85" s="909"/>
      <c r="AC85" s="909"/>
      <c r="AD85" s="910"/>
      <c r="AE85" s="924">
        <f>M85+V85</f>
        <v>9.1609999999999996</v>
      </c>
      <c r="AF85" s="1734"/>
      <c r="AG85" s="1734"/>
      <c r="AH85" s="1734"/>
      <c r="AI85" s="1734"/>
      <c r="AJ85" s="1734"/>
      <c r="AK85" s="1734"/>
      <c r="AL85" s="1734"/>
      <c r="AM85" s="1734"/>
      <c r="AN85" s="1734"/>
      <c r="AO85" s="1734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ht="20.100000000000001" customHeight="1">
      <c r="A86" s="1"/>
      <c r="B86" s="2261"/>
      <c r="C86" s="2261"/>
      <c r="D86" s="2261"/>
      <c r="E86" s="2261"/>
      <c r="F86" s="2262"/>
      <c r="G86" s="904" t="str">
        <f>E72</f>
        <v>D</v>
      </c>
      <c r="H86" s="874"/>
      <c r="I86" s="874"/>
      <c r="J86" s="874"/>
      <c r="K86" s="874"/>
      <c r="L86" s="875"/>
      <c r="M86" s="904">
        <f>M85</f>
        <v>3.3559999999999999</v>
      </c>
      <c r="N86" s="874"/>
      <c r="O86" s="874"/>
      <c r="P86" s="874"/>
      <c r="Q86" s="874"/>
      <c r="R86" s="874"/>
      <c r="S86" s="874"/>
      <c r="T86" s="874"/>
      <c r="U86" s="875"/>
      <c r="V86" s="915">
        <f>T81</f>
        <v>5.6700000000000008</v>
      </c>
      <c r="W86" s="917"/>
      <c r="X86" s="917"/>
      <c r="Y86" s="917"/>
      <c r="Z86" s="917"/>
      <c r="AA86" s="917"/>
      <c r="AB86" s="917"/>
      <c r="AC86" s="917"/>
      <c r="AD86" s="918"/>
      <c r="AE86" s="947">
        <f>M86+V86</f>
        <v>9.0259999999999998</v>
      </c>
      <c r="AF86" s="2260"/>
      <c r="AG86" s="2260"/>
      <c r="AH86" s="2260"/>
      <c r="AI86" s="2260"/>
      <c r="AJ86" s="2260"/>
      <c r="AK86" s="2260"/>
      <c r="AL86" s="2260"/>
      <c r="AM86" s="2260"/>
      <c r="AN86" s="2260"/>
      <c r="AO86" s="2260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ht="19.5" customHeight="1">
      <c r="A87" s="1"/>
      <c r="B87" s="488"/>
      <c r="C87" s="488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  <c r="V87" s="292"/>
      <c r="W87" s="292"/>
      <c r="X87" s="292"/>
      <c r="Y87" s="292"/>
      <c r="Z87" s="292"/>
      <c r="AA87" s="292"/>
      <c r="AB87" s="292"/>
      <c r="AC87" s="292"/>
      <c r="AD87" s="292"/>
      <c r="AE87" s="292"/>
      <c r="AF87" s="292"/>
      <c r="AG87" s="292"/>
      <c r="AH87" s="292"/>
      <c r="AI87" s="292"/>
      <c r="AJ87" s="292"/>
      <c r="AK87" s="292"/>
      <c r="AL87" s="292"/>
      <c r="AM87" s="292"/>
      <c r="AN87" s="292"/>
      <c r="AO87" s="488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1:66" s="601" customFormat="1" ht="19.5" customHeight="1">
      <c r="A88" s="600"/>
      <c r="B88" s="552"/>
      <c r="C88" s="552"/>
      <c r="D88" s="60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552"/>
      <c r="AP88" s="600"/>
      <c r="AQ88" s="600"/>
      <c r="AR88" s="600"/>
      <c r="AS88" s="600"/>
      <c r="AT88" s="600"/>
      <c r="AU88" s="600"/>
      <c r="AV88" s="600"/>
      <c r="AW88" s="600"/>
      <c r="AX88" s="600"/>
      <c r="AY88" s="600"/>
      <c r="AZ88" s="600"/>
      <c r="BA88" s="600"/>
      <c r="BB88" s="600"/>
      <c r="BC88" s="600"/>
      <c r="BD88" s="600"/>
      <c r="BE88" s="600"/>
      <c r="BF88" s="600"/>
      <c r="BG88" s="600"/>
      <c r="BH88" s="600"/>
      <c r="BI88" s="600"/>
      <c r="BJ88" s="600"/>
      <c r="BK88" s="600"/>
      <c r="BL88" s="600"/>
      <c r="BM88" s="600"/>
      <c r="BN88" s="600"/>
    </row>
    <row r="89" spans="1:66" ht="20.100000000000001" customHeight="1">
      <c r="A89" s="1"/>
      <c r="B89" s="292"/>
      <c r="C89" s="1" t="s">
        <v>631</v>
      </c>
      <c r="D89" s="1"/>
      <c r="E89" s="1"/>
      <c r="F89" s="1"/>
      <c r="G89" s="1"/>
      <c r="H89" s="1"/>
      <c r="I89" s="265"/>
      <c r="J89" s="266"/>
      <c r="K89" s="266"/>
      <c r="L89" s="8"/>
      <c r="M89" s="266"/>
      <c r="N89" s="266"/>
      <c r="O89" s="288"/>
      <c r="P89" s="267"/>
      <c r="Q89" s="267"/>
      <c r="R89" s="267"/>
      <c r="S89" s="267"/>
      <c r="T89" s="22"/>
      <c r="U89" s="22"/>
      <c r="V89" s="22"/>
      <c r="W89" s="22"/>
      <c r="X89" s="4"/>
      <c r="Y89" s="4"/>
      <c r="Z89" s="4"/>
      <c r="AA89" s="447"/>
      <c r="AB89" s="447"/>
      <c r="AC89" s="447"/>
      <c r="AD89" s="4"/>
      <c r="AE89" s="4"/>
      <c r="AF89" s="4"/>
      <c r="AG89" s="4"/>
      <c r="AH89" s="4"/>
      <c r="AI89" s="4"/>
      <c r="AJ89" s="602"/>
      <c r="AK89" s="603"/>
      <c r="AL89" s="603"/>
      <c r="AM89" s="603"/>
      <c r="AN89" s="603"/>
      <c r="AO89" s="603"/>
      <c r="AQ89" s="530"/>
      <c r="AR89" s="530"/>
      <c r="AS89" s="530"/>
      <c r="AT89" s="530"/>
      <c r="AU89" s="530"/>
      <c r="AV89" s="530"/>
      <c r="AX89" s="552"/>
      <c r="AY89" s="552"/>
      <c r="AZ89" s="604"/>
      <c r="BA89" s="488"/>
      <c r="BB89" s="488"/>
      <c r="BC89" s="552"/>
    </row>
    <row r="90" spans="1:66" ht="20.100000000000001" customHeight="1">
      <c r="A90" s="1"/>
      <c r="B90" s="292"/>
      <c r="C90" s="292"/>
      <c r="D90" s="347" t="s">
        <v>409</v>
      </c>
      <c r="E90" s="348"/>
      <c r="F90" s="348"/>
      <c r="G90" s="348"/>
      <c r="H90" s="348"/>
      <c r="I90" s="348"/>
      <c r="J90" s="349"/>
      <c r="K90" s="349"/>
      <c r="L90" s="349"/>
      <c r="M90" s="350"/>
      <c r="N90" s="348"/>
      <c r="O90" s="349"/>
      <c r="P90" s="349"/>
      <c r="Q90" s="348"/>
      <c r="R90" s="350"/>
      <c r="S90" s="349"/>
      <c r="T90" s="349"/>
      <c r="AC90" s="530"/>
      <c r="AD90" s="530"/>
      <c r="AE90" s="530"/>
      <c r="AF90" s="350"/>
      <c r="AG90" s="349"/>
      <c r="AH90" s="349"/>
      <c r="AI90" s="347"/>
      <c r="AJ90" s="351"/>
      <c r="AK90" s="351"/>
      <c r="AL90" s="351"/>
      <c r="AM90" s="351"/>
      <c r="AN90" s="530"/>
      <c r="AO90" s="603"/>
      <c r="AQ90" s="530"/>
      <c r="AR90" s="530"/>
      <c r="AS90" s="530"/>
      <c r="AT90" s="530"/>
      <c r="AU90" s="530"/>
      <c r="AV90" s="530"/>
      <c r="AX90" s="552"/>
      <c r="AY90" s="552"/>
      <c r="AZ90" s="604"/>
      <c r="BA90" s="488"/>
      <c r="BB90" s="488"/>
      <c r="BC90" s="552"/>
    </row>
    <row r="91" spans="1:66" ht="20.100000000000001" customHeight="1">
      <c r="A91" s="1"/>
      <c r="B91" s="292"/>
      <c r="C91" s="292"/>
      <c r="D91" s="1738" t="s">
        <v>410</v>
      </c>
      <c r="E91" s="1738"/>
      <c r="F91" s="1738"/>
      <c r="G91" s="1738"/>
      <c r="H91" s="1738"/>
      <c r="I91" s="1738"/>
      <c r="J91" s="1738"/>
      <c r="K91" s="1738"/>
      <c r="L91" s="1738"/>
      <c r="M91" s="1738"/>
      <c r="N91" s="1738"/>
      <c r="O91" s="1738"/>
      <c r="P91" s="1738"/>
      <c r="Q91" s="1738"/>
      <c r="R91" s="1738"/>
      <c r="S91" s="1738"/>
      <c r="T91" s="1738"/>
      <c r="U91" s="1738"/>
      <c r="V91" s="1738"/>
      <c r="W91" s="1738"/>
      <c r="X91" s="1738"/>
      <c r="Y91" s="1738"/>
      <c r="Z91" s="1738"/>
      <c r="AA91" s="1738"/>
      <c r="AB91" s="1738"/>
      <c r="AC91" s="1738"/>
      <c r="AD91" s="1739"/>
      <c r="AE91" s="1740" t="s">
        <v>411</v>
      </c>
      <c r="AF91" s="1738"/>
      <c r="AG91" s="1738"/>
      <c r="AH91" s="1738"/>
      <c r="AI91" s="1738"/>
      <c r="AJ91" s="1739"/>
      <c r="AK91" s="1740" t="s">
        <v>412</v>
      </c>
      <c r="AL91" s="1738"/>
      <c r="AM91" s="1738"/>
      <c r="AN91" s="530"/>
      <c r="AO91" s="603"/>
      <c r="AQ91" s="530"/>
      <c r="AR91" s="530"/>
      <c r="AS91" s="530"/>
      <c r="AT91" s="530"/>
      <c r="AU91" s="530"/>
      <c r="AV91" s="530"/>
      <c r="AX91" s="552"/>
      <c r="AY91" s="552"/>
      <c r="AZ91" s="604"/>
      <c r="BA91" s="488"/>
      <c r="BB91" s="488"/>
      <c r="BC91" s="552"/>
    </row>
    <row r="92" spans="1:66" ht="20.100000000000001" customHeight="1">
      <c r="A92" s="1"/>
      <c r="B92" s="292"/>
      <c r="C92" s="292"/>
      <c r="D92" s="1699" t="s">
        <v>417</v>
      </c>
      <c r="E92" s="1699"/>
      <c r="F92" s="1699"/>
      <c r="G92" s="1699"/>
      <c r="H92" s="1699"/>
      <c r="I92" s="1699"/>
      <c r="J92" s="1699"/>
      <c r="K92" s="1699"/>
      <c r="L92" s="1699"/>
      <c r="M92" s="1699"/>
      <c r="N92" s="1699"/>
      <c r="O92" s="1699"/>
      <c r="P92" s="1699"/>
      <c r="Q92" s="1699"/>
      <c r="R92" s="1699"/>
      <c r="S92" s="1699"/>
      <c r="T92" s="1699"/>
      <c r="U92" s="1699"/>
      <c r="V92" s="1699"/>
      <c r="W92" s="1699"/>
      <c r="X92" s="1699"/>
      <c r="Y92" s="1699"/>
      <c r="Z92" s="1699"/>
      <c r="AA92" s="1699"/>
      <c r="AB92" s="1699"/>
      <c r="AC92" s="1699"/>
      <c r="AD92" s="1700"/>
      <c r="AE92" s="1743">
        <v>0.01</v>
      </c>
      <c r="AF92" s="1744"/>
      <c r="AG92" s="1744"/>
      <c r="AH92" s="1744"/>
      <c r="AI92" s="1744"/>
      <c r="AJ92" s="1745"/>
      <c r="AK92" s="1743"/>
      <c r="AL92" s="1744"/>
      <c r="AM92" s="1744"/>
      <c r="AN92" s="530"/>
      <c r="AO92" s="603"/>
      <c r="AQ92" s="530"/>
      <c r="AR92" s="530"/>
      <c r="AS92" s="530"/>
      <c r="AT92" s="530"/>
      <c r="AU92" s="530"/>
      <c r="AV92" s="530"/>
      <c r="AX92" s="552"/>
      <c r="AY92" s="552"/>
      <c r="AZ92" s="604"/>
      <c r="BA92" s="488"/>
      <c r="BB92" s="488"/>
      <c r="BC92" s="552"/>
    </row>
    <row r="93" spans="1:66" ht="20.100000000000001" customHeight="1">
      <c r="A93" s="1"/>
      <c r="B93" s="292"/>
      <c r="C93" s="292"/>
      <c r="D93" s="1741"/>
      <c r="E93" s="1741"/>
      <c r="F93" s="1741"/>
      <c r="G93" s="1741"/>
      <c r="H93" s="1741"/>
      <c r="I93" s="1741"/>
      <c r="J93" s="1741"/>
      <c r="K93" s="1741"/>
      <c r="L93" s="1741"/>
      <c r="M93" s="1741"/>
      <c r="N93" s="1741"/>
      <c r="O93" s="1741"/>
      <c r="P93" s="1741"/>
      <c r="Q93" s="1741"/>
      <c r="R93" s="1741"/>
      <c r="S93" s="1741"/>
      <c r="T93" s="1741"/>
      <c r="U93" s="1741"/>
      <c r="V93" s="1741"/>
      <c r="W93" s="1741"/>
      <c r="X93" s="1741"/>
      <c r="Y93" s="1741"/>
      <c r="Z93" s="1741"/>
      <c r="AA93" s="1741"/>
      <c r="AB93" s="1741"/>
      <c r="AC93" s="1741"/>
      <c r="AD93" s="1742"/>
      <c r="AE93" s="1746"/>
      <c r="AF93" s="1747"/>
      <c r="AG93" s="1747"/>
      <c r="AH93" s="1747"/>
      <c r="AI93" s="1747"/>
      <c r="AJ93" s="1748"/>
      <c r="AK93" s="1746"/>
      <c r="AL93" s="1747"/>
      <c r="AM93" s="1747"/>
      <c r="AN93" s="530"/>
      <c r="AO93" s="603"/>
      <c r="AQ93" s="530"/>
      <c r="AR93" s="530"/>
      <c r="AS93" s="530"/>
      <c r="AT93" s="530"/>
      <c r="AU93" s="530"/>
      <c r="AV93" s="530"/>
      <c r="AX93" s="552"/>
      <c r="AY93" s="552"/>
      <c r="AZ93" s="604"/>
      <c r="BA93" s="488"/>
      <c r="BB93" s="488"/>
      <c r="BC93" s="552"/>
    </row>
    <row r="94" spans="1:66" ht="20.100000000000001" customHeight="1">
      <c r="A94" s="1"/>
      <c r="B94" s="292"/>
      <c r="C94" s="292"/>
      <c r="D94" s="1754" t="s">
        <v>413</v>
      </c>
      <c r="E94" s="1754"/>
      <c r="F94" s="1754"/>
      <c r="G94" s="1754"/>
      <c r="H94" s="1754"/>
      <c r="I94" s="1754"/>
      <c r="J94" s="1754"/>
      <c r="K94" s="1754"/>
      <c r="L94" s="1754"/>
      <c r="M94" s="1754"/>
      <c r="N94" s="1754"/>
      <c r="O94" s="1754"/>
      <c r="P94" s="1754"/>
      <c r="Q94" s="1754"/>
      <c r="R94" s="1754"/>
      <c r="S94" s="1754"/>
      <c r="T94" s="1754"/>
      <c r="U94" s="1754"/>
      <c r="V94" s="1754"/>
      <c r="W94" s="1754"/>
      <c r="X94" s="1754"/>
      <c r="Y94" s="1754"/>
      <c r="Z94" s="1754"/>
      <c r="AA94" s="1754"/>
      <c r="AB94" s="1754"/>
      <c r="AC94" s="1754"/>
      <c r="AD94" s="1755"/>
      <c r="AE94" s="1756">
        <v>0.02</v>
      </c>
      <c r="AF94" s="1757"/>
      <c r="AG94" s="1757"/>
      <c r="AH94" s="1757"/>
      <c r="AI94" s="1757"/>
      <c r="AJ94" s="1758"/>
      <c r="AK94" s="1756"/>
      <c r="AL94" s="1757"/>
      <c r="AM94" s="1757"/>
      <c r="AN94" s="530"/>
      <c r="AO94" s="603"/>
      <c r="AQ94" s="530"/>
      <c r="AR94" s="530"/>
      <c r="AS94" s="530"/>
      <c r="AT94" s="530"/>
      <c r="AU94" s="530"/>
      <c r="AV94" s="530"/>
      <c r="AX94" s="552"/>
      <c r="AY94" s="552"/>
      <c r="AZ94" s="604"/>
      <c r="BA94" s="488"/>
      <c r="BB94" s="488"/>
      <c r="BC94" s="552"/>
    </row>
    <row r="95" spans="1:66" ht="20.100000000000001" customHeight="1">
      <c r="A95" s="1"/>
      <c r="B95" s="292"/>
      <c r="C95" s="292"/>
      <c r="D95" s="1759" t="s">
        <v>414</v>
      </c>
      <c r="E95" s="1759"/>
      <c r="F95" s="1759"/>
      <c r="G95" s="1759"/>
      <c r="H95" s="1759"/>
      <c r="I95" s="1759"/>
      <c r="J95" s="1759"/>
      <c r="K95" s="1759"/>
      <c r="L95" s="1759"/>
      <c r="M95" s="1759"/>
      <c r="N95" s="1759"/>
      <c r="O95" s="1759"/>
      <c r="P95" s="1759"/>
      <c r="Q95" s="1759"/>
      <c r="R95" s="1759"/>
      <c r="S95" s="1759"/>
      <c r="T95" s="1759"/>
      <c r="U95" s="1759"/>
      <c r="V95" s="1759"/>
      <c r="W95" s="1759"/>
      <c r="X95" s="1759"/>
      <c r="Y95" s="1759"/>
      <c r="Z95" s="1759"/>
      <c r="AA95" s="1759"/>
      <c r="AB95" s="1759"/>
      <c r="AC95" s="1759"/>
      <c r="AD95" s="1760"/>
      <c r="AE95" s="1761" t="s">
        <v>415</v>
      </c>
      <c r="AF95" s="1762"/>
      <c r="AG95" s="1762"/>
      <c r="AH95" s="1762"/>
      <c r="AI95" s="1762"/>
      <c r="AJ95" s="1763"/>
      <c r="AK95" s="1761" t="s">
        <v>416</v>
      </c>
      <c r="AL95" s="1762"/>
      <c r="AM95" s="1762"/>
      <c r="AN95" s="530"/>
      <c r="AO95" s="603"/>
      <c r="AQ95" s="530"/>
      <c r="AR95" s="530"/>
      <c r="AS95" s="530"/>
      <c r="AT95" s="530"/>
      <c r="AU95" s="530"/>
      <c r="AV95" s="530"/>
      <c r="AX95" s="552"/>
      <c r="AY95" s="552"/>
      <c r="AZ95" s="604"/>
      <c r="BA95" s="488"/>
      <c r="BB95" s="488"/>
      <c r="BC95" s="552"/>
    </row>
    <row r="96" spans="1:66" ht="20.100000000000001" customHeight="1">
      <c r="A96" s="1"/>
      <c r="B96" s="292"/>
      <c r="C96" s="292"/>
      <c r="D96" s="530"/>
      <c r="E96" s="530"/>
      <c r="F96" s="530"/>
      <c r="G96" s="530"/>
      <c r="H96" s="530"/>
      <c r="I96" s="530"/>
      <c r="J96" s="530"/>
      <c r="K96" s="530"/>
      <c r="L96" s="530"/>
      <c r="M96" s="530"/>
      <c r="N96" s="530"/>
      <c r="O96" s="530"/>
      <c r="P96" s="530"/>
      <c r="Q96" s="530"/>
      <c r="R96" s="530"/>
      <c r="S96" s="530"/>
      <c r="T96" s="530"/>
      <c r="U96" s="530"/>
      <c r="V96" s="530"/>
      <c r="W96" s="530"/>
      <c r="X96" s="530"/>
      <c r="Y96" s="530"/>
      <c r="Z96" s="530"/>
      <c r="AA96" s="530"/>
      <c r="AB96" s="530"/>
      <c r="AC96" s="530"/>
      <c r="AD96" s="530"/>
      <c r="AE96" s="530"/>
      <c r="AF96" s="530"/>
      <c r="AG96" s="530"/>
      <c r="AH96" s="530"/>
      <c r="AI96" s="530"/>
      <c r="AJ96" s="530"/>
      <c r="AK96" s="530"/>
      <c r="AL96" s="530"/>
      <c r="AM96" s="530"/>
      <c r="AN96" s="530"/>
      <c r="AO96" s="603"/>
      <c r="AQ96" s="530"/>
      <c r="AR96" s="530"/>
      <c r="AS96" s="530"/>
      <c r="AT96" s="530"/>
      <c r="AU96" s="530"/>
      <c r="AV96" s="530"/>
      <c r="AX96" s="552"/>
      <c r="AY96" s="552"/>
      <c r="AZ96" s="604"/>
      <c r="BA96" s="488"/>
      <c r="BB96" s="488"/>
      <c r="BC96" s="552"/>
    </row>
    <row r="97" spans="1:55" ht="20.100000000000001" customHeight="1">
      <c r="A97" s="1"/>
      <c r="B97" s="292"/>
      <c r="C97" s="292"/>
      <c r="D97" s="530"/>
      <c r="E97" s="530"/>
      <c r="F97" s="530"/>
      <c r="G97" s="530"/>
      <c r="H97" s="530"/>
      <c r="I97" s="530"/>
      <c r="J97" s="530"/>
      <c r="K97" s="530"/>
      <c r="L97" s="530"/>
      <c r="M97" s="530"/>
      <c r="N97" s="530"/>
      <c r="O97" s="530"/>
      <c r="P97" s="530"/>
      <c r="Q97" s="530"/>
      <c r="R97" s="530"/>
      <c r="S97" s="530"/>
      <c r="T97" s="530"/>
      <c r="U97" s="530"/>
      <c r="V97" s="530"/>
      <c r="W97" s="530"/>
      <c r="X97" s="530"/>
      <c r="Y97" s="530"/>
      <c r="Z97" s="530"/>
      <c r="AA97" s="530"/>
      <c r="AB97" s="530"/>
      <c r="AC97" s="530"/>
      <c r="AD97" s="530"/>
      <c r="AE97" s="530"/>
      <c r="AF97" s="530"/>
      <c r="AG97" s="530"/>
      <c r="AH97" s="530"/>
      <c r="AI97" s="530"/>
      <c r="AJ97" s="530"/>
      <c r="AK97" s="530"/>
      <c r="AL97" s="530"/>
      <c r="AM97" s="530"/>
      <c r="AN97" s="530"/>
      <c r="AO97" s="603"/>
      <c r="AQ97" s="530"/>
      <c r="AR97" s="530"/>
      <c r="AS97" s="530"/>
      <c r="AT97" s="530"/>
      <c r="AU97" s="530"/>
      <c r="AV97" s="530"/>
      <c r="AX97" s="552"/>
      <c r="AY97" s="552"/>
      <c r="AZ97" s="604"/>
      <c r="BA97" s="488"/>
      <c r="BB97" s="488"/>
      <c r="BC97" s="552"/>
    </row>
    <row r="98" spans="1:55" ht="20.100000000000001" customHeight="1">
      <c r="A98" s="1"/>
      <c r="B98" s="292"/>
      <c r="C98" s="292"/>
      <c r="D98" s="530"/>
      <c r="E98" s="530"/>
      <c r="F98" s="530"/>
      <c r="G98" s="530"/>
      <c r="H98" s="530"/>
      <c r="I98" s="530"/>
      <c r="J98" s="530"/>
      <c r="K98" s="530"/>
      <c r="L98" s="530"/>
      <c r="M98" s="530"/>
      <c r="N98" s="530"/>
      <c r="O98" s="530"/>
      <c r="P98" s="530"/>
      <c r="Q98" s="530"/>
      <c r="R98" s="530"/>
      <c r="S98" s="530"/>
      <c r="T98" s="530"/>
      <c r="U98" s="530"/>
      <c r="V98" s="530"/>
      <c r="W98" s="530"/>
      <c r="X98" s="530"/>
      <c r="Y98" s="530"/>
      <c r="Z98" s="530"/>
      <c r="AA98" s="530"/>
      <c r="AB98" s="530"/>
      <c r="AC98" s="530"/>
      <c r="AD98" s="530"/>
      <c r="AE98" s="530"/>
      <c r="AF98" s="530"/>
      <c r="AG98" s="530"/>
      <c r="AH98" s="530"/>
      <c r="AI98" s="530"/>
      <c r="AJ98" s="530"/>
      <c r="AK98" s="530"/>
      <c r="AL98" s="530"/>
      <c r="AM98" s="530"/>
      <c r="AN98" s="530"/>
      <c r="AO98" s="603"/>
      <c r="AQ98" s="530"/>
      <c r="AR98" s="530"/>
      <c r="AS98" s="530"/>
      <c r="AT98" s="530"/>
      <c r="AU98" s="530"/>
      <c r="AV98" s="530"/>
      <c r="AX98" s="552"/>
      <c r="AY98" s="552"/>
      <c r="AZ98" s="604"/>
      <c r="BA98" s="488"/>
      <c r="BB98" s="488"/>
      <c r="BC98" s="552"/>
    </row>
    <row r="99" spans="1:55" ht="20.100000000000001" customHeight="1">
      <c r="A99" s="1"/>
      <c r="B99" s="292"/>
      <c r="C99" s="292"/>
      <c r="D99" s="530"/>
      <c r="E99" s="530"/>
      <c r="F99" s="530"/>
      <c r="G99" s="530"/>
      <c r="H99" s="530"/>
      <c r="I99" s="530"/>
      <c r="J99" s="530"/>
      <c r="K99" s="530"/>
      <c r="L99" s="530"/>
      <c r="M99" s="530"/>
      <c r="N99" s="530"/>
      <c r="O99" s="530"/>
      <c r="P99" s="530"/>
      <c r="Q99" s="530"/>
      <c r="R99" s="530"/>
      <c r="S99" s="530"/>
      <c r="T99" s="530"/>
      <c r="U99" s="530"/>
      <c r="V99" s="530"/>
      <c r="W99" s="530"/>
      <c r="X99" s="530"/>
      <c r="Y99" s="530"/>
      <c r="Z99" s="530"/>
      <c r="AA99" s="530"/>
      <c r="AB99" s="530"/>
      <c r="AC99" s="530"/>
      <c r="AD99" s="530"/>
      <c r="AE99" s="530"/>
      <c r="AF99" s="530"/>
      <c r="AG99" s="530"/>
      <c r="AH99" s="530"/>
      <c r="AI99" s="530"/>
      <c r="AJ99" s="530"/>
      <c r="AK99" s="530"/>
      <c r="AL99" s="530"/>
      <c r="AM99" s="530"/>
      <c r="AN99" s="530"/>
      <c r="AO99" s="603"/>
      <c r="AQ99" s="530"/>
      <c r="AR99" s="530"/>
      <c r="AS99" s="530"/>
      <c r="AT99" s="530"/>
      <c r="AU99" s="530"/>
      <c r="AV99" s="530"/>
      <c r="AX99" s="552"/>
      <c r="AY99" s="552"/>
      <c r="AZ99" s="604"/>
      <c r="BA99" s="488"/>
      <c r="BB99" s="488"/>
      <c r="BC99" s="552"/>
    </row>
    <row r="100" spans="1:55" ht="20.100000000000001" customHeight="1">
      <c r="A100" s="1"/>
      <c r="B100" s="292"/>
      <c r="C100" s="292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0"/>
      <c r="O100" s="530"/>
      <c r="P100" s="530"/>
      <c r="Q100" s="530"/>
      <c r="R100" s="530"/>
      <c r="S100" s="530"/>
      <c r="T100" s="530"/>
      <c r="U100" s="530"/>
      <c r="V100" s="530"/>
      <c r="W100" s="530"/>
      <c r="X100" s="530"/>
      <c r="Y100" s="530"/>
      <c r="Z100" s="530"/>
      <c r="AA100" s="530"/>
      <c r="AB100" s="530"/>
      <c r="AC100" s="530"/>
      <c r="AD100" s="530"/>
      <c r="AE100" s="530"/>
      <c r="AF100" s="530"/>
      <c r="AG100" s="530"/>
      <c r="AH100" s="530"/>
      <c r="AI100" s="530"/>
      <c r="AJ100" s="530"/>
      <c r="AK100" s="530"/>
      <c r="AL100" s="530"/>
      <c r="AM100" s="530"/>
      <c r="AN100" s="530"/>
      <c r="AO100" s="603"/>
      <c r="AQ100" s="530"/>
      <c r="AR100" s="530"/>
      <c r="AS100" s="530"/>
      <c r="AT100" s="530"/>
      <c r="AU100" s="530"/>
      <c r="AV100" s="530"/>
      <c r="AX100" s="552"/>
      <c r="AY100" s="552"/>
      <c r="AZ100" s="604"/>
      <c r="BA100" s="488"/>
      <c r="BB100" s="488"/>
      <c r="BC100" s="552"/>
    </row>
    <row r="101" spans="1:55" ht="20.100000000000001" customHeight="1">
      <c r="A101" s="1"/>
      <c r="B101" s="292"/>
      <c r="C101" s="292"/>
      <c r="D101" s="530"/>
      <c r="E101" s="530"/>
      <c r="F101" s="530"/>
      <c r="G101" s="530"/>
      <c r="H101" s="530"/>
      <c r="I101" s="530"/>
      <c r="J101" s="530"/>
      <c r="K101" s="530"/>
      <c r="L101" s="530"/>
      <c r="M101" s="530"/>
      <c r="N101" s="530"/>
      <c r="O101" s="530"/>
      <c r="P101" s="530"/>
      <c r="Q101" s="530"/>
      <c r="R101" s="530"/>
      <c r="S101" s="530"/>
      <c r="T101" s="530"/>
      <c r="U101" s="530"/>
      <c r="V101" s="530"/>
      <c r="W101" s="530"/>
      <c r="X101" s="530"/>
      <c r="Y101" s="530"/>
      <c r="Z101" s="530"/>
      <c r="AA101" s="530"/>
      <c r="AB101" s="530"/>
      <c r="AC101" s="530"/>
      <c r="AD101" s="530"/>
      <c r="AE101" s="530"/>
      <c r="AF101" s="530"/>
      <c r="AG101" s="530"/>
      <c r="AH101" s="530"/>
      <c r="AI101" s="530"/>
      <c r="AJ101" s="530"/>
      <c r="AK101" s="530"/>
      <c r="AL101" s="530"/>
      <c r="AM101" s="530"/>
      <c r="AN101" s="530"/>
      <c r="AO101" s="603"/>
      <c r="AQ101" s="530"/>
      <c r="AR101" s="530"/>
      <c r="AS101" s="530"/>
      <c r="AT101" s="530"/>
      <c r="AU101" s="530"/>
      <c r="AV101" s="530"/>
      <c r="AX101" s="552"/>
      <c r="AY101" s="552"/>
      <c r="AZ101" s="604"/>
      <c r="BA101" s="488"/>
      <c r="BB101" s="488"/>
      <c r="BC101" s="552"/>
    </row>
    <row r="102" spans="1:55" ht="20.100000000000001" customHeight="1">
      <c r="A102" s="1"/>
      <c r="B102" s="292"/>
      <c r="C102" s="292"/>
      <c r="D102" s="530"/>
      <c r="E102" s="530"/>
      <c r="F102" s="530"/>
      <c r="G102" s="530"/>
      <c r="H102" s="530"/>
      <c r="I102" s="530"/>
      <c r="J102" s="530"/>
      <c r="K102" s="530"/>
      <c r="L102" s="530"/>
      <c r="M102" s="530"/>
      <c r="N102" s="530"/>
      <c r="O102" s="530"/>
      <c r="P102" s="530"/>
      <c r="Q102" s="530"/>
      <c r="R102" s="530"/>
      <c r="S102" s="530"/>
      <c r="T102" s="530"/>
      <c r="U102" s="530"/>
      <c r="V102" s="530"/>
      <c r="W102" s="530"/>
      <c r="X102" s="530"/>
      <c r="Y102" s="530"/>
      <c r="Z102" s="530"/>
      <c r="AA102" s="530"/>
      <c r="AB102" s="530"/>
      <c r="AC102" s="530"/>
      <c r="AD102" s="530"/>
      <c r="AE102" s="530"/>
      <c r="AF102" s="530"/>
      <c r="AG102" s="530"/>
      <c r="AH102" s="530"/>
      <c r="AI102" s="530"/>
      <c r="AJ102" s="530"/>
      <c r="AK102" s="530"/>
      <c r="AL102" s="530"/>
      <c r="AM102" s="530"/>
      <c r="AN102" s="530"/>
      <c r="AO102" s="603"/>
      <c r="AQ102" s="530"/>
      <c r="AR102" s="530"/>
      <c r="AS102" s="530"/>
      <c r="AT102" s="530"/>
      <c r="AU102" s="530"/>
      <c r="AV102" s="530"/>
      <c r="AX102" s="552"/>
      <c r="AY102" s="552"/>
      <c r="AZ102" s="604"/>
      <c r="BA102" s="488"/>
      <c r="BB102" s="488"/>
      <c r="BC102" s="552"/>
    </row>
    <row r="103" spans="1:55" ht="20.100000000000001" customHeight="1">
      <c r="A103" s="1"/>
      <c r="B103" s="292"/>
      <c r="C103" s="292"/>
      <c r="D103" s="530"/>
      <c r="E103" s="530"/>
      <c r="F103" s="530"/>
      <c r="G103" s="530"/>
      <c r="H103" s="530"/>
      <c r="I103" s="530"/>
      <c r="J103" s="530"/>
      <c r="K103" s="530"/>
      <c r="L103" s="530"/>
      <c r="M103" s="530"/>
      <c r="N103" s="530"/>
      <c r="O103" s="530"/>
      <c r="P103" s="530"/>
      <c r="Q103" s="530"/>
      <c r="R103" s="530"/>
      <c r="S103" s="530"/>
      <c r="T103" s="530"/>
      <c r="U103" s="530"/>
      <c r="V103" s="530"/>
      <c r="W103" s="530"/>
      <c r="X103" s="530"/>
      <c r="Y103" s="530"/>
      <c r="Z103" s="530"/>
      <c r="AA103" s="530"/>
      <c r="AB103" s="530"/>
      <c r="AC103" s="530"/>
      <c r="AD103" s="530"/>
      <c r="AE103" s="530"/>
      <c r="AF103" s="530"/>
      <c r="AG103" s="530"/>
      <c r="AH103" s="530"/>
      <c r="AI103" s="530"/>
      <c r="AJ103" s="530"/>
      <c r="AK103" s="530"/>
      <c r="AL103" s="530"/>
      <c r="AM103" s="530"/>
      <c r="AN103" s="530"/>
      <c r="AO103" s="603"/>
      <c r="AQ103" s="530"/>
      <c r="AR103" s="530"/>
      <c r="AS103" s="530"/>
      <c r="AT103" s="530"/>
      <c r="AU103" s="530"/>
      <c r="AV103" s="530"/>
      <c r="AX103" s="552"/>
      <c r="AY103" s="552"/>
      <c r="AZ103" s="604"/>
      <c r="BA103" s="488"/>
      <c r="BB103" s="488"/>
      <c r="BC103" s="552"/>
    </row>
    <row r="104" spans="1:55" ht="20.100000000000001" customHeight="1">
      <c r="A104" s="1"/>
      <c r="B104" s="292"/>
      <c r="C104" s="292"/>
      <c r="D104" s="530"/>
      <c r="E104" s="530"/>
      <c r="F104" s="530"/>
      <c r="G104" s="530"/>
      <c r="H104" s="530"/>
      <c r="I104" s="530"/>
      <c r="J104" s="530"/>
      <c r="K104" s="530"/>
      <c r="L104" s="530"/>
      <c r="M104" s="530"/>
      <c r="N104" s="530"/>
      <c r="O104" s="530"/>
      <c r="P104" s="530"/>
      <c r="Q104" s="530"/>
      <c r="R104" s="530"/>
      <c r="S104" s="530"/>
      <c r="T104" s="530"/>
      <c r="U104" s="530"/>
      <c r="V104" s="530"/>
      <c r="W104" s="530"/>
      <c r="X104" s="530"/>
      <c r="Y104" s="530"/>
      <c r="Z104" s="530"/>
      <c r="AA104" s="530"/>
      <c r="AB104" s="530"/>
      <c r="AC104" s="530"/>
      <c r="AD104" s="530"/>
      <c r="AE104" s="530"/>
      <c r="AF104" s="530"/>
      <c r="AG104" s="530"/>
      <c r="AH104" s="530"/>
      <c r="AI104" s="530"/>
      <c r="AJ104" s="530"/>
      <c r="AK104" s="530"/>
      <c r="AL104" s="530"/>
      <c r="AM104" s="530"/>
      <c r="AN104" s="530"/>
      <c r="AO104" s="603"/>
      <c r="AQ104" s="530"/>
      <c r="AR104" s="530"/>
      <c r="AS104" s="530"/>
      <c r="AT104" s="530"/>
      <c r="AU104" s="530"/>
      <c r="AV104" s="530"/>
      <c r="AX104" s="552"/>
      <c r="AY104" s="552"/>
      <c r="AZ104" s="604"/>
      <c r="BA104" s="488"/>
      <c r="BB104" s="488"/>
      <c r="BC104" s="552"/>
    </row>
    <row r="105" spans="1:55" ht="20.100000000000001" customHeight="1">
      <c r="A105" s="1"/>
      <c r="B105" s="292"/>
      <c r="C105" s="292"/>
      <c r="D105" s="530"/>
      <c r="E105" s="530"/>
      <c r="F105" s="530"/>
      <c r="G105" s="530"/>
      <c r="H105" s="530"/>
      <c r="I105" s="530"/>
      <c r="J105" s="530"/>
      <c r="K105" s="530"/>
      <c r="L105" s="530"/>
      <c r="M105" s="530"/>
      <c r="N105" s="530"/>
      <c r="O105" s="530"/>
      <c r="P105" s="530"/>
      <c r="Q105" s="530"/>
      <c r="R105" s="530"/>
      <c r="S105" s="530"/>
      <c r="T105" s="530"/>
      <c r="U105" s="530"/>
      <c r="V105" s="530"/>
      <c r="W105" s="530"/>
      <c r="X105" s="530"/>
      <c r="Y105" s="530"/>
      <c r="Z105" s="530"/>
      <c r="AA105" s="530"/>
      <c r="AB105" s="530"/>
      <c r="AC105" s="530"/>
      <c r="AD105" s="530"/>
      <c r="AE105" s="530"/>
      <c r="AF105" s="530"/>
      <c r="AG105" s="530"/>
      <c r="AH105" s="530"/>
      <c r="AI105" s="530"/>
      <c r="AJ105" s="530"/>
      <c r="AK105" s="530"/>
      <c r="AL105" s="530"/>
      <c r="AM105" s="530"/>
      <c r="AN105" s="530"/>
      <c r="AO105" s="603"/>
      <c r="AQ105" s="530"/>
      <c r="AR105" s="530"/>
      <c r="AS105" s="530"/>
      <c r="AT105" s="530"/>
      <c r="AU105" s="530"/>
      <c r="AV105" s="530"/>
      <c r="AX105" s="552"/>
      <c r="AY105" s="552"/>
      <c r="AZ105" s="604"/>
      <c r="BA105" s="488"/>
      <c r="BB105" s="488"/>
      <c r="BC105" s="552"/>
    </row>
    <row r="106" spans="1:55" ht="20.100000000000001" customHeight="1">
      <c r="A106" s="1"/>
      <c r="B106" s="292"/>
      <c r="C106" s="292"/>
      <c r="D106" s="530"/>
      <c r="E106" s="530"/>
      <c r="F106" s="530"/>
      <c r="G106" s="530"/>
      <c r="H106" s="530"/>
      <c r="I106" s="530"/>
      <c r="J106" s="530"/>
      <c r="K106" s="530"/>
      <c r="L106" s="530"/>
      <c r="M106" s="530"/>
      <c r="N106" s="530"/>
      <c r="O106" s="530"/>
      <c r="P106" s="530"/>
      <c r="Q106" s="530"/>
      <c r="R106" s="530"/>
      <c r="S106" s="530"/>
      <c r="T106" s="530"/>
      <c r="U106" s="530"/>
      <c r="V106" s="530"/>
      <c r="W106" s="530"/>
      <c r="X106" s="530"/>
      <c r="Y106" s="530"/>
      <c r="Z106" s="530"/>
      <c r="AA106" s="530"/>
      <c r="AB106" s="530"/>
      <c r="AC106" s="530"/>
      <c r="AD106" s="530"/>
      <c r="AE106" s="530"/>
      <c r="AF106" s="530"/>
      <c r="AG106" s="530"/>
      <c r="AH106" s="530"/>
      <c r="AI106" s="530"/>
      <c r="AJ106" s="530"/>
      <c r="AK106" s="530"/>
      <c r="AL106" s="530"/>
      <c r="AM106" s="530"/>
      <c r="AN106" s="530"/>
      <c r="AO106" s="603"/>
      <c r="AQ106" s="530"/>
      <c r="AR106" s="530"/>
      <c r="AS106" s="530"/>
      <c r="AT106" s="530"/>
      <c r="AU106" s="530"/>
      <c r="AV106" s="530"/>
      <c r="AX106" s="552"/>
      <c r="AY106" s="552"/>
      <c r="AZ106" s="604"/>
      <c r="BA106" s="488"/>
      <c r="BB106" s="488"/>
      <c r="BC106" s="552"/>
    </row>
    <row r="107" spans="1:55" ht="20.100000000000001" customHeight="1">
      <c r="A107" s="1"/>
      <c r="B107" s="292"/>
      <c r="C107" s="292"/>
      <c r="D107" s="530"/>
      <c r="E107" s="530"/>
      <c r="F107" s="530"/>
      <c r="G107" s="530"/>
      <c r="H107" s="530"/>
      <c r="I107" s="530"/>
      <c r="J107" s="530"/>
      <c r="K107" s="530"/>
      <c r="L107" s="530"/>
      <c r="M107" s="530"/>
      <c r="N107" s="530"/>
      <c r="O107" s="530"/>
      <c r="P107" s="530"/>
      <c r="Q107" s="530"/>
      <c r="R107" s="530"/>
      <c r="S107" s="530"/>
      <c r="T107" s="530"/>
      <c r="U107" s="530"/>
      <c r="V107" s="530"/>
      <c r="W107" s="530"/>
      <c r="X107" s="530"/>
      <c r="Y107" s="530"/>
      <c r="Z107" s="530"/>
      <c r="AA107" s="530"/>
      <c r="AB107" s="530"/>
      <c r="AC107" s="530"/>
      <c r="AD107" s="530"/>
      <c r="AE107" s="530"/>
      <c r="AF107" s="530"/>
      <c r="AG107" s="530"/>
      <c r="AH107" s="530"/>
      <c r="AI107" s="530"/>
      <c r="AJ107" s="530"/>
      <c r="AK107" s="530"/>
      <c r="AL107" s="530"/>
      <c r="AM107" s="530"/>
      <c r="AN107" s="530"/>
      <c r="AO107" s="603"/>
      <c r="AQ107" s="530"/>
      <c r="AR107" s="530"/>
      <c r="AS107" s="530"/>
      <c r="AT107" s="530"/>
      <c r="AU107" s="530"/>
      <c r="AV107" s="530"/>
      <c r="AX107" s="552"/>
      <c r="AY107" s="552"/>
      <c r="AZ107" s="604"/>
      <c r="BA107" s="488"/>
      <c r="BB107" s="488"/>
      <c r="BC107" s="552"/>
    </row>
    <row r="108" spans="1:55" ht="20.100000000000001" customHeight="1">
      <c r="A108" s="1"/>
      <c r="B108" s="292"/>
      <c r="C108" s="292"/>
      <c r="D108" s="530"/>
      <c r="E108" s="530"/>
      <c r="F108" s="530"/>
      <c r="G108" s="530"/>
      <c r="H108" s="530"/>
      <c r="I108" s="530"/>
      <c r="J108" s="530"/>
      <c r="K108" s="530"/>
      <c r="L108" s="530"/>
      <c r="M108" s="530"/>
      <c r="N108" s="530"/>
      <c r="O108" s="530"/>
      <c r="P108" s="530"/>
      <c r="Q108" s="530"/>
      <c r="R108" s="530"/>
      <c r="S108" s="530"/>
      <c r="T108" s="530"/>
      <c r="U108" s="530"/>
      <c r="V108" s="530"/>
      <c r="W108" s="530"/>
      <c r="X108" s="530"/>
      <c r="Y108" s="530"/>
      <c r="Z108" s="530"/>
      <c r="AA108" s="530"/>
      <c r="AB108" s="530"/>
      <c r="AC108" s="530"/>
      <c r="AD108" s="530"/>
      <c r="AE108" s="530"/>
      <c r="AF108" s="530"/>
      <c r="AG108" s="530"/>
      <c r="AH108" s="530"/>
      <c r="AI108" s="530"/>
      <c r="AJ108" s="530"/>
      <c r="AK108" s="530"/>
      <c r="AL108" s="530"/>
      <c r="AM108" s="530"/>
      <c r="AN108" s="530"/>
      <c r="AO108" s="603"/>
      <c r="AQ108" s="530"/>
      <c r="AR108" s="530"/>
      <c r="AS108" s="530"/>
      <c r="AT108" s="530"/>
      <c r="AU108" s="530"/>
      <c r="AV108" s="530"/>
      <c r="AX108" s="552"/>
      <c r="AY108" s="552"/>
      <c r="AZ108" s="604"/>
      <c r="BA108" s="488"/>
      <c r="BB108" s="488"/>
      <c r="BC108" s="552"/>
    </row>
    <row r="109" spans="1:55" ht="20.100000000000001" customHeight="1">
      <c r="A109" s="1"/>
      <c r="B109" s="292"/>
      <c r="C109" s="292"/>
      <c r="D109" s="530"/>
      <c r="E109" s="530"/>
      <c r="F109" s="530"/>
      <c r="G109" s="530"/>
      <c r="H109" s="530"/>
      <c r="I109" s="530"/>
      <c r="J109" s="530"/>
      <c r="K109" s="530"/>
      <c r="L109" s="530"/>
      <c r="M109" s="530"/>
      <c r="N109" s="530"/>
      <c r="O109" s="530"/>
      <c r="P109" s="530"/>
      <c r="Q109" s="530"/>
      <c r="R109" s="530"/>
      <c r="S109" s="530"/>
      <c r="T109" s="530"/>
      <c r="U109" s="530"/>
      <c r="V109" s="530"/>
      <c r="W109" s="530"/>
      <c r="X109" s="530"/>
      <c r="Y109" s="530"/>
      <c r="Z109" s="530"/>
      <c r="AA109" s="530"/>
      <c r="AB109" s="530"/>
      <c r="AC109" s="530"/>
      <c r="AD109" s="530"/>
      <c r="AE109" s="530"/>
      <c r="AF109" s="530"/>
      <c r="AG109" s="530"/>
      <c r="AH109" s="530"/>
      <c r="AI109" s="530"/>
      <c r="AJ109" s="530"/>
      <c r="AK109" s="530"/>
      <c r="AL109" s="530"/>
      <c r="AM109" s="530"/>
      <c r="AN109" s="530"/>
      <c r="AO109" s="603"/>
      <c r="AQ109" s="530"/>
      <c r="AR109" s="530"/>
      <c r="AS109" s="530"/>
      <c r="AT109" s="530"/>
      <c r="AU109" s="530"/>
      <c r="AV109" s="530"/>
      <c r="AX109" s="552"/>
      <c r="AY109" s="552"/>
      <c r="AZ109" s="604"/>
      <c r="BA109" s="488"/>
      <c r="BB109" s="488"/>
      <c r="BC109" s="552"/>
    </row>
    <row r="110" spans="1:55" ht="20.100000000000001" customHeight="1">
      <c r="A110" s="1"/>
      <c r="B110" s="292"/>
      <c r="C110" s="292"/>
      <c r="D110" s="530"/>
      <c r="E110" s="530"/>
      <c r="F110" s="530"/>
      <c r="G110" s="530"/>
      <c r="H110" s="530"/>
      <c r="I110" s="530"/>
      <c r="J110" s="530"/>
      <c r="K110" s="530"/>
      <c r="L110" s="530"/>
      <c r="M110" s="530"/>
      <c r="N110" s="530"/>
      <c r="O110" s="530"/>
      <c r="P110" s="530"/>
      <c r="Q110" s="530"/>
      <c r="R110" s="530"/>
      <c r="S110" s="530"/>
      <c r="T110" s="530"/>
      <c r="U110" s="530"/>
      <c r="V110" s="530"/>
      <c r="W110" s="530"/>
      <c r="X110" s="530"/>
      <c r="Y110" s="530"/>
      <c r="Z110" s="530"/>
      <c r="AA110" s="530"/>
      <c r="AB110" s="530"/>
      <c r="AC110" s="530"/>
      <c r="AD110" s="530"/>
      <c r="AE110" s="530"/>
      <c r="AF110" s="530"/>
      <c r="AG110" s="530"/>
      <c r="AH110" s="530"/>
      <c r="AI110" s="530"/>
      <c r="AJ110" s="530"/>
      <c r="AK110" s="530"/>
      <c r="AL110" s="530"/>
      <c r="AM110" s="530"/>
      <c r="AN110" s="530"/>
      <c r="AO110" s="603"/>
      <c r="AQ110" s="530"/>
      <c r="AR110" s="530"/>
      <c r="AS110" s="530"/>
      <c r="AT110" s="530"/>
      <c r="AU110" s="530"/>
      <c r="AV110" s="530"/>
      <c r="AX110" s="552"/>
      <c r="AY110" s="552"/>
      <c r="AZ110" s="604"/>
      <c r="BA110" s="488"/>
      <c r="BB110" s="488"/>
      <c r="BC110" s="552"/>
    </row>
    <row r="111" spans="1:55" ht="20.100000000000001" customHeight="1">
      <c r="A111" s="1"/>
      <c r="B111" s="292"/>
      <c r="C111" s="292"/>
      <c r="D111" s="530"/>
      <c r="E111" s="530"/>
      <c r="F111" s="530"/>
      <c r="G111" s="530"/>
      <c r="H111" s="530"/>
      <c r="I111" s="530"/>
      <c r="J111" s="530"/>
      <c r="K111" s="530"/>
      <c r="L111" s="530"/>
      <c r="M111" s="530"/>
      <c r="N111" s="530"/>
      <c r="O111" s="530"/>
      <c r="P111" s="530"/>
      <c r="Q111" s="530"/>
      <c r="R111" s="530"/>
      <c r="S111" s="530"/>
      <c r="T111" s="530"/>
      <c r="U111" s="530"/>
      <c r="V111" s="530"/>
      <c r="W111" s="530"/>
      <c r="X111" s="530"/>
      <c r="Y111" s="530"/>
      <c r="Z111" s="530"/>
      <c r="AA111" s="530"/>
      <c r="AB111" s="530"/>
      <c r="AC111" s="530"/>
      <c r="AD111" s="530"/>
      <c r="AE111" s="530"/>
      <c r="AF111" s="530"/>
      <c r="AG111" s="530"/>
      <c r="AH111" s="530"/>
      <c r="AI111" s="530"/>
      <c r="AJ111" s="530"/>
      <c r="AK111" s="530"/>
      <c r="AL111" s="530"/>
      <c r="AM111" s="530"/>
      <c r="AN111" s="530"/>
      <c r="AO111" s="603"/>
      <c r="AQ111" s="530"/>
      <c r="AR111" s="530"/>
      <c r="AS111" s="530"/>
      <c r="AT111" s="530"/>
      <c r="AU111" s="530"/>
      <c r="AV111" s="530"/>
      <c r="AX111" s="552"/>
      <c r="AY111" s="552"/>
      <c r="AZ111" s="604"/>
      <c r="BA111" s="488"/>
      <c r="BB111" s="488"/>
      <c r="BC111" s="552"/>
    </row>
    <row r="112" spans="1:55" ht="20.100000000000001" customHeight="1">
      <c r="A112" s="1"/>
      <c r="B112" s="292"/>
      <c r="C112" s="292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0"/>
      <c r="O112" s="530"/>
      <c r="P112" s="530"/>
      <c r="Q112" s="530"/>
      <c r="R112" s="530"/>
      <c r="S112" s="530"/>
      <c r="T112" s="530"/>
      <c r="U112" s="530"/>
      <c r="V112" s="530"/>
      <c r="W112" s="530"/>
      <c r="X112" s="530"/>
      <c r="Y112" s="530"/>
      <c r="Z112" s="530"/>
      <c r="AA112" s="530"/>
      <c r="AB112" s="530"/>
      <c r="AC112" s="530"/>
      <c r="AD112" s="530"/>
      <c r="AE112" s="530"/>
      <c r="AF112" s="530"/>
      <c r="AG112" s="530"/>
      <c r="AH112" s="530"/>
      <c r="AI112" s="530"/>
      <c r="AJ112" s="530"/>
      <c r="AK112" s="530"/>
      <c r="AL112" s="530"/>
      <c r="AM112" s="530"/>
      <c r="AN112" s="530"/>
      <c r="AO112" s="603"/>
      <c r="AQ112" s="530"/>
      <c r="AR112" s="530"/>
      <c r="AS112" s="530"/>
      <c r="AT112" s="530"/>
      <c r="AU112" s="530"/>
      <c r="AV112" s="530"/>
      <c r="AX112" s="552"/>
      <c r="AY112" s="552"/>
      <c r="AZ112" s="604"/>
      <c r="BA112" s="488"/>
      <c r="BB112" s="488"/>
      <c r="BC112" s="552"/>
    </row>
    <row r="113" spans="1:55" ht="20.100000000000001" customHeight="1">
      <c r="A113" s="1"/>
      <c r="B113" s="292"/>
      <c r="C113" s="292"/>
      <c r="D113" s="530"/>
      <c r="E113" s="530"/>
      <c r="F113" s="530"/>
      <c r="G113" s="530"/>
      <c r="H113" s="530"/>
      <c r="I113" s="530"/>
      <c r="J113" s="530"/>
      <c r="K113" s="530"/>
      <c r="L113" s="530"/>
      <c r="M113" s="530"/>
      <c r="N113" s="530"/>
      <c r="O113" s="530"/>
      <c r="P113" s="530"/>
      <c r="Q113" s="530"/>
      <c r="R113" s="530"/>
      <c r="S113" s="530"/>
      <c r="T113" s="530"/>
      <c r="U113" s="530"/>
      <c r="V113" s="530"/>
      <c r="W113" s="530"/>
      <c r="X113" s="530"/>
      <c r="Y113" s="530"/>
      <c r="Z113" s="530"/>
      <c r="AA113" s="530"/>
      <c r="AB113" s="530"/>
      <c r="AC113" s="530"/>
      <c r="AD113" s="530"/>
      <c r="AE113" s="530"/>
      <c r="AF113" s="530"/>
      <c r="AG113" s="530"/>
      <c r="AH113" s="530"/>
      <c r="AI113" s="530"/>
      <c r="AJ113" s="530"/>
      <c r="AK113" s="530"/>
      <c r="AL113" s="530"/>
      <c r="AM113" s="530"/>
      <c r="AN113" s="530"/>
      <c r="AO113" s="603"/>
      <c r="AQ113" s="530"/>
      <c r="AR113" s="530"/>
      <c r="AS113" s="530"/>
      <c r="AT113" s="530"/>
      <c r="AU113" s="530"/>
      <c r="AV113" s="530"/>
      <c r="AX113" s="552"/>
      <c r="AY113" s="552"/>
      <c r="AZ113" s="604"/>
      <c r="BA113" s="488"/>
      <c r="BB113" s="488"/>
      <c r="BC113" s="552"/>
    </row>
    <row r="114" spans="1:55" ht="20.100000000000001" customHeight="1">
      <c r="A114" s="1"/>
      <c r="B114" s="292"/>
      <c r="C114" s="292"/>
      <c r="D114" s="530"/>
      <c r="E114" s="530"/>
      <c r="F114" s="530"/>
      <c r="G114" s="530"/>
      <c r="H114" s="530"/>
      <c r="I114" s="530"/>
      <c r="J114" s="530"/>
      <c r="K114" s="530"/>
      <c r="L114" s="530"/>
      <c r="M114" s="530"/>
      <c r="N114" s="530"/>
      <c r="O114" s="530"/>
      <c r="P114" s="530"/>
      <c r="Q114" s="530"/>
      <c r="R114" s="530"/>
      <c r="S114" s="530"/>
      <c r="T114" s="530"/>
      <c r="U114" s="530"/>
      <c r="V114" s="530"/>
      <c r="W114" s="530"/>
      <c r="X114" s="530"/>
      <c r="Y114" s="530"/>
      <c r="Z114" s="530"/>
      <c r="AA114" s="530"/>
      <c r="AB114" s="530"/>
      <c r="AC114" s="530"/>
      <c r="AD114" s="530"/>
      <c r="AE114" s="530"/>
      <c r="AF114" s="530"/>
      <c r="AG114" s="530"/>
      <c r="AH114" s="530"/>
      <c r="AI114" s="530"/>
      <c r="AJ114" s="530"/>
      <c r="AK114" s="530"/>
      <c r="AL114" s="530"/>
      <c r="AM114" s="530"/>
      <c r="AN114" s="530"/>
      <c r="AO114" s="603"/>
      <c r="AQ114" s="530"/>
      <c r="AR114" s="530"/>
      <c r="AS114" s="530"/>
      <c r="AT114" s="530"/>
      <c r="AU114" s="530"/>
      <c r="AV114" s="530"/>
      <c r="AX114" s="552"/>
      <c r="AY114" s="552"/>
      <c r="AZ114" s="604"/>
      <c r="BA114" s="488"/>
      <c r="BB114" s="488"/>
      <c r="BC114" s="552"/>
    </row>
    <row r="115" spans="1:55" ht="20.100000000000001" customHeight="1">
      <c r="A115" s="1"/>
      <c r="B115" s="292"/>
      <c r="C115" s="292"/>
      <c r="D115" s="530"/>
      <c r="E115" s="530"/>
      <c r="F115" s="530"/>
      <c r="G115" s="530"/>
      <c r="H115" s="530"/>
      <c r="I115" s="530"/>
      <c r="J115" s="530"/>
      <c r="K115" s="530"/>
      <c r="L115" s="530"/>
      <c r="M115" s="530"/>
      <c r="N115" s="530"/>
      <c r="O115" s="530"/>
      <c r="P115" s="530"/>
      <c r="Q115" s="530"/>
      <c r="R115" s="530"/>
      <c r="S115" s="530"/>
      <c r="T115" s="530"/>
      <c r="U115" s="530"/>
      <c r="V115" s="530"/>
      <c r="W115" s="530"/>
      <c r="X115" s="530"/>
      <c r="Y115" s="530"/>
      <c r="Z115" s="530"/>
      <c r="AA115" s="530"/>
      <c r="AB115" s="530"/>
      <c r="AC115" s="530"/>
      <c r="AD115" s="530"/>
      <c r="AE115" s="530"/>
      <c r="AF115" s="530"/>
      <c r="AG115" s="530"/>
      <c r="AH115" s="530"/>
      <c r="AI115" s="530"/>
      <c r="AJ115" s="530"/>
      <c r="AK115" s="530"/>
      <c r="AL115" s="530"/>
      <c r="AM115" s="530"/>
      <c r="AN115" s="530"/>
      <c r="AO115" s="603"/>
      <c r="AQ115" s="530"/>
      <c r="AR115" s="530"/>
      <c r="AS115" s="530"/>
      <c r="AT115" s="530"/>
      <c r="AU115" s="530"/>
      <c r="AV115" s="530"/>
      <c r="AX115" s="552"/>
      <c r="AY115" s="552"/>
      <c r="AZ115" s="604"/>
      <c r="BA115" s="488"/>
      <c r="BB115" s="488"/>
      <c r="BC115" s="552"/>
    </row>
    <row r="116" spans="1:55" ht="20.100000000000001" customHeight="1">
      <c r="A116" s="1"/>
      <c r="B116" s="292"/>
      <c r="C116" s="292"/>
      <c r="D116" s="530"/>
      <c r="E116" s="530"/>
      <c r="F116" s="530"/>
      <c r="G116" s="530"/>
      <c r="H116" s="530"/>
      <c r="I116" s="530"/>
      <c r="J116" s="530"/>
      <c r="K116" s="530"/>
      <c r="L116" s="530"/>
      <c r="M116" s="530"/>
      <c r="N116" s="530"/>
      <c r="O116" s="530"/>
      <c r="P116" s="530"/>
      <c r="Q116" s="530"/>
      <c r="R116" s="530"/>
      <c r="S116" s="530"/>
      <c r="T116" s="530"/>
      <c r="U116" s="530"/>
      <c r="V116" s="530"/>
      <c r="W116" s="530"/>
      <c r="X116" s="530"/>
      <c r="Y116" s="530"/>
      <c r="Z116" s="530"/>
      <c r="AA116" s="530"/>
      <c r="AB116" s="530"/>
      <c r="AC116" s="530"/>
      <c r="AD116" s="530"/>
      <c r="AE116" s="530"/>
      <c r="AF116" s="530"/>
      <c r="AG116" s="530"/>
      <c r="AH116" s="530"/>
      <c r="AI116" s="530"/>
      <c r="AJ116" s="530"/>
      <c r="AK116" s="530"/>
      <c r="AL116" s="530"/>
      <c r="AM116" s="530"/>
      <c r="AN116" s="530"/>
      <c r="AO116" s="603"/>
      <c r="AQ116" s="530"/>
      <c r="AR116" s="530"/>
      <c r="AS116" s="530"/>
      <c r="AT116" s="530"/>
      <c r="AU116" s="530"/>
      <c r="AV116" s="530"/>
      <c r="AX116" s="552"/>
      <c r="AY116" s="552"/>
      <c r="AZ116" s="604"/>
      <c r="BA116" s="488"/>
      <c r="BB116" s="488"/>
      <c r="BC116" s="552"/>
    </row>
    <row r="117" spans="1:55" ht="20.100000000000001" customHeight="1">
      <c r="A117" s="1"/>
      <c r="B117" s="292"/>
      <c r="C117" s="292"/>
      <c r="D117" s="530"/>
      <c r="E117" s="530"/>
      <c r="F117" s="530"/>
      <c r="G117" s="530"/>
      <c r="H117" s="530"/>
      <c r="I117" s="530"/>
      <c r="J117" s="530"/>
      <c r="K117" s="530"/>
      <c r="L117" s="530"/>
      <c r="M117" s="530"/>
      <c r="N117" s="530"/>
      <c r="O117" s="530"/>
      <c r="P117" s="530"/>
      <c r="Q117" s="530"/>
      <c r="R117" s="530"/>
      <c r="S117" s="530"/>
      <c r="T117" s="530"/>
      <c r="U117" s="530"/>
      <c r="V117" s="530"/>
      <c r="W117" s="530"/>
      <c r="X117" s="530"/>
      <c r="Y117" s="530"/>
      <c r="Z117" s="530"/>
      <c r="AA117" s="530"/>
      <c r="AB117" s="530"/>
      <c r="AC117" s="530"/>
      <c r="AD117" s="530"/>
      <c r="AE117" s="530"/>
      <c r="AF117" s="530"/>
      <c r="AG117" s="530"/>
      <c r="AH117" s="530"/>
      <c r="AI117" s="530"/>
      <c r="AJ117" s="530"/>
      <c r="AK117" s="530"/>
      <c r="AL117" s="530"/>
      <c r="AM117" s="530"/>
      <c r="AN117" s="530"/>
      <c r="AO117" s="603"/>
      <c r="AQ117" s="530"/>
      <c r="AR117" s="530"/>
      <c r="AS117" s="530"/>
      <c r="AT117" s="530"/>
      <c r="AU117" s="530"/>
      <c r="AV117" s="530"/>
      <c r="AX117" s="552"/>
      <c r="AY117" s="552"/>
      <c r="AZ117" s="604"/>
      <c r="BA117" s="488"/>
      <c r="BB117" s="488"/>
      <c r="BC117" s="552"/>
    </row>
    <row r="118" spans="1:55" ht="20.100000000000001" customHeight="1">
      <c r="A118" s="1"/>
      <c r="B118" s="292"/>
      <c r="C118" s="292"/>
      <c r="D118" s="530"/>
      <c r="E118" s="530"/>
      <c r="F118" s="530"/>
      <c r="G118" s="530"/>
      <c r="H118" s="530"/>
      <c r="I118" s="530"/>
      <c r="J118" s="530"/>
      <c r="K118" s="530"/>
      <c r="L118" s="530"/>
      <c r="M118" s="530"/>
      <c r="N118" s="530"/>
      <c r="O118" s="530"/>
      <c r="P118" s="530"/>
      <c r="Q118" s="530"/>
      <c r="R118" s="530"/>
      <c r="S118" s="530"/>
      <c r="T118" s="530"/>
      <c r="U118" s="530"/>
      <c r="V118" s="530"/>
      <c r="W118" s="530"/>
      <c r="X118" s="530"/>
      <c r="Y118" s="530"/>
      <c r="Z118" s="530"/>
      <c r="AA118" s="530"/>
      <c r="AB118" s="530"/>
      <c r="AC118" s="530"/>
      <c r="AD118" s="530"/>
      <c r="AE118" s="530"/>
      <c r="AF118" s="530"/>
      <c r="AG118" s="530"/>
      <c r="AH118" s="530"/>
      <c r="AI118" s="530"/>
      <c r="AJ118" s="530"/>
      <c r="AK118" s="530"/>
      <c r="AL118" s="530"/>
      <c r="AM118" s="530"/>
      <c r="AN118" s="530"/>
      <c r="AO118" s="603"/>
      <c r="AQ118" s="530"/>
      <c r="AR118" s="530"/>
      <c r="AS118" s="530"/>
      <c r="AT118" s="530"/>
      <c r="AU118" s="530"/>
      <c r="AV118" s="530"/>
      <c r="AX118" s="552"/>
      <c r="AY118" s="552"/>
      <c r="AZ118" s="604"/>
      <c r="BA118" s="488"/>
      <c r="BB118" s="488"/>
      <c r="BC118" s="552"/>
    </row>
    <row r="119" spans="1:55" ht="20.100000000000001" customHeight="1">
      <c r="A119" s="1"/>
      <c r="B119" s="292"/>
      <c r="C119" s="292"/>
      <c r="D119" s="530"/>
      <c r="E119" s="530"/>
      <c r="F119" s="530"/>
      <c r="G119" s="530"/>
      <c r="H119" s="530"/>
      <c r="I119" s="530"/>
      <c r="J119" s="530"/>
      <c r="K119" s="530"/>
      <c r="L119" s="530"/>
      <c r="M119" s="530"/>
      <c r="N119" s="530"/>
      <c r="O119" s="530"/>
      <c r="P119" s="530"/>
      <c r="Q119" s="530"/>
      <c r="R119" s="530"/>
      <c r="S119" s="530"/>
      <c r="T119" s="530"/>
      <c r="U119" s="530"/>
      <c r="V119" s="530"/>
      <c r="W119" s="530"/>
      <c r="X119" s="530"/>
      <c r="Y119" s="530"/>
      <c r="Z119" s="530"/>
      <c r="AA119" s="530"/>
      <c r="AB119" s="530"/>
      <c r="AC119" s="530"/>
      <c r="AD119" s="530"/>
      <c r="AE119" s="530"/>
      <c r="AF119" s="530"/>
      <c r="AG119" s="530"/>
      <c r="AH119" s="530"/>
      <c r="AI119" s="530"/>
      <c r="AJ119" s="530"/>
      <c r="AK119" s="530"/>
      <c r="AL119" s="530"/>
      <c r="AM119" s="530"/>
      <c r="AN119" s="530"/>
      <c r="AO119" s="603"/>
      <c r="AQ119" s="530"/>
      <c r="AR119" s="530"/>
      <c r="AS119" s="530"/>
      <c r="AT119" s="530"/>
      <c r="AU119" s="530"/>
      <c r="AV119" s="530"/>
      <c r="AX119" s="552"/>
      <c r="AY119" s="552"/>
      <c r="AZ119" s="604"/>
      <c r="BA119" s="488"/>
      <c r="BB119" s="488"/>
      <c r="BC119" s="552"/>
    </row>
    <row r="120" spans="1:55" ht="20.100000000000001" customHeight="1">
      <c r="A120" s="1"/>
      <c r="B120" s="292"/>
      <c r="C120" s="292"/>
      <c r="D120" s="530"/>
      <c r="E120" s="530"/>
      <c r="F120" s="530"/>
      <c r="G120" s="530"/>
      <c r="H120" s="530"/>
      <c r="I120" s="530"/>
      <c r="J120" s="530"/>
      <c r="K120" s="530"/>
      <c r="L120" s="530"/>
      <c r="M120" s="530"/>
      <c r="N120" s="530"/>
      <c r="O120" s="530"/>
      <c r="P120" s="530"/>
      <c r="Q120" s="530"/>
      <c r="R120" s="530"/>
      <c r="S120" s="530"/>
      <c r="T120" s="530"/>
      <c r="U120" s="530"/>
      <c r="V120" s="530"/>
      <c r="W120" s="530"/>
      <c r="X120" s="530"/>
      <c r="Y120" s="530"/>
      <c r="Z120" s="530"/>
      <c r="AA120" s="530"/>
      <c r="AB120" s="530"/>
      <c r="AC120" s="530"/>
      <c r="AD120" s="530"/>
      <c r="AE120" s="530"/>
      <c r="AF120" s="530"/>
      <c r="AG120" s="530"/>
      <c r="AH120" s="530"/>
      <c r="AI120" s="530"/>
      <c r="AJ120" s="530"/>
      <c r="AK120" s="530"/>
      <c r="AL120" s="530"/>
      <c r="AM120" s="530"/>
      <c r="AN120" s="530"/>
      <c r="AO120" s="603"/>
      <c r="AQ120" s="530"/>
      <c r="AR120" s="530"/>
      <c r="AS120" s="530"/>
      <c r="AT120" s="530"/>
      <c r="AU120" s="530"/>
      <c r="AV120" s="530"/>
      <c r="AX120" s="552"/>
      <c r="AY120" s="552"/>
      <c r="AZ120" s="604"/>
      <c r="BA120" s="488"/>
      <c r="BB120" s="488"/>
      <c r="BC120" s="552"/>
    </row>
    <row r="121" spans="1:55" ht="20.100000000000001" customHeight="1">
      <c r="A121" s="1"/>
      <c r="B121" s="292"/>
      <c r="C121" s="292"/>
      <c r="D121" s="530"/>
      <c r="E121" s="530"/>
      <c r="F121" s="530"/>
      <c r="G121" s="530"/>
      <c r="H121" s="530"/>
      <c r="I121" s="530"/>
      <c r="J121" s="530"/>
      <c r="K121" s="530"/>
      <c r="L121" s="530"/>
      <c r="M121" s="530"/>
      <c r="N121" s="530"/>
      <c r="O121" s="530"/>
      <c r="P121" s="530"/>
      <c r="Q121" s="530"/>
      <c r="R121" s="530"/>
      <c r="S121" s="530"/>
      <c r="T121" s="530"/>
      <c r="U121" s="530"/>
      <c r="V121" s="530"/>
      <c r="W121" s="530"/>
      <c r="X121" s="530"/>
      <c r="Y121" s="530"/>
      <c r="Z121" s="530"/>
      <c r="AA121" s="530"/>
      <c r="AB121" s="530"/>
      <c r="AC121" s="530"/>
      <c r="AD121" s="530"/>
      <c r="AE121" s="530"/>
      <c r="AF121" s="530"/>
      <c r="AG121" s="530"/>
      <c r="AH121" s="530"/>
      <c r="AI121" s="530"/>
      <c r="AJ121" s="530"/>
      <c r="AK121" s="530"/>
      <c r="AL121" s="530"/>
      <c r="AM121" s="530"/>
      <c r="AN121" s="530"/>
      <c r="AO121" s="603"/>
      <c r="AQ121" s="530"/>
      <c r="AR121" s="530"/>
      <c r="AS121" s="530"/>
      <c r="AT121" s="530"/>
      <c r="AU121" s="530"/>
      <c r="AV121" s="530"/>
      <c r="AX121" s="552"/>
      <c r="AY121" s="552"/>
      <c r="AZ121" s="604"/>
      <c r="BA121" s="488"/>
      <c r="BB121" s="488"/>
      <c r="BC121" s="552"/>
    </row>
    <row r="122" spans="1:55" ht="24.95" customHeight="1">
      <c r="A122" s="1"/>
      <c r="B122" s="292"/>
      <c r="C122" s="292"/>
      <c r="D122" s="351" t="s">
        <v>418</v>
      </c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  <c r="AA122" s="347"/>
      <c r="AB122" s="347"/>
      <c r="AC122" s="347"/>
      <c r="AD122" s="351"/>
      <c r="AE122" s="530"/>
      <c r="AF122" s="530"/>
      <c r="AG122" s="530"/>
      <c r="AH122" s="530"/>
      <c r="AI122" s="530"/>
      <c r="AJ122" s="530"/>
      <c r="AK122" s="530"/>
      <c r="AL122" s="530"/>
      <c r="AM122" s="530"/>
      <c r="AN122" s="530"/>
      <c r="AO122" s="603"/>
      <c r="AQ122" s="530"/>
      <c r="AR122" s="530"/>
      <c r="AS122" s="530"/>
      <c r="AT122" s="530"/>
      <c r="AU122" s="530"/>
      <c r="AV122" s="530"/>
      <c r="AX122" s="552"/>
      <c r="AY122" s="552"/>
      <c r="AZ122" s="604"/>
      <c r="BA122" s="488"/>
      <c r="BB122" s="488"/>
      <c r="BC122" s="552"/>
    </row>
    <row r="123" spans="1:55" ht="24.95" customHeight="1">
      <c r="A123" s="1"/>
      <c r="B123" s="292"/>
      <c r="C123" s="351"/>
      <c r="D123" s="419" t="s">
        <v>622</v>
      </c>
      <c r="E123" s="357"/>
      <c r="F123" s="357"/>
      <c r="G123" s="357"/>
      <c r="H123" s="348"/>
      <c r="I123" s="348"/>
      <c r="J123" s="358"/>
      <c r="K123" s="358"/>
      <c r="L123" s="358"/>
      <c r="M123" s="479"/>
      <c r="N123" s="479"/>
      <c r="O123" s="479"/>
      <c r="P123" s="479"/>
      <c r="Q123" s="348"/>
      <c r="R123" s="348"/>
      <c r="S123" s="348"/>
      <c r="T123" s="348"/>
      <c r="U123" s="348"/>
      <c r="V123" s="348"/>
      <c r="W123" s="348"/>
      <c r="X123" s="348"/>
      <c r="Y123" s="348"/>
      <c r="Z123" s="348"/>
      <c r="AA123" s="348"/>
      <c r="AB123" s="348"/>
      <c r="AC123" s="348"/>
      <c r="AE123" s="530"/>
      <c r="AF123" s="530"/>
      <c r="AG123" s="530"/>
      <c r="AH123" s="530"/>
      <c r="AI123" s="530"/>
      <c r="AJ123" s="530"/>
      <c r="AK123" s="530"/>
      <c r="AL123" s="530"/>
      <c r="AM123" s="530"/>
      <c r="AN123" s="530"/>
      <c r="AO123" s="603"/>
      <c r="AQ123" s="530"/>
      <c r="AR123" s="530"/>
      <c r="AS123" s="530"/>
      <c r="AT123" s="530"/>
      <c r="AU123" s="530"/>
      <c r="AV123" s="530"/>
      <c r="AX123" s="552"/>
      <c r="AY123" s="552"/>
      <c r="AZ123" s="604"/>
      <c r="BA123" s="488"/>
      <c r="BB123" s="488"/>
      <c r="BC123" s="552"/>
    </row>
    <row r="124" spans="1:55" ht="23.1" customHeight="1">
      <c r="A124" s="1"/>
      <c r="B124" s="292"/>
      <c r="C124" s="1738" t="s">
        <v>410</v>
      </c>
      <c r="D124" s="1738"/>
      <c r="E124" s="1738"/>
      <c r="F124" s="1738"/>
      <c r="G124" s="1738"/>
      <c r="H124" s="1738"/>
      <c r="I124" s="1738"/>
      <c r="J124" s="1739"/>
      <c r="K124" s="1768" t="s">
        <v>420</v>
      </c>
      <c r="L124" s="1769"/>
      <c r="M124" s="1769"/>
      <c r="N124" s="1769"/>
      <c r="O124" s="1769"/>
      <c r="P124" s="1769"/>
      <c r="Q124" s="1769"/>
      <c r="R124" s="1769"/>
      <c r="S124" s="1769"/>
      <c r="T124" s="1769"/>
      <c r="U124" s="1769"/>
      <c r="V124" s="1769"/>
      <c r="W124" s="1769"/>
      <c r="X124" s="1769"/>
      <c r="Y124" s="1769"/>
      <c r="Z124" s="1769"/>
      <c r="AA124" s="1769"/>
      <c r="AB124" s="1769"/>
      <c r="AC124" s="1769"/>
      <c r="AD124" s="1769"/>
      <c r="AE124" s="1769"/>
      <c r="AF124" s="1769"/>
      <c r="AG124" s="1769"/>
      <c r="AH124" s="1769"/>
      <c r="AI124" s="1769"/>
      <c r="AJ124" s="1769"/>
      <c r="AK124" s="1769"/>
      <c r="AL124" s="1769"/>
      <c r="AM124" s="1769"/>
      <c r="AN124" s="530"/>
      <c r="AO124" s="603"/>
      <c r="AQ124" s="530"/>
      <c r="AR124" s="530"/>
      <c r="AS124" s="530"/>
      <c r="AT124" s="530"/>
      <c r="AU124" s="530"/>
      <c r="AV124" s="530"/>
      <c r="AX124" s="552"/>
      <c r="AY124" s="552"/>
      <c r="AZ124" s="604"/>
      <c r="BA124" s="488"/>
      <c r="BB124" s="488"/>
      <c r="BC124" s="552"/>
    </row>
    <row r="125" spans="1:55" ht="23.1" customHeight="1">
      <c r="A125" s="1"/>
      <c r="B125" s="292"/>
      <c r="C125" s="1699" t="str">
        <f>B31</f>
        <v>기존
구조물</v>
      </c>
      <c r="D125" s="1699"/>
      <c r="E125" s="1699"/>
      <c r="F125" s="1699"/>
      <c r="G125" s="1700"/>
      <c r="H125" s="1674" t="s">
        <v>242</v>
      </c>
      <c r="I125" s="1675"/>
      <c r="J125" s="1676"/>
      <c r="K125" s="2289">
        <v>1.7000000000000001E-2</v>
      </c>
      <c r="L125" s="2290"/>
      <c r="M125" s="2290"/>
      <c r="N125" s="2290"/>
      <c r="O125" s="2290"/>
      <c r="P125" s="2290"/>
      <c r="Q125" s="2290"/>
      <c r="R125" s="2290"/>
      <c r="S125" s="2290"/>
      <c r="T125" s="2290"/>
      <c r="U125" s="2290"/>
      <c r="V125" s="2291"/>
      <c r="W125" s="2289">
        <v>3.5999999999999997E-2</v>
      </c>
      <c r="X125" s="2290"/>
      <c r="Y125" s="2290"/>
      <c r="Z125" s="2290"/>
      <c r="AA125" s="2290"/>
      <c r="AB125" s="2290"/>
      <c r="AC125" s="2290"/>
      <c r="AD125" s="2290"/>
      <c r="AE125" s="2291"/>
      <c r="AF125" s="1750">
        <f>F135</f>
        <v>1.743604401886523E-2</v>
      </c>
      <c r="AG125" s="2292"/>
      <c r="AH125" s="2292"/>
      <c r="AI125" s="2292"/>
      <c r="AJ125" s="2292"/>
      <c r="AK125" s="2292"/>
      <c r="AL125" s="2292"/>
      <c r="AM125" s="2292"/>
      <c r="AN125" s="530"/>
      <c r="AO125" s="603"/>
      <c r="AQ125" s="530"/>
      <c r="AR125" s="530"/>
      <c r="AS125" s="530"/>
      <c r="AT125" s="530"/>
      <c r="AU125" s="530"/>
      <c r="AV125" s="530"/>
      <c r="AX125" s="552"/>
      <c r="AY125" s="552"/>
      <c r="AZ125" s="604"/>
      <c r="BA125" s="488"/>
      <c r="BB125" s="488"/>
      <c r="BC125" s="552"/>
    </row>
    <row r="126" spans="1:55" ht="23.1" customHeight="1">
      <c r="A126" s="1"/>
      <c r="B126" s="292"/>
      <c r="C126" s="2287"/>
      <c r="D126" s="2287"/>
      <c r="E126" s="2287"/>
      <c r="F126" s="2287"/>
      <c r="G126" s="2288"/>
      <c r="H126" s="2284"/>
      <c r="I126" s="2285"/>
      <c r="J126" s="2286"/>
      <c r="K126" s="1753">
        <v>1.3</v>
      </c>
      <c r="L126" s="2282"/>
      <c r="M126" s="2282"/>
      <c r="N126" s="2282"/>
      <c r="O126" s="2282"/>
      <c r="P126" s="2282"/>
      <c r="Q126" s="2282"/>
      <c r="R126" s="2282"/>
      <c r="S126" s="2282"/>
      <c r="T126" s="2282"/>
      <c r="U126" s="2282"/>
      <c r="V126" s="2283"/>
      <c r="W126" s="1756">
        <v>1.1000000000000001</v>
      </c>
      <c r="X126" s="1757"/>
      <c r="Y126" s="1757"/>
      <c r="Z126" s="1757"/>
      <c r="AA126" s="1757"/>
      <c r="AB126" s="1757"/>
      <c r="AC126" s="1757"/>
      <c r="AD126" s="1757"/>
      <c r="AE126" s="1758"/>
      <c r="AF126" s="1753">
        <f>W126+(K126-W126)/(W125-K125)*(W125-AF125)</f>
        <v>1.2954100629593135</v>
      </c>
      <c r="AG126" s="2282"/>
      <c r="AH126" s="2282"/>
      <c r="AI126" s="2282"/>
      <c r="AJ126" s="2282"/>
      <c r="AK126" s="2282"/>
      <c r="AL126" s="2282"/>
      <c r="AM126" s="2282"/>
      <c r="AN126" s="530"/>
      <c r="AO126" s="603"/>
      <c r="AQ126" s="530"/>
      <c r="AR126" s="530"/>
      <c r="AS126" s="530"/>
      <c r="AT126" s="530"/>
      <c r="AU126" s="530"/>
      <c r="AV126" s="530"/>
      <c r="AX126" s="552"/>
      <c r="AY126" s="552"/>
      <c r="AZ126" s="604"/>
      <c r="BA126" s="488"/>
      <c r="BB126" s="488"/>
      <c r="BC126" s="552"/>
    </row>
    <row r="127" spans="1:55" ht="23.1" customHeight="1">
      <c r="A127" s="1"/>
      <c r="B127" s="292"/>
      <c r="C127" s="2287"/>
      <c r="D127" s="2287"/>
      <c r="E127" s="2287"/>
      <c r="F127" s="2287"/>
      <c r="G127" s="2288"/>
      <c r="H127" s="2275" t="s">
        <v>270</v>
      </c>
      <c r="I127" s="2276"/>
      <c r="J127" s="2277"/>
      <c r="K127" s="2278">
        <v>1.7000000000000001E-2</v>
      </c>
      <c r="L127" s="1754"/>
      <c r="M127" s="1754"/>
      <c r="N127" s="1754"/>
      <c r="O127" s="1754"/>
      <c r="P127" s="1754"/>
      <c r="Q127" s="1754"/>
      <c r="R127" s="1754"/>
      <c r="S127" s="1754"/>
      <c r="T127" s="1754"/>
      <c r="U127" s="1754"/>
      <c r="V127" s="1755"/>
      <c r="W127" s="2278">
        <v>3.5999999999999997E-2</v>
      </c>
      <c r="X127" s="1754"/>
      <c r="Y127" s="1754"/>
      <c r="Z127" s="1754"/>
      <c r="AA127" s="1754"/>
      <c r="AB127" s="1754"/>
      <c r="AC127" s="1754"/>
      <c r="AD127" s="1754"/>
      <c r="AE127" s="1755"/>
      <c r="AF127" s="1766">
        <f>F137</f>
        <v>2.0818446000666953E-2</v>
      </c>
      <c r="AG127" s="2279"/>
      <c r="AH127" s="2279"/>
      <c r="AI127" s="2279"/>
      <c r="AJ127" s="2279"/>
      <c r="AK127" s="2279"/>
      <c r="AL127" s="2279"/>
      <c r="AM127" s="2279"/>
      <c r="AN127" s="530"/>
      <c r="AO127" s="603"/>
      <c r="AQ127" s="530"/>
      <c r="AR127" s="530"/>
      <c r="AS127" s="530"/>
      <c r="AT127" s="530"/>
      <c r="AU127" s="530"/>
      <c r="AV127" s="530"/>
      <c r="AX127" s="552"/>
      <c r="AY127" s="552"/>
      <c r="AZ127" s="604"/>
      <c r="BA127" s="488"/>
      <c r="BB127" s="488"/>
      <c r="BC127" s="552"/>
    </row>
    <row r="128" spans="1:55" ht="23.1" customHeight="1">
      <c r="A128" s="1"/>
      <c r="B128" s="292"/>
      <c r="C128" s="2287"/>
      <c r="D128" s="2287"/>
      <c r="E128" s="2287"/>
      <c r="F128" s="2287"/>
      <c r="G128" s="2288"/>
      <c r="H128" s="2284"/>
      <c r="I128" s="2285"/>
      <c r="J128" s="2286"/>
      <c r="K128" s="1753">
        <v>1.5</v>
      </c>
      <c r="L128" s="2282"/>
      <c r="M128" s="2282"/>
      <c r="N128" s="2282"/>
      <c r="O128" s="2282"/>
      <c r="P128" s="2282"/>
      <c r="Q128" s="2282"/>
      <c r="R128" s="2282"/>
      <c r="S128" s="2282"/>
      <c r="T128" s="2282"/>
      <c r="U128" s="2282"/>
      <c r="V128" s="2283"/>
      <c r="W128" s="1756">
        <v>1.1499999999999999</v>
      </c>
      <c r="X128" s="1757"/>
      <c r="Y128" s="1757"/>
      <c r="Z128" s="1757"/>
      <c r="AA128" s="1757"/>
      <c r="AB128" s="1757"/>
      <c r="AC128" s="1757"/>
      <c r="AD128" s="1757"/>
      <c r="AE128" s="1758"/>
      <c r="AF128" s="1753">
        <f>W128+(K128-W128)/(W127-K127)*(W127-AF127)</f>
        <v>1.429660205250872</v>
      </c>
      <c r="AG128" s="2282"/>
      <c r="AH128" s="2282"/>
      <c r="AI128" s="2282"/>
      <c r="AJ128" s="2282"/>
      <c r="AK128" s="2282"/>
      <c r="AL128" s="2282"/>
      <c r="AM128" s="2282"/>
      <c r="AN128" s="530"/>
      <c r="AO128" s="603"/>
      <c r="AQ128" s="530"/>
      <c r="AR128" s="530"/>
      <c r="AS128" s="530"/>
      <c r="AT128" s="530"/>
      <c r="AU128" s="530"/>
      <c r="AV128" s="530"/>
      <c r="AX128" s="552"/>
      <c r="AY128" s="552"/>
      <c r="AZ128" s="604"/>
      <c r="BA128" s="488"/>
      <c r="BB128" s="488"/>
      <c r="BC128" s="552"/>
    </row>
    <row r="129" spans="1:64" ht="23.1" customHeight="1">
      <c r="A129" s="1"/>
      <c r="B129" s="292"/>
      <c r="C129" s="2287"/>
      <c r="D129" s="2287"/>
      <c r="E129" s="2287"/>
      <c r="F129" s="2287"/>
      <c r="G129" s="2288"/>
      <c r="H129" s="2275" t="s">
        <v>690</v>
      </c>
      <c r="I129" s="2276"/>
      <c r="J129" s="2277"/>
      <c r="K129" s="2278">
        <v>1.7000000000000001E-2</v>
      </c>
      <c r="L129" s="1754"/>
      <c r="M129" s="1754"/>
      <c r="N129" s="1754"/>
      <c r="O129" s="1754"/>
      <c r="P129" s="1754"/>
      <c r="Q129" s="1754"/>
      <c r="R129" s="1754"/>
      <c r="S129" s="1754"/>
      <c r="T129" s="1754"/>
      <c r="U129" s="1754"/>
      <c r="V129" s="1755"/>
      <c r="W129" s="2278">
        <v>3.5999999999999997E-2</v>
      </c>
      <c r="X129" s="1754"/>
      <c r="Y129" s="1754"/>
      <c r="Z129" s="1754"/>
      <c r="AA129" s="1754"/>
      <c r="AB129" s="1754"/>
      <c r="AC129" s="1754"/>
      <c r="AD129" s="1754"/>
      <c r="AE129" s="1755"/>
      <c r="AF129" s="1766">
        <f>F139</f>
        <v>2.0342051355342766E-2</v>
      </c>
      <c r="AG129" s="2279"/>
      <c r="AH129" s="2279"/>
      <c r="AI129" s="2279"/>
      <c r="AJ129" s="2279"/>
      <c r="AK129" s="2279"/>
      <c r="AL129" s="2279"/>
      <c r="AM129" s="2279"/>
      <c r="AN129" s="530"/>
      <c r="AO129" s="603"/>
      <c r="AQ129" s="530"/>
      <c r="AR129" s="530"/>
      <c r="AS129" s="530"/>
      <c r="AT129" s="530"/>
      <c r="AU129" s="530"/>
      <c r="AV129" s="530"/>
      <c r="AX129" s="552"/>
      <c r="AY129" s="552"/>
      <c r="AZ129" s="604"/>
      <c r="BA129" s="488"/>
      <c r="BB129" s="488"/>
      <c r="BC129" s="552"/>
    </row>
    <row r="130" spans="1:64" ht="23.1" customHeight="1">
      <c r="A130" s="1"/>
      <c r="B130" s="292"/>
      <c r="C130" s="1702"/>
      <c r="D130" s="1702"/>
      <c r="E130" s="1702"/>
      <c r="F130" s="1702"/>
      <c r="G130" s="1703"/>
      <c r="H130" s="1677"/>
      <c r="I130" s="1678"/>
      <c r="J130" s="1679"/>
      <c r="K130" s="1772">
        <v>1.52</v>
      </c>
      <c r="L130" s="2280"/>
      <c r="M130" s="2280"/>
      <c r="N130" s="2280"/>
      <c r="O130" s="2280"/>
      <c r="P130" s="2280"/>
      <c r="Q130" s="2280"/>
      <c r="R130" s="2280"/>
      <c r="S130" s="2280"/>
      <c r="T130" s="2280"/>
      <c r="U130" s="2280"/>
      <c r="V130" s="2281"/>
      <c r="W130" s="1761">
        <v>1.18</v>
      </c>
      <c r="X130" s="1762"/>
      <c r="Y130" s="1762"/>
      <c r="Z130" s="1762"/>
      <c r="AA130" s="1762"/>
      <c r="AB130" s="1762"/>
      <c r="AC130" s="1762"/>
      <c r="AD130" s="1762"/>
      <c r="AE130" s="1763"/>
      <c r="AF130" s="1772">
        <f>W130+(K130-W130)/(W129-K129)*(W129-AF129)</f>
        <v>1.4601948704833401</v>
      </c>
      <c r="AG130" s="2280"/>
      <c r="AH130" s="2280"/>
      <c r="AI130" s="2280"/>
      <c r="AJ130" s="2280"/>
      <c r="AK130" s="2280"/>
      <c r="AL130" s="2280"/>
      <c r="AM130" s="2280"/>
      <c r="AN130" s="530"/>
      <c r="AO130" s="603"/>
      <c r="AQ130" s="530"/>
      <c r="AR130" s="530"/>
      <c r="AS130" s="530"/>
      <c r="AT130" s="530"/>
      <c r="AU130" s="530"/>
      <c r="AV130" s="530"/>
      <c r="AX130" s="552"/>
      <c r="AY130" s="552"/>
      <c r="AZ130" s="604"/>
      <c r="BA130" s="488"/>
      <c r="BB130" s="488"/>
      <c r="BC130" s="552"/>
    </row>
    <row r="131" spans="1:64" ht="24.95" customHeight="1">
      <c r="A131" s="1"/>
      <c r="B131" s="292"/>
      <c r="C131" s="348"/>
      <c r="D131" s="348"/>
      <c r="E131" s="348"/>
      <c r="F131" s="348"/>
      <c r="G131" s="348"/>
      <c r="H131" s="348"/>
      <c r="I131" s="348"/>
      <c r="J131" s="34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48"/>
      <c r="X131" s="348"/>
      <c r="Y131" s="348"/>
      <c r="Z131" s="348"/>
      <c r="AA131" s="348"/>
      <c r="AB131" s="348"/>
      <c r="AC131" s="348"/>
      <c r="AD131" s="348"/>
      <c r="AE131" s="348"/>
      <c r="AF131" s="358"/>
      <c r="AG131" s="358"/>
      <c r="AH131" s="358"/>
      <c r="AI131" s="358"/>
      <c r="AJ131" s="358"/>
      <c r="AK131" s="358"/>
      <c r="AL131" s="358"/>
      <c r="AM131" s="358"/>
      <c r="AN131" s="530"/>
      <c r="AO131" s="603"/>
      <c r="AQ131" s="530"/>
      <c r="AR131" s="530"/>
      <c r="AS131" s="530"/>
      <c r="AT131" s="530"/>
      <c r="AU131" s="530"/>
      <c r="AV131" s="530"/>
      <c r="AX131" s="552"/>
      <c r="AY131" s="552"/>
      <c r="AZ131" s="604"/>
      <c r="BA131" s="488"/>
      <c r="BB131" s="488"/>
      <c r="BC131" s="552"/>
    </row>
    <row r="132" spans="1:64" ht="24.95" customHeight="1">
      <c r="A132" s="1"/>
      <c r="B132" s="292"/>
      <c r="C132" s="292"/>
      <c r="D132" s="351" t="s">
        <v>419</v>
      </c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347"/>
      <c r="AB132" s="347"/>
      <c r="AC132" s="347"/>
      <c r="AD132" s="351"/>
      <c r="AE132" s="530"/>
      <c r="AF132" s="530"/>
      <c r="AG132" s="530"/>
      <c r="AH132" s="530"/>
      <c r="AI132" s="530"/>
      <c r="AJ132" s="530"/>
      <c r="AK132" s="530"/>
      <c r="AL132" s="530"/>
      <c r="AM132" s="530"/>
      <c r="AN132" s="530"/>
      <c r="AO132" s="603"/>
      <c r="AQ132" s="530"/>
      <c r="AR132" s="530"/>
      <c r="AS132" s="530"/>
      <c r="AT132" s="530"/>
      <c r="AU132" s="530"/>
      <c r="AV132" s="530"/>
      <c r="AX132" s="552"/>
      <c r="AY132" s="552"/>
      <c r="AZ132" s="604"/>
      <c r="BA132" s="488"/>
      <c r="BB132" s="488"/>
      <c r="BC132" s="552"/>
    </row>
    <row r="133" spans="1:64" ht="23.1" customHeight="1">
      <c r="A133" s="1"/>
      <c r="B133" s="292"/>
      <c r="C133" s="1675" t="s">
        <v>410</v>
      </c>
      <c r="D133" s="1675"/>
      <c r="E133" s="1676"/>
      <c r="F133" s="1674" t="s">
        <v>420</v>
      </c>
      <c r="G133" s="1675"/>
      <c r="H133" s="1676"/>
      <c r="I133" s="1698" t="s">
        <v>421</v>
      </c>
      <c r="J133" s="1699"/>
      <c r="K133" s="1699"/>
      <c r="L133" s="1700"/>
      <c r="M133" s="1674" t="s">
        <v>422</v>
      </c>
      <c r="N133" s="1675"/>
      <c r="O133" s="1676"/>
      <c r="P133" s="1674" t="s">
        <v>423</v>
      </c>
      <c r="Q133" s="1675"/>
      <c r="R133" s="1675"/>
      <c r="S133" s="1675"/>
      <c r="T133" s="1676"/>
      <c r="U133" s="1674" t="s">
        <v>424</v>
      </c>
      <c r="V133" s="1675"/>
      <c r="W133" s="1676"/>
      <c r="X133" s="1674" t="s">
        <v>425</v>
      </c>
      <c r="Y133" s="1676"/>
      <c r="Z133" s="1698" t="s">
        <v>426</v>
      </c>
      <c r="AA133" s="1699"/>
      <c r="AB133" s="1700"/>
      <c r="AC133" s="1698" t="s">
        <v>427</v>
      </c>
      <c r="AD133" s="1699"/>
      <c r="AE133" s="1699"/>
      <c r="AF133" s="1699"/>
      <c r="AG133" s="1700"/>
      <c r="AH133" s="1698" t="s">
        <v>428</v>
      </c>
      <c r="AI133" s="1699"/>
      <c r="AJ133" s="1699"/>
      <c r="AK133" s="1699"/>
      <c r="AL133" s="1699"/>
      <c r="AM133" s="1699"/>
      <c r="AN133" s="530"/>
      <c r="AO133" s="603"/>
      <c r="AQ133" s="530"/>
      <c r="AR133" s="530"/>
      <c r="AS133" s="530"/>
      <c r="AT133" s="530"/>
      <c r="AU133" s="530"/>
      <c r="AV133" s="530"/>
      <c r="AX133" s="552"/>
      <c r="AY133" s="552"/>
      <c r="AZ133" s="604"/>
      <c r="BA133" s="488"/>
      <c r="BB133" s="488"/>
      <c r="BC133" s="552"/>
    </row>
    <row r="134" spans="1:64" ht="23.1" customHeight="1">
      <c r="A134" s="1"/>
      <c r="B134" s="292"/>
      <c r="C134" s="1678"/>
      <c r="D134" s="1678"/>
      <c r="E134" s="1679"/>
      <c r="F134" s="1677"/>
      <c r="G134" s="1678"/>
      <c r="H134" s="1679"/>
      <c r="I134" s="1701"/>
      <c r="J134" s="1702"/>
      <c r="K134" s="1702"/>
      <c r="L134" s="1703"/>
      <c r="M134" s="1677"/>
      <c r="N134" s="1678"/>
      <c r="O134" s="1679"/>
      <c r="P134" s="1677"/>
      <c r="Q134" s="1678"/>
      <c r="R134" s="1678"/>
      <c r="S134" s="1678"/>
      <c r="T134" s="1679"/>
      <c r="U134" s="1677"/>
      <c r="V134" s="1678"/>
      <c r="W134" s="1679"/>
      <c r="X134" s="1677"/>
      <c r="Y134" s="1679"/>
      <c r="Z134" s="1701"/>
      <c r="AA134" s="1702"/>
      <c r="AB134" s="1703"/>
      <c r="AC134" s="1701"/>
      <c r="AD134" s="1702"/>
      <c r="AE134" s="1702"/>
      <c r="AF134" s="1702"/>
      <c r="AG134" s="1703"/>
      <c r="AH134" s="1701"/>
      <c r="AI134" s="1702"/>
      <c r="AJ134" s="1702"/>
      <c r="AK134" s="1702"/>
      <c r="AL134" s="1702"/>
      <c r="AM134" s="1702"/>
      <c r="AN134" s="530"/>
      <c r="AO134" s="603"/>
      <c r="AQ134" s="530"/>
      <c r="AR134" s="530"/>
      <c r="AS134" s="530"/>
      <c r="AT134" s="530"/>
      <c r="AU134" s="530"/>
      <c r="AV134" s="530"/>
      <c r="AX134" s="552"/>
      <c r="AY134" s="552"/>
      <c r="AZ134" s="604"/>
      <c r="BA134" s="488"/>
      <c r="BB134" s="488"/>
      <c r="BC134" s="552"/>
    </row>
    <row r="135" spans="1:64" ht="23.1" customHeight="1">
      <c r="A135" s="1"/>
      <c r="B135" s="292"/>
      <c r="C135" s="1699" t="str">
        <f>H125</f>
        <v>B</v>
      </c>
      <c r="D135" s="1699"/>
      <c r="E135" s="1700"/>
      <c r="F135" s="1773">
        <f>AD144/O144</f>
        <v>1.743604401886523E-2</v>
      </c>
      <c r="G135" s="1774"/>
      <c r="H135" s="1775"/>
      <c r="I135" s="1743">
        <v>0.06</v>
      </c>
      <c r="J135" s="1744"/>
      <c r="K135" s="1744"/>
      <c r="L135" s="1745"/>
      <c r="M135" s="1779">
        <f>J144/AD144</f>
        <v>3.6491803278688524</v>
      </c>
      <c r="N135" s="1780"/>
      <c r="O135" s="1781"/>
      <c r="P135" s="1785">
        <f>I135/SQRT(2*9.818*AD144^3)</f>
        <v>1.9337623955689527E-3</v>
      </c>
      <c r="Q135" s="1786"/>
      <c r="R135" s="1786"/>
      <c r="S135" s="1786"/>
      <c r="T135" s="1787"/>
      <c r="U135" s="1779">
        <f>AF126</f>
        <v>1.2954100629593135</v>
      </c>
      <c r="V135" s="1780"/>
      <c r="W135" s="1781"/>
      <c r="X135" s="1779">
        <f>U135*AD144</f>
        <v>4.7412008304310875</v>
      </c>
      <c r="Y135" s="1781"/>
      <c r="Z135" s="1743">
        <f>U21</f>
        <v>3.3559999999999999</v>
      </c>
      <c r="AA135" s="1744"/>
      <c r="AB135" s="1745"/>
      <c r="AC135" s="1791">
        <f>X135+Z135</f>
        <v>8.0972008304310883</v>
      </c>
      <c r="AD135" s="1792"/>
      <c r="AE135" s="1792"/>
      <c r="AF135" s="1792"/>
      <c r="AG135" s="1793"/>
      <c r="AH135" s="1791">
        <f>AC135</f>
        <v>8.0972008304310883</v>
      </c>
      <c r="AI135" s="1792"/>
      <c r="AJ135" s="1792"/>
      <c r="AK135" s="1792"/>
      <c r="AL135" s="1792"/>
      <c r="AM135" s="1792"/>
      <c r="AN135" s="530"/>
      <c r="AO135" s="603"/>
      <c r="AQ135" s="530"/>
      <c r="AR135" s="530"/>
      <c r="AS135" s="530"/>
      <c r="AT135" s="530"/>
      <c r="AU135" s="530"/>
      <c r="AV135" s="530"/>
      <c r="AX135" s="552"/>
      <c r="AY135" s="552"/>
      <c r="AZ135" s="604"/>
      <c r="BA135" s="488"/>
      <c r="BB135" s="488"/>
      <c r="BC135" s="552"/>
    </row>
    <row r="136" spans="1:64" ht="23.1" customHeight="1">
      <c r="A136" s="1"/>
      <c r="B136" s="292"/>
      <c r="C136" s="1741"/>
      <c r="D136" s="1741"/>
      <c r="E136" s="1742"/>
      <c r="F136" s="1776"/>
      <c r="G136" s="1777"/>
      <c r="H136" s="1778"/>
      <c r="I136" s="1746"/>
      <c r="J136" s="1747"/>
      <c r="K136" s="1747"/>
      <c r="L136" s="1748"/>
      <c r="M136" s="1782"/>
      <c r="N136" s="1783"/>
      <c r="O136" s="1784"/>
      <c r="P136" s="1788"/>
      <c r="Q136" s="1789"/>
      <c r="R136" s="1789"/>
      <c r="S136" s="1789"/>
      <c r="T136" s="1790"/>
      <c r="U136" s="1782"/>
      <c r="V136" s="1783"/>
      <c r="W136" s="1784"/>
      <c r="X136" s="1782"/>
      <c r="Y136" s="1784"/>
      <c r="Z136" s="1746"/>
      <c r="AA136" s="1747"/>
      <c r="AB136" s="1748"/>
      <c r="AC136" s="1794"/>
      <c r="AD136" s="1795"/>
      <c r="AE136" s="1795"/>
      <c r="AF136" s="1795"/>
      <c r="AG136" s="1796"/>
      <c r="AH136" s="1794"/>
      <c r="AI136" s="1795"/>
      <c r="AJ136" s="1795"/>
      <c r="AK136" s="1795"/>
      <c r="AL136" s="1795"/>
      <c r="AM136" s="1795"/>
      <c r="AN136" s="530"/>
      <c r="AO136" s="603"/>
      <c r="AQ136" s="530"/>
      <c r="AR136" s="530"/>
      <c r="AS136" s="530"/>
      <c r="AT136" s="530"/>
      <c r="AU136" s="530"/>
      <c r="AV136" s="530"/>
      <c r="AX136" s="552"/>
      <c r="AY136" s="552"/>
      <c r="AZ136" s="604"/>
      <c r="BA136" s="488"/>
      <c r="BB136" s="488"/>
      <c r="BC136" s="552"/>
    </row>
    <row r="137" spans="1:64" ht="23.1" customHeight="1">
      <c r="A137" s="1"/>
      <c r="B137" s="292"/>
      <c r="C137" s="1797" t="str">
        <f>H127</f>
        <v>C</v>
      </c>
      <c r="D137" s="1797"/>
      <c r="E137" s="1798"/>
      <c r="F137" s="1799">
        <f>AD145/O145</f>
        <v>2.0818446000666953E-2</v>
      </c>
      <c r="G137" s="1800"/>
      <c r="H137" s="1801"/>
      <c r="I137" s="1802">
        <v>0.06</v>
      </c>
      <c r="J137" s="1803"/>
      <c r="K137" s="1803"/>
      <c r="L137" s="1804"/>
      <c r="M137" s="1805">
        <f>J145/AD145</f>
        <v>3.0562929061784896</v>
      </c>
      <c r="N137" s="1806"/>
      <c r="O137" s="1807"/>
      <c r="P137" s="1808">
        <f>I137/SQRT(2*9.818*AD144^3)</f>
        <v>1.9337623955689527E-3</v>
      </c>
      <c r="Q137" s="1809"/>
      <c r="R137" s="1809"/>
      <c r="S137" s="1809"/>
      <c r="T137" s="1810"/>
      <c r="U137" s="1805">
        <f>AF128</f>
        <v>1.429660205250872</v>
      </c>
      <c r="V137" s="1806"/>
      <c r="W137" s="1807"/>
      <c r="X137" s="1805">
        <f>U137*AD145</f>
        <v>6.2476150969463111</v>
      </c>
      <c r="Y137" s="1807"/>
      <c r="Z137" s="1802">
        <f>Z135</f>
        <v>3.3559999999999999</v>
      </c>
      <c r="AA137" s="1803"/>
      <c r="AB137" s="1804"/>
      <c r="AC137" s="1811">
        <f>X137+Z137</f>
        <v>9.6036150969463101</v>
      </c>
      <c r="AD137" s="1812"/>
      <c r="AE137" s="1812"/>
      <c r="AF137" s="1812"/>
      <c r="AG137" s="1813"/>
      <c r="AH137" s="1811">
        <f>AC137</f>
        <v>9.6036150969463101</v>
      </c>
      <c r="AI137" s="1812"/>
      <c r="AJ137" s="1812"/>
      <c r="AK137" s="1812"/>
      <c r="AL137" s="1812"/>
      <c r="AM137" s="1812"/>
      <c r="AN137" s="530"/>
      <c r="AO137" s="603"/>
      <c r="AQ137" s="530"/>
      <c r="AR137" s="530"/>
      <c r="AS137" s="530"/>
      <c r="AT137" s="530"/>
      <c r="AU137" s="530"/>
      <c r="AV137" s="530"/>
      <c r="AX137" s="552"/>
      <c r="AY137" s="552"/>
      <c r="AZ137" s="604"/>
      <c r="BA137" s="488"/>
      <c r="BB137" s="488"/>
      <c r="BC137" s="552"/>
    </row>
    <row r="138" spans="1:64" ht="23.1" customHeight="1">
      <c r="A138" s="1"/>
      <c r="B138" s="292"/>
      <c r="C138" s="1741"/>
      <c r="D138" s="1741"/>
      <c r="E138" s="1742"/>
      <c r="F138" s="1776"/>
      <c r="G138" s="1777"/>
      <c r="H138" s="1778"/>
      <c r="I138" s="1746"/>
      <c r="J138" s="1747"/>
      <c r="K138" s="1747"/>
      <c r="L138" s="1748"/>
      <c r="M138" s="1782"/>
      <c r="N138" s="1783"/>
      <c r="O138" s="1784"/>
      <c r="P138" s="1788"/>
      <c r="Q138" s="1789"/>
      <c r="R138" s="1789"/>
      <c r="S138" s="1789"/>
      <c r="T138" s="1790"/>
      <c r="U138" s="1782"/>
      <c r="V138" s="1783"/>
      <c r="W138" s="1784"/>
      <c r="X138" s="1782"/>
      <c r="Y138" s="1784"/>
      <c r="Z138" s="1746"/>
      <c r="AA138" s="1747"/>
      <c r="AB138" s="1748"/>
      <c r="AC138" s="1794"/>
      <c r="AD138" s="1795"/>
      <c r="AE138" s="1795"/>
      <c r="AF138" s="1795"/>
      <c r="AG138" s="1796"/>
      <c r="AH138" s="1794"/>
      <c r="AI138" s="1795"/>
      <c r="AJ138" s="1795"/>
      <c r="AK138" s="1795"/>
      <c r="AL138" s="1795"/>
      <c r="AM138" s="1795"/>
      <c r="AN138" s="530"/>
      <c r="AO138" s="603"/>
      <c r="AQ138" s="530"/>
      <c r="AR138" s="530"/>
      <c r="AS138" s="530"/>
      <c r="AT138" s="530"/>
      <c r="AU138" s="530"/>
      <c r="AV138" s="530"/>
      <c r="AX138" s="552"/>
      <c r="AY138" s="552"/>
      <c r="AZ138" s="604"/>
      <c r="BA138" s="488"/>
      <c r="BB138" s="488"/>
      <c r="BC138" s="552"/>
    </row>
    <row r="139" spans="1:64" ht="23.1" customHeight="1">
      <c r="A139" s="1"/>
      <c r="B139" s="292"/>
      <c r="C139" s="1797" t="str">
        <f>H129</f>
        <v>D</v>
      </c>
      <c r="D139" s="1797"/>
      <c r="E139" s="1798"/>
      <c r="F139" s="1799">
        <f>AD146/O146</f>
        <v>2.0342051355342766E-2</v>
      </c>
      <c r="G139" s="1800"/>
      <c r="H139" s="1801"/>
      <c r="I139" s="1802">
        <f>0.06</f>
        <v>0.06</v>
      </c>
      <c r="J139" s="1803"/>
      <c r="K139" s="1803"/>
      <c r="L139" s="1804"/>
      <c r="M139" s="1805">
        <f>J146/AD146</f>
        <v>3.1278688524590166</v>
      </c>
      <c r="N139" s="1806"/>
      <c r="O139" s="1807"/>
      <c r="P139" s="1808">
        <f>I139/SQRT(2*9.818*AD146^3)</f>
        <v>1.5345566520017625E-3</v>
      </c>
      <c r="Q139" s="1809"/>
      <c r="R139" s="1809"/>
      <c r="S139" s="1809"/>
      <c r="T139" s="1810"/>
      <c r="U139" s="1805">
        <f>AF130</f>
        <v>1.4601948704833401</v>
      </c>
      <c r="V139" s="1806"/>
      <c r="W139" s="1807"/>
      <c r="X139" s="1805">
        <f>U139*AD146</f>
        <v>6.2350320969638613</v>
      </c>
      <c r="Y139" s="1807"/>
      <c r="Z139" s="1802">
        <f>Z137</f>
        <v>3.3559999999999999</v>
      </c>
      <c r="AA139" s="1803"/>
      <c r="AB139" s="1804"/>
      <c r="AC139" s="1811">
        <f>X139+Z139</f>
        <v>9.5910320969638612</v>
      </c>
      <c r="AD139" s="1812"/>
      <c r="AE139" s="1812"/>
      <c r="AF139" s="1812"/>
      <c r="AG139" s="1813"/>
      <c r="AH139" s="1811">
        <f>AC139</f>
        <v>9.5910320969638612</v>
      </c>
      <c r="AI139" s="1812"/>
      <c r="AJ139" s="1812"/>
      <c r="AK139" s="1812"/>
      <c r="AL139" s="1812"/>
      <c r="AM139" s="1812"/>
      <c r="AN139" s="530"/>
      <c r="AO139" s="603"/>
      <c r="AQ139" s="530"/>
      <c r="AR139" s="530"/>
      <c r="AS139" s="530"/>
      <c r="AT139" s="530"/>
      <c r="AU139" s="530"/>
      <c r="AV139" s="530"/>
      <c r="AX139" s="552"/>
      <c r="AY139" s="552"/>
      <c r="AZ139" s="604"/>
      <c r="BA139" s="488"/>
      <c r="BB139" s="488"/>
      <c r="BC139" s="552"/>
    </row>
    <row r="140" spans="1:64" ht="23.1" customHeight="1">
      <c r="A140" s="1"/>
      <c r="B140" s="292"/>
      <c r="C140" s="1702"/>
      <c r="D140" s="1702"/>
      <c r="E140" s="1703"/>
      <c r="F140" s="1814"/>
      <c r="G140" s="1815"/>
      <c r="H140" s="1816"/>
      <c r="I140" s="1817"/>
      <c r="J140" s="1818"/>
      <c r="K140" s="1818"/>
      <c r="L140" s="1819"/>
      <c r="M140" s="1820"/>
      <c r="N140" s="1821"/>
      <c r="O140" s="1822"/>
      <c r="P140" s="1826"/>
      <c r="Q140" s="1827"/>
      <c r="R140" s="1827"/>
      <c r="S140" s="1827"/>
      <c r="T140" s="1828"/>
      <c r="U140" s="1820"/>
      <c r="V140" s="1821"/>
      <c r="W140" s="1822"/>
      <c r="X140" s="1820"/>
      <c r="Y140" s="1822"/>
      <c r="Z140" s="1817"/>
      <c r="AA140" s="1818"/>
      <c r="AB140" s="1819"/>
      <c r="AC140" s="1829"/>
      <c r="AD140" s="1830"/>
      <c r="AE140" s="1830"/>
      <c r="AF140" s="1830"/>
      <c r="AG140" s="1831"/>
      <c r="AH140" s="1829"/>
      <c r="AI140" s="1830"/>
      <c r="AJ140" s="1830"/>
      <c r="AK140" s="1830"/>
      <c r="AL140" s="1830"/>
      <c r="AM140" s="1830"/>
      <c r="AN140" s="530"/>
      <c r="AO140" s="603"/>
      <c r="AQ140" s="530"/>
      <c r="AR140" s="530"/>
      <c r="AS140" s="530"/>
      <c r="AT140" s="530"/>
      <c r="AU140" s="530"/>
      <c r="AV140" s="530"/>
      <c r="AX140" s="552"/>
      <c r="AY140" s="552"/>
      <c r="AZ140" s="604"/>
      <c r="BA140" s="488"/>
      <c r="BB140" s="488"/>
      <c r="BC140" s="552"/>
    </row>
    <row r="141" spans="1:64" ht="20.100000000000001" customHeight="1">
      <c r="A141" s="1"/>
      <c r="B141" s="292"/>
      <c r="C141" s="292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  <c r="AA141" s="351"/>
      <c r="AB141" s="351"/>
      <c r="AC141" s="351"/>
      <c r="AD141" s="351"/>
      <c r="AE141" s="530"/>
      <c r="AF141" s="530"/>
      <c r="AG141" s="530"/>
      <c r="AH141" s="530"/>
      <c r="AI141" s="530"/>
      <c r="AJ141" s="530"/>
      <c r="AK141" s="530"/>
      <c r="AL141" s="530"/>
      <c r="AM141" s="530"/>
      <c r="AN141" s="530"/>
      <c r="AO141" s="603"/>
      <c r="AQ141" s="530"/>
      <c r="AR141" s="530"/>
      <c r="AS141" s="530"/>
      <c r="AT141" s="530"/>
      <c r="AU141" s="530"/>
      <c r="AV141" s="530"/>
      <c r="AX141" s="552"/>
      <c r="AY141" s="552"/>
      <c r="AZ141" s="604"/>
      <c r="BA141" s="488"/>
      <c r="BB141" s="488"/>
      <c r="BC141" s="552"/>
    </row>
    <row r="142" spans="1:64" ht="20.100000000000001" customHeight="1">
      <c r="A142" s="1"/>
      <c r="B142" s="1"/>
      <c r="C142" s="595" t="s">
        <v>767</v>
      </c>
      <c r="D142" s="1" t="s">
        <v>768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</row>
    <row r="143" spans="1:64" ht="20.100000000000001" customHeight="1">
      <c r="A143" s="1"/>
      <c r="B143" s="738" t="s">
        <v>333</v>
      </c>
      <c r="C143" s="738"/>
      <c r="D143" s="738"/>
      <c r="E143" s="738"/>
      <c r="F143" s="738"/>
      <c r="G143" s="738"/>
      <c r="H143" s="738"/>
      <c r="I143" s="739"/>
      <c r="J143" s="740" t="s">
        <v>769</v>
      </c>
      <c r="K143" s="738"/>
      <c r="L143" s="738"/>
      <c r="M143" s="738"/>
      <c r="N143" s="739"/>
      <c r="O143" s="740" t="s">
        <v>770</v>
      </c>
      <c r="P143" s="738"/>
      <c r="Q143" s="738"/>
      <c r="R143" s="738"/>
      <c r="S143" s="739"/>
      <c r="T143" s="740" t="s">
        <v>743</v>
      </c>
      <c r="U143" s="738"/>
      <c r="V143" s="738"/>
      <c r="W143" s="738"/>
      <c r="X143" s="739"/>
      <c r="Y143" s="740" t="s">
        <v>771</v>
      </c>
      <c r="Z143" s="738"/>
      <c r="AA143" s="738"/>
      <c r="AB143" s="738"/>
      <c r="AC143" s="739"/>
      <c r="AD143" s="740" t="s">
        <v>772</v>
      </c>
      <c r="AE143" s="738"/>
      <c r="AF143" s="738"/>
      <c r="AG143" s="738"/>
      <c r="AH143" s="739"/>
      <c r="AI143" s="740" t="s">
        <v>773</v>
      </c>
      <c r="AJ143" s="738"/>
      <c r="AK143" s="738"/>
      <c r="AL143" s="738"/>
      <c r="AM143" s="739"/>
      <c r="AN143" s="740" t="s">
        <v>700</v>
      </c>
      <c r="AO143" s="738"/>
      <c r="AR143" s="579"/>
      <c r="AS143" s="579"/>
      <c r="AT143" s="579"/>
      <c r="AU143" s="579"/>
      <c r="AV143" s="579"/>
      <c r="AW143" s="579"/>
      <c r="AX143" s="579"/>
      <c r="AY143" s="579"/>
      <c r="AZ143" s="579"/>
      <c r="BA143" s="579"/>
      <c r="BB143" s="579"/>
      <c r="BC143" s="579"/>
      <c r="BD143" s="579"/>
      <c r="BE143" s="579"/>
      <c r="BF143" s="1"/>
      <c r="BG143" s="1"/>
      <c r="BH143" s="1"/>
      <c r="BI143" s="1"/>
      <c r="BJ143" s="1"/>
      <c r="BK143" s="1"/>
      <c r="BL143" s="1"/>
    </row>
    <row r="144" spans="1:64" ht="20.100000000000001" customHeight="1">
      <c r="A144" s="1"/>
      <c r="B144" s="1704" t="str">
        <f>C125</f>
        <v>기존
구조물</v>
      </c>
      <c r="C144" s="1704"/>
      <c r="D144" s="1704"/>
      <c r="E144" s="1705"/>
      <c r="F144" s="901" t="str">
        <f>C135</f>
        <v>B</v>
      </c>
      <c r="G144" s="902"/>
      <c r="H144" s="902"/>
      <c r="I144" s="903"/>
      <c r="J144" s="1732">
        <f>AI21</f>
        <v>13.356</v>
      </c>
      <c r="K144" s="1733"/>
      <c r="L144" s="1733"/>
      <c r="M144" s="1733"/>
      <c r="N144" s="2270"/>
      <c r="O144" s="2244">
        <f>ROUND(1.56*O21^2,2)</f>
        <v>209.91</v>
      </c>
      <c r="P144" s="2245"/>
      <c r="Q144" s="2245"/>
      <c r="R144" s="2245"/>
      <c r="S144" s="2246"/>
      <c r="T144" s="901">
        <f>ROUND(J144/O144,4)</f>
        <v>6.3600000000000004E-2</v>
      </c>
      <c r="U144" s="902"/>
      <c r="V144" s="902"/>
      <c r="W144" s="902"/>
      <c r="X144" s="903"/>
      <c r="Y144" s="2271">
        <v>0.98460000000000003</v>
      </c>
      <c r="Z144" s="2272"/>
      <c r="AA144" s="2272"/>
      <c r="AB144" s="2272"/>
      <c r="AC144" s="2273"/>
      <c r="AD144" s="2244">
        <f>ROUND(J31/Y144,2)</f>
        <v>3.66</v>
      </c>
      <c r="AE144" s="2245"/>
      <c r="AF144" s="2245"/>
      <c r="AG144" s="2245"/>
      <c r="AH144" s="2246"/>
      <c r="AI144" s="901">
        <f>ROUND(J144/AD144,2)</f>
        <v>3.65</v>
      </c>
      <c r="AJ144" s="902"/>
      <c r="AK144" s="902"/>
      <c r="AL144" s="902"/>
      <c r="AM144" s="903"/>
      <c r="AN144" s="2244"/>
      <c r="AO144" s="2245"/>
      <c r="AR144" s="605">
        <v>6.3E-2</v>
      </c>
      <c r="AS144" s="606">
        <v>0.98599999999999999</v>
      </c>
      <c r="AT144" s="579">
        <f>(AS144-AS145)/(AR145-AR144)</f>
        <v>2.2999999999999665</v>
      </c>
      <c r="AU144" s="579"/>
      <c r="AV144" s="579"/>
      <c r="AW144" s="579"/>
      <c r="AX144" s="579"/>
      <c r="AY144" s="579"/>
      <c r="AZ144" s="579"/>
      <c r="BA144" s="579"/>
      <c r="BB144" s="579"/>
      <c r="BC144" s="579"/>
      <c r="BD144" s="579"/>
      <c r="BE144" s="579"/>
      <c r="BF144" s="1"/>
      <c r="BG144" s="1"/>
      <c r="BH144" s="1"/>
      <c r="BI144" s="1"/>
      <c r="BJ144" s="1"/>
      <c r="BK144" s="1"/>
      <c r="BL144" s="1"/>
    </row>
    <row r="145" spans="1:85" ht="20.100000000000001" customHeight="1">
      <c r="A145" s="1"/>
      <c r="B145" s="1706"/>
      <c r="C145" s="1706"/>
      <c r="D145" s="1706"/>
      <c r="E145" s="1707"/>
      <c r="F145" s="899" t="str">
        <f>C137</f>
        <v>C</v>
      </c>
      <c r="G145" s="872"/>
      <c r="H145" s="872"/>
      <c r="I145" s="873"/>
      <c r="J145" s="924">
        <f>AI22</f>
        <v>13.356</v>
      </c>
      <c r="K145" s="1734"/>
      <c r="L145" s="1734"/>
      <c r="M145" s="1734"/>
      <c r="N145" s="2266"/>
      <c r="O145" s="883">
        <f>ROUND(1.56*O22^2,2)</f>
        <v>209.91</v>
      </c>
      <c r="P145" s="884"/>
      <c r="Q145" s="884"/>
      <c r="R145" s="884"/>
      <c r="S145" s="885"/>
      <c r="T145" s="899">
        <f>ROUND(J145/O145,4)</f>
        <v>6.3600000000000004E-2</v>
      </c>
      <c r="U145" s="872"/>
      <c r="V145" s="872"/>
      <c r="W145" s="872"/>
      <c r="X145" s="873"/>
      <c r="Y145" s="2267">
        <f>Y144</f>
        <v>0.98460000000000003</v>
      </c>
      <c r="Z145" s="2268"/>
      <c r="AA145" s="2268"/>
      <c r="AB145" s="2268"/>
      <c r="AC145" s="2269"/>
      <c r="AD145" s="883">
        <f>ROUND(J32/Y145,2)</f>
        <v>4.37</v>
      </c>
      <c r="AE145" s="884"/>
      <c r="AF145" s="884"/>
      <c r="AG145" s="884"/>
      <c r="AH145" s="885"/>
      <c r="AI145" s="899">
        <f>ROUND(J145/AD145,2)</f>
        <v>3.06</v>
      </c>
      <c r="AJ145" s="872"/>
      <c r="AK145" s="872"/>
      <c r="AL145" s="872"/>
      <c r="AM145" s="873"/>
      <c r="AN145" s="883"/>
      <c r="AO145" s="884"/>
      <c r="AR145" s="605">
        <v>6.4000000000000001E-2</v>
      </c>
      <c r="AS145" s="606">
        <v>0.98370000000000002</v>
      </c>
      <c r="AT145" s="579">
        <f>0.0006*AT144</f>
        <v>1.3799999999999798E-3</v>
      </c>
      <c r="AU145" s="579"/>
      <c r="AV145" s="579"/>
      <c r="AW145" s="579"/>
      <c r="AX145" s="579"/>
      <c r="AY145" s="579"/>
      <c r="AZ145" s="579"/>
      <c r="BA145" s="579"/>
      <c r="BB145" s="579"/>
      <c r="BC145" s="579"/>
      <c r="BD145" s="579"/>
      <c r="BE145" s="579"/>
      <c r="BF145" s="1"/>
      <c r="BG145" s="1"/>
      <c r="BH145" s="1"/>
      <c r="BI145" s="1"/>
      <c r="BJ145" s="1"/>
      <c r="BK145" s="1"/>
      <c r="BL145" s="1"/>
    </row>
    <row r="146" spans="1:85" ht="20.100000000000001" customHeight="1">
      <c r="A146" s="1"/>
      <c r="B146" s="2261"/>
      <c r="C146" s="2261"/>
      <c r="D146" s="2261"/>
      <c r="E146" s="2262"/>
      <c r="F146" s="904" t="str">
        <f>C139</f>
        <v>D</v>
      </c>
      <c r="G146" s="874"/>
      <c r="H146" s="874"/>
      <c r="I146" s="875"/>
      <c r="J146" s="947">
        <f>AI23</f>
        <v>13.356</v>
      </c>
      <c r="K146" s="2260"/>
      <c r="L146" s="2260"/>
      <c r="M146" s="2260"/>
      <c r="N146" s="2274"/>
      <c r="O146" s="886">
        <f>ROUND(1.56*O23^2,2)</f>
        <v>209.91</v>
      </c>
      <c r="P146" s="887"/>
      <c r="Q146" s="887"/>
      <c r="R146" s="887"/>
      <c r="S146" s="888"/>
      <c r="T146" s="2263">
        <f>ROUND(J146/O146,4)</f>
        <v>6.3600000000000004E-2</v>
      </c>
      <c r="U146" s="2264"/>
      <c r="V146" s="2264"/>
      <c r="W146" s="2264"/>
      <c r="X146" s="2265"/>
      <c r="Y146" s="2263">
        <f>Y145</f>
        <v>0.98460000000000003</v>
      </c>
      <c r="Z146" s="2264"/>
      <c r="AA146" s="2264"/>
      <c r="AB146" s="2264"/>
      <c r="AC146" s="2265"/>
      <c r="AD146" s="886">
        <f>ROUND(J33/Y146,2)</f>
        <v>4.2699999999999996</v>
      </c>
      <c r="AE146" s="887"/>
      <c r="AF146" s="887"/>
      <c r="AG146" s="887"/>
      <c r="AH146" s="888"/>
      <c r="AI146" s="904">
        <f>ROUND(J146/AD146,2)</f>
        <v>3.13</v>
      </c>
      <c r="AJ146" s="874"/>
      <c r="AK146" s="874"/>
      <c r="AL146" s="874"/>
      <c r="AM146" s="875"/>
      <c r="AN146" s="886"/>
      <c r="AO146" s="887"/>
      <c r="AR146" s="579"/>
      <c r="AS146" s="579"/>
      <c r="AT146" s="607">
        <f>AS144-AT145</f>
        <v>0.98462000000000005</v>
      </c>
      <c r="AU146" s="579"/>
      <c r="AV146" s="579"/>
      <c r="AW146" s="579"/>
      <c r="AX146" s="579"/>
      <c r="AY146" s="579"/>
      <c r="AZ146" s="579"/>
      <c r="BA146" s="579"/>
      <c r="BB146" s="579"/>
      <c r="BC146" s="579"/>
      <c r="BD146" s="579"/>
      <c r="BE146" s="579"/>
      <c r="BF146" s="1"/>
      <c r="BG146" s="1"/>
      <c r="BH146" s="1"/>
      <c r="BI146" s="1"/>
      <c r="BJ146" s="1"/>
      <c r="BK146" s="1"/>
      <c r="BL146" s="1"/>
    </row>
    <row r="147" spans="1:85" ht="20.100000000000001" customHeight="1">
      <c r="A147" s="1"/>
      <c r="B147" s="292"/>
      <c r="C147" s="292"/>
      <c r="D147" s="351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  <c r="AA147" s="351"/>
      <c r="AB147" s="351"/>
      <c r="AC147" s="351"/>
      <c r="AD147" s="351"/>
      <c r="AE147" s="530"/>
      <c r="AF147" s="530"/>
      <c r="AG147" s="530"/>
      <c r="AH147" s="530"/>
      <c r="AI147" s="530"/>
      <c r="AJ147" s="530"/>
      <c r="AK147" s="530"/>
      <c r="AL147" s="530"/>
      <c r="AM147" s="530"/>
      <c r="AN147" s="530"/>
      <c r="AO147" s="603"/>
      <c r="AQ147" s="530"/>
      <c r="AR147" s="530"/>
      <c r="AS147" s="530"/>
      <c r="AT147" s="530"/>
      <c r="AU147" s="530"/>
      <c r="AV147" s="530"/>
      <c r="AX147" s="552"/>
      <c r="AY147" s="552"/>
      <c r="AZ147" s="604"/>
      <c r="BA147" s="488"/>
      <c r="BB147" s="488"/>
      <c r="BC147" s="552"/>
    </row>
    <row r="148" spans="1:85" ht="24.95" customHeight="1">
      <c r="C148" s="1" t="s">
        <v>632</v>
      </c>
      <c r="I148" s="608"/>
      <c r="J148" s="608"/>
      <c r="K148" s="608"/>
      <c r="L148" s="608"/>
      <c r="M148" s="609"/>
      <c r="O148" s="608"/>
      <c r="P148" s="608"/>
      <c r="Q148" s="608"/>
      <c r="R148" s="608"/>
      <c r="S148" s="608"/>
      <c r="T148" s="608"/>
      <c r="AP148" s="1"/>
      <c r="AQ148" s="530"/>
      <c r="AR148" s="530"/>
      <c r="AS148" s="530"/>
      <c r="AT148" s="530"/>
      <c r="AU148" s="530"/>
      <c r="AV148" s="530"/>
    </row>
    <row r="149" spans="1:85" ht="24.95" customHeight="1">
      <c r="C149" s="573" t="s">
        <v>197</v>
      </c>
      <c r="D149" s="610"/>
      <c r="I149" s="608"/>
      <c r="J149" s="608"/>
      <c r="K149" s="608"/>
      <c r="L149" s="608"/>
      <c r="M149" s="608"/>
      <c r="O149" s="608"/>
      <c r="P149" s="608"/>
      <c r="Q149" s="608"/>
      <c r="R149" s="608"/>
      <c r="S149" s="608"/>
      <c r="T149" s="608"/>
      <c r="AP149" s="537"/>
      <c r="AQ149" s="530"/>
      <c r="AR149" s="530"/>
      <c r="AS149" s="530"/>
      <c r="AT149" s="530"/>
      <c r="AU149" s="530"/>
      <c r="AV149" s="530"/>
      <c r="CF149" s="611"/>
      <c r="CG149" s="1"/>
    </row>
    <row r="150" spans="1:85" ht="20.100000000000001" customHeight="1">
      <c r="D150" s="481"/>
      <c r="E150" s="612"/>
      <c r="F150" s="612"/>
      <c r="G150" s="612"/>
      <c r="H150" s="612"/>
      <c r="I150" s="612"/>
      <c r="J150" s="612"/>
      <c r="K150" s="612"/>
      <c r="L150" s="612"/>
      <c r="M150" s="612"/>
      <c r="N150" s="612"/>
      <c r="O150" s="612"/>
      <c r="P150" s="314"/>
      <c r="Q150" s="314"/>
      <c r="R150" s="613"/>
      <c r="S150" s="613"/>
      <c r="T150" s="482"/>
      <c r="U150" s="482"/>
      <c r="V150" s="614"/>
      <c r="W150" s="614"/>
      <c r="X150" s="614"/>
      <c r="Y150" s="614"/>
      <c r="Z150" s="614"/>
      <c r="AA150" s="614"/>
      <c r="AB150" s="614"/>
      <c r="AC150" s="614"/>
      <c r="AD150" s="614"/>
      <c r="AE150" s="614"/>
      <c r="AF150" s="614"/>
      <c r="AG150" s="614"/>
      <c r="AH150" s="614"/>
      <c r="AI150" s="614"/>
      <c r="AJ150" s="614"/>
      <c r="AK150" s="614"/>
      <c r="AL150" s="614"/>
      <c r="AM150" s="614"/>
      <c r="AN150" s="615"/>
      <c r="AO150" s="616"/>
      <c r="AP150" s="537"/>
      <c r="AQ150" s="530"/>
      <c r="AR150" s="530"/>
      <c r="AS150" s="530"/>
      <c r="AT150" s="530"/>
      <c r="AU150" s="530"/>
      <c r="AV150" s="530"/>
      <c r="CG150" s="578"/>
    </row>
    <row r="151" spans="1:85" ht="20.100000000000001" customHeight="1">
      <c r="D151" s="587"/>
      <c r="E151" s="488" t="s">
        <v>774</v>
      </c>
      <c r="F151" s="488"/>
      <c r="G151" s="488"/>
      <c r="H151" s="488"/>
      <c r="I151" s="488"/>
      <c r="J151" s="488"/>
      <c r="K151" s="488"/>
      <c r="L151" s="488"/>
      <c r="M151" s="488"/>
      <c r="N151" s="488"/>
      <c r="O151" s="488"/>
      <c r="P151" s="488"/>
      <c r="Q151" s="488"/>
      <c r="R151" s="488"/>
      <c r="S151" s="488"/>
      <c r="T151" s="488"/>
      <c r="U151" s="488"/>
      <c r="V151" s="537"/>
      <c r="W151" s="537"/>
      <c r="X151" s="537"/>
      <c r="Y151" s="537"/>
      <c r="Z151" s="537"/>
      <c r="AA151" s="537"/>
      <c r="AB151" s="537"/>
      <c r="AC151" s="537"/>
      <c r="AD151" s="537"/>
      <c r="AE151" s="537"/>
      <c r="AF151" s="537"/>
      <c r="AG151" s="537"/>
      <c r="AH151" s="537"/>
      <c r="AI151" s="537"/>
      <c r="AJ151" s="537"/>
      <c r="AK151" s="537"/>
      <c r="AL151" s="537"/>
      <c r="AM151" s="537"/>
      <c r="AN151" s="617"/>
      <c r="AO151" s="616"/>
      <c r="AP151" s="537"/>
      <c r="AQ151" s="530"/>
      <c r="AR151" s="530"/>
      <c r="AS151" s="530"/>
      <c r="AT151" s="530"/>
      <c r="AU151" s="530"/>
      <c r="AV151" s="530"/>
      <c r="CG151" s="578"/>
    </row>
    <row r="152" spans="1:85" ht="20.100000000000001" customHeight="1">
      <c r="D152" s="587"/>
      <c r="E152" s="488"/>
      <c r="F152" s="488" t="s">
        <v>69</v>
      </c>
      <c r="G152" s="488"/>
      <c r="H152" s="488"/>
      <c r="I152" s="488"/>
      <c r="J152" s="594" t="s">
        <v>775</v>
      </c>
      <c r="K152" s="488" t="s">
        <v>131</v>
      </c>
      <c r="L152" s="488"/>
      <c r="M152" s="488"/>
      <c r="N152" s="488"/>
      <c r="O152" s="488"/>
      <c r="P152" s="488"/>
      <c r="Q152" s="488"/>
      <c r="R152" s="488"/>
      <c r="S152" s="488"/>
      <c r="T152" s="488"/>
      <c r="U152" s="488"/>
      <c r="V152" s="537"/>
      <c r="W152" s="537"/>
      <c r="X152" s="537"/>
      <c r="Y152" s="537"/>
      <c r="Z152" s="537"/>
      <c r="AA152" s="537"/>
      <c r="AB152" s="537"/>
      <c r="AC152" s="537"/>
      <c r="AD152" s="618"/>
      <c r="AE152" s="618"/>
      <c r="AF152" s="618"/>
      <c r="AG152" s="537"/>
      <c r="AH152" s="537"/>
      <c r="AI152" s="537"/>
      <c r="AJ152" s="618"/>
      <c r="AK152" s="618"/>
      <c r="AL152" s="618"/>
      <c r="AM152" s="537"/>
      <c r="AN152" s="617"/>
      <c r="AO152" s="616"/>
      <c r="AP152" s="537"/>
      <c r="AQ152" s="530"/>
      <c r="AR152" s="530"/>
      <c r="AS152" s="530"/>
      <c r="AT152" s="530"/>
      <c r="AU152" s="530"/>
      <c r="AV152" s="530"/>
      <c r="CG152" s="535"/>
    </row>
    <row r="153" spans="1:85" ht="20.100000000000001" customHeight="1">
      <c r="D153" s="587"/>
      <c r="E153" s="488"/>
      <c r="F153" s="488"/>
      <c r="G153" s="488"/>
      <c r="H153" s="488"/>
      <c r="I153" s="488"/>
      <c r="J153" s="594" t="s">
        <v>776</v>
      </c>
      <c r="K153" s="488" t="s">
        <v>132</v>
      </c>
      <c r="L153" s="488"/>
      <c r="M153" s="488"/>
      <c r="N153" s="488"/>
      <c r="O153" s="488"/>
      <c r="P153" s="488"/>
      <c r="Q153" s="488"/>
      <c r="R153" s="488"/>
      <c r="S153" s="488"/>
      <c r="T153" s="488"/>
      <c r="U153" s="488"/>
      <c r="V153" s="537"/>
      <c r="W153" s="537"/>
      <c r="X153" s="537"/>
      <c r="Y153" s="537"/>
      <c r="Z153" s="537"/>
      <c r="AA153" s="537"/>
      <c r="AB153" s="537"/>
      <c r="AC153" s="537"/>
      <c r="AD153" s="603"/>
      <c r="AE153" s="603"/>
      <c r="AF153" s="603"/>
      <c r="AG153" s="537"/>
      <c r="AH153" s="537"/>
      <c r="AI153" s="537"/>
      <c r="AJ153" s="603"/>
      <c r="AK153" s="603"/>
      <c r="AL153" s="603"/>
      <c r="AM153" s="537"/>
      <c r="AN153" s="617"/>
      <c r="AO153" s="616"/>
      <c r="AP153" s="537"/>
      <c r="AQ153" s="530"/>
      <c r="AR153" s="530"/>
      <c r="AS153" s="530"/>
      <c r="AT153" s="530"/>
      <c r="AU153" s="530"/>
      <c r="AV153" s="530"/>
      <c r="CG153" s="500"/>
    </row>
    <row r="154" spans="1:85" ht="20.100000000000001" customHeight="1">
      <c r="D154" s="484"/>
      <c r="E154" s="485"/>
      <c r="F154" s="485"/>
      <c r="G154" s="485"/>
      <c r="H154" s="485"/>
      <c r="I154" s="485"/>
      <c r="J154" s="619" t="s">
        <v>777</v>
      </c>
      <c r="K154" s="485" t="s">
        <v>133</v>
      </c>
      <c r="L154" s="485"/>
      <c r="M154" s="485"/>
      <c r="N154" s="485"/>
      <c r="O154" s="485"/>
      <c r="P154" s="485"/>
      <c r="Q154" s="485"/>
      <c r="R154" s="485"/>
      <c r="S154" s="485"/>
      <c r="T154" s="485"/>
      <c r="U154" s="485"/>
      <c r="V154" s="620"/>
      <c r="W154" s="620"/>
      <c r="X154" s="620"/>
      <c r="Y154" s="620"/>
      <c r="Z154" s="620"/>
      <c r="AA154" s="620"/>
      <c r="AB154" s="620"/>
      <c r="AC154" s="620"/>
      <c r="AD154" s="599"/>
      <c r="AE154" s="599"/>
      <c r="AF154" s="599"/>
      <c r="AG154" s="620"/>
      <c r="AH154" s="620"/>
      <c r="AI154" s="620"/>
      <c r="AJ154" s="599"/>
      <c r="AK154" s="599"/>
      <c r="AL154" s="599"/>
      <c r="AM154" s="620"/>
      <c r="AN154" s="621"/>
      <c r="AO154" s="616"/>
      <c r="AP154" s="537"/>
      <c r="AQ154" s="530"/>
      <c r="AR154" s="530"/>
      <c r="AS154" s="530"/>
      <c r="AT154" s="530"/>
      <c r="AU154" s="530"/>
      <c r="AV154" s="530"/>
      <c r="CG154" s="500"/>
    </row>
    <row r="155" spans="1:85" ht="20.100000000000001" customHeight="1">
      <c r="D155" s="488"/>
      <c r="E155" s="488"/>
      <c r="F155" s="488"/>
      <c r="G155" s="488"/>
      <c r="H155" s="488"/>
      <c r="I155" s="488"/>
      <c r="J155" s="594"/>
      <c r="K155" s="488"/>
      <c r="L155" s="488"/>
      <c r="M155" s="488"/>
      <c r="N155" s="488"/>
      <c r="O155" s="488"/>
      <c r="P155" s="488"/>
      <c r="Q155" s="488"/>
      <c r="R155" s="488"/>
      <c r="S155" s="488"/>
      <c r="T155" s="488"/>
      <c r="U155" s="488"/>
      <c r="V155" s="537"/>
      <c r="W155" s="537"/>
      <c r="X155" s="537"/>
      <c r="Y155" s="537"/>
      <c r="Z155" s="537"/>
      <c r="AA155" s="537"/>
      <c r="AB155" s="537"/>
      <c r="AC155" s="537"/>
      <c r="AD155" s="537"/>
      <c r="AE155" s="537"/>
      <c r="AF155" s="537"/>
      <c r="AG155" s="537"/>
      <c r="AH155" s="537"/>
      <c r="AI155" s="537"/>
      <c r="AJ155" s="537"/>
      <c r="AK155" s="537"/>
      <c r="AL155" s="537"/>
      <c r="AM155" s="537"/>
      <c r="AN155" s="537"/>
      <c r="AO155" s="537"/>
      <c r="AP155" s="537"/>
      <c r="AQ155" s="749"/>
      <c r="AR155" s="749"/>
      <c r="AS155" s="749"/>
      <c r="AT155" s="749"/>
      <c r="AU155" s="749"/>
      <c r="AV155" s="749"/>
      <c r="CG155" s="500"/>
    </row>
    <row r="156" spans="1:85" ht="15" customHeight="1">
      <c r="D156" s="481"/>
      <c r="E156" s="482"/>
      <c r="F156" s="482"/>
      <c r="G156" s="482"/>
      <c r="H156" s="482"/>
      <c r="I156" s="482"/>
      <c r="J156" s="622"/>
      <c r="K156" s="482"/>
      <c r="L156" s="482"/>
      <c r="M156" s="482"/>
      <c r="N156" s="482"/>
      <c r="O156" s="482"/>
      <c r="P156" s="482"/>
      <c r="Q156" s="482"/>
      <c r="R156" s="482"/>
      <c r="S156" s="482"/>
      <c r="T156" s="482"/>
      <c r="U156" s="482"/>
      <c r="V156" s="614"/>
      <c r="W156" s="614"/>
      <c r="X156" s="614"/>
      <c r="Y156" s="614"/>
      <c r="Z156" s="614"/>
      <c r="AA156" s="614"/>
      <c r="AB156" s="614"/>
      <c r="AC156" s="614"/>
      <c r="AD156" s="614"/>
      <c r="AE156" s="614"/>
      <c r="AF156" s="614"/>
      <c r="AG156" s="614"/>
      <c r="AH156" s="614"/>
      <c r="AI156" s="614"/>
      <c r="AJ156" s="614"/>
      <c r="AK156" s="614"/>
      <c r="AL156" s="614"/>
      <c r="AM156" s="614"/>
      <c r="AN156" s="615"/>
      <c r="AO156" s="537"/>
      <c r="AP156" s="537"/>
      <c r="AQ156" s="537"/>
      <c r="AR156" s="537"/>
      <c r="AS156" s="1"/>
      <c r="CG156" s="500"/>
    </row>
    <row r="157" spans="1:85" ht="15" customHeight="1">
      <c r="D157" s="587"/>
      <c r="E157" s="488"/>
      <c r="F157" s="488"/>
      <c r="G157" s="488"/>
      <c r="H157" s="488"/>
      <c r="I157" s="488"/>
      <c r="J157" s="594"/>
      <c r="K157" s="488"/>
      <c r="L157" s="488"/>
      <c r="M157" s="488"/>
      <c r="N157" s="488"/>
      <c r="O157" s="488"/>
      <c r="P157" s="488"/>
      <c r="Q157" s="488"/>
      <c r="R157" s="488"/>
      <c r="S157" s="488"/>
      <c r="T157" s="488"/>
      <c r="U157" s="488"/>
      <c r="V157" s="537"/>
      <c r="W157" s="537"/>
      <c r="X157" s="537"/>
      <c r="Y157" s="537"/>
      <c r="Z157" s="537"/>
      <c r="AA157" s="537"/>
      <c r="AB157" s="537"/>
      <c r="AC157" s="537"/>
      <c r="AD157" s="537"/>
      <c r="AE157" s="537"/>
      <c r="AF157" s="537"/>
      <c r="AG157" s="537"/>
      <c r="AH157" s="537"/>
      <c r="AI157" s="537"/>
      <c r="AJ157" s="537"/>
      <c r="AK157" s="537"/>
      <c r="AL157" s="537"/>
      <c r="AM157" s="537"/>
      <c r="AN157" s="617"/>
      <c r="AO157" s="537"/>
      <c r="AP157" s="537"/>
      <c r="AQ157" s="537"/>
      <c r="AR157" s="537"/>
      <c r="AS157" s="1"/>
      <c r="CG157" s="500"/>
    </row>
    <row r="158" spans="1:85" ht="15" customHeight="1">
      <c r="D158" s="587"/>
      <c r="E158" s="488"/>
      <c r="F158" s="488"/>
      <c r="G158" s="488"/>
      <c r="H158" s="488"/>
      <c r="I158" s="488"/>
      <c r="J158" s="594"/>
      <c r="K158" s="488"/>
      <c r="L158" s="488"/>
      <c r="M158" s="488"/>
      <c r="N158" s="488"/>
      <c r="O158" s="488"/>
      <c r="P158" s="488"/>
      <c r="Q158" s="488"/>
      <c r="R158" s="488"/>
      <c r="S158" s="488"/>
      <c r="T158" s="488"/>
      <c r="U158" s="488"/>
      <c r="V158" s="537"/>
      <c r="W158" s="537"/>
      <c r="X158" s="537"/>
      <c r="Y158" s="537"/>
      <c r="Z158" s="537"/>
      <c r="AA158" s="537"/>
      <c r="AB158" s="537"/>
      <c r="AC158" s="537"/>
      <c r="AD158" s="537"/>
      <c r="AE158" s="537"/>
      <c r="AF158" s="537"/>
      <c r="AG158" s="537"/>
      <c r="AH158" s="537"/>
      <c r="AI158" s="537"/>
      <c r="AJ158" s="537"/>
      <c r="AK158" s="537"/>
      <c r="AL158" s="537"/>
      <c r="AM158" s="537"/>
      <c r="AN158" s="617"/>
      <c r="AO158" s="537"/>
      <c r="AP158" s="537"/>
      <c r="AQ158" s="537"/>
      <c r="AR158" s="537"/>
      <c r="AS158" s="1"/>
      <c r="CG158" s="500"/>
    </row>
    <row r="159" spans="1:85" ht="15" customHeight="1">
      <c r="D159" s="587"/>
      <c r="E159" s="488"/>
      <c r="F159" s="488"/>
      <c r="G159" s="488"/>
      <c r="H159" s="488"/>
      <c r="I159" s="488"/>
      <c r="J159" s="594"/>
      <c r="K159" s="488"/>
      <c r="L159" s="488"/>
      <c r="M159" s="488"/>
      <c r="N159" s="488"/>
      <c r="O159" s="488"/>
      <c r="P159" s="488"/>
      <c r="Q159" s="488"/>
      <c r="R159" s="488"/>
      <c r="S159" s="488"/>
      <c r="T159" s="488"/>
      <c r="U159" s="488"/>
      <c r="V159" s="537"/>
      <c r="W159" s="537"/>
      <c r="X159" s="537"/>
      <c r="Y159" s="537"/>
      <c r="Z159" s="537"/>
      <c r="AA159" s="537"/>
      <c r="AB159" s="537"/>
      <c r="AC159" s="537"/>
      <c r="AD159" s="537"/>
      <c r="AE159" s="537"/>
      <c r="AF159" s="537"/>
      <c r="AG159" s="537"/>
      <c r="AH159" s="537"/>
      <c r="AI159" s="537"/>
      <c r="AJ159" s="537"/>
      <c r="AK159" s="537"/>
      <c r="AL159" s="537"/>
      <c r="AM159" s="537"/>
      <c r="AN159" s="617"/>
      <c r="AO159" s="537"/>
      <c r="AP159" s="537"/>
      <c r="AQ159" s="537"/>
      <c r="AR159" s="537"/>
      <c r="AS159" s="1"/>
      <c r="CG159" s="500"/>
    </row>
    <row r="160" spans="1:85" ht="15" customHeight="1">
      <c r="D160" s="587"/>
      <c r="E160" s="488"/>
      <c r="F160" s="488"/>
      <c r="G160" s="488"/>
      <c r="H160" s="488"/>
      <c r="I160" s="488"/>
      <c r="J160" s="594"/>
      <c r="K160" s="488"/>
      <c r="L160" s="488"/>
      <c r="M160" s="488"/>
      <c r="N160" s="488"/>
      <c r="O160" s="488"/>
      <c r="P160" s="488"/>
      <c r="Q160" s="488"/>
      <c r="R160" s="488"/>
      <c r="S160" s="488"/>
      <c r="T160" s="488"/>
      <c r="U160" s="488"/>
      <c r="V160" s="537"/>
      <c r="W160" s="537"/>
      <c r="X160" s="537"/>
      <c r="Y160" s="537"/>
      <c r="Z160" s="537"/>
      <c r="AA160" s="537"/>
      <c r="AB160" s="537"/>
      <c r="AC160" s="537"/>
      <c r="AD160" s="537"/>
      <c r="AE160" s="537"/>
      <c r="AF160" s="537"/>
      <c r="AG160" s="537"/>
      <c r="AH160" s="537"/>
      <c r="AI160" s="537"/>
      <c r="AJ160" s="537"/>
      <c r="AK160" s="537"/>
      <c r="AL160" s="537"/>
      <c r="AM160" s="537"/>
      <c r="AN160" s="617"/>
      <c r="AO160" s="537"/>
      <c r="AP160" s="537"/>
      <c r="AQ160" s="537"/>
      <c r="AR160" s="537"/>
      <c r="AS160" s="1"/>
      <c r="CG160" s="500"/>
    </row>
    <row r="161" spans="3:46" ht="15" customHeight="1">
      <c r="C161" s="573"/>
      <c r="D161" s="616"/>
      <c r="E161" s="537"/>
      <c r="F161" s="537"/>
      <c r="G161" s="537"/>
      <c r="H161" s="537"/>
      <c r="I161" s="576"/>
      <c r="J161" s="576"/>
      <c r="K161" s="576"/>
      <c r="L161" s="576"/>
      <c r="M161" s="576"/>
      <c r="N161" s="537"/>
      <c r="O161" s="576"/>
      <c r="P161" s="576"/>
      <c r="Q161" s="576"/>
      <c r="R161" s="576"/>
      <c r="S161" s="576"/>
      <c r="T161" s="576"/>
      <c r="U161" s="537"/>
      <c r="V161" s="537"/>
      <c r="W161" s="537"/>
      <c r="X161" s="537"/>
      <c r="Y161" s="537"/>
      <c r="Z161" s="537"/>
      <c r="AA161" s="537"/>
      <c r="AB161" s="537"/>
      <c r="AC161" s="537"/>
      <c r="AD161" s="537"/>
      <c r="AE161" s="537"/>
      <c r="AF161" s="537"/>
      <c r="AG161" s="537"/>
      <c r="AH161" s="537"/>
      <c r="AI161" s="537"/>
      <c r="AJ161" s="537"/>
      <c r="AK161" s="537"/>
      <c r="AL161" s="537"/>
      <c r="AM161" s="537"/>
      <c r="AN161" s="617"/>
      <c r="AO161" s="537"/>
      <c r="AP161" s="1"/>
      <c r="AQ161" s="623"/>
      <c r="AR161" s="537"/>
      <c r="AS161" s="537"/>
    </row>
    <row r="162" spans="3:46" ht="15" customHeight="1">
      <c r="C162" s="573"/>
      <c r="D162" s="616"/>
      <c r="E162" s="537"/>
      <c r="F162" s="537"/>
      <c r="G162" s="537"/>
      <c r="H162" s="537"/>
      <c r="I162" s="576"/>
      <c r="J162" s="576"/>
      <c r="K162" s="576"/>
      <c r="L162" s="576"/>
      <c r="M162" s="576"/>
      <c r="N162" s="537"/>
      <c r="O162" s="576"/>
      <c r="P162" s="576"/>
      <c r="Q162" s="576"/>
      <c r="R162" s="576"/>
      <c r="S162" s="576"/>
      <c r="T162" s="576"/>
      <c r="U162" s="537"/>
      <c r="V162" s="537"/>
      <c r="W162" s="537"/>
      <c r="X162" s="537"/>
      <c r="Y162" s="537"/>
      <c r="Z162" s="537"/>
      <c r="AA162" s="537"/>
      <c r="AB162" s="537"/>
      <c r="AC162" s="537"/>
      <c r="AD162" s="537"/>
      <c r="AE162" s="537"/>
      <c r="AF162" s="537"/>
      <c r="AG162" s="537"/>
      <c r="AH162" s="537"/>
      <c r="AI162" s="537"/>
      <c r="AJ162" s="537"/>
      <c r="AK162" s="537"/>
      <c r="AL162" s="537"/>
      <c r="AM162" s="537"/>
      <c r="AN162" s="617"/>
      <c r="AO162" s="537"/>
      <c r="AP162" s="1"/>
      <c r="AQ162" s="623"/>
      <c r="AR162" s="537"/>
      <c r="AS162" s="537"/>
    </row>
    <row r="163" spans="3:46" ht="15" customHeight="1">
      <c r="C163" s="573"/>
      <c r="D163" s="616"/>
      <c r="E163" s="537"/>
      <c r="F163" s="537"/>
      <c r="G163" s="537"/>
      <c r="H163" s="537"/>
      <c r="I163" s="576"/>
      <c r="J163" s="576"/>
      <c r="K163" s="576"/>
      <c r="L163" s="576"/>
      <c r="M163" s="576"/>
      <c r="N163" s="537"/>
      <c r="O163" s="576"/>
      <c r="P163" s="576"/>
      <c r="Q163" s="576"/>
      <c r="R163" s="576"/>
      <c r="S163" s="576"/>
      <c r="T163" s="576"/>
      <c r="U163" s="537"/>
      <c r="V163" s="537"/>
      <c r="W163" s="537"/>
      <c r="X163" s="537"/>
      <c r="Y163" s="537"/>
      <c r="Z163" s="537"/>
      <c r="AA163" s="537"/>
      <c r="AB163" s="537"/>
      <c r="AC163" s="537"/>
      <c r="AD163" s="537"/>
      <c r="AE163" s="537"/>
      <c r="AF163" s="537"/>
      <c r="AG163" s="537"/>
      <c r="AH163" s="537"/>
      <c r="AI163" s="537"/>
      <c r="AJ163" s="537"/>
      <c r="AK163" s="537"/>
      <c r="AL163" s="537"/>
      <c r="AM163" s="537"/>
      <c r="AN163" s="617"/>
      <c r="AO163" s="537"/>
      <c r="AP163" s="1"/>
      <c r="AQ163" s="623"/>
      <c r="AR163" s="537"/>
      <c r="AS163" s="537"/>
    </row>
    <row r="164" spans="3:46" ht="15" customHeight="1">
      <c r="C164" s="573"/>
      <c r="D164" s="624"/>
      <c r="E164" s="620"/>
      <c r="F164" s="620"/>
      <c r="G164" s="620"/>
      <c r="H164" s="620"/>
      <c r="I164" s="625"/>
      <c r="J164" s="625"/>
      <c r="K164" s="625"/>
      <c r="L164" s="625"/>
      <c r="M164" s="625"/>
      <c r="N164" s="620"/>
      <c r="O164" s="625"/>
      <c r="P164" s="625"/>
      <c r="Q164" s="625"/>
      <c r="R164" s="625"/>
      <c r="S164" s="625"/>
      <c r="T164" s="625"/>
      <c r="U164" s="620"/>
      <c r="V164" s="620"/>
      <c r="W164" s="620"/>
      <c r="X164" s="620"/>
      <c r="Y164" s="620"/>
      <c r="Z164" s="620"/>
      <c r="AA164" s="620"/>
      <c r="AB164" s="620"/>
      <c r="AC164" s="620"/>
      <c r="AD164" s="620"/>
      <c r="AE164" s="620"/>
      <c r="AF164" s="620"/>
      <c r="AG164" s="620"/>
      <c r="AH164" s="620"/>
      <c r="AI164" s="620"/>
      <c r="AJ164" s="620"/>
      <c r="AK164" s="620"/>
      <c r="AL164" s="620"/>
      <c r="AM164" s="620"/>
      <c r="AN164" s="621"/>
      <c r="AO164" s="537"/>
      <c r="AP164" s="1"/>
      <c r="AQ164" s="623"/>
      <c r="AR164" s="537"/>
      <c r="AS164" s="537"/>
    </row>
    <row r="165" spans="3:46" ht="20.100000000000001" customHeight="1">
      <c r="C165" s="573"/>
      <c r="D165" s="537"/>
      <c r="E165" s="537"/>
      <c r="F165" s="537"/>
      <c r="G165" s="537"/>
      <c r="H165" s="537"/>
      <c r="I165" s="576"/>
      <c r="J165" s="576"/>
      <c r="K165" s="576"/>
      <c r="L165" s="576"/>
      <c r="M165" s="576"/>
      <c r="N165" s="537"/>
      <c r="O165" s="576"/>
      <c r="P165" s="576"/>
      <c r="Q165" s="576"/>
      <c r="R165" s="576"/>
      <c r="S165" s="576"/>
      <c r="T165" s="576"/>
      <c r="U165" s="537"/>
      <c r="V165" s="537"/>
      <c r="W165" s="537"/>
      <c r="X165" s="537"/>
      <c r="Y165" s="537"/>
      <c r="Z165" s="537"/>
      <c r="AA165" s="537"/>
      <c r="AB165" s="537"/>
      <c r="AC165" s="537"/>
      <c r="AD165" s="537"/>
      <c r="AE165" s="537"/>
      <c r="AF165" s="537"/>
      <c r="AG165" s="537"/>
      <c r="AH165" s="537"/>
      <c r="AI165" s="537"/>
      <c r="AJ165" s="537"/>
      <c r="AK165" s="537"/>
      <c r="AL165" s="537"/>
      <c r="AM165" s="537"/>
      <c r="AN165" s="537"/>
      <c r="AO165" s="537"/>
      <c r="AP165" s="1"/>
      <c r="AQ165" s="623"/>
      <c r="AR165" s="537"/>
      <c r="AS165" s="537"/>
    </row>
    <row r="166" spans="3:46" ht="20.100000000000001" customHeight="1">
      <c r="C166" s="573"/>
      <c r="G166" s="488" t="s">
        <v>69</v>
      </c>
      <c r="H166" s="488"/>
      <c r="I166" s="488"/>
      <c r="J166" s="488"/>
      <c r="K166" s="594" t="s">
        <v>126</v>
      </c>
      <c r="L166" s="488" t="s">
        <v>127</v>
      </c>
      <c r="M166" s="488"/>
      <c r="N166" s="626"/>
      <c r="O166" s="626"/>
      <c r="P166" s="626"/>
      <c r="Q166" s="626"/>
      <c r="R166" s="626"/>
      <c r="S166" s="626"/>
      <c r="T166" s="626"/>
      <c r="U166" s="627"/>
      <c r="V166" s="626"/>
      <c r="W166" s="626"/>
      <c r="Z166" s="8" t="s">
        <v>182</v>
      </c>
      <c r="AB166" s="488" t="s">
        <v>183</v>
      </c>
      <c r="AC166" s="488"/>
      <c r="AD166" s="626"/>
      <c r="AE166" s="626"/>
      <c r="AF166" s="626"/>
      <c r="AG166" s="626"/>
      <c r="AH166" s="626"/>
      <c r="AI166" s="626"/>
      <c r="AJ166" s="626"/>
      <c r="AK166" s="627"/>
      <c r="AP166" s="1"/>
      <c r="AQ166" s="623"/>
      <c r="AR166" s="537"/>
      <c r="AS166" s="537"/>
    </row>
    <row r="167" spans="3:46" ht="20.100000000000001" customHeight="1">
      <c r="C167" s="573"/>
      <c r="G167" s="488"/>
      <c r="H167" s="488"/>
      <c r="I167" s="488"/>
      <c r="J167" s="488"/>
      <c r="K167" s="594" t="s">
        <v>778</v>
      </c>
      <c r="L167" s="488" t="s">
        <v>180</v>
      </c>
      <c r="M167" s="488"/>
      <c r="N167" s="626"/>
      <c r="O167" s="626"/>
      <c r="P167" s="626"/>
      <c r="Q167" s="626"/>
      <c r="R167" s="626"/>
      <c r="S167" s="626"/>
      <c r="T167" s="626"/>
      <c r="U167" s="627"/>
      <c r="V167" s="626"/>
      <c r="W167" s="626"/>
      <c r="Z167" s="8" t="s">
        <v>184</v>
      </c>
      <c r="AB167" s="488" t="s">
        <v>2</v>
      </c>
      <c r="AC167" s="628">
        <v>1</v>
      </c>
      <c r="AD167" s="629" t="s">
        <v>7</v>
      </c>
      <c r="AE167" s="943">
        <v>1.5</v>
      </c>
      <c r="AF167" s="943"/>
      <c r="AG167" s="630" t="s">
        <v>2</v>
      </c>
      <c r="AH167" s="944">
        <f>ROUND(1/1.5,2)</f>
        <v>0.67</v>
      </c>
      <c r="AI167" s="944"/>
      <c r="AJ167" s="944"/>
      <c r="AK167" s="627"/>
      <c r="AP167" s="1"/>
      <c r="AQ167" s="623"/>
      <c r="AR167" s="537"/>
      <c r="AS167" s="537"/>
    </row>
    <row r="168" spans="3:46" ht="20.100000000000001" customHeight="1">
      <c r="C168" s="573"/>
      <c r="G168" s="488"/>
      <c r="H168" s="488"/>
      <c r="I168" s="488"/>
      <c r="J168" s="488"/>
      <c r="K168" s="594" t="s">
        <v>141</v>
      </c>
      <c r="L168" s="488" t="s">
        <v>181</v>
      </c>
      <c r="M168" s="488"/>
      <c r="N168" s="626"/>
      <c r="O168" s="626"/>
      <c r="P168" s="626"/>
      <c r="Q168" s="626"/>
      <c r="R168" s="626"/>
      <c r="S168" s="626"/>
      <c r="T168" s="626"/>
      <c r="U168" s="627"/>
      <c r="V168" s="626"/>
      <c r="W168" s="626"/>
      <c r="Z168" s="631" t="s">
        <v>102</v>
      </c>
      <c r="AB168" s="626" t="s">
        <v>779</v>
      </c>
      <c r="AD168" s="626"/>
      <c r="AE168" s="626"/>
      <c r="AF168" s="626"/>
      <c r="AG168" s="626"/>
      <c r="AH168" s="626"/>
      <c r="AI168" s="626"/>
      <c r="AJ168" s="626"/>
      <c r="AK168" s="627"/>
      <c r="AP168" s="1"/>
      <c r="AQ168" s="623"/>
      <c r="AR168" s="537"/>
    </row>
    <row r="169" spans="3:46" ht="20.100000000000001" customHeight="1">
      <c r="C169" s="573"/>
      <c r="G169" s="488"/>
      <c r="H169" s="488"/>
      <c r="I169" s="488"/>
      <c r="J169" s="488"/>
      <c r="K169" s="488" t="s">
        <v>179</v>
      </c>
      <c r="L169" s="488" t="s">
        <v>663</v>
      </c>
      <c r="M169" s="488"/>
      <c r="N169" s="626"/>
      <c r="O169" s="626"/>
      <c r="P169" s="626"/>
      <c r="Q169" s="626"/>
      <c r="R169" s="626"/>
      <c r="S169" s="626"/>
      <c r="T169" s="626"/>
      <c r="U169" s="627"/>
      <c r="V169" s="626"/>
      <c r="W169" s="626"/>
      <c r="AP169" s="1"/>
      <c r="AQ169" s="623"/>
      <c r="AS169" s="537"/>
    </row>
    <row r="170" spans="3:46" ht="20.100000000000001" customHeight="1">
      <c r="C170" s="573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623"/>
      <c r="AR170" s="537"/>
      <c r="AS170" s="537"/>
      <c r="AT170" s="537"/>
    </row>
    <row r="171" spans="3:46" ht="20.100000000000001" customHeight="1">
      <c r="C171" s="573"/>
      <c r="H171" s="632" t="s">
        <v>69</v>
      </c>
      <c r="I171" s="1"/>
      <c r="J171" s="632"/>
      <c r="K171" s="1"/>
      <c r="L171" s="633" t="s">
        <v>185</v>
      </c>
      <c r="M171" s="632" t="s">
        <v>233</v>
      </c>
      <c r="N171" s="632"/>
      <c r="O171" s="1"/>
      <c r="P171" s="1"/>
      <c r="Q171" s="632"/>
      <c r="R171" s="1"/>
      <c r="S171" s="1"/>
      <c r="T171" s="1"/>
      <c r="U171" s="1"/>
      <c r="V171" s="1"/>
      <c r="W171" s="1"/>
      <c r="X171" s="632" t="s">
        <v>2</v>
      </c>
      <c r="Y171" s="634" t="s">
        <v>105</v>
      </c>
      <c r="Z171" s="634" t="s">
        <v>236</v>
      </c>
      <c r="AA171" s="634" t="s">
        <v>26</v>
      </c>
      <c r="AB171" s="634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623"/>
      <c r="AR171" s="537"/>
      <c r="AS171" s="537"/>
      <c r="AT171" s="537"/>
    </row>
    <row r="172" spans="3:46" ht="20.100000000000001" customHeight="1">
      <c r="C172" s="573"/>
      <c r="H172" s="1"/>
      <c r="I172" s="632"/>
      <c r="J172" s="632"/>
      <c r="K172" s="1"/>
      <c r="L172" s="632" t="s">
        <v>238</v>
      </c>
      <c r="M172" s="632" t="s">
        <v>239</v>
      </c>
      <c r="N172" s="1"/>
      <c r="O172" s="1"/>
      <c r="P172" s="1"/>
      <c r="Q172" s="1"/>
      <c r="R172" s="1"/>
      <c r="S172" s="632" t="s">
        <v>2</v>
      </c>
      <c r="T172" s="1"/>
      <c r="U172" s="632" t="s">
        <v>240</v>
      </c>
      <c r="V172" s="1"/>
      <c r="W172" s="1"/>
      <c r="X172" s="632"/>
      <c r="Y172" s="635"/>
      <c r="Z172" s="635"/>
      <c r="AA172" s="635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623"/>
      <c r="AR172" s="537"/>
      <c r="AS172" s="537"/>
      <c r="AT172" s="537"/>
    </row>
    <row r="173" spans="3:46" ht="20.100000000000001" customHeight="1">
      <c r="C173" s="573"/>
      <c r="H173" s="1"/>
      <c r="I173" s="632"/>
      <c r="J173" s="1"/>
      <c r="K173" s="632"/>
      <c r="L173" s="632"/>
      <c r="M173" s="1"/>
      <c r="N173" s="632" t="s">
        <v>69</v>
      </c>
      <c r="O173" s="632"/>
      <c r="P173" s="1"/>
      <c r="Q173" s="1"/>
      <c r="R173" s="636" t="s">
        <v>242</v>
      </c>
      <c r="S173" s="632" t="s">
        <v>243</v>
      </c>
      <c r="T173" s="1"/>
      <c r="U173" s="1"/>
      <c r="V173" s="1"/>
      <c r="W173" s="632"/>
      <c r="X173" s="635"/>
      <c r="Y173" s="635"/>
      <c r="Z173" s="635"/>
      <c r="AA173" s="636"/>
      <c r="AB173" s="986"/>
      <c r="AC173" s="986"/>
      <c r="AD173" s="986"/>
      <c r="AE173" s="986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623"/>
      <c r="AR173" s="537"/>
      <c r="AS173" s="537"/>
      <c r="AT173" s="537"/>
    </row>
    <row r="174" spans="3:46" ht="20.100000000000001" customHeight="1">
      <c r="C174" s="573"/>
      <c r="H174" s="1"/>
      <c r="J174" s="1"/>
      <c r="K174" s="1"/>
      <c r="L174" s="1"/>
      <c r="M174" s="1"/>
      <c r="N174" s="632"/>
      <c r="O174" s="632"/>
      <c r="P174" s="1"/>
      <c r="Q174" s="1"/>
      <c r="R174" s="636" t="s">
        <v>105</v>
      </c>
      <c r="S174" s="632" t="s">
        <v>244</v>
      </c>
      <c r="T174" s="1"/>
      <c r="U174" s="1"/>
      <c r="V174" s="1"/>
      <c r="W174" s="1"/>
      <c r="X174" s="1"/>
      <c r="Y174" s="1"/>
      <c r="Z174" s="1"/>
      <c r="AA174" s="636"/>
      <c r="AB174" s="975"/>
      <c r="AC174" s="975"/>
      <c r="AD174" s="975"/>
      <c r="AE174" s="975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623"/>
      <c r="AR174" s="537"/>
      <c r="AS174" s="537"/>
      <c r="AT174" s="537"/>
    </row>
    <row r="175" spans="3:46" ht="20.100000000000001" customHeight="1">
      <c r="C175" s="573"/>
      <c r="H175" s="1"/>
      <c r="I175" s="632"/>
      <c r="J175" s="632"/>
      <c r="K175" s="1"/>
      <c r="L175" s="632" t="s">
        <v>126</v>
      </c>
      <c r="M175" s="632" t="s">
        <v>246</v>
      </c>
      <c r="O175" s="632"/>
      <c r="P175" s="632"/>
      <c r="Q175" s="1"/>
      <c r="R175" s="1"/>
      <c r="S175" s="632"/>
      <c r="T175" s="1"/>
      <c r="X175" s="635"/>
      <c r="Y175" s="635"/>
      <c r="Z175" s="635"/>
      <c r="AA175" s="635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623"/>
      <c r="AR175" s="537"/>
      <c r="AS175" s="537"/>
      <c r="AT175" s="537"/>
    </row>
    <row r="176" spans="3:46" ht="20.100000000000001" customHeight="1">
      <c r="C176" s="573"/>
      <c r="H176" s="1"/>
      <c r="I176" s="632"/>
      <c r="J176" s="1"/>
      <c r="K176" s="632"/>
      <c r="L176" s="632"/>
      <c r="M176" s="637" t="s">
        <v>247</v>
      </c>
      <c r="N176" s="638"/>
      <c r="O176" s="632"/>
      <c r="P176" s="632"/>
      <c r="Q176" s="632"/>
      <c r="R176" s="632"/>
      <c r="S176" s="632"/>
      <c r="T176" s="1"/>
      <c r="V176" s="1"/>
      <c r="W176" s="632"/>
      <c r="X176" s="635"/>
      <c r="Y176" s="635"/>
      <c r="Z176" s="635"/>
      <c r="AA176" s="635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623"/>
      <c r="AR176" s="537"/>
      <c r="AS176" s="537"/>
      <c r="AT176" s="537"/>
    </row>
    <row r="177" spans="2:46" ht="20.100000000000001" customHeight="1">
      <c r="C177" s="573"/>
      <c r="H177" s="1"/>
      <c r="I177" s="632"/>
      <c r="J177" s="632"/>
      <c r="K177" s="632"/>
      <c r="L177" s="1"/>
      <c r="M177" s="1"/>
      <c r="N177" s="636"/>
      <c r="O177" s="1"/>
      <c r="P177" s="632"/>
      <c r="Q177" s="632"/>
      <c r="R177" s="632"/>
      <c r="S177" s="1"/>
      <c r="T177" s="632"/>
      <c r="U177" s="1"/>
      <c r="V177" s="1"/>
      <c r="W177" s="632"/>
      <c r="X177" s="635"/>
      <c r="Y177" s="635"/>
      <c r="Z177" s="635"/>
      <c r="AA177" s="636"/>
      <c r="AB177" s="975"/>
      <c r="AC177" s="975"/>
      <c r="AD177" s="975"/>
      <c r="AE177" s="975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623"/>
      <c r="AR177" s="537"/>
      <c r="AS177" s="537"/>
      <c r="AT177" s="537"/>
    </row>
    <row r="178" spans="2:46" ht="20.100000000000001" customHeight="1">
      <c r="C178" s="573"/>
      <c r="H178" s="1"/>
      <c r="I178" s="632"/>
      <c r="J178" s="632"/>
      <c r="K178" s="632"/>
      <c r="L178" s="1"/>
      <c r="M178" s="1"/>
      <c r="N178" s="636"/>
      <c r="O178" s="1"/>
      <c r="P178" s="632"/>
      <c r="Q178" s="632"/>
      <c r="R178" s="632"/>
      <c r="S178" s="1"/>
      <c r="T178" s="632"/>
      <c r="U178" s="1"/>
      <c r="V178" s="1"/>
      <c r="W178" s="632"/>
      <c r="X178" s="635"/>
      <c r="Y178" s="635"/>
      <c r="Z178" s="635"/>
      <c r="AA178" s="636"/>
      <c r="AB178" s="635"/>
      <c r="AC178" s="635"/>
      <c r="AD178" s="635"/>
      <c r="AE178" s="635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623"/>
      <c r="AR178" s="537"/>
      <c r="AS178" s="537"/>
      <c r="AT178" s="537"/>
    </row>
    <row r="179" spans="2:46" ht="20.100000000000001" customHeight="1">
      <c r="D179" s="1081" t="s">
        <v>248</v>
      </c>
      <c r="E179" s="1081"/>
      <c r="F179" s="1081"/>
      <c r="G179" s="1081"/>
      <c r="H179" s="1081"/>
      <c r="I179" s="1081"/>
      <c r="J179" s="1081"/>
      <c r="K179" s="1081"/>
      <c r="L179" s="1081"/>
      <c r="M179" s="1081"/>
      <c r="N179" s="1081"/>
      <c r="O179" s="1081"/>
      <c r="P179" s="1081"/>
      <c r="Q179" s="1081"/>
      <c r="R179" s="1081"/>
      <c r="S179" s="1081"/>
      <c r="T179" s="1081"/>
      <c r="U179" s="1081"/>
      <c r="V179" s="1081"/>
      <c r="W179" s="1081"/>
      <c r="X179" s="1081"/>
      <c r="Y179" s="1081"/>
      <c r="Z179" s="1081"/>
      <c r="AA179" s="1081"/>
      <c r="AB179" s="1081"/>
      <c r="AC179" s="1081"/>
      <c r="AD179" s="1081"/>
      <c r="AE179" s="1081"/>
      <c r="AF179" s="1081"/>
      <c r="AG179" s="1081"/>
      <c r="AH179" s="1081"/>
      <c r="AI179" s="1081"/>
      <c r="AJ179" s="1081"/>
      <c r="AK179" s="1081"/>
      <c r="AL179" s="1081"/>
      <c r="AM179" s="1081"/>
      <c r="AN179" s="1081"/>
      <c r="AP179" s="1"/>
      <c r="AQ179" s="623"/>
      <c r="AR179" s="537"/>
    </row>
    <row r="180" spans="2:46" ht="20.100000000000001" customHeight="1">
      <c r="D180" s="639"/>
      <c r="E180" s="639"/>
      <c r="F180" s="639"/>
      <c r="G180" s="639"/>
      <c r="H180" s="639"/>
      <c r="I180" s="639"/>
      <c r="J180" s="639"/>
      <c r="K180" s="639"/>
      <c r="L180" s="639"/>
      <c r="M180" s="639"/>
      <c r="N180" s="639"/>
      <c r="O180" s="639"/>
      <c r="P180" s="639"/>
      <c r="Q180" s="639"/>
      <c r="R180" s="639"/>
      <c r="S180" s="639"/>
      <c r="T180" s="639"/>
      <c r="U180" s="639"/>
      <c r="V180" s="639"/>
      <c r="W180" s="639"/>
      <c r="X180" s="639"/>
      <c r="Y180" s="639"/>
      <c r="Z180" s="639"/>
      <c r="AA180" s="639"/>
      <c r="AB180" s="639"/>
      <c r="AC180" s="639"/>
      <c r="AD180" s="639"/>
      <c r="AE180" s="639"/>
      <c r="AF180" s="639"/>
      <c r="AG180" s="639"/>
      <c r="AH180" s="639"/>
      <c r="AI180" s="639"/>
      <c r="AJ180" s="639"/>
      <c r="AK180" s="639"/>
      <c r="AL180" s="639"/>
      <c r="AM180" s="639"/>
      <c r="AN180" s="639"/>
      <c r="AP180" s="1"/>
      <c r="AQ180" s="623"/>
      <c r="AR180" s="537"/>
    </row>
    <row r="181" spans="2:46" ht="23.1" customHeight="1">
      <c r="B181" s="738" t="s">
        <v>249</v>
      </c>
      <c r="C181" s="738"/>
      <c r="D181" s="738"/>
      <c r="E181" s="738"/>
      <c r="F181" s="738"/>
      <c r="G181" s="738"/>
      <c r="H181" s="738"/>
      <c r="I181" s="738"/>
      <c r="J181" s="738"/>
      <c r="K181" s="738"/>
      <c r="L181" s="738"/>
      <c r="M181" s="738"/>
      <c r="N181" s="738"/>
      <c r="O181" s="738"/>
      <c r="P181" s="738"/>
      <c r="Q181" s="738"/>
      <c r="R181" s="739"/>
      <c r="S181" s="740" t="s">
        <v>250</v>
      </c>
      <c r="T181" s="738"/>
      <c r="U181" s="738"/>
      <c r="V181" s="738"/>
      <c r="W181" s="738"/>
      <c r="X181" s="738"/>
      <c r="Y181" s="738"/>
      <c r="Z181" s="739"/>
      <c r="AA181" s="740" t="s">
        <v>251</v>
      </c>
      <c r="AB181" s="738"/>
      <c r="AC181" s="738"/>
      <c r="AD181" s="738"/>
      <c r="AE181" s="738"/>
      <c r="AF181" s="738"/>
      <c r="AG181" s="738"/>
      <c r="AH181" s="739"/>
      <c r="AI181" s="740" t="s">
        <v>0</v>
      </c>
      <c r="AJ181" s="738"/>
      <c r="AK181" s="738"/>
      <c r="AL181" s="738"/>
      <c r="AM181" s="738"/>
      <c r="AN181" s="738"/>
      <c r="AP181" s="1"/>
      <c r="AQ181" s="623"/>
      <c r="AR181" s="537"/>
    </row>
    <row r="182" spans="2:46" ht="23.1" customHeight="1">
      <c r="B182" s="902" t="s">
        <v>253</v>
      </c>
      <c r="C182" s="902"/>
      <c r="D182" s="902"/>
      <c r="E182" s="902"/>
      <c r="F182" s="902"/>
      <c r="G182" s="902"/>
      <c r="H182" s="902"/>
      <c r="I182" s="902"/>
      <c r="J182" s="902"/>
      <c r="K182" s="902"/>
      <c r="L182" s="902"/>
      <c r="M182" s="902"/>
      <c r="N182" s="902"/>
      <c r="O182" s="902"/>
      <c r="P182" s="902"/>
      <c r="Q182" s="902"/>
      <c r="R182" s="903"/>
      <c r="S182" s="967">
        <v>0.95599999999999996</v>
      </c>
      <c r="T182" s="968"/>
      <c r="U182" s="968"/>
      <c r="V182" s="968"/>
      <c r="W182" s="968"/>
      <c r="X182" s="968"/>
      <c r="Y182" s="968"/>
      <c r="Z182" s="969"/>
      <c r="AA182" s="967">
        <v>0.39800000000000002</v>
      </c>
      <c r="AB182" s="968"/>
      <c r="AC182" s="968"/>
      <c r="AD182" s="968"/>
      <c r="AE182" s="968"/>
      <c r="AF182" s="968"/>
      <c r="AG182" s="968"/>
      <c r="AH182" s="969"/>
      <c r="AI182" s="901"/>
      <c r="AJ182" s="902"/>
      <c r="AK182" s="902"/>
      <c r="AL182" s="902"/>
      <c r="AM182" s="902"/>
      <c r="AN182" s="902"/>
      <c r="AP182" s="1"/>
      <c r="AQ182" s="623"/>
      <c r="AR182" s="537"/>
    </row>
    <row r="183" spans="2:46" ht="23.1" customHeight="1">
      <c r="B183" s="872" t="s">
        <v>254</v>
      </c>
      <c r="C183" s="872"/>
      <c r="D183" s="872"/>
      <c r="E183" s="872"/>
      <c r="F183" s="872"/>
      <c r="G183" s="872"/>
      <c r="H183" s="872"/>
      <c r="I183" s="872"/>
      <c r="J183" s="872"/>
      <c r="K183" s="872"/>
      <c r="L183" s="872"/>
      <c r="M183" s="872"/>
      <c r="N183" s="872"/>
      <c r="O183" s="872"/>
      <c r="P183" s="872"/>
      <c r="Q183" s="872"/>
      <c r="R183" s="873"/>
      <c r="S183" s="931">
        <v>0.69199999999999995</v>
      </c>
      <c r="T183" s="932"/>
      <c r="U183" s="932"/>
      <c r="V183" s="932"/>
      <c r="W183" s="932"/>
      <c r="X183" s="932"/>
      <c r="Y183" s="932"/>
      <c r="Z183" s="933"/>
      <c r="AA183" s="931">
        <v>0.504</v>
      </c>
      <c r="AB183" s="932"/>
      <c r="AC183" s="932"/>
      <c r="AD183" s="932"/>
      <c r="AE183" s="932"/>
      <c r="AF183" s="932"/>
      <c r="AG183" s="932"/>
      <c r="AH183" s="933"/>
      <c r="AI183" s="899"/>
      <c r="AJ183" s="872"/>
      <c r="AK183" s="872"/>
      <c r="AL183" s="872"/>
      <c r="AM183" s="872"/>
      <c r="AN183" s="872"/>
      <c r="AP183" s="1"/>
    </row>
    <row r="184" spans="2:46" ht="23.1" customHeight="1">
      <c r="B184" s="872" t="s">
        <v>255</v>
      </c>
      <c r="C184" s="872"/>
      <c r="D184" s="872"/>
      <c r="E184" s="872"/>
      <c r="F184" s="872"/>
      <c r="G184" s="872"/>
      <c r="H184" s="872"/>
      <c r="I184" s="872"/>
      <c r="J184" s="872"/>
      <c r="K184" s="872"/>
      <c r="L184" s="872"/>
      <c r="M184" s="872"/>
      <c r="N184" s="872"/>
      <c r="O184" s="872"/>
      <c r="P184" s="872"/>
      <c r="Q184" s="872"/>
      <c r="R184" s="873"/>
      <c r="S184" s="931">
        <v>0.77500000000000002</v>
      </c>
      <c r="T184" s="932"/>
      <c r="U184" s="932"/>
      <c r="V184" s="932"/>
      <c r="W184" s="932"/>
      <c r="X184" s="932"/>
      <c r="Y184" s="932"/>
      <c r="Z184" s="933"/>
      <c r="AA184" s="931">
        <v>0.36099999999999999</v>
      </c>
      <c r="AB184" s="932"/>
      <c r="AC184" s="932"/>
      <c r="AD184" s="932"/>
      <c r="AE184" s="932"/>
      <c r="AF184" s="932"/>
      <c r="AG184" s="932"/>
      <c r="AH184" s="933"/>
      <c r="AI184" s="899"/>
      <c r="AJ184" s="872"/>
      <c r="AK184" s="872"/>
      <c r="AL184" s="872"/>
      <c r="AM184" s="872"/>
      <c r="AN184" s="872"/>
      <c r="AP184" s="1"/>
    </row>
    <row r="185" spans="2:46" ht="23.1" customHeight="1">
      <c r="B185" s="872" t="s">
        <v>256</v>
      </c>
      <c r="C185" s="872"/>
      <c r="D185" s="872"/>
      <c r="E185" s="872"/>
      <c r="F185" s="872"/>
      <c r="G185" s="872"/>
      <c r="H185" s="872"/>
      <c r="I185" s="872"/>
      <c r="J185" s="872"/>
      <c r="K185" s="872"/>
      <c r="L185" s="872"/>
      <c r="M185" s="872"/>
      <c r="N185" s="872"/>
      <c r="O185" s="872"/>
      <c r="P185" s="872"/>
      <c r="Q185" s="872"/>
      <c r="R185" s="873"/>
      <c r="S185" s="931">
        <v>0.95</v>
      </c>
      <c r="T185" s="932"/>
      <c r="U185" s="932"/>
      <c r="V185" s="932"/>
      <c r="W185" s="932"/>
      <c r="X185" s="932"/>
      <c r="Y185" s="932"/>
      <c r="Z185" s="933"/>
      <c r="AA185" s="931">
        <v>0.69</v>
      </c>
      <c r="AB185" s="932"/>
      <c r="AC185" s="932"/>
      <c r="AD185" s="932"/>
      <c r="AE185" s="932"/>
      <c r="AF185" s="932"/>
      <c r="AG185" s="932"/>
      <c r="AH185" s="933"/>
      <c r="AI185" s="899"/>
      <c r="AJ185" s="872"/>
      <c r="AK185" s="872"/>
      <c r="AL185" s="872"/>
      <c r="AM185" s="872"/>
      <c r="AN185" s="872"/>
      <c r="AP185" s="1"/>
    </row>
    <row r="186" spans="2:46" ht="23.1" customHeight="1">
      <c r="B186" s="872" t="s">
        <v>257</v>
      </c>
      <c r="C186" s="872"/>
      <c r="D186" s="872"/>
      <c r="E186" s="872"/>
      <c r="F186" s="872"/>
      <c r="G186" s="872"/>
      <c r="H186" s="872"/>
      <c r="I186" s="872"/>
      <c r="J186" s="872"/>
      <c r="K186" s="872"/>
      <c r="L186" s="872"/>
      <c r="M186" s="872"/>
      <c r="N186" s="872"/>
      <c r="O186" s="872"/>
      <c r="P186" s="872"/>
      <c r="Q186" s="872"/>
      <c r="R186" s="873"/>
      <c r="S186" s="931">
        <v>1.01</v>
      </c>
      <c r="T186" s="932"/>
      <c r="U186" s="932"/>
      <c r="V186" s="932"/>
      <c r="W186" s="932"/>
      <c r="X186" s="932"/>
      <c r="Y186" s="932"/>
      <c r="Z186" s="933"/>
      <c r="AA186" s="931">
        <v>0.91</v>
      </c>
      <c r="AB186" s="932"/>
      <c r="AC186" s="932"/>
      <c r="AD186" s="932"/>
      <c r="AE186" s="932"/>
      <c r="AF186" s="932"/>
      <c r="AG186" s="932"/>
      <c r="AH186" s="933"/>
      <c r="AI186" s="899" t="s">
        <v>258</v>
      </c>
      <c r="AJ186" s="872"/>
      <c r="AK186" s="872"/>
      <c r="AL186" s="872"/>
      <c r="AM186" s="872"/>
      <c r="AN186" s="872"/>
      <c r="AP186" s="1"/>
    </row>
    <row r="187" spans="2:46" ht="23.1" customHeight="1">
      <c r="B187" s="872" t="s">
        <v>259</v>
      </c>
      <c r="C187" s="872"/>
      <c r="D187" s="872"/>
      <c r="E187" s="872"/>
      <c r="F187" s="872"/>
      <c r="G187" s="872"/>
      <c r="H187" s="872"/>
      <c r="I187" s="872"/>
      <c r="J187" s="872"/>
      <c r="K187" s="872"/>
      <c r="L187" s="872"/>
      <c r="M187" s="872"/>
      <c r="N187" s="872"/>
      <c r="O187" s="872"/>
      <c r="P187" s="872"/>
      <c r="Q187" s="872"/>
      <c r="R187" s="873"/>
      <c r="S187" s="931">
        <v>0.59</v>
      </c>
      <c r="T187" s="932"/>
      <c r="U187" s="932"/>
      <c r="V187" s="932"/>
      <c r="W187" s="932"/>
      <c r="X187" s="932"/>
      <c r="Y187" s="932"/>
      <c r="Z187" s="933"/>
      <c r="AA187" s="931">
        <v>0.35</v>
      </c>
      <c r="AB187" s="932"/>
      <c r="AC187" s="932"/>
      <c r="AD187" s="932"/>
      <c r="AE187" s="932"/>
      <c r="AF187" s="932"/>
      <c r="AG187" s="932"/>
      <c r="AH187" s="933"/>
      <c r="AI187" s="899"/>
      <c r="AJ187" s="872"/>
      <c r="AK187" s="872"/>
      <c r="AL187" s="872"/>
      <c r="AM187" s="872"/>
      <c r="AN187" s="872"/>
      <c r="AP187" s="1"/>
      <c r="AQ187" s="623"/>
      <c r="AR187" s="537"/>
    </row>
    <row r="188" spans="2:46" ht="23.1" customHeight="1">
      <c r="B188" s="872" t="s">
        <v>260</v>
      </c>
      <c r="C188" s="872"/>
      <c r="D188" s="872"/>
      <c r="E188" s="872"/>
      <c r="F188" s="872"/>
      <c r="G188" s="872"/>
      <c r="H188" s="872"/>
      <c r="I188" s="872"/>
      <c r="J188" s="872"/>
      <c r="K188" s="872"/>
      <c r="L188" s="872"/>
      <c r="M188" s="872"/>
      <c r="N188" s="872"/>
      <c r="O188" s="872"/>
      <c r="P188" s="872"/>
      <c r="Q188" s="872"/>
      <c r="R188" s="873"/>
      <c r="S188" s="931">
        <v>0.82</v>
      </c>
      <c r="T188" s="932"/>
      <c r="U188" s="932"/>
      <c r="V188" s="932"/>
      <c r="W188" s="932"/>
      <c r="X188" s="932"/>
      <c r="Y188" s="932"/>
      <c r="Z188" s="933"/>
      <c r="AA188" s="931">
        <v>0.63</v>
      </c>
      <c r="AB188" s="932"/>
      <c r="AC188" s="932"/>
      <c r="AD188" s="932"/>
      <c r="AE188" s="932"/>
      <c r="AF188" s="932"/>
      <c r="AG188" s="932"/>
      <c r="AH188" s="933"/>
      <c r="AI188" s="899"/>
      <c r="AJ188" s="872"/>
      <c r="AK188" s="872"/>
      <c r="AL188" s="872"/>
      <c r="AM188" s="872"/>
      <c r="AN188" s="872"/>
      <c r="AP188" s="1"/>
      <c r="AQ188" s="623"/>
    </row>
    <row r="189" spans="2:46" ht="23.1" customHeight="1">
      <c r="B189" s="872" t="s">
        <v>261</v>
      </c>
      <c r="C189" s="872"/>
      <c r="D189" s="872"/>
      <c r="E189" s="872"/>
      <c r="F189" s="872"/>
      <c r="G189" s="872"/>
      <c r="H189" s="872"/>
      <c r="I189" s="872"/>
      <c r="J189" s="872"/>
      <c r="K189" s="872"/>
      <c r="L189" s="872"/>
      <c r="M189" s="872"/>
      <c r="N189" s="872"/>
      <c r="O189" s="872"/>
      <c r="P189" s="872"/>
      <c r="Q189" s="872"/>
      <c r="R189" s="873"/>
      <c r="S189" s="931">
        <v>1.81</v>
      </c>
      <c r="T189" s="932"/>
      <c r="U189" s="932"/>
      <c r="V189" s="932"/>
      <c r="W189" s="932"/>
      <c r="X189" s="932"/>
      <c r="Y189" s="932"/>
      <c r="Z189" s="933"/>
      <c r="AA189" s="931">
        <v>1.57</v>
      </c>
      <c r="AB189" s="932"/>
      <c r="AC189" s="932"/>
      <c r="AD189" s="932"/>
      <c r="AE189" s="932"/>
      <c r="AF189" s="932"/>
      <c r="AG189" s="932"/>
      <c r="AH189" s="933"/>
      <c r="AI189" s="899"/>
      <c r="AJ189" s="872"/>
      <c r="AK189" s="872"/>
      <c r="AL189" s="872"/>
      <c r="AM189" s="872"/>
      <c r="AN189" s="872"/>
      <c r="AP189" s="1"/>
      <c r="AQ189" s="623"/>
    </row>
    <row r="190" spans="2:46" ht="23.1" customHeight="1">
      <c r="B190" s="874" t="s">
        <v>262</v>
      </c>
      <c r="C190" s="874"/>
      <c r="D190" s="874"/>
      <c r="E190" s="874"/>
      <c r="F190" s="874"/>
      <c r="G190" s="874"/>
      <c r="H190" s="874"/>
      <c r="I190" s="874"/>
      <c r="J190" s="874"/>
      <c r="K190" s="874"/>
      <c r="L190" s="874"/>
      <c r="M190" s="874"/>
      <c r="N190" s="874"/>
      <c r="O190" s="874"/>
      <c r="P190" s="874"/>
      <c r="Q190" s="874"/>
      <c r="R190" s="875"/>
      <c r="S190" s="956">
        <v>0.98799999999999999</v>
      </c>
      <c r="T190" s="957"/>
      <c r="U190" s="957"/>
      <c r="V190" s="957"/>
      <c r="W190" s="957"/>
      <c r="X190" s="957"/>
      <c r="Y190" s="957"/>
      <c r="Z190" s="958"/>
      <c r="AA190" s="956">
        <v>0.70299999999999996</v>
      </c>
      <c r="AB190" s="957"/>
      <c r="AC190" s="957"/>
      <c r="AD190" s="957"/>
      <c r="AE190" s="957"/>
      <c r="AF190" s="957"/>
      <c r="AG190" s="957"/>
      <c r="AH190" s="958"/>
      <c r="AI190" s="904"/>
      <c r="AJ190" s="874"/>
      <c r="AK190" s="874"/>
      <c r="AL190" s="874"/>
      <c r="AM190" s="874"/>
      <c r="AN190" s="874"/>
      <c r="AP190" s="1"/>
      <c r="AQ190" s="623"/>
      <c r="AR190" s="537"/>
    </row>
    <row r="191" spans="2:46" ht="23.1" customHeight="1">
      <c r="D191" s="500" t="s">
        <v>263</v>
      </c>
      <c r="E191" s="500"/>
      <c r="F191" s="500"/>
      <c r="G191" s="500" t="s">
        <v>264</v>
      </c>
      <c r="H191" s="500"/>
      <c r="I191" s="500"/>
      <c r="J191" s="500"/>
      <c r="K191" s="500"/>
      <c r="L191" s="500"/>
      <c r="M191" s="500"/>
      <c r="N191" s="500"/>
      <c r="O191" s="500"/>
      <c r="P191" s="530"/>
      <c r="Q191" s="530"/>
      <c r="R191" s="553"/>
      <c r="S191" s="553"/>
      <c r="T191" s="553"/>
      <c r="U191" s="553"/>
      <c r="V191" s="553"/>
      <c r="W191" s="553"/>
      <c r="X191" s="553"/>
      <c r="Y191" s="530"/>
      <c r="Z191" s="553"/>
      <c r="AA191" s="530"/>
      <c r="AB191" s="530"/>
      <c r="AC191" s="530"/>
      <c r="AD191" s="530"/>
      <c r="AE191" s="530"/>
      <c r="AF191" s="530"/>
      <c r="AG191" s="530"/>
      <c r="AH191" s="500"/>
      <c r="AI191" s="500"/>
      <c r="AJ191" s="500"/>
      <c r="AK191" s="500"/>
      <c r="AL191" s="1"/>
      <c r="AP191" s="1"/>
      <c r="AQ191" s="623"/>
      <c r="AR191" s="537"/>
    </row>
    <row r="192" spans="2:46" ht="24.95" customHeight="1">
      <c r="B192" s="738" t="s">
        <v>6</v>
      </c>
      <c r="C192" s="738"/>
      <c r="D192" s="738"/>
      <c r="E192" s="738"/>
      <c r="F192" s="738"/>
      <c r="G192" s="738"/>
      <c r="H192" s="738"/>
      <c r="I192" s="739"/>
      <c r="J192" s="740" t="s">
        <v>242</v>
      </c>
      <c r="K192" s="738"/>
      <c r="L192" s="738"/>
      <c r="M192" s="738"/>
      <c r="N192" s="739"/>
      <c r="O192" s="740" t="s">
        <v>266</v>
      </c>
      <c r="P192" s="738"/>
      <c r="Q192" s="738"/>
      <c r="R192" s="738"/>
      <c r="S192" s="738"/>
      <c r="T192" s="739"/>
      <c r="U192" s="740" t="s">
        <v>102</v>
      </c>
      <c r="V192" s="738"/>
      <c r="W192" s="738"/>
      <c r="X192" s="738"/>
      <c r="Y192" s="738"/>
      <c r="Z192" s="738"/>
      <c r="AA192" s="739"/>
      <c r="AB192" s="740" t="s">
        <v>179</v>
      </c>
      <c r="AC192" s="738"/>
      <c r="AD192" s="738"/>
      <c r="AE192" s="738"/>
      <c r="AF192" s="738"/>
      <c r="AG192" s="739"/>
      <c r="AH192" s="740" t="s">
        <v>126</v>
      </c>
      <c r="AI192" s="738"/>
      <c r="AJ192" s="738"/>
      <c r="AK192" s="738"/>
      <c r="AL192" s="738"/>
      <c r="AM192" s="738"/>
      <c r="AN192" s="738"/>
      <c r="AO192" s="738"/>
      <c r="AP192" s="1"/>
    </row>
    <row r="193" spans="1:85" ht="24.95" customHeight="1">
      <c r="B193" s="1704" t="str">
        <f>C125</f>
        <v>기존
구조물</v>
      </c>
      <c r="C193" s="1704"/>
      <c r="D193" s="1704"/>
      <c r="E193" s="1705"/>
      <c r="F193" s="901" t="str">
        <f>H125</f>
        <v>B</v>
      </c>
      <c r="G193" s="902"/>
      <c r="H193" s="902"/>
      <c r="I193" s="903"/>
      <c r="J193" s="2244">
        <v>8</v>
      </c>
      <c r="K193" s="2245"/>
      <c r="L193" s="2245"/>
      <c r="M193" s="2245"/>
      <c r="N193" s="2246"/>
      <c r="O193" s="2244">
        <f>J21</f>
        <v>3.6</v>
      </c>
      <c r="P193" s="2245"/>
      <c r="Q193" s="2245"/>
      <c r="R193" s="2245"/>
      <c r="S193" s="2245"/>
      <c r="T193" s="2246"/>
      <c r="U193" s="2244">
        <f>O144</f>
        <v>209.91</v>
      </c>
      <c r="V193" s="2245"/>
      <c r="W193" s="2245"/>
      <c r="X193" s="2245"/>
      <c r="Y193" s="2245"/>
      <c r="Z193" s="2245"/>
      <c r="AA193" s="2246"/>
      <c r="AB193" s="2244">
        <f>$AH$167/(SQRT(O193/U193))</f>
        <v>5.1161128636234494</v>
      </c>
      <c r="AC193" s="2245"/>
      <c r="AD193" s="2245"/>
      <c r="AE193" s="2245"/>
      <c r="AF193" s="2245"/>
      <c r="AG193" s="2246"/>
      <c r="AH193" s="1732">
        <f>O193*($S$186*AB193)/(1+$AA$186*AB193)</f>
        <v>3.2891258442158815</v>
      </c>
      <c r="AI193" s="1733"/>
      <c r="AJ193" s="1733"/>
      <c r="AK193" s="1733"/>
      <c r="AL193" s="1733"/>
      <c r="AM193" s="1733"/>
      <c r="AN193" s="1733"/>
      <c r="AO193" s="1733"/>
      <c r="AP193" s="1"/>
    </row>
    <row r="194" spans="1:85" ht="24.95" customHeight="1">
      <c r="B194" s="1706"/>
      <c r="C194" s="1706"/>
      <c r="D194" s="1706"/>
      <c r="E194" s="1707"/>
      <c r="F194" s="899" t="str">
        <f>H127</f>
        <v>C</v>
      </c>
      <c r="G194" s="872"/>
      <c r="H194" s="872"/>
      <c r="I194" s="873"/>
      <c r="J194" s="883">
        <f>J193</f>
        <v>8</v>
      </c>
      <c r="K194" s="884"/>
      <c r="L194" s="884"/>
      <c r="M194" s="884"/>
      <c r="N194" s="885"/>
      <c r="O194" s="883">
        <f>J22</f>
        <v>4.3</v>
      </c>
      <c r="P194" s="884"/>
      <c r="Q194" s="884"/>
      <c r="R194" s="884"/>
      <c r="S194" s="884"/>
      <c r="T194" s="885"/>
      <c r="U194" s="883">
        <f>O145</f>
        <v>209.91</v>
      </c>
      <c r="V194" s="884"/>
      <c r="W194" s="884"/>
      <c r="X194" s="884"/>
      <c r="Y194" s="884"/>
      <c r="Z194" s="884"/>
      <c r="AA194" s="885"/>
      <c r="AB194" s="883">
        <f>$AH$167/(SQRT(O194/U194))</f>
        <v>4.6811993841769457</v>
      </c>
      <c r="AC194" s="884"/>
      <c r="AD194" s="884"/>
      <c r="AE194" s="884"/>
      <c r="AF194" s="884"/>
      <c r="AG194" s="885"/>
      <c r="AH194" s="924">
        <f>O194*($S$186*AB194)/(1+$AA$186*AB194)</f>
        <v>3.8651841314471316</v>
      </c>
      <c r="AI194" s="1734"/>
      <c r="AJ194" s="1734"/>
      <c r="AK194" s="1734"/>
      <c r="AL194" s="1734"/>
      <c r="AM194" s="1734"/>
      <c r="AN194" s="1734"/>
      <c r="AO194" s="1734"/>
      <c r="AP194" s="1"/>
    </row>
    <row r="195" spans="1:85" ht="24.95" customHeight="1">
      <c r="B195" s="2261"/>
      <c r="C195" s="2261"/>
      <c r="D195" s="2261"/>
      <c r="E195" s="2262"/>
      <c r="F195" s="904" t="str">
        <f>H129</f>
        <v>D</v>
      </c>
      <c r="G195" s="874"/>
      <c r="H195" s="874"/>
      <c r="I195" s="875"/>
      <c r="J195" s="886">
        <f>J194</f>
        <v>8</v>
      </c>
      <c r="K195" s="887"/>
      <c r="L195" s="887"/>
      <c r="M195" s="887"/>
      <c r="N195" s="888"/>
      <c r="O195" s="886">
        <f>J23</f>
        <v>4.2</v>
      </c>
      <c r="P195" s="887"/>
      <c r="Q195" s="887"/>
      <c r="R195" s="887"/>
      <c r="S195" s="887"/>
      <c r="T195" s="888"/>
      <c r="U195" s="886">
        <f>O146</f>
        <v>209.91</v>
      </c>
      <c r="V195" s="887"/>
      <c r="W195" s="887"/>
      <c r="X195" s="887"/>
      <c r="Y195" s="887"/>
      <c r="Z195" s="887"/>
      <c r="AA195" s="888"/>
      <c r="AB195" s="886">
        <f>$AH$167/(SQRT(O195/U195))</f>
        <v>4.7366001218474958</v>
      </c>
      <c r="AC195" s="887"/>
      <c r="AD195" s="887"/>
      <c r="AE195" s="887"/>
      <c r="AF195" s="887"/>
      <c r="AG195" s="888"/>
      <c r="AH195" s="947">
        <f>O195*($S$186*AB195)/(1+$AA$186*AB195)</f>
        <v>3.7837098836365941</v>
      </c>
      <c r="AI195" s="2260"/>
      <c r="AJ195" s="2260"/>
      <c r="AK195" s="2260"/>
      <c r="AL195" s="2260"/>
      <c r="AM195" s="2260"/>
      <c r="AN195" s="2260"/>
      <c r="AO195" s="2260"/>
      <c r="AP195" s="1"/>
    </row>
    <row r="196" spans="1:85" ht="24.95" customHeight="1"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  <c r="T196" s="314"/>
      <c r="U196" s="314"/>
      <c r="V196" s="314"/>
      <c r="W196" s="314"/>
      <c r="X196" s="314"/>
      <c r="Y196" s="314"/>
      <c r="Z196" s="314"/>
      <c r="AA196" s="314"/>
      <c r="AB196" s="314"/>
      <c r="AC196" s="314"/>
      <c r="AD196" s="314"/>
      <c r="AE196" s="314"/>
      <c r="AF196" s="314"/>
      <c r="AG196" s="314"/>
      <c r="AH196" s="314"/>
      <c r="AI196" s="314"/>
      <c r="AJ196" s="314"/>
      <c r="AK196" s="314"/>
      <c r="AL196" s="314"/>
      <c r="AM196" s="314"/>
      <c r="AN196" s="314"/>
      <c r="AO196" s="314"/>
      <c r="AP196" s="1"/>
    </row>
    <row r="197" spans="1:85" ht="24.95" customHeight="1">
      <c r="B197" s="738" t="s">
        <v>6</v>
      </c>
      <c r="C197" s="738"/>
      <c r="D197" s="738"/>
      <c r="E197" s="738"/>
      <c r="F197" s="738"/>
      <c r="G197" s="738"/>
      <c r="H197" s="738"/>
      <c r="I197" s="739"/>
      <c r="J197" s="1052" t="s">
        <v>269</v>
      </c>
      <c r="K197" s="1053"/>
      <c r="L197" s="1053"/>
      <c r="M197" s="1053"/>
      <c r="N197" s="1054"/>
      <c r="O197" s="740" t="s">
        <v>105</v>
      </c>
      <c r="P197" s="738"/>
      <c r="Q197" s="738"/>
      <c r="R197" s="739"/>
      <c r="S197" s="740" t="s">
        <v>270</v>
      </c>
      <c r="T197" s="738"/>
      <c r="U197" s="739"/>
      <c r="V197" s="740" t="s">
        <v>26</v>
      </c>
      <c r="W197" s="738"/>
      <c r="X197" s="738"/>
      <c r="Y197" s="739"/>
      <c r="Z197" s="740" t="s">
        <v>271</v>
      </c>
      <c r="AA197" s="738"/>
      <c r="AB197" s="738"/>
      <c r="AC197" s="739"/>
      <c r="AD197" s="740" t="s">
        <v>303</v>
      </c>
      <c r="AE197" s="738"/>
      <c r="AF197" s="738"/>
      <c r="AG197" s="739"/>
      <c r="AH197" s="740" t="s">
        <v>272</v>
      </c>
      <c r="AI197" s="738"/>
      <c r="AJ197" s="738"/>
      <c r="AK197" s="739"/>
      <c r="AL197" s="740" t="s">
        <v>273</v>
      </c>
      <c r="AM197" s="738"/>
      <c r="AN197" s="738"/>
      <c r="AO197" s="738"/>
      <c r="AP197" s="623"/>
      <c r="AQ197" s="603" t="s">
        <v>303</v>
      </c>
      <c r="AR197" s="537"/>
      <c r="AS197" s="537"/>
    </row>
    <row r="198" spans="1:85" ht="24.95" customHeight="1">
      <c r="B198" s="1704" t="str">
        <f>B193</f>
        <v>기존
구조물</v>
      </c>
      <c r="C198" s="1704"/>
      <c r="D198" s="1704"/>
      <c r="E198" s="1705"/>
      <c r="F198" s="901" t="str">
        <f>F193</f>
        <v>B</v>
      </c>
      <c r="G198" s="902"/>
      <c r="H198" s="902"/>
      <c r="I198" s="903"/>
      <c r="J198" s="1024">
        <v>6.1</v>
      </c>
      <c r="K198" s="2313"/>
      <c r="L198" s="2313"/>
      <c r="M198" s="2313"/>
      <c r="N198" s="2314"/>
      <c r="O198" s="2244">
        <f>J198+ABS(AB21)</f>
        <v>16.100000000000001</v>
      </c>
      <c r="P198" s="2245"/>
      <c r="Q198" s="2245"/>
      <c r="R198" s="2246"/>
      <c r="S198" s="2244">
        <f>ROUND(0.51-0.11*J193/O198,2)</f>
        <v>0.46</v>
      </c>
      <c r="T198" s="2245"/>
      <c r="U198" s="2246"/>
      <c r="V198" s="2244">
        <f>ABS(AB21)+U21</f>
        <v>13.356</v>
      </c>
      <c r="W198" s="2245"/>
      <c r="X198" s="2245"/>
      <c r="Y198" s="2246"/>
      <c r="Z198" s="2244">
        <f>O198-V198</f>
        <v>2.7440000000000015</v>
      </c>
      <c r="AA198" s="2245"/>
      <c r="AB198" s="2245"/>
      <c r="AC198" s="2246"/>
      <c r="AD198" s="967">
        <f>S198*(1-Z198/AH193)</f>
        <v>7.6238459765921432E-2</v>
      </c>
      <c r="AE198" s="968"/>
      <c r="AF198" s="968"/>
      <c r="AG198" s="969"/>
      <c r="AH198" s="2247">
        <f>AD198*$O$193</f>
        <v>0.27445845515731715</v>
      </c>
      <c r="AI198" s="2248"/>
      <c r="AJ198" s="2248"/>
      <c r="AK198" s="2249"/>
      <c r="AL198" s="2250">
        <v>0.3</v>
      </c>
      <c r="AM198" s="2251"/>
      <c r="AN198" s="2251"/>
      <c r="AO198" s="2251"/>
      <c r="AP198" s="623"/>
      <c r="AQ198" s="640">
        <f>AL198/O193</f>
        <v>8.3333333333333329E-2</v>
      </c>
      <c r="AR198" s="537"/>
      <c r="AS198" s="537"/>
      <c r="AT198" s="641" t="s">
        <v>664</v>
      </c>
    </row>
    <row r="199" spans="1:85" ht="24.95" customHeight="1">
      <c r="B199" s="1706"/>
      <c r="C199" s="1706"/>
      <c r="D199" s="1706"/>
      <c r="E199" s="1707"/>
      <c r="F199" s="899" t="str">
        <f>F194</f>
        <v>C</v>
      </c>
      <c r="G199" s="872"/>
      <c r="H199" s="872"/>
      <c r="I199" s="873"/>
      <c r="J199" s="1025">
        <v>6.7</v>
      </c>
      <c r="K199" s="2315"/>
      <c r="L199" s="2315"/>
      <c r="M199" s="2315"/>
      <c r="N199" s="2316"/>
      <c r="O199" s="883">
        <f>J199+ABS(AB22)</f>
        <v>16.7</v>
      </c>
      <c r="P199" s="884"/>
      <c r="Q199" s="884"/>
      <c r="R199" s="885"/>
      <c r="S199" s="883">
        <f>ROUND(0.51-0.11*J194/O199,2)</f>
        <v>0.46</v>
      </c>
      <c r="T199" s="884"/>
      <c r="U199" s="885"/>
      <c r="V199" s="883">
        <f>ABS(AB22)+U22</f>
        <v>13.356</v>
      </c>
      <c r="W199" s="884"/>
      <c r="X199" s="884"/>
      <c r="Y199" s="885"/>
      <c r="Z199" s="883">
        <f>O199-V199</f>
        <v>3.3439999999999994</v>
      </c>
      <c r="AA199" s="884"/>
      <c r="AB199" s="884"/>
      <c r="AC199" s="885"/>
      <c r="AD199" s="931">
        <f>S199*(1-Z199/AH194)</f>
        <v>6.2026721706507665E-2</v>
      </c>
      <c r="AE199" s="932"/>
      <c r="AF199" s="932"/>
      <c r="AG199" s="933"/>
      <c r="AH199" s="2254">
        <f>AD199*$O$194</f>
        <v>0.26671490333798292</v>
      </c>
      <c r="AI199" s="2255"/>
      <c r="AJ199" s="2255"/>
      <c r="AK199" s="2256"/>
      <c r="AL199" s="938"/>
      <c r="AM199" s="939"/>
      <c r="AN199" s="939"/>
      <c r="AO199" s="939"/>
      <c r="AP199" s="623"/>
      <c r="AQ199" s="640">
        <f>AL198/O194</f>
        <v>6.9767441860465115E-2</v>
      </c>
      <c r="AR199" s="537"/>
      <c r="AS199" s="537"/>
    </row>
    <row r="200" spans="1:85" ht="24.95" customHeight="1">
      <c r="B200" s="2261"/>
      <c r="C200" s="2261"/>
      <c r="D200" s="2261"/>
      <c r="E200" s="2262"/>
      <c r="F200" s="904" t="str">
        <f>F195</f>
        <v>D</v>
      </c>
      <c r="G200" s="874"/>
      <c r="H200" s="874"/>
      <c r="I200" s="875"/>
      <c r="J200" s="1027">
        <v>6.6</v>
      </c>
      <c r="K200" s="2317"/>
      <c r="L200" s="2317"/>
      <c r="M200" s="2317"/>
      <c r="N200" s="2318"/>
      <c r="O200" s="886">
        <f>J200+ABS(AB23)</f>
        <v>16.600000000000001</v>
      </c>
      <c r="P200" s="887"/>
      <c r="Q200" s="887"/>
      <c r="R200" s="888"/>
      <c r="S200" s="886">
        <f>ROUND(0.51-0.11*J195/O200,2)</f>
        <v>0.46</v>
      </c>
      <c r="T200" s="887"/>
      <c r="U200" s="888"/>
      <c r="V200" s="886">
        <f>ABS(AB23)+U23</f>
        <v>13.356</v>
      </c>
      <c r="W200" s="887"/>
      <c r="X200" s="887"/>
      <c r="Y200" s="888"/>
      <c r="Z200" s="886">
        <f>O200-V200</f>
        <v>3.2440000000000015</v>
      </c>
      <c r="AA200" s="887"/>
      <c r="AB200" s="887"/>
      <c r="AC200" s="888"/>
      <c r="AD200" s="956">
        <f>S200*(1-Z200/AH195)</f>
        <v>6.5614583070047361E-2</v>
      </c>
      <c r="AE200" s="957"/>
      <c r="AF200" s="957"/>
      <c r="AG200" s="958"/>
      <c r="AH200" s="2257">
        <f>AD200*$O$195</f>
        <v>0.27558124889419894</v>
      </c>
      <c r="AI200" s="2258"/>
      <c r="AJ200" s="2258"/>
      <c r="AK200" s="2259"/>
      <c r="AL200" s="2252"/>
      <c r="AM200" s="2253"/>
      <c r="AN200" s="2253"/>
      <c r="AO200" s="2253"/>
      <c r="AP200" s="623"/>
      <c r="AQ200" s="640">
        <f>AL198/O195</f>
        <v>7.1428571428571425E-2</v>
      </c>
      <c r="AR200" s="537"/>
      <c r="AS200" s="537"/>
    </row>
    <row r="201" spans="1:85" ht="20.100000000000001" customHeight="1">
      <c r="B201" s="314"/>
      <c r="C201" s="314"/>
      <c r="D201" s="314"/>
      <c r="E201" s="314"/>
      <c r="F201" s="314"/>
      <c r="G201" s="314"/>
      <c r="H201" s="314"/>
      <c r="I201" s="314"/>
      <c r="J201" s="314"/>
      <c r="K201" s="314"/>
      <c r="L201" s="314"/>
      <c r="M201" s="314"/>
      <c r="N201" s="314"/>
      <c r="O201" s="314"/>
      <c r="P201" s="314"/>
      <c r="Q201" s="314"/>
      <c r="R201" s="314"/>
      <c r="S201" s="314"/>
      <c r="T201" s="314"/>
      <c r="U201" s="314"/>
      <c r="V201" s="314"/>
      <c r="W201" s="314"/>
      <c r="X201" s="314"/>
      <c r="Y201" s="314"/>
      <c r="Z201" s="314"/>
      <c r="AA201" s="314"/>
      <c r="AB201" s="314"/>
      <c r="AC201" s="314"/>
      <c r="AD201" s="314"/>
      <c r="AE201" s="314"/>
      <c r="AF201" s="314"/>
      <c r="AG201" s="314"/>
      <c r="AH201" s="314"/>
      <c r="AI201" s="314"/>
      <c r="AJ201" s="314"/>
      <c r="AK201" s="314"/>
      <c r="AL201" s="314"/>
      <c r="AM201" s="314"/>
      <c r="AN201" s="314"/>
      <c r="AO201" s="314"/>
      <c r="AP201" s="623"/>
      <c r="AQ201" s="640"/>
      <c r="AR201" s="537"/>
      <c r="AS201" s="537"/>
    </row>
    <row r="202" spans="1:85" ht="24" customHeight="1">
      <c r="C202" s="1"/>
      <c r="I202" s="608"/>
      <c r="J202" s="608"/>
      <c r="K202" s="608"/>
      <c r="L202" s="608"/>
      <c r="M202" s="608"/>
      <c r="O202" s="608"/>
      <c r="P202" s="608"/>
      <c r="Q202" s="608"/>
      <c r="R202" s="608"/>
      <c r="S202" s="608"/>
      <c r="T202" s="608"/>
      <c r="AP202" s="488"/>
      <c r="AQ202" s="530"/>
      <c r="AR202" s="530"/>
      <c r="AS202" s="530"/>
      <c r="AT202" s="530"/>
      <c r="AU202" s="530"/>
      <c r="AV202" s="530"/>
    </row>
    <row r="203" spans="1:85" ht="24" customHeight="1">
      <c r="C203" s="573"/>
      <c r="D203" s="610"/>
      <c r="I203" s="608"/>
      <c r="J203" s="608"/>
      <c r="K203" s="608"/>
      <c r="L203" s="608"/>
      <c r="M203" s="608"/>
      <c r="O203" s="880"/>
      <c r="P203" s="880"/>
      <c r="Q203" s="880"/>
      <c r="R203" s="880"/>
      <c r="S203" s="880"/>
      <c r="T203" s="880"/>
      <c r="U203" s="880"/>
      <c r="W203" s="880"/>
      <c r="X203" s="880"/>
      <c r="Y203" s="880"/>
      <c r="Z203" s="880"/>
      <c r="AA203" s="880"/>
      <c r="AB203" s="645"/>
      <c r="AC203" s="645"/>
      <c r="AP203" s="537"/>
      <c r="AQ203" s="530"/>
      <c r="AR203" s="530"/>
      <c r="AS203" s="530"/>
      <c r="AT203" s="530"/>
      <c r="AU203" s="530"/>
      <c r="AV203" s="530"/>
      <c r="CF203" s="611"/>
      <c r="CG203" s="1"/>
    </row>
    <row r="204" spans="1:85" ht="24" customHeight="1">
      <c r="C204" s="573"/>
      <c r="D204" s="610"/>
      <c r="I204" s="608"/>
      <c r="J204" s="608"/>
      <c r="K204" s="608"/>
      <c r="L204" s="608"/>
      <c r="M204" s="608"/>
      <c r="O204" s="880"/>
      <c r="P204" s="880"/>
      <c r="Q204" s="880"/>
      <c r="R204" s="880"/>
      <c r="S204" s="880"/>
      <c r="T204" s="880"/>
      <c r="U204" s="880"/>
      <c r="W204" s="880"/>
      <c r="X204" s="880"/>
      <c r="Y204" s="880"/>
      <c r="Z204" s="880"/>
      <c r="AA204" s="880"/>
      <c r="AB204" s="645"/>
      <c r="AC204" s="645"/>
      <c r="AP204" s="537"/>
      <c r="AQ204" s="530"/>
      <c r="AR204" s="530"/>
      <c r="AS204" s="530"/>
      <c r="AT204" s="530"/>
      <c r="AU204" s="530"/>
      <c r="AV204" s="530"/>
      <c r="CF204" s="611"/>
      <c r="CG204" s="1"/>
    </row>
    <row r="205" spans="1:85" ht="24" customHeight="1">
      <c r="C205" s="573"/>
      <c r="D205" s="610"/>
      <c r="I205" s="608"/>
      <c r="J205" s="608"/>
      <c r="K205" s="608"/>
      <c r="L205" s="608"/>
      <c r="M205" s="608"/>
      <c r="O205" s="645"/>
      <c r="P205" s="645"/>
      <c r="Q205" s="645"/>
      <c r="R205" s="645"/>
      <c r="S205" s="645"/>
      <c r="T205" s="645"/>
      <c r="U205" s="645"/>
      <c r="AP205" s="537"/>
      <c r="AQ205" s="530"/>
      <c r="AR205" s="530"/>
      <c r="AS205" s="530"/>
      <c r="AT205" s="530"/>
      <c r="AU205" s="530"/>
      <c r="AV205" s="530"/>
      <c r="CF205" s="611"/>
      <c r="CG205" s="1"/>
    </row>
    <row r="206" spans="1:85" ht="24" customHeight="1">
      <c r="B206" s="292"/>
      <c r="C206" s="573"/>
      <c r="D206" s="292"/>
      <c r="E206" s="292"/>
      <c r="F206" s="292"/>
      <c r="G206" s="292"/>
      <c r="H206" s="292"/>
      <c r="I206" s="292"/>
      <c r="J206" s="577"/>
      <c r="K206" s="577"/>
      <c r="L206" s="577"/>
      <c r="M206" s="646"/>
      <c r="N206" s="577"/>
      <c r="O206" s="645"/>
      <c r="P206" s="645"/>
      <c r="Q206" s="645"/>
      <c r="R206" s="645"/>
      <c r="S206" s="645"/>
      <c r="T206" s="645"/>
      <c r="U206" s="645"/>
      <c r="V206" s="22"/>
      <c r="W206" s="22"/>
      <c r="X206" s="22"/>
      <c r="Y206" s="22"/>
      <c r="Z206" s="22"/>
      <c r="AA206" s="22"/>
      <c r="AB206" s="22"/>
      <c r="AC206" s="22"/>
      <c r="AD206" s="553"/>
      <c r="AE206" s="553"/>
      <c r="AF206" s="553"/>
      <c r="AG206" s="553"/>
      <c r="AH206" s="642"/>
      <c r="AI206" s="642"/>
      <c r="AJ206" s="642"/>
      <c r="AK206" s="642"/>
      <c r="AL206" s="642"/>
      <c r="AM206" s="642"/>
      <c r="AN206" s="642"/>
      <c r="AO206" s="642"/>
      <c r="AP206" s="623"/>
      <c r="AQ206" s="537"/>
      <c r="AR206" s="537"/>
      <c r="AS206" s="537"/>
    </row>
    <row r="207" spans="1:85" ht="21.95" customHeight="1">
      <c r="A207" s="572"/>
      <c r="B207" s="574"/>
      <c r="C207" s="574"/>
      <c r="D207" s="574"/>
      <c r="E207" s="574"/>
      <c r="F207" s="574"/>
      <c r="G207" s="574"/>
      <c r="H207" s="574"/>
      <c r="I207" s="574"/>
      <c r="J207" s="574"/>
      <c r="K207" s="574"/>
      <c r="L207" s="574"/>
      <c r="M207" s="574"/>
      <c r="N207" s="574"/>
      <c r="O207" s="574"/>
      <c r="P207" s="574"/>
      <c r="Q207" s="574"/>
      <c r="R207" s="574"/>
      <c r="S207" s="574"/>
      <c r="T207" s="574"/>
      <c r="U207" s="574"/>
      <c r="V207" s="647"/>
      <c r="W207" s="647"/>
      <c r="X207" s="647"/>
      <c r="Y207" s="647"/>
      <c r="Z207" s="647"/>
      <c r="AA207" s="647"/>
      <c r="AB207" s="647"/>
      <c r="AC207" s="647"/>
      <c r="AD207" s="647"/>
      <c r="AE207" s="647"/>
      <c r="AF207" s="647"/>
      <c r="AG207" s="647"/>
      <c r="AH207" s="647"/>
      <c r="AI207" s="577"/>
      <c r="AJ207" s="577"/>
      <c r="AK207" s="577"/>
      <c r="AL207" s="577"/>
      <c r="AM207" s="577"/>
      <c r="AN207" s="577"/>
      <c r="AO207" s="577"/>
    </row>
    <row r="208" spans="1:85" ht="15" customHeight="1">
      <c r="A208" s="572"/>
      <c r="B208" s="1"/>
      <c r="C208" s="573"/>
      <c r="D208" s="572"/>
      <c r="E208" s="572"/>
      <c r="F208" s="572"/>
      <c r="G208" s="572"/>
      <c r="H208" s="572"/>
      <c r="I208" s="572"/>
      <c r="J208" s="572"/>
      <c r="K208" s="572"/>
      <c r="L208" s="572"/>
      <c r="M208" s="572"/>
      <c r="N208" s="572"/>
      <c r="O208" s="572"/>
      <c r="P208" s="572"/>
      <c r="Q208" s="572"/>
      <c r="R208" s="572"/>
      <c r="S208" s="572"/>
      <c r="T208" s="572"/>
      <c r="U208" s="572"/>
      <c r="V208" s="572"/>
      <c r="W208" s="572"/>
      <c r="X208" s="572"/>
      <c r="Y208" s="572"/>
      <c r="Z208" s="572"/>
      <c r="AA208" s="572"/>
      <c r="AB208" s="572"/>
      <c r="AC208" s="572"/>
      <c r="AD208" s="572"/>
      <c r="AE208" s="572"/>
      <c r="AF208" s="572"/>
      <c r="AG208" s="572"/>
      <c r="AH208" s="572"/>
      <c r="AI208" s="572"/>
      <c r="AJ208" s="572"/>
      <c r="AK208" s="572"/>
      <c r="AL208" s="572"/>
      <c r="AM208" s="572"/>
      <c r="AN208" s="572"/>
      <c r="AO208" s="572"/>
    </row>
    <row r="209" spans="1:77" ht="20.100000000000001" customHeight="1">
      <c r="A209" s="572"/>
      <c r="B209" s="1"/>
      <c r="C209" s="573"/>
      <c r="D209" s="572"/>
      <c r="E209" s="572"/>
      <c r="F209" s="572"/>
      <c r="G209" s="572"/>
      <c r="H209" s="572"/>
      <c r="I209" s="572"/>
      <c r="J209" s="572"/>
      <c r="K209" s="572"/>
      <c r="L209" s="572"/>
      <c r="M209" s="572"/>
      <c r="N209" s="572"/>
      <c r="O209" s="572"/>
      <c r="P209" s="572"/>
      <c r="Q209" s="572"/>
      <c r="R209" s="572"/>
      <c r="S209" s="572"/>
      <c r="T209" s="572"/>
      <c r="U209" s="572"/>
      <c r="V209" s="572"/>
      <c r="W209" s="572"/>
      <c r="X209" s="572"/>
      <c r="Y209" s="572"/>
      <c r="Z209" s="572"/>
      <c r="AA209" s="572"/>
      <c r="AB209" s="572"/>
      <c r="AC209" s="572"/>
      <c r="AD209" s="572"/>
      <c r="AE209" s="572"/>
      <c r="AF209" s="572"/>
      <c r="AG209" s="572"/>
      <c r="AH209" s="572"/>
      <c r="AI209" s="572"/>
      <c r="AJ209" s="572"/>
      <c r="AK209" s="572"/>
      <c r="AL209" s="572"/>
      <c r="AM209" s="572"/>
      <c r="AN209" s="572"/>
      <c r="AO209" s="572"/>
    </row>
    <row r="210" spans="1:77" ht="20.100000000000001" customHeight="1">
      <c r="A210" s="572"/>
      <c r="B210" s="578"/>
      <c r="C210" s="578"/>
      <c r="D210" s="578"/>
      <c r="E210" s="578"/>
      <c r="F210" s="578"/>
      <c r="G210" s="578"/>
      <c r="H210" s="578"/>
      <c r="I210" s="578"/>
      <c r="J210" s="578"/>
      <c r="K210" s="578"/>
      <c r="L210" s="578"/>
      <c r="M210" s="578"/>
      <c r="N210" s="578"/>
      <c r="O210" s="578"/>
      <c r="P210" s="578"/>
      <c r="Q210" s="578"/>
      <c r="R210" s="578"/>
      <c r="S210" s="578"/>
      <c r="T210" s="578"/>
      <c r="U210" s="578"/>
      <c r="V210" s="578"/>
      <c r="W210" s="578"/>
      <c r="X210" s="578"/>
      <c r="Y210" s="578"/>
      <c r="Z210" s="578"/>
      <c r="AA210" s="578"/>
      <c r="AB210" s="578"/>
      <c r="AC210" s="578"/>
      <c r="AD210" s="578"/>
      <c r="AE210" s="578"/>
      <c r="AF210" s="578"/>
      <c r="AG210" s="578"/>
      <c r="AH210" s="578"/>
      <c r="AI210" s="578"/>
      <c r="AJ210" s="578"/>
      <c r="AK210" s="578"/>
      <c r="AL210" s="578"/>
      <c r="AM210" s="578"/>
      <c r="AN210" s="578"/>
      <c r="AO210" s="578"/>
    </row>
    <row r="211" spans="1:77" ht="20.100000000000001" customHeight="1">
      <c r="A211" s="572"/>
      <c r="B211" s="648"/>
      <c r="C211" s="648"/>
      <c r="D211" s="648"/>
      <c r="E211" s="648"/>
      <c r="F211" s="648"/>
      <c r="G211" s="648"/>
      <c r="H211" s="648"/>
      <c r="I211" s="648"/>
      <c r="J211" s="648"/>
      <c r="K211" s="648"/>
      <c r="L211" s="648"/>
      <c r="M211" s="648"/>
      <c r="N211" s="648"/>
      <c r="O211" s="648"/>
      <c r="P211" s="648"/>
      <c r="Q211" s="648"/>
      <c r="R211" s="648"/>
      <c r="S211" s="648"/>
      <c r="T211" s="648"/>
      <c r="U211" s="648"/>
      <c r="V211" s="649"/>
      <c r="W211" s="649"/>
      <c r="X211" s="649"/>
      <c r="Y211" s="649"/>
      <c r="Z211" s="649"/>
      <c r="AA211" s="649"/>
      <c r="AB211" s="537"/>
      <c r="AC211" s="650"/>
      <c r="AD211" s="650"/>
      <c r="AE211" s="650"/>
      <c r="AF211" s="650"/>
      <c r="AG211" s="650"/>
      <c r="AH211" s="650"/>
      <c r="AI211" s="651"/>
      <c r="AJ211" s="651"/>
      <c r="AK211" s="651"/>
      <c r="AL211" s="651"/>
      <c r="AM211" s="651"/>
      <c r="AN211" s="651"/>
      <c r="AO211" s="651"/>
    </row>
    <row r="212" spans="1:77" ht="20.100000000000001" customHeight="1">
      <c r="A212" s="572"/>
      <c r="B212" s="652"/>
      <c r="C212" s="652"/>
      <c r="D212" s="652"/>
      <c r="E212" s="652"/>
      <c r="F212" s="652"/>
      <c r="G212" s="652"/>
      <c r="H212" s="652"/>
      <c r="I212" s="652"/>
      <c r="J212" s="652"/>
      <c r="K212" s="652"/>
      <c r="L212" s="652"/>
      <c r="M212" s="652"/>
      <c r="N212" s="652"/>
      <c r="O212" s="652"/>
      <c r="P212" s="652"/>
      <c r="Q212" s="652"/>
      <c r="R212" s="652"/>
      <c r="S212" s="652"/>
      <c r="T212" s="652"/>
      <c r="U212" s="652"/>
      <c r="V212" s="649"/>
      <c r="W212" s="649"/>
      <c r="X212" s="649"/>
      <c r="Y212" s="649"/>
      <c r="Z212" s="649"/>
      <c r="AA212" s="649"/>
      <c r="AB212" s="649"/>
      <c r="AC212" s="649"/>
      <c r="AD212" s="649"/>
      <c r="AE212" s="649"/>
      <c r="AF212" s="649"/>
      <c r="AG212" s="649"/>
      <c r="AH212" s="649"/>
      <c r="AI212" s="651"/>
      <c r="AJ212" s="651"/>
      <c r="AK212" s="651"/>
      <c r="AL212" s="651"/>
      <c r="AM212" s="651"/>
      <c r="AN212" s="651"/>
      <c r="AO212" s="651"/>
    </row>
    <row r="213" spans="1:77" ht="20.100000000000001" customHeight="1">
      <c r="A213" s="572"/>
      <c r="B213" s="535"/>
      <c r="C213" s="535"/>
      <c r="D213" s="535"/>
      <c r="E213" s="535"/>
      <c r="F213" s="535"/>
      <c r="G213" s="535"/>
      <c r="H213" s="535"/>
      <c r="I213" s="535"/>
      <c r="J213" s="535"/>
      <c r="K213" s="535"/>
      <c r="L213" s="535"/>
      <c r="M213" s="535"/>
      <c r="N213" s="535"/>
      <c r="O213" s="535"/>
      <c r="P213" s="535"/>
      <c r="Q213" s="535"/>
      <c r="R213" s="535"/>
      <c r="S213" s="535"/>
      <c r="T213" s="535"/>
      <c r="U213" s="535"/>
      <c r="V213" s="653"/>
      <c r="W213" s="653"/>
      <c r="X213" s="653"/>
      <c r="Y213" s="653"/>
      <c r="Z213" s="653"/>
      <c r="AA213" s="653"/>
      <c r="AB213" s="653"/>
      <c r="AC213" s="653"/>
      <c r="AD213" s="653"/>
      <c r="AE213" s="653"/>
      <c r="AF213" s="653"/>
      <c r="AG213" s="653"/>
      <c r="AH213" s="653"/>
      <c r="AI213" s="651"/>
      <c r="AJ213" s="651"/>
      <c r="AK213" s="651"/>
      <c r="AL213" s="651"/>
      <c r="AM213" s="651"/>
      <c r="AN213" s="651"/>
      <c r="AO213" s="651"/>
    </row>
    <row r="214" spans="1:77" ht="24.95" customHeight="1">
      <c r="BY214" s="654"/>
    </row>
    <row r="215" spans="1:77" ht="20.100000000000001" customHeight="1">
      <c r="BY215" s="654"/>
    </row>
    <row r="216" spans="1:77" ht="20.100000000000001" customHeight="1">
      <c r="BY216" s="654"/>
    </row>
    <row r="217" spans="1:77" ht="20.100000000000001" customHeight="1">
      <c r="BY217" s="654"/>
    </row>
    <row r="218" spans="1:77" ht="20.100000000000001" customHeight="1">
      <c r="BY218" s="654"/>
    </row>
    <row r="219" spans="1:77" ht="20.100000000000001" customHeight="1">
      <c r="BY219" s="654"/>
    </row>
    <row r="220" spans="1:77" ht="20.100000000000001" customHeight="1">
      <c r="BY220" s="654"/>
    </row>
    <row r="221" spans="1:77" ht="20.100000000000001" customHeight="1">
      <c r="BY221" s="654"/>
    </row>
  </sheetData>
  <mergeCells count="507">
    <mergeCell ref="AC16:AK16"/>
    <mergeCell ref="AL13:AO16"/>
    <mergeCell ref="AL12:AO12"/>
    <mergeCell ref="AC12:AK12"/>
    <mergeCell ref="AI13:AK13"/>
    <mergeCell ref="AC13:AG13"/>
    <mergeCell ref="AC14:AK14"/>
    <mergeCell ref="AC15:AK15"/>
    <mergeCell ref="T15:AB15"/>
    <mergeCell ref="T16:AB16"/>
    <mergeCell ref="Q13:S13"/>
    <mergeCell ref="K14:S14"/>
    <mergeCell ref="K15:S15"/>
    <mergeCell ref="K16:S16"/>
    <mergeCell ref="T13:X13"/>
    <mergeCell ref="T14:AB14"/>
    <mergeCell ref="AD5:AO5"/>
    <mergeCell ref="M5:AC5"/>
    <mergeCell ref="B13:J13"/>
    <mergeCell ref="K13:O13"/>
    <mergeCell ref="B12:J12"/>
    <mergeCell ref="K12:S12"/>
    <mergeCell ref="AD6:AO6"/>
    <mergeCell ref="M6:AC6"/>
    <mergeCell ref="T12:AB12"/>
    <mergeCell ref="Z13:AB13"/>
    <mergeCell ref="F57:G57"/>
    <mergeCell ref="F56:G56"/>
    <mergeCell ref="B3:L3"/>
    <mergeCell ref="M3:AC3"/>
    <mergeCell ref="AD3:AO3"/>
    <mergeCell ref="B4:L4"/>
    <mergeCell ref="M4:AC4"/>
    <mergeCell ref="AD4:AO4"/>
    <mergeCell ref="B5:L5"/>
    <mergeCell ref="B6:L6"/>
    <mergeCell ref="B7:L7"/>
    <mergeCell ref="M7:AC7"/>
    <mergeCell ref="AD7:AO7"/>
    <mergeCell ref="B8:L8"/>
    <mergeCell ref="M8:AC8"/>
    <mergeCell ref="AD8:AO8"/>
    <mergeCell ref="B14:J14"/>
    <mergeCell ref="B15:J15"/>
    <mergeCell ref="B16:J16"/>
    <mergeCell ref="AB21:AH21"/>
    <mergeCell ref="AI21:AO21"/>
    <mergeCell ref="F22:I22"/>
    <mergeCell ref="B20:I20"/>
    <mergeCell ref="J20:N20"/>
    <mergeCell ref="O20:T20"/>
    <mergeCell ref="U20:AA20"/>
    <mergeCell ref="B21:E23"/>
    <mergeCell ref="F23:I23"/>
    <mergeCell ref="J23:N23"/>
    <mergeCell ref="O23:T23"/>
    <mergeCell ref="U23:AA23"/>
    <mergeCell ref="AB23:AH23"/>
    <mergeCell ref="J22:N22"/>
    <mergeCell ref="O22:T22"/>
    <mergeCell ref="U22:AA22"/>
    <mergeCell ref="AB22:AH22"/>
    <mergeCell ref="BK20:BT20"/>
    <mergeCell ref="BU20:CD20"/>
    <mergeCell ref="F21:I21"/>
    <mergeCell ref="J21:N21"/>
    <mergeCell ref="O21:T21"/>
    <mergeCell ref="U21:AA21"/>
    <mergeCell ref="AB20:AH20"/>
    <mergeCell ref="AI20:AO20"/>
    <mergeCell ref="AI22:AO22"/>
    <mergeCell ref="AE33:AI33"/>
    <mergeCell ref="J31:O31"/>
    <mergeCell ref="P33:R33"/>
    <mergeCell ref="T33:U33"/>
    <mergeCell ref="AI23:AO23"/>
    <mergeCell ref="AK31:AO31"/>
    <mergeCell ref="F32:I32"/>
    <mergeCell ref="J32:O32"/>
    <mergeCell ref="P32:R32"/>
    <mergeCell ref="T32:U32"/>
    <mergeCell ref="W32:Y32"/>
    <mergeCell ref="AE31:AI31"/>
    <mergeCell ref="AA31:AC31"/>
    <mergeCell ref="B45:G45"/>
    <mergeCell ref="H45:M45"/>
    <mergeCell ref="AK33:AO33"/>
    <mergeCell ref="AA32:AC32"/>
    <mergeCell ref="AE32:AI32"/>
    <mergeCell ref="AK32:AO32"/>
    <mergeCell ref="F33:I33"/>
    <mergeCell ref="J33:O33"/>
    <mergeCell ref="W33:Y33"/>
    <mergeCell ref="AA33:AC33"/>
    <mergeCell ref="AI54:AO54"/>
    <mergeCell ref="Y55:AA55"/>
    <mergeCell ref="AB55:AE55"/>
    <mergeCell ref="AG55:AL55"/>
    <mergeCell ref="G54:L54"/>
    <mergeCell ref="M54:S54"/>
    <mergeCell ref="T54:Z54"/>
    <mergeCell ref="AA54:AH54"/>
    <mergeCell ref="J55:K55"/>
    <mergeCell ref="M55:N55"/>
    <mergeCell ref="O68:P68"/>
    <mergeCell ref="Q68:U68"/>
    <mergeCell ref="W68:Z68"/>
    <mergeCell ref="M61:U61"/>
    <mergeCell ref="V61:AD61"/>
    <mergeCell ref="AE61:AO61"/>
    <mergeCell ref="M62:U62"/>
    <mergeCell ref="V62:AD62"/>
    <mergeCell ref="AE62:AO62"/>
    <mergeCell ref="B69:F69"/>
    <mergeCell ref="G69:L69"/>
    <mergeCell ref="M69:S69"/>
    <mergeCell ref="T69:Z69"/>
    <mergeCell ref="AA69:AH69"/>
    <mergeCell ref="AI69:AO69"/>
    <mergeCell ref="B73:H73"/>
    <mergeCell ref="I73:O73"/>
    <mergeCell ref="P73:V73"/>
    <mergeCell ref="W73:AC73"/>
    <mergeCell ref="AD73:AJ73"/>
    <mergeCell ref="AK73:AO73"/>
    <mergeCell ref="B74:H74"/>
    <mergeCell ref="I74:O74"/>
    <mergeCell ref="P74:V74"/>
    <mergeCell ref="W74:AC74"/>
    <mergeCell ref="AD74:AJ74"/>
    <mergeCell ref="AK74:AO74"/>
    <mergeCell ref="W75:AC75"/>
    <mergeCell ref="AD75:AJ75"/>
    <mergeCell ref="AK75:AO75"/>
    <mergeCell ref="B76:H76"/>
    <mergeCell ref="I76:O76"/>
    <mergeCell ref="P76:V76"/>
    <mergeCell ref="AD76:AJ76"/>
    <mergeCell ref="AK76:AO76"/>
    <mergeCell ref="B77:H77"/>
    <mergeCell ref="I77:O77"/>
    <mergeCell ref="P77:V77"/>
    <mergeCell ref="AC135:AG136"/>
    <mergeCell ref="B83:L83"/>
    <mergeCell ref="M83:U83"/>
    <mergeCell ref="V83:AD83"/>
    <mergeCell ref="AE83:AO83"/>
    <mergeCell ref="T79:W79"/>
    <mergeCell ref="F80:G80"/>
    <mergeCell ref="N45:S45"/>
    <mergeCell ref="T45:Y45"/>
    <mergeCell ref="S46:V46"/>
    <mergeCell ref="X46:AA46"/>
    <mergeCell ref="F55:G55"/>
    <mergeCell ref="W76:AC76"/>
    <mergeCell ref="B75:H75"/>
    <mergeCell ref="I75:O75"/>
    <mergeCell ref="P75:V75"/>
    <mergeCell ref="Z45:AE45"/>
    <mergeCell ref="AF45:AO45"/>
    <mergeCell ref="O46:R46"/>
    <mergeCell ref="F145:I145"/>
    <mergeCell ref="F144:I144"/>
    <mergeCell ref="AI143:AM143"/>
    <mergeCell ref="AN143:AO143"/>
    <mergeCell ref="X135:Y136"/>
    <mergeCell ref="M72:S72"/>
    <mergeCell ref="T72:Z72"/>
    <mergeCell ref="AI72:AO72"/>
    <mergeCell ref="M71:S71"/>
    <mergeCell ref="T71:Z71"/>
    <mergeCell ref="AA71:AH71"/>
    <mergeCell ref="AI71:AO71"/>
    <mergeCell ref="M70:S70"/>
    <mergeCell ref="T70:Z70"/>
    <mergeCell ref="AA70:AH70"/>
    <mergeCell ref="AI70:AO70"/>
    <mergeCell ref="I80:K80"/>
    <mergeCell ref="M80:N80"/>
    <mergeCell ref="P80:R80"/>
    <mergeCell ref="Z135:AB136"/>
    <mergeCell ref="AA72:AH72"/>
    <mergeCell ref="F79:G79"/>
    <mergeCell ref="I79:K79"/>
    <mergeCell ref="M79:N79"/>
    <mergeCell ref="P79:R79"/>
    <mergeCell ref="T81:W81"/>
    <mergeCell ref="AH139:AM140"/>
    <mergeCell ref="B84:F86"/>
    <mergeCell ref="G84:L84"/>
    <mergeCell ref="M84:U84"/>
    <mergeCell ref="V84:AD84"/>
    <mergeCell ref="AE84:AO84"/>
    <mergeCell ref="G85:L85"/>
    <mergeCell ref="M85:U85"/>
    <mergeCell ref="V85:AD85"/>
    <mergeCell ref="AE85:AO85"/>
    <mergeCell ref="AB173:AE173"/>
    <mergeCell ref="AB174:AE174"/>
    <mergeCell ref="AB177:AE177"/>
    <mergeCell ref="D179:AN179"/>
    <mergeCell ref="B181:R181"/>
    <mergeCell ref="S181:Z181"/>
    <mergeCell ref="AA181:AH181"/>
    <mergeCell ref="AI181:AN181"/>
    <mergeCell ref="F200:I200"/>
    <mergeCell ref="J200:N200"/>
    <mergeCell ref="O199:R199"/>
    <mergeCell ref="S199:U199"/>
    <mergeCell ref="O192:T192"/>
    <mergeCell ref="U192:AA192"/>
    <mergeCell ref="F195:I195"/>
    <mergeCell ref="J195:N195"/>
    <mergeCell ref="O195:T195"/>
    <mergeCell ref="U195:AA195"/>
    <mergeCell ref="O203:U203"/>
    <mergeCell ref="W203:AA203"/>
    <mergeCell ref="B198:E200"/>
    <mergeCell ref="F198:I198"/>
    <mergeCell ref="J198:N198"/>
    <mergeCell ref="O198:R198"/>
    <mergeCell ref="F199:I199"/>
    <mergeCell ref="J199:N199"/>
    <mergeCell ref="O200:R200"/>
    <mergeCell ref="S200:U200"/>
    <mergeCell ref="Z43:AE43"/>
    <mergeCell ref="AF43:AO43"/>
    <mergeCell ref="B30:I30"/>
    <mergeCell ref="J30:O30"/>
    <mergeCell ref="P30:AD30"/>
    <mergeCell ref="AE30:AO30"/>
    <mergeCell ref="F31:I31"/>
    <mergeCell ref="P31:R31"/>
    <mergeCell ref="T31:U31"/>
    <mergeCell ref="W31:Y31"/>
    <mergeCell ref="B31:E33"/>
    <mergeCell ref="B44:G44"/>
    <mergeCell ref="H44:M44"/>
    <mergeCell ref="N44:S44"/>
    <mergeCell ref="T44:Y44"/>
    <mergeCell ref="Z44:AE44"/>
    <mergeCell ref="B43:G43"/>
    <mergeCell ref="H43:M43"/>
    <mergeCell ref="N43:S43"/>
    <mergeCell ref="T43:Y43"/>
    <mergeCell ref="AF44:AO44"/>
    <mergeCell ref="AB46:AE46"/>
    <mergeCell ref="AG46:AJ46"/>
    <mergeCell ref="AK46:AN46"/>
    <mergeCell ref="B51:F51"/>
    <mergeCell ref="G51:L51"/>
    <mergeCell ref="M51:S51"/>
    <mergeCell ref="T51:Z51"/>
    <mergeCell ref="AA51:AH51"/>
    <mergeCell ref="AI51:AO51"/>
    <mergeCell ref="B52:D54"/>
    <mergeCell ref="E52:F52"/>
    <mergeCell ref="G52:L52"/>
    <mergeCell ref="M52:S52"/>
    <mergeCell ref="T52:Z52"/>
    <mergeCell ref="AA52:AH52"/>
    <mergeCell ref="E54:F54"/>
    <mergeCell ref="AI52:AO52"/>
    <mergeCell ref="E53:F53"/>
    <mergeCell ref="G53:L53"/>
    <mergeCell ref="M53:S53"/>
    <mergeCell ref="T53:Z53"/>
    <mergeCell ref="AA53:AH53"/>
    <mergeCell ref="AI53:AO53"/>
    <mergeCell ref="P55:Q55"/>
    <mergeCell ref="S55:U55"/>
    <mergeCell ref="S56:U56"/>
    <mergeCell ref="Y56:AA56"/>
    <mergeCell ref="J56:K56"/>
    <mergeCell ref="M56:N56"/>
    <mergeCell ref="P56:Q56"/>
    <mergeCell ref="AB56:AE56"/>
    <mergeCell ref="AG56:AL56"/>
    <mergeCell ref="J57:K57"/>
    <mergeCell ref="M57:N57"/>
    <mergeCell ref="P57:Q57"/>
    <mergeCell ref="S57:U57"/>
    <mergeCell ref="Y57:AA57"/>
    <mergeCell ref="AB57:AE57"/>
    <mergeCell ref="AG57:AL57"/>
    <mergeCell ref="B59:L59"/>
    <mergeCell ref="M59:U59"/>
    <mergeCell ref="V59:AD59"/>
    <mergeCell ref="AE59:AO59"/>
    <mergeCell ref="B60:F62"/>
    <mergeCell ref="G60:L60"/>
    <mergeCell ref="M60:U60"/>
    <mergeCell ref="V60:AD60"/>
    <mergeCell ref="AE60:AO60"/>
    <mergeCell ref="G61:L61"/>
    <mergeCell ref="G62:L62"/>
    <mergeCell ref="B70:D72"/>
    <mergeCell ref="E70:F70"/>
    <mergeCell ref="E71:F71"/>
    <mergeCell ref="E72:F72"/>
    <mergeCell ref="G72:L72"/>
    <mergeCell ref="G71:L71"/>
    <mergeCell ref="G70:L70"/>
    <mergeCell ref="I68:J68"/>
    <mergeCell ref="L68:M68"/>
    <mergeCell ref="W77:AC77"/>
    <mergeCell ref="AD77:AJ77"/>
    <mergeCell ref="AK77:AO77"/>
    <mergeCell ref="T80:W80"/>
    <mergeCell ref="Y80:AB80"/>
    <mergeCell ref="AD80:AI80"/>
    <mergeCell ref="AD79:AI79"/>
    <mergeCell ref="Y79:AB79"/>
    <mergeCell ref="F81:G81"/>
    <mergeCell ref="I81:K81"/>
    <mergeCell ref="M81:N81"/>
    <mergeCell ref="P81:R81"/>
    <mergeCell ref="Y81:AB81"/>
    <mergeCell ref="AD81:AI81"/>
    <mergeCell ref="G86:L86"/>
    <mergeCell ref="M86:U86"/>
    <mergeCell ref="V86:AD86"/>
    <mergeCell ref="AE86:AO86"/>
    <mergeCell ref="D91:AD91"/>
    <mergeCell ref="AE91:AJ91"/>
    <mergeCell ref="AK91:AM91"/>
    <mergeCell ref="D92:AD93"/>
    <mergeCell ref="AE92:AJ93"/>
    <mergeCell ref="AK92:AM93"/>
    <mergeCell ref="D94:AD94"/>
    <mergeCell ref="AE94:AJ94"/>
    <mergeCell ref="AK94:AM94"/>
    <mergeCell ref="D95:AD95"/>
    <mergeCell ref="AE95:AJ95"/>
    <mergeCell ref="AK95:AM95"/>
    <mergeCell ref="C124:J124"/>
    <mergeCell ref="K124:AM124"/>
    <mergeCell ref="C125:G130"/>
    <mergeCell ref="H125:J126"/>
    <mergeCell ref="K125:V125"/>
    <mergeCell ref="W125:AE125"/>
    <mergeCell ref="AF125:AM125"/>
    <mergeCell ref="K126:V126"/>
    <mergeCell ref="W126:AE126"/>
    <mergeCell ref="AF126:AM126"/>
    <mergeCell ref="H127:J128"/>
    <mergeCell ref="K127:V127"/>
    <mergeCell ref="W127:AE127"/>
    <mergeCell ref="AF127:AM127"/>
    <mergeCell ref="K128:V128"/>
    <mergeCell ref="W128:AE128"/>
    <mergeCell ref="AF128:AM128"/>
    <mergeCell ref="H129:J130"/>
    <mergeCell ref="K129:V129"/>
    <mergeCell ref="W129:AE129"/>
    <mergeCell ref="AF129:AM129"/>
    <mergeCell ref="K130:V130"/>
    <mergeCell ref="W130:AE130"/>
    <mergeCell ref="AF130:AM130"/>
    <mergeCell ref="C133:E134"/>
    <mergeCell ref="F133:H134"/>
    <mergeCell ref="I133:L134"/>
    <mergeCell ref="M133:O134"/>
    <mergeCell ref="P133:T134"/>
    <mergeCell ref="U133:W134"/>
    <mergeCell ref="X133:Y134"/>
    <mergeCell ref="Z133:AB134"/>
    <mergeCell ref="AC133:AG134"/>
    <mergeCell ref="AH133:AM134"/>
    <mergeCell ref="C135:E136"/>
    <mergeCell ref="F135:H136"/>
    <mergeCell ref="I135:L136"/>
    <mergeCell ref="M135:O136"/>
    <mergeCell ref="P135:T136"/>
    <mergeCell ref="U135:W136"/>
    <mergeCell ref="AH135:AM136"/>
    <mergeCell ref="C137:E138"/>
    <mergeCell ref="F137:H138"/>
    <mergeCell ref="I137:L138"/>
    <mergeCell ref="M137:O138"/>
    <mergeCell ref="P137:T138"/>
    <mergeCell ref="U137:W138"/>
    <mergeCell ref="X137:Y138"/>
    <mergeCell ref="Z137:AB138"/>
    <mergeCell ref="AC137:AG138"/>
    <mergeCell ref="AH137:AM138"/>
    <mergeCell ref="C139:E140"/>
    <mergeCell ref="F139:H140"/>
    <mergeCell ref="I139:L140"/>
    <mergeCell ref="M139:O140"/>
    <mergeCell ref="P139:T140"/>
    <mergeCell ref="U139:W140"/>
    <mergeCell ref="X139:Y140"/>
    <mergeCell ref="Z139:AB140"/>
    <mergeCell ref="AC139:AG140"/>
    <mergeCell ref="B143:I143"/>
    <mergeCell ref="J143:N143"/>
    <mergeCell ref="O143:S143"/>
    <mergeCell ref="T143:X143"/>
    <mergeCell ref="Y143:AC143"/>
    <mergeCell ref="AD143:AH143"/>
    <mergeCell ref="B144:E146"/>
    <mergeCell ref="J144:N144"/>
    <mergeCell ref="O144:S144"/>
    <mergeCell ref="T144:X144"/>
    <mergeCell ref="Y144:AC144"/>
    <mergeCell ref="AD144:AH144"/>
    <mergeCell ref="F146:I146"/>
    <mergeCell ref="J146:N146"/>
    <mergeCell ref="O146:S146"/>
    <mergeCell ref="T146:X146"/>
    <mergeCell ref="AI144:AM144"/>
    <mergeCell ref="AN144:AO144"/>
    <mergeCell ref="J145:N145"/>
    <mergeCell ref="O145:S145"/>
    <mergeCell ref="T145:X145"/>
    <mergeCell ref="Y145:AC145"/>
    <mergeCell ref="AD145:AH145"/>
    <mergeCell ref="AI145:AM145"/>
    <mergeCell ref="AN145:AO145"/>
    <mergeCell ref="Y146:AC146"/>
    <mergeCell ref="AD146:AH146"/>
    <mergeCell ref="AI146:AM146"/>
    <mergeCell ref="AN146:AO146"/>
    <mergeCell ref="AQ155:AV155"/>
    <mergeCell ref="AE167:AF167"/>
    <mergeCell ref="AH167:AJ167"/>
    <mergeCell ref="B182:R182"/>
    <mergeCell ref="S182:Z182"/>
    <mergeCell ref="AA182:AH182"/>
    <mergeCell ref="AI182:AN182"/>
    <mergeCell ref="B183:R183"/>
    <mergeCell ref="S183:Z183"/>
    <mergeCell ref="AA183:AH183"/>
    <mergeCell ref="AI183:AN183"/>
    <mergeCell ref="B184:R184"/>
    <mergeCell ref="S184:Z184"/>
    <mergeCell ref="AA184:AH184"/>
    <mergeCell ref="AI184:AN184"/>
    <mergeCell ref="B185:R185"/>
    <mergeCell ref="S185:Z185"/>
    <mergeCell ref="AA185:AH185"/>
    <mergeCell ref="AI185:AN185"/>
    <mergeCell ref="B186:R186"/>
    <mergeCell ref="S186:Z186"/>
    <mergeCell ref="AA186:AH186"/>
    <mergeCell ref="AI186:AN186"/>
    <mergeCell ref="B187:R187"/>
    <mergeCell ref="S187:Z187"/>
    <mergeCell ref="AA187:AH187"/>
    <mergeCell ref="AI187:AN187"/>
    <mergeCell ref="B188:R188"/>
    <mergeCell ref="S188:Z188"/>
    <mergeCell ref="AA188:AH188"/>
    <mergeCell ref="AI188:AN188"/>
    <mergeCell ref="B189:R189"/>
    <mergeCell ref="S189:Z189"/>
    <mergeCell ref="AA189:AH189"/>
    <mergeCell ref="AI189:AN189"/>
    <mergeCell ref="B190:R190"/>
    <mergeCell ref="S190:Z190"/>
    <mergeCell ref="AA190:AH190"/>
    <mergeCell ref="AI190:AN190"/>
    <mergeCell ref="AH192:AO192"/>
    <mergeCell ref="B193:E195"/>
    <mergeCell ref="F193:I193"/>
    <mergeCell ref="J193:N193"/>
    <mergeCell ref="O193:T193"/>
    <mergeCell ref="U193:AA193"/>
    <mergeCell ref="AH193:AO193"/>
    <mergeCell ref="F194:I194"/>
    <mergeCell ref="B192:I192"/>
    <mergeCell ref="J194:N194"/>
    <mergeCell ref="O194:T194"/>
    <mergeCell ref="U194:AA194"/>
    <mergeCell ref="AB194:AG194"/>
    <mergeCell ref="AH194:AO194"/>
    <mergeCell ref="J192:N192"/>
    <mergeCell ref="AB192:AG192"/>
    <mergeCell ref="AB195:AG195"/>
    <mergeCell ref="AH195:AO195"/>
    <mergeCell ref="B197:I197"/>
    <mergeCell ref="J197:N197"/>
    <mergeCell ref="O197:R197"/>
    <mergeCell ref="S197:U197"/>
    <mergeCell ref="V197:Y197"/>
    <mergeCell ref="Z197:AC197"/>
    <mergeCell ref="AH197:AK197"/>
    <mergeCell ref="AL197:AO197"/>
    <mergeCell ref="Z199:AC199"/>
    <mergeCell ref="AD198:AG198"/>
    <mergeCell ref="AH198:AK198"/>
    <mergeCell ref="AL198:AO200"/>
    <mergeCell ref="AD199:AG199"/>
    <mergeCell ref="AH199:AK199"/>
    <mergeCell ref="AD200:AG200"/>
    <mergeCell ref="AH200:AK200"/>
    <mergeCell ref="AD197:AG197"/>
    <mergeCell ref="AB193:AG193"/>
    <mergeCell ref="V200:Y200"/>
    <mergeCell ref="Z200:AC200"/>
    <mergeCell ref="O204:U204"/>
    <mergeCell ref="W204:AA204"/>
    <mergeCell ref="S198:U198"/>
    <mergeCell ref="V198:Y198"/>
    <mergeCell ref="Z198:AC198"/>
    <mergeCell ref="V199:Y199"/>
  </mergeCells>
  <phoneticPr fontId="39" type="noConversion"/>
  <pageMargins left="0.6692913385826772" right="0.51181102362204722" top="0.74803149606299213" bottom="0.74803149606299213" header="0.31496062992125984" footer="0.31496062992125984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55657" r:id="rId4">
          <objectPr defaultSize="0" autoPict="0" r:id="rId5">
            <anchor moveWithCells="1">
              <from>
                <xdr:col>11</xdr:col>
                <xdr:colOff>38100</xdr:colOff>
                <xdr:row>176</xdr:row>
                <xdr:rowOff>9525</xdr:rowOff>
              </from>
              <to>
                <xdr:col>18</xdr:col>
                <xdr:colOff>28575</xdr:colOff>
                <xdr:row>178</xdr:row>
                <xdr:rowOff>19050</xdr:rowOff>
              </to>
            </anchor>
          </objectPr>
        </oleObject>
      </mc:Choice>
      <mc:Fallback>
        <oleObject progId="Equation.3" shapeId="155657" r:id="rId4"/>
      </mc:Fallback>
    </mc:AlternateContent>
  </oleObjec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DT109"/>
  <sheetViews>
    <sheetView view="pageBreakPreview" zoomScale="85" zoomScaleNormal="100" zoomScaleSheetLayoutView="85" workbookViewId="0">
      <selection activeCell="AB7" sqref="AB7:AP7"/>
    </sheetView>
  </sheetViews>
  <sheetFormatPr defaultRowHeight="20.100000000000001" customHeight="1"/>
  <cols>
    <col min="1" max="56" width="1.77734375" style="1" customWidth="1"/>
    <col min="57" max="59" width="6.88671875" style="1" bestFit="1" customWidth="1"/>
    <col min="60" max="124" width="1.77734375" style="1" customWidth="1"/>
    <col min="125" max="16384" width="8.88671875" style="1"/>
  </cols>
  <sheetData>
    <row r="1" spans="1:124" ht="20.100000000000001" customHeight="1">
      <c r="A1" s="26" t="s">
        <v>432</v>
      </c>
      <c r="AR1" s="488" t="s">
        <v>232</v>
      </c>
      <c r="BT1" s="488"/>
      <c r="BU1" s="488"/>
      <c r="BV1" s="691"/>
      <c r="BW1" s="488"/>
      <c r="BX1" s="488"/>
      <c r="BY1" s="488"/>
      <c r="BZ1" s="488"/>
      <c r="CA1" s="488"/>
      <c r="CB1" s="488"/>
      <c r="CC1" s="488"/>
      <c r="CD1" s="488"/>
      <c r="CE1" s="488"/>
      <c r="CF1" s="488"/>
      <c r="CG1" s="488"/>
      <c r="CH1" s="488"/>
      <c r="CI1" s="488"/>
      <c r="CJ1" s="488"/>
      <c r="CK1" s="691"/>
      <c r="CL1" s="488"/>
      <c r="CM1" s="488"/>
      <c r="CN1" s="488"/>
      <c r="CO1" s="488"/>
      <c r="CP1" s="488"/>
      <c r="CQ1" s="488"/>
      <c r="CR1" s="488"/>
      <c r="CS1" s="488"/>
      <c r="CT1" s="488"/>
      <c r="CU1" s="488"/>
      <c r="CV1" s="488"/>
      <c r="CW1" s="488"/>
      <c r="CX1" s="488"/>
      <c r="CY1" s="488"/>
      <c r="CZ1" s="488"/>
      <c r="DA1" s="488"/>
      <c r="DB1" s="488"/>
      <c r="DC1" s="488"/>
      <c r="DD1" s="488"/>
      <c r="DE1" s="488"/>
      <c r="DF1" s="488"/>
      <c r="DG1" s="488"/>
      <c r="DH1" s="488"/>
      <c r="DI1" s="488"/>
      <c r="DJ1" s="488"/>
      <c r="DK1" s="488"/>
      <c r="DL1" s="488"/>
      <c r="DM1" s="488"/>
    </row>
    <row r="2" spans="1:124" ht="20.100000000000001" customHeight="1">
      <c r="A2" s="1" t="s">
        <v>347</v>
      </c>
      <c r="AR2" s="493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692"/>
      <c r="BW2" s="496"/>
      <c r="BX2" s="488"/>
      <c r="BY2" s="488"/>
      <c r="BZ2" s="488"/>
      <c r="CA2" s="488"/>
      <c r="CB2" s="488"/>
      <c r="CC2" s="488"/>
      <c r="CD2" s="488"/>
      <c r="CE2" s="488"/>
      <c r="CF2" s="488"/>
      <c r="CG2" s="488"/>
      <c r="CH2" s="488"/>
      <c r="CI2" s="488"/>
      <c r="CJ2" s="488"/>
      <c r="CK2" s="691"/>
      <c r="CL2" s="488"/>
      <c r="CM2" s="488"/>
      <c r="CN2" s="488"/>
      <c r="CO2" s="488"/>
      <c r="CP2" s="488"/>
      <c r="CQ2" s="488"/>
      <c r="CR2" s="488"/>
      <c r="CS2" s="488"/>
      <c r="CT2" s="488"/>
      <c r="CU2" s="488"/>
      <c r="CV2" s="488"/>
      <c r="CW2" s="488"/>
      <c r="CX2" s="488"/>
      <c r="CY2" s="488"/>
      <c r="CZ2" s="488"/>
      <c r="DA2" s="488"/>
      <c r="DB2" s="488"/>
      <c r="DC2" s="488"/>
      <c r="DD2" s="488"/>
      <c r="DE2" s="488"/>
      <c r="DF2" s="488"/>
      <c r="DG2" s="488"/>
      <c r="DH2" s="488"/>
      <c r="DI2" s="488"/>
      <c r="DJ2" s="488"/>
      <c r="DK2" s="488"/>
      <c r="DL2" s="488"/>
      <c r="DM2" s="488"/>
    </row>
    <row r="3" spans="1:124" ht="20.100000000000001" customHeight="1">
      <c r="B3" s="1" t="s">
        <v>348</v>
      </c>
      <c r="AR3" s="497"/>
      <c r="AS3" s="488"/>
      <c r="AT3" s="488"/>
      <c r="AU3" s="488"/>
      <c r="AV3" s="488"/>
      <c r="AW3" s="488"/>
      <c r="AX3" s="488"/>
      <c r="AY3" s="488"/>
      <c r="AZ3" s="488"/>
      <c r="BA3" s="488"/>
      <c r="BB3" s="488"/>
      <c r="BC3" s="488"/>
      <c r="BD3" s="488"/>
      <c r="BE3" s="488"/>
      <c r="BF3" s="488"/>
      <c r="BG3" s="488"/>
      <c r="BH3" s="488"/>
      <c r="BI3" s="488"/>
      <c r="BJ3" s="488"/>
      <c r="BK3" s="488"/>
      <c r="BL3" s="530"/>
      <c r="BM3" s="530"/>
      <c r="BN3" s="530"/>
      <c r="BO3" s="530"/>
      <c r="BP3" s="530"/>
      <c r="BQ3" s="530"/>
      <c r="BR3" s="530"/>
      <c r="BS3" s="530"/>
      <c r="BT3" s="488"/>
      <c r="BU3" s="488"/>
      <c r="BV3" s="488"/>
      <c r="BW3" s="499"/>
      <c r="CI3" s="488"/>
      <c r="CJ3" s="488"/>
      <c r="CK3" s="488"/>
      <c r="CL3" s="488"/>
      <c r="CM3" s="488"/>
      <c r="CN3" s="488"/>
      <c r="CO3" s="488"/>
      <c r="CP3" s="500"/>
      <c r="CQ3" s="500"/>
      <c r="CR3" s="500"/>
      <c r="CS3" s="500"/>
      <c r="CT3" s="500"/>
      <c r="CU3" s="500"/>
      <c r="CV3" s="501"/>
      <c r="CW3" s="501"/>
      <c r="CX3" s="501"/>
      <c r="CY3" s="501"/>
      <c r="CZ3" s="501"/>
      <c r="DA3" s="500"/>
      <c r="DB3" s="500"/>
      <c r="DC3" s="500"/>
      <c r="DD3" s="500"/>
      <c r="DE3" s="500"/>
      <c r="DF3" s="1073"/>
      <c r="DG3" s="1073"/>
      <c r="DH3" s="1073"/>
      <c r="DI3" s="488"/>
      <c r="DJ3" s="488"/>
      <c r="DK3" s="488"/>
      <c r="DL3" s="488"/>
      <c r="DM3" s="488"/>
    </row>
    <row r="4" spans="1:124" ht="18.75" customHeight="1">
      <c r="B4" s="739" t="s">
        <v>130</v>
      </c>
      <c r="C4" s="748"/>
      <c r="D4" s="748"/>
      <c r="E4" s="748"/>
      <c r="F4" s="748"/>
      <c r="G4" s="748"/>
      <c r="H4" s="748"/>
      <c r="I4" s="748"/>
      <c r="J4" s="748"/>
      <c r="K4" s="748"/>
      <c r="L4" s="748" t="str">
        <f>'2.1 기존시설 설계조건'!I26</f>
        <v>Aprox.H.H.W</v>
      </c>
      <c r="M4" s="748"/>
      <c r="N4" s="748"/>
      <c r="O4" s="748"/>
      <c r="P4" s="748"/>
      <c r="Q4" s="748"/>
      <c r="R4" s="1052" t="s">
        <v>429</v>
      </c>
      <c r="S4" s="738"/>
      <c r="T4" s="738"/>
      <c r="U4" s="738"/>
      <c r="V4" s="738"/>
      <c r="W4" s="738"/>
      <c r="X4" s="738"/>
      <c r="Y4" s="738"/>
      <c r="Z4" s="738"/>
      <c r="AA4" s="739"/>
      <c r="AB4" s="1035" t="s">
        <v>285</v>
      </c>
      <c r="AC4" s="1035"/>
      <c r="AD4" s="1035"/>
      <c r="AE4" s="1035"/>
      <c r="AF4" s="1035"/>
      <c r="AG4" s="1035"/>
      <c r="AH4" s="1035"/>
      <c r="AI4" s="1035"/>
      <c r="AJ4" s="1035"/>
      <c r="AK4" s="1035"/>
      <c r="AL4" s="1035"/>
      <c r="AM4" s="1035"/>
      <c r="AN4" s="1035"/>
      <c r="AO4" s="1035"/>
      <c r="AP4" s="1074"/>
      <c r="AR4" s="497"/>
      <c r="AS4" s="488"/>
      <c r="AT4" s="488"/>
      <c r="AU4" s="488"/>
      <c r="AV4" s="488"/>
      <c r="AW4" s="488"/>
      <c r="AX4" s="488"/>
      <c r="AY4" s="488"/>
      <c r="AZ4" s="488"/>
      <c r="BA4" s="488"/>
      <c r="BB4" s="488"/>
      <c r="BC4" s="488"/>
      <c r="BD4" s="488"/>
      <c r="BE4" s="488"/>
      <c r="BF4" s="1068" t="s">
        <v>288</v>
      </c>
      <c r="BG4" s="1068"/>
      <c r="BH4" s="1068"/>
      <c r="BI4" s="1068"/>
      <c r="BJ4" s="1068"/>
      <c r="BK4" s="488"/>
      <c r="BL4" s="530"/>
      <c r="BM4" s="530"/>
      <c r="BN4" s="530"/>
      <c r="BO4" s="530"/>
      <c r="BP4" s="530"/>
      <c r="BQ4" s="530"/>
      <c r="BR4" s="530"/>
      <c r="BS4" s="530"/>
      <c r="BT4" s="488"/>
      <c r="BU4" s="488"/>
      <c r="BV4" s="488"/>
      <c r="BW4" s="499"/>
      <c r="BX4" s="488"/>
      <c r="BY4" s="488"/>
      <c r="BZ4" s="488"/>
      <c r="CA4" s="488"/>
      <c r="CB4" s="488"/>
      <c r="CC4" s="488"/>
      <c r="CD4" s="488"/>
      <c r="CE4" s="488"/>
      <c r="CF4" s="488"/>
      <c r="CG4" s="488"/>
      <c r="CH4" s="488"/>
      <c r="CI4" s="488"/>
      <c r="CJ4" s="488"/>
      <c r="CK4" s="488"/>
      <c r="CL4" s="488"/>
      <c r="CM4" s="488"/>
      <c r="CN4" s="488"/>
      <c r="CO4" s="488"/>
      <c r="CP4" s="500"/>
      <c r="CQ4" s="500"/>
      <c r="CR4" s="500"/>
      <c r="CS4" s="500"/>
      <c r="CT4" s="500"/>
      <c r="CU4" s="500"/>
      <c r="CV4" s="501"/>
      <c r="CW4" s="501"/>
      <c r="CX4" s="501"/>
      <c r="CY4" s="501"/>
      <c r="CZ4" s="501"/>
      <c r="DA4" s="500"/>
      <c r="DB4" s="500"/>
      <c r="DC4" s="500"/>
      <c r="DD4" s="500"/>
      <c r="DE4" s="500"/>
      <c r="DF4" s="22"/>
      <c r="DG4" s="22"/>
      <c r="DH4" s="22"/>
      <c r="DI4" s="488"/>
      <c r="DJ4" s="488"/>
      <c r="DK4" s="488"/>
      <c r="DL4" s="488"/>
      <c r="DM4" s="488"/>
    </row>
    <row r="5" spans="1:124" ht="18.75" customHeight="1">
      <c r="B5" s="739"/>
      <c r="C5" s="748"/>
      <c r="D5" s="748"/>
      <c r="E5" s="748"/>
      <c r="F5" s="748"/>
      <c r="G5" s="748"/>
      <c r="H5" s="748"/>
      <c r="I5" s="748"/>
      <c r="J5" s="748"/>
      <c r="K5" s="748"/>
      <c r="L5" s="748"/>
      <c r="M5" s="748"/>
      <c r="N5" s="748"/>
      <c r="O5" s="748"/>
      <c r="P5" s="748"/>
      <c r="Q5" s="748"/>
      <c r="R5" s="740"/>
      <c r="S5" s="738"/>
      <c r="T5" s="738"/>
      <c r="U5" s="738"/>
      <c r="V5" s="738"/>
      <c r="W5" s="738"/>
      <c r="X5" s="738"/>
      <c r="Y5" s="738"/>
      <c r="Z5" s="738"/>
      <c r="AA5" s="739"/>
      <c r="AB5" s="1037" t="s">
        <v>283</v>
      </c>
      <c r="AC5" s="1037"/>
      <c r="AD5" s="1037"/>
      <c r="AE5" s="1037"/>
      <c r="AF5" s="1037"/>
      <c r="AG5" s="1037" t="s">
        <v>284</v>
      </c>
      <c r="AH5" s="1037"/>
      <c r="AI5" s="1037"/>
      <c r="AJ5" s="1037"/>
      <c r="AK5" s="1037"/>
      <c r="AL5" s="1037" t="s">
        <v>106</v>
      </c>
      <c r="AM5" s="1037"/>
      <c r="AN5" s="1037"/>
      <c r="AO5" s="1037"/>
      <c r="AP5" s="1075"/>
      <c r="AR5" s="497"/>
      <c r="AS5" s="488"/>
      <c r="AT5" s="488"/>
      <c r="AU5" s="502"/>
      <c r="AV5" s="920" t="s">
        <v>219</v>
      </c>
      <c r="AW5" s="920"/>
      <c r="AX5" s="920"/>
      <c r="AY5" s="920"/>
      <c r="AZ5" s="504"/>
      <c r="BA5" s="504"/>
      <c r="BB5" s="504"/>
      <c r="BC5" s="504"/>
      <c r="BD5" s="504"/>
      <c r="BE5" s="502"/>
      <c r="BF5" s="1068"/>
      <c r="BG5" s="1068"/>
      <c r="BH5" s="1068"/>
      <c r="BI5" s="1068"/>
      <c r="BJ5" s="1068"/>
      <c r="BK5" s="504"/>
      <c r="BL5" s="530"/>
      <c r="BM5" s="530"/>
      <c r="BN5" s="530"/>
      <c r="BO5" s="530"/>
      <c r="BP5" s="530"/>
      <c r="BQ5" s="530"/>
      <c r="BR5" s="530"/>
      <c r="BS5" s="530"/>
      <c r="BT5" s="504"/>
      <c r="BU5" s="504"/>
      <c r="BV5" s="504"/>
      <c r="BW5" s="505"/>
      <c r="BX5" s="504"/>
      <c r="BY5" s="504"/>
      <c r="BZ5" s="488"/>
      <c r="CA5" s="488"/>
      <c r="CB5" s="488"/>
      <c r="CC5" s="488"/>
      <c r="CD5" s="488"/>
      <c r="CE5" s="488"/>
      <c r="CF5" s="488"/>
      <c r="CG5" s="488"/>
      <c r="CH5" s="488"/>
      <c r="CI5" s="488"/>
      <c r="CJ5" s="488"/>
      <c r="CK5" s="488"/>
      <c r="CL5" s="488"/>
      <c r="CM5" s="488"/>
      <c r="CN5" s="488"/>
      <c r="CO5" s="488"/>
      <c r="CP5" s="500"/>
      <c r="CQ5" s="500"/>
      <c r="CR5" s="500"/>
      <c r="CS5" s="500"/>
      <c r="CT5" s="500"/>
      <c r="CU5" s="500"/>
      <c r="CV5" s="501"/>
      <c r="CW5" s="501"/>
      <c r="CX5" s="501"/>
      <c r="CY5" s="501"/>
      <c r="CZ5" s="501"/>
      <c r="DA5" s="500"/>
      <c r="DB5" s="500"/>
      <c r="DC5" s="500"/>
      <c r="DD5" s="500"/>
      <c r="DE5" s="500"/>
      <c r="DF5" s="22"/>
      <c r="DG5" s="22"/>
      <c r="DH5" s="22"/>
      <c r="DI5" s="488"/>
      <c r="DJ5" s="488"/>
      <c r="DK5" s="488"/>
      <c r="DL5" s="488"/>
      <c r="DM5" s="488"/>
    </row>
    <row r="6" spans="1:124" ht="18.75" customHeight="1">
      <c r="B6" s="1704" t="s">
        <v>710</v>
      </c>
      <c r="C6" s="1704"/>
      <c r="D6" s="1704"/>
      <c r="E6" s="1704"/>
      <c r="F6" s="1704"/>
      <c r="G6" s="1705"/>
      <c r="H6" s="901" t="s">
        <v>242</v>
      </c>
      <c r="I6" s="902"/>
      <c r="J6" s="902"/>
      <c r="K6" s="903"/>
      <c r="L6" s="2240">
        <f>'2.1 기존시설 설계조건'!P26</f>
        <v>3.3559999999999999</v>
      </c>
      <c r="M6" s="2240"/>
      <c r="N6" s="2240"/>
      <c r="O6" s="2240"/>
      <c r="P6" s="2240"/>
      <c r="Q6" s="2240"/>
      <c r="R6" s="2359">
        <f>L6-BF6</f>
        <v>13.356</v>
      </c>
      <c r="S6" s="2359"/>
      <c r="T6" s="2359"/>
      <c r="U6" s="2359"/>
      <c r="V6" s="2359"/>
      <c r="W6" s="2359"/>
      <c r="X6" s="2359"/>
      <c r="Y6" s="2359"/>
      <c r="Z6" s="2359"/>
      <c r="AA6" s="2359"/>
      <c r="AB6" s="2359">
        <f>'2.2 기존시설 마루높이'!J21</f>
        <v>3.6</v>
      </c>
      <c r="AC6" s="2359"/>
      <c r="AD6" s="2359"/>
      <c r="AE6" s="2359"/>
      <c r="AF6" s="2359"/>
      <c r="AG6" s="2369">
        <f>'2.2 기존시설 마루높이'!O21</f>
        <v>11.6</v>
      </c>
      <c r="AH6" s="2369"/>
      <c r="AI6" s="2369"/>
      <c r="AJ6" s="2369"/>
      <c r="AK6" s="2369"/>
      <c r="AL6" s="2359">
        <f>ROUND(1.56*AG6^2,2)</f>
        <v>209.91</v>
      </c>
      <c r="AM6" s="2359"/>
      <c r="AN6" s="2359"/>
      <c r="AO6" s="2359"/>
      <c r="AP6" s="2366"/>
      <c r="AR6" s="497"/>
      <c r="AS6" s="488"/>
      <c r="AT6" s="488"/>
      <c r="AU6" s="502"/>
      <c r="AV6" s="920">
        <v>30</v>
      </c>
      <c r="AW6" s="920"/>
      <c r="AX6" s="920"/>
      <c r="AY6" s="506" t="s">
        <v>71</v>
      </c>
      <c r="AZ6" s="504"/>
      <c r="BA6" s="504"/>
      <c r="BB6" s="504"/>
      <c r="BC6" s="504"/>
      <c r="BD6" s="504"/>
      <c r="BE6" s="502"/>
      <c r="BF6" s="1065">
        <f>'2.2 기존시설 마루높이'!AB21</f>
        <v>-10</v>
      </c>
      <c r="BG6" s="1069"/>
      <c r="BH6" s="1069"/>
      <c r="BI6" s="1069"/>
      <c r="BJ6" s="1070"/>
      <c r="BK6" s="504"/>
      <c r="BL6" s="504"/>
      <c r="BM6" s="504"/>
      <c r="BN6" s="488"/>
      <c r="BO6" s="488"/>
      <c r="BP6" s="503"/>
      <c r="BQ6" s="503"/>
      <c r="BR6" s="503"/>
      <c r="BS6" s="504"/>
      <c r="BT6" s="504"/>
      <c r="BU6" s="504"/>
      <c r="BV6" s="504"/>
      <c r="BW6" s="505"/>
      <c r="BX6" s="504"/>
      <c r="BY6" s="504"/>
      <c r="BZ6" s="488"/>
      <c r="CA6" s="488"/>
      <c r="CB6" s="488"/>
      <c r="CC6" s="488"/>
      <c r="CD6" s="488"/>
      <c r="CE6" s="488"/>
      <c r="CF6" s="488"/>
      <c r="CG6" s="488"/>
      <c r="CH6" s="488"/>
      <c r="CI6" s="488"/>
      <c r="CJ6" s="488"/>
      <c r="CK6" s="488"/>
      <c r="CL6" s="488"/>
      <c r="CM6" s="488"/>
      <c r="CN6" s="488"/>
      <c r="CO6" s="488"/>
      <c r="CP6" s="500"/>
      <c r="CQ6" s="500"/>
      <c r="CR6" s="500"/>
      <c r="CS6" s="500"/>
      <c r="CT6" s="500"/>
      <c r="CU6" s="500"/>
      <c r="CV6" s="501"/>
      <c r="CW6" s="501"/>
      <c r="CX6" s="501"/>
      <c r="CY6" s="501"/>
      <c r="CZ6" s="501"/>
      <c r="DA6" s="500"/>
      <c r="DB6" s="500"/>
      <c r="DC6" s="500"/>
      <c r="DD6" s="500"/>
      <c r="DE6" s="500"/>
      <c r="DF6" s="22"/>
      <c r="DG6" s="22"/>
      <c r="DH6" s="22"/>
      <c r="DI6" s="488"/>
      <c r="DJ6" s="488"/>
      <c r="DK6" s="488"/>
      <c r="DL6" s="488"/>
      <c r="DM6" s="488"/>
    </row>
    <row r="7" spans="1:124" ht="18.75" customHeight="1">
      <c r="B7" s="1706"/>
      <c r="C7" s="1706"/>
      <c r="D7" s="1706"/>
      <c r="E7" s="1706"/>
      <c r="F7" s="1706"/>
      <c r="G7" s="1707"/>
      <c r="H7" s="899" t="s">
        <v>270</v>
      </c>
      <c r="I7" s="872"/>
      <c r="J7" s="872"/>
      <c r="K7" s="873"/>
      <c r="L7" s="770">
        <f>'2.1 기존시설 설계조건'!P26</f>
        <v>3.3559999999999999</v>
      </c>
      <c r="M7" s="770"/>
      <c r="N7" s="770"/>
      <c r="O7" s="770"/>
      <c r="P7" s="770"/>
      <c r="Q7" s="770"/>
      <c r="R7" s="1059">
        <f>L7-BF7</f>
        <v>13.356</v>
      </c>
      <c r="S7" s="1059"/>
      <c r="T7" s="1059"/>
      <c r="U7" s="1059"/>
      <c r="V7" s="1059"/>
      <c r="W7" s="1059"/>
      <c r="X7" s="1059"/>
      <c r="Y7" s="1059"/>
      <c r="Z7" s="1059"/>
      <c r="AA7" s="1059"/>
      <c r="AB7" s="1059">
        <f>'2.2 기존시설 마루높이'!J22</f>
        <v>4.3</v>
      </c>
      <c r="AC7" s="1059"/>
      <c r="AD7" s="1059"/>
      <c r="AE7" s="1059"/>
      <c r="AF7" s="1059"/>
      <c r="AG7" s="1060">
        <f>'2.2 기존시설 마루높이'!O22</f>
        <v>11.6</v>
      </c>
      <c r="AH7" s="1060"/>
      <c r="AI7" s="1060"/>
      <c r="AJ7" s="1060"/>
      <c r="AK7" s="1060"/>
      <c r="AL7" s="1059">
        <f>ROUND(1.56*AG7^2,2)</f>
        <v>209.91</v>
      </c>
      <c r="AM7" s="1059"/>
      <c r="AN7" s="1059"/>
      <c r="AO7" s="1059"/>
      <c r="AP7" s="1065"/>
      <c r="AR7" s="497"/>
      <c r="AS7" s="488"/>
      <c r="AT7" s="488"/>
      <c r="AU7" s="502"/>
      <c r="AV7" s="920">
        <v>70</v>
      </c>
      <c r="AW7" s="920"/>
      <c r="AX7" s="920"/>
      <c r="AY7" s="506" t="s">
        <v>71</v>
      </c>
      <c r="AZ7" s="504"/>
      <c r="BA7" s="504"/>
      <c r="BB7" s="504"/>
      <c r="BC7" s="504"/>
      <c r="BD7" s="504"/>
      <c r="BE7" s="502"/>
      <c r="BF7" s="1065">
        <f>'2.2 기존시설 마루높이'!AB22</f>
        <v>-10</v>
      </c>
      <c r="BG7" s="1069"/>
      <c r="BH7" s="1069"/>
      <c r="BI7" s="1069"/>
      <c r="BJ7" s="1070"/>
      <c r="BK7" s="504"/>
      <c r="BL7" s="504"/>
      <c r="BM7" s="504"/>
      <c r="BN7" s="488"/>
      <c r="BO7" s="488"/>
      <c r="BP7" s="503"/>
      <c r="BQ7" s="503"/>
      <c r="BR7" s="503"/>
      <c r="BS7" s="504"/>
      <c r="BT7" s="504"/>
      <c r="BU7" s="504"/>
      <c r="BV7" s="504"/>
      <c r="BW7" s="505"/>
      <c r="BX7" s="504"/>
      <c r="BY7" s="504"/>
      <c r="BZ7" s="488"/>
      <c r="CA7" s="488"/>
      <c r="CB7" s="488"/>
      <c r="CC7" s="488"/>
      <c r="CD7" s="488"/>
      <c r="CE7" s="488"/>
      <c r="CF7" s="488"/>
      <c r="CG7" s="488"/>
      <c r="CH7" s="488"/>
      <c r="CI7" s="488"/>
      <c r="CJ7" s="488"/>
      <c r="CK7" s="488"/>
      <c r="CL7" s="488"/>
      <c r="CM7" s="488"/>
      <c r="CN7" s="488"/>
      <c r="CO7" s="488"/>
      <c r="CP7" s="500"/>
      <c r="CQ7" s="500"/>
      <c r="CR7" s="500"/>
      <c r="CS7" s="500"/>
      <c r="CT7" s="500"/>
      <c r="CU7" s="500"/>
      <c r="CV7" s="501"/>
      <c r="CW7" s="501"/>
      <c r="CX7" s="501"/>
      <c r="CY7" s="501"/>
      <c r="CZ7" s="501"/>
      <c r="DA7" s="500"/>
      <c r="DB7" s="500"/>
      <c r="DC7" s="500"/>
      <c r="DD7" s="500"/>
      <c r="DE7" s="500"/>
      <c r="DF7" s="22"/>
      <c r="DG7" s="22"/>
      <c r="DH7" s="22"/>
      <c r="DI7" s="488"/>
      <c r="DJ7" s="488"/>
      <c r="DK7" s="488"/>
      <c r="DL7" s="488"/>
      <c r="DM7" s="488"/>
    </row>
    <row r="8" spans="1:124" ht="18.75" customHeight="1">
      <c r="B8" s="2261"/>
      <c r="C8" s="2261"/>
      <c r="D8" s="2261"/>
      <c r="E8" s="2261"/>
      <c r="F8" s="2261"/>
      <c r="G8" s="2262"/>
      <c r="H8" s="899" t="s">
        <v>690</v>
      </c>
      <c r="I8" s="872"/>
      <c r="J8" s="872"/>
      <c r="K8" s="873"/>
      <c r="L8" s="770">
        <f>'2.1 기존시설 설계조건'!P26</f>
        <v>3.3559999999999999</v>
      </c>
      <c r="M8" s="770"/>
      <c r="N8" s="770"/>
      <c r="O8" s="770"/>
      <c r="P8" s="770"/>
      <c r="Q8" s="770"/>
      <c r="R8" s="1059">
        <f>L8-BF8</f>
        <v>13.356</v>
      </c>
      <c r="S8" s="1059"/>
      <c r="T8" s="1059"/>
      <c r="U8" s="1059"/>
      <c r="V8" s="1059"/>
      <c r="W8" s="1059"/>
      <c r="X8" s="1059"/>
      <c r="Y8" s="1059"/>
      <c r="Z8" s="1059"/>
      <c r="AA8" s="1059"/>
      <c r="AB8" s="1059">
        <f>'2.2 기존시설 마루높이'!J23</f>
        <v>4.2</v>
      </c>
      <c r="AC8" s="1059"/>
      <c r="AD8" s="1059"/>
      <c r="AE8" s="1059"/>
      <c r="AF8" s="1059"/>
      <c r="AG8" s="1060">
        <f>'2.2 기존시설 마루높이'!O23</f>
        <v>11.6</v>
      </c>
      <c r="AH8" s="1060"/>
      <c r="AI8" s="1060"/>
      <c r="AJ8" s="1060"/>
      <c r="AK8" s="1060"/>
      <c r="AL8" s="1059">
        <f>ROUND(1.56*AG8^2,2)</f>
        <v>209.91</v>
      </c>
      <c r="AM8" s="1059"/>
      <c r="AN8" s="1059"/>
      <c r="AO8" s="1059"/>
      <c r="AP8" s="1065"/>
      <c r="AR8" s="497"/>
      <c r="AS8" s="488"/>
      <c r="AT8" s="488"/>
      <c r="AU8" s="502"/>
      <c r="AV8" s="503"/>
      <c r="AW8" s="503"/>
      <c r="AX8" s="503"/>
      <c r="AY8" s="506"/>
      <c r="AZ8" s="504"/>
      <c r="BA8" s="504"/>
      <c r="BB8" s="504"/>
      <c r="BC8" s="504"/>
      <c r="BD8" s="504"/>
      <c r="BE8" s="502"/>
      <c r="BF8" s="1065">
        <f>'2.2 기존시설 마루높이'!AB23</f>
        <v>-10</v>
      </c>
      <c r="BG8" s="1069"/>
      <c r="BH8" s="1069"/>
      <c r="BI8" s="1069"/>
      <c r="BJ8" s="1070"/>
      <c r="BK8" s="504"/>
      <c r="BL8" s="504"/>
      <c r="BM8" s="504"/>
      <c r="BN8" s="488"/>
      <c r="BO8" s="488"/>
      <c r="BP8" s="503"/>
      <c r="BQ8" s="503"/>
      <c r="BR8" s="503"/>
      <c r="BS8" s="504"/>
      <c r="BT8" s="504"/>
      <c r="BU8" s="504"/>
      <c r="BV8" s="504"/>
      <c r="BW8" s="505"/>
      <c r="BX8" s="504"/>
      <c r="BY8" s="504"/>
      <c r="BZ8" s="488"/>
      <c r="CA8" s="488"/>
      <c r="CB8" s="488"/>
      <c r="CC8" s="488"/>
      <c r="CD8" s="488"/>
      <c r="CE8" s="488"/>
      <c r="CF8" s="488"/>
      <c r="CG8" s="488"/>
      <c r="CH8" s="488"/>
      <c r="CI8" s="488"/>
      <c r="CJ8" s="488"/>
      <c r="CK8" s="488"/>
      <c r="CL8" s="488"/>
      <c r="CM8" s="488"/>
      <c r="CN8" s="488"/>
      <c r="CO8" s="488"/>
      <c r="CP8" s="500"/>
      <c r="CQ8" s="500"/>
      <c r="CR8" s="500"/>
      <c r="CS8" s="500"/>
      <c r="CT8" s="500"/>
      <c r="CU8" s="500"/>
      <c r="CV8" s="501"/>
      <c r="CW8" s="501"/>
      <c r="CX8" s="501"/>
      <c r="CY8" s="501"/>
      <c r="CZ8" s="501"/>
      <c r="DA8" s="500"/>
      <c r="DB8" s="500"/>
      <c r="DC8" s="500"/>
      <c r="DD8" s="500"/>
      <c r="DE8" s="500"/>
      <c r="DF8" s="22"/>
      <c r="DG8" s="22"/>
      <c r="DH8" s="22"/>
      <c r="DI8" s="488"/>
      <c r="DJ8" s="488"/>
      <c r="DK8" s="488"/>
      <c r="DL8" s="488"/>
      <c r="DM8" s="488"/>
    </row>
    <row r="9" spans="1:124" ht="18.75" customHeight="1">
      <c r="B9" s="314"/>
      <c r="C9" s="314"/>
      <c r="D9" s="314"/>
      <c r="E9" s="314"/>
      <c r="F9" s="314"/>
      <c r="G9" s="314"/>
      <c r="H9" s="314"/>
      <c r="I9" s="314"/>
      <c r="J9" s="314"/>
      <c r="K9" s="314"/>
      <c r="L9" s="509"/>
      <c r="M9" s="509"/>
      <c r="N9" s="509"/>
      <c r="O9" s="509"/>
      <c r="P9" s="509"/>
      <c r="Q9" s="509"/>
      <c r="R9" s="510"/>
      <c r="S9" s="510"/>
      <c r="T9" s="510"/>
      <c r="U9" s="510"/>
      <c r="V9" s="510"/>
      <c r="W9" s="510"/>
      <c r="X9" s="510"/>
      <c r="Y9" s="510"/>
      <c r="Z9" s="510"/>
      <c r="AA9" s="510"/>
      <c r="AB9" s="510"/>
      <c r="AC9" s="510"/>
      <c r="AD9" s="510"/>
      <c r="AE9" s="510"/>
      <c r="AF9" s="510"/>
      <c r="AG9" s="511"/>
      <c r="AH9" s="511"/>
      <c r="AI9" s="511"/>
      <c r="AJ9" s="511"/>
      <c r="AK9" s="511"/>
      <c r="AL9" s="510"/>
      <c r="AM9" s="510"/>
      <c r="AN9" s="510"/>
      <c r="AO9" s="510"/>
      <c r="AP9" s="510"/>
      <c r="AR9" s="497"/>
      <c r="AS9" s="488"/>
      <c r="AT9" s="488"/>
      <c r="AU9" s="506"/>
      <c r="AV9" s="920">
        <v>20</v>
      </c>
      <c r="AW9" s="920"/>
      <c r="AX9" s="920"/>
      <c r="AY9" s="506" t="s">
        <v>71</v>
      </c>
      <c r="AZ9" s="506"/>
      <c r="BA9" s="506"/>
      <c r="BB9" s="506"/>
      <c r="BC9" s="506"/>
      <c r="BD9" s="506"/>
      <c r="BE9" s="693"/>
      <c r="BF9" s="1065"/>
      <c r="BG9" s="1069"/>
      <c r="BH9" s="1069"/>
      <c r="BI9" s="1069"/>
      <c r="BJ9" s="1070"/>
      <c r="BK9" s="693"/>
      <c r="BL9" s="693"/>
      <c r="BM9" s="693"/>
      <c r="BN9" s="693"/>
      <c r="BO9" s="530"/>
      <c r="BP9" s="530"/>
      <c r="BQ9" s="530"/>
      <c r="BR9" s="530"/>
      <c r="BS9" s="530"/>
      <c r="BT9" s="530"/>
      <c r="BU9" s="530"/>
      <c r="BV9" s="530"/>
      <c r="BW9" s="694"/>
      <c r="BX9" s="530"/>
      <c r="BY9" s="530"/>
      <c r="BZ9" s="488"/>
      <c r="CA9" s="488"/>
      <c r="CB9" s="488"/>
      <c r="CC9" s="488"/>
      <c r="CD9" s="488"/>
      <c r="CE9" s="488"/>
      <c r="CF9" s="488"/>
      <c r="CG9" s="488"/>
      <c r="CH9" s="488"/>
      <c r="CI9" s="488"/>
      <c r="CJ9" s="488"/>
      <c r="CK9" s="488"/>
      <c r="CL9" s="488"/>
      <c r="CM9" s="488"/>
      <c r="CN9" s="488"/>
      <c r="CO9" s="488"/>
      <c r="CP9" s="500"/>
      <c r="CQ9" s="500"/>
      <c r="CR9" s="500"/>
      <c r="CS9" s="500"/>
      <c r="CT9" s="500"/>
      <c r="CU9" s="500"/>
      <c r="CV9" s="501"/>
      <c r="CW9" s="501"/>
      <c r="CX9" s="501"/>
      <c r="CY9" s="501"/>
      <c r="CZ9" s="501"/>
      <c r="DA9" s="500"/>
      <c r="DB9" s="500"/>
      <c r="DC9" s="500"/>
      <c r="DD9" s="500"/>
      <c r="DE9" s="500"/>
      <c r="DF9" s="22"/>
      <c r="DG9" s="22"/>
      <c r="DH9" s="22"/>
      <c r="DI9" s="488"/>
      <c r="DJ9" s="488"/>
      <c r="DK9" s="488"/>
      <c r="DL9" s="488"/>
      <c r="DM9" s="488"/>
    </row>
    <row r="10" spans="1:124" ht="18.75" customHeight="1">
      <c r="B10" s="292"/>
      <c r="C10" s="292"/>
      <c r="D10" s="292"/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516"/>
      <c r="S10" s="516"/>
      <c r="T10" s="516"/>
      <c r="U10" s="516"/>
      <c r="V10" s="516"/>
      <c r="W10" s="516"/>
      <c r="X10" s="516"/>
      <c r="Y10" s="516"/>
      <c r="Z10" s="516"/>
      <c r="AA10" s="516"/>
      <c r="AB10" s="517"/>
      <c r="AC10" s="517"/>
      <c r="AD10" s="517"/>
      <c r="AE10" s="517"/>
      <c r="AF10" s="517"/>
      <c r="AG10" s="292"/>
      <c r="AH10" s="292"/>
      <c r="AI10" s="292"/>
      <c r="AJ10" s="292"/>
      <c r="AK10" s="292"/>
      <c r="AL10" s="292"/>
      <c r="AM10" s="292"/>
      <c r="AN10" s="292"/>
      <c r="AO10" s="292"/>
      <c r="AP10" s="292"/>
      <c r="AR10" s="1067" t="s">
        <v>220</v>
      </c>
      <c r="AS10" s="920"/>
      <c r="AT10" s="920"/>
      <c r="AU10" s="506"/>
      <c r="AV10" s="920">
        <f>SUM(AV6:AX9)</f>
        <v>120</v>
      </c>
      <c r="AW10" s="920"/>
      <c r="AX10" s="920"/>
      <c r="AY10" s="506" t="s">
        <v>71</v>
      </c>
      <c r="AZ10" s="506"/>
      <c r="BA10" s="920" t="e">
        <f>ROUND((AV6*BF6+AV7*BF7+#REF!*#REF!+AV9*BF9)/AV10,2)</f>
        <v>#REF!</v>
      </c>
      <c r="BB10" s="920"/>
      <c r="BC10" s="920"/>
      <c r="BD10" s="506"/>
      <c r="BE10" s="693"/>
      <c r="BF10" s="693"/>
      <c r="BG10" s="693"/>
      <c r="BH10" s="693"/>
      <c r="BI10" s="693"/>
      <c r="BJ10" s="693"/>
      <c r="BK10" s="693"/>
      <c r="BL10" s="693"/>
      <c r="BM10" s="693"/>
      <c r="BN10" s="693"/>
      <c r="BO10" s="530"/>
      <c r="BP10" s="530"/>
      <c r="BQ10" s="530"/>
      <c r="BR10" s="530"/>
      <c r="BS10" s="530"/>
      <c r="BT10" s="530"/>
      <c r="BU10" s="530"/>
      <c r="BV10" s="530"/>
      <c r="BW10" s="694"/>
      <c r="BX10" s="530"/>
      <c r="BY10" s="530"/>
      <c r="BZ10" s="488"/>
      <c r="CA10" s="488"/>
      <c r="CB10" s="488"/>
      <c r="CC10" s="488"/>
      <c r="CD10" s="488"/>
      <c r="CE10" s="488"/>
      <c r="CF10" s="488"/>
      <c r="CG10" s="488"/>
      <c r="CH10" s="488"/>
      <c r="CI10" s="488"/>
      <c r="CJ10" s="488"/>
      <c r="CK10" s="488"/>
      <c r="CL10" s="488"/>
      <c r="CM10" s="488"/>
      <c r="CN10" s="488"/>
      <c r="CO10" s="488"/>
      <c r="CP10" s="500"/>
      <c r="CQ10" s="500"/>
      <c r="CR10" s="500"/>
      <c r="CS10" s="500"/>
      <c r="CT10" s="500"/>
      <c r="CU10" s="500"/>
      <c r="CV10" s="501"/>
      <c r="CW10" s="501"/>
      <c r="CX10" s="501"/>
      <c r="CY10" s="501"/>
      <c r="CZ10" s="501"/>
      <c r="DA10" s="500"/>
      <c r="DB10" s="500"/>
      <c r="DC10" s="500"/>
      <c r="DD10" s="500"/>
      <c r="DE10" s="500"/>
      <c r="DF10" s="22"/>
      <c r="DG10" s="22"/>
      <c r="DH10" s="22"/>
      <c r="DI10" s="488"/>
      <c r="DJ10" s="488"/>
      <c r="DK10" s="488"/>
      <c r="DL10" s="488"/>
      <c r="DM10" s="488"/>
    </row>
    <row r="11" spans="1:124" ht="18.75" customHeight="1">
      <c r="B11" s="1" t="s">
        <v>349</v>
      </c>
      <c r="AR11" s="497"/>
      <c r="AS11" s="488"/>
      <c r="AT11" s="488"/>
      <c r="AU11" s="488"/>
      <c r="AV11" s="488"/>
      <c r="AW11" s="488"/>
      <c r="AX11" s="488"/>
      <c r="AY11" s="488"/>
      <c r="AZ11" s="488"/>
      <c r="BA11" s="488"/>
      <c r="BB11" s="488"/>
      <c r="BC11" s="488"/>
      <c r="BD11" s="488"/>
      <c r="BE11" s="488"/>
      <c r="BF11" s="488"/>
      <c r="BG11" s="488"/>
      <c r="BH11" s="488"/>
      <c r="BI11" s="488"/>
      <c r="BJ11" s="488"/>
      <c r="BK11" s="488"/>
      <c r="BL11" s="488"/>
      <c r="BM11" s="488"/>
      <c r="BN11" s="488"/>
      <c r="BO11" s="488"/>
      <c r="BP11" s="488"/>
      <c r="BQ11" s="488"/>
      <c r="BR11" s="488"/>
      <c r="BS11" s="488"/>
      <c r="BT11" s="488"/>
      <c r="BU11" s="488"/>
      <c r="BV11" s="488"/>
      <c r="BW11" s="499"/>
      <c r="BY11" s="488"/>
      <c r="BZ11" s="488"/>
      <c r="CA11" s="488"/>
      <c r="CB11" s="488"/>
      <c r="CC11" s="488"/>
      <c r="CD11" s="488"/>
      <c r="CE11" s="488"/>
      <c r="CF11" s="488"/>
      <c r="CG11" s="488"/>
      <c r="CH11" s="488"/>
      <c r="CI11" s="488"/>
      <c r="CJ11" s="488"/>
      <c r="CK11" s="488"/>
      <c r="CL11" s="488"/>
      <c r="CM11" s="488"/>
      <c r="CN11" s="488"/>
      <c r="CO11" s="488"/>
      <c r="CP11" s="500"/>
      <c r="CQ11" s="500"/>
      <c r="CR11" s="500"/>
      <c r="CS11" s="500"/>
      <c r="CT11" s="500"/>
      <c r="CU11" s="500"/>
      <c r="CV11" s="501"/>
      <c r="CW11" s="501"/>
      <c r="CX11" s="501"/>
      <c r="CY11" s="501"/>
      <c r="CZ11" s="501"/>
      <c r="DA11" s="500"/>
      <c r="DB11" s="500"/>
      <c r="DC11" s="500"/>
      <c r="DD11" s="500"/>
      <c r="DE11" s="500"/>
      <c r="DF11" s="22"/>
      <c r="DG11" s="22"/>
      <c r="DH11" s="22"/>
      <c r="DI11" s="488"/>
      <c r="DJ11" s="488"/>
      <c r="DK11" s="488"/>
      <c r="DL11" s="488"/>
      <c r="DM11" s="488"/>
    </row>
    <row r="12" spans="1:124" ht="12.6" customHeight="1">
      <c r="B12" s="739" t="s">
        <v>130</v>
      </c>
      <c r="C12" s="748"/>
      <c r="D12" s="748"/>
      <c r="E12" s="748"/>
      <c r="F12" s="748"/>
      <c r="G12" s="748"/>
      <c r="H12" s="748"/>
      <c r="I12" s="748"/>
      <c r="J12" s="748"/>
      <c r="K12" s="748"/>
      <c r="L12" s="748" t="s">
        <v>281</v>
      </c>
      <c r="M12" s="748"/>
      <c r="N12" s="748"/>
      <c r="O12" s="748"/>
      <c r="P12" s="998" t="s">
        <v>282</v>
      </c>
      <c r="Q12" s="998"/>
      <c r="R12" s="998"/>
      <c r="S12" s="998"/>
      <c r="T12" s="998"/>
      <c r="U12" s="998"/>
      <c r="V12" s="748" t="s">
        <v>743</v>
      </c>
      <c r="W12" s="748"/>
      <c r="X12" s="748"/>
      <c r="Y12" s="748"/>
      <c r="Z12" s="748"/>
      <c r="AA12" s="748"/>
      <c r="AB12" s="748" t="s">
        <v>744</v>
      </c>
      <c r="AC12" s="748"/>
      <c r="AD12" s="748"/>
      <c r="AE12" s="748"/>
      <c r="AF12" s="748"/>
      <c r="AG12" s="748"/>
      <c r="AH12" s="748"/>
      <c r="AI12" s="748" t="s">
        <v>745</v>
      </c>
      <c r="AJ12" s="748"/>
      <c r="AK12" s="748"/>
      <c r="AL12" s="748"/>
      <c r="AM12" s="748"/>
      <c r="AN12" s="748"/>
      <c r="AO12" s="748"/>
      <c r="AP12" s="740"/>
      <c r="AR12" s="1049"/>
      <c r="AS12" s="749"/>
      <c r="AT12" s="749"/>
      <c r="AU12" s="749"/>
      <c r="AV12" s="749"/>
      <c r="AW12" s="749"/>
      <c r="AX12" s="749"/>
      <c r="AY12" s="488"/>
      <c r="AZ12" s="488"/>
      <c r="BA12" s="488"/>
      <c r="BB12" s="488"/>
      <c r="BC12" s="488"/>
      <c r="BD12" s="488"/>
      <c r="BE12" s="488"/>
      <c r="BF12" s="1076"/>
      <c r="BG12" s="1076"/>
      <c r="BH12" s="1076"/>
      <c r="BI12" s="1076"/>
      <c r="BJ12" s="1076"/>
      <c r="BK12" s="1076"/>
      <c r="BL12" s="1076"/>
      <c r="BM12" s="1076"/>
      <c r="BN12" s="504"/>
      <c r="BO12" s="504"/>
      <c r="BP12" s="504"/>
      <c r="BQ12" s="504"/>
      <c r="BR12" s="504"/>
      <c r="BS12" s="504"/>
      <c r="BT12" s="504"/>
      <c r="BU12" s="504"/>
      <c r="BV12" s="488"/>
      <c r="BW12" s="499"/>
      <c r="BY12" s="488"/>
      <c r="BZ12" s="488"/>
      <c r="CA12" s="488"/>
      <c r="CB12" s="488"/>
      <c r="CC12" s="488"/>
      <c r="CD12" s="488"/>
      <c r="CE12" s="488"/>
      <c r="CF12" s="488"/>
      <c r="CG12" s="488"/>
      <c r="CH12" s="488"/>
      <c r="CI12" s="488"/>
      <c r="CJ12" s="488"/>
      <c r="CK12" s="488"/>
      <c r="CL12" s="488"/>
      <c r="CM12" s="488"/>
      <c r="CN12" s="488"/>
      <c r="CO12" s="488"/>
      <c r="CP12" s="500"/>
      <c r="CQ12" s="500"/>
      <c r="CR12" s="500"/>
      <c r="CS12" s="500"/>
      <c r="CT12" s="500"/>
      <c r="CU12" s="500"/>
      <c r="CV12" s="501"/>
      <c r="CW12" s="501"/>
      <c r="CX12" s="501"/>
      <c r="CY12" s="501"/>
      <c r="CZ12" s="501"/>
      <c r="DA12" s="500"/>
      <c r="DB12" s="500"/>
      <c r="DC12" s="500"/>
      <c r="DD12" s="500"/>
      <c r="DE12" s="500"/>
      <c r="DF12" s="519"/>
      <c r="DG12" s="519"/>
      <c r="DH12" s="519"/>
      <c r="DI12" s="488"/>
      <c r="DJ12" s="488"/>
      <c r="DK12" s="488"/>
      <c r="DL12" s="488"/>
      <c r="DM12" s="488"/>
    </row>
    <row r="13" spans="1:124" ht="12.6" customHeight="1">
      <c r="A13" s="488"/>
      <c r="B13" s="739"/>
      <c r="C13" s="748"/>
      <c r="D13" s="748"/>
      <c r="E13" s="748"/>
      <c r="F13" s="748"/>
      <c r="G13" s="748"/>
      <c r="H13" s="748"/>
      <c r="I13" s="748"/>
      <c r="J13" s="748"/>
      <c r="K13" s="748"/>
      <c r="L13" s="748"/>
      <c r="M13" s="748"/>
      <c r="N13" s="748"/>
      <c r="O13" s="748"/>
      <c r="P13" s="998"/>
      <c r="Q13" s="998"/>
      <c r="R13" s="998"/>
      <c r="S13" s="998"/>
      <c r="T13" s="998"/>
      <c r="U13" s="998"/>
      <c r="V13" s="748"/>
      <c r="W13" s="748"/>
      <c r="X13" s="748"/>
      <c r="Y13" s="748"/>
      <c r="Z13" s="748"/>
      <c r="AA13" s="748"/>
      <c r="AB13" s="748"/>
      <c r="AC13" s="748"/>
      <c r="AD13" s="748"/>
      <c r="AE13" s="748"/>
      <c r="AF13" s="748"/>
      <c r="AG13" s="748"/>
      <c r="AH13" s="748"/>
      <c r="AI13" s="748"/>
      <c r="AJ13" s="748"/>
      <c r="AK13" s="748"/>
      <c r="AL13" s="748"/>
      <c r="AM13" s="748"/>
      <c r="AN13" s="748"/>
      <c r="AO13" s="748"/>
      <c r="AP13" s="740"/>
      <c r="AR13" s="1049" t="s">
        <v>221</v>
      </c>
      <c r="AS13" s="749"/>
      <c r="AT13" s="749"/>
      <c r="AU13" s="488"/>
      <c r="AV13" s="749"/>
      <c r="AW13" s="749"/>
      <c r="AX13" s="749"/>
      <c r="AY13" s="520"/>
      <c r="AZ13" s="520"/>
      <c r="BA13" s="520"/>
      <c r="BB13" s="488"/>
      <c r="BC13" s="488"/>
      <c r="BD13" s="488"/>
      <c r="BE13" s="488"/>
      <c r="BF13" s="1076"/>
      <c r="BG13" s="1076"/>
      <c r="BH13" s="1076"/>
      <c r="BI13" s="1076"/>
      <c r="BJ13" s="1076"/>
      <c r="BK13" s="1076"/>
      <c r="BL13" s="1076"/>
      <c r="BM13" s="1076"/>
      <c r="BN13" s="1076"/>
      <c r="BO13" s="1076"/>
      <c r="BP13" s="1076"/>
      <c r="BQ13" s="1076"/>
      <c r="BR13" s="488"/>
      <c r="BS13" s="488"/>
      <c r="BT13" s="488"/>
      <c r="BU13" s="488"/>
      <c r="BV13" s="488"/>
      <c r="BW13" s="499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00"/>
      <c r="CX13" s="500"/>
      <c r="CY13" s="500"/>
      <c r="CZ13" s="500"/>
      <c r="DA13" s="500"/>
      <c r="DB13" s="500"/>
      <c r="DC13" s="501"/>
      <c r="DD13" s="501"/>
      <c r="DE13" s="501"/>
      <c r="DF13" s="501"/>
      <c r="DG13" s="501"/>
      <c r="DH13" s="500"/>
      <c r="DI13" s="500"/>
      <c r="DJ13" s="500"/>
      <c r="DK13" s="500"/>
      <c r="DL13" s="500"/>
      <c r="DM13" s="1073"/>
      <c r="DN13" s="1073"/>
      <c r="DO13" s="1073"/>
      <c r="DP13" s="488"/>
      <c r="DQ13" s="488"/>
      <c r="DR13" s="488"/>
      <c r="DS13" s="488"/>
      <c r="DT13" s="488"/>
    </row>
    <row r="14" spans="1:124" ht="18.75" customHeight="1">
      <c r="A14" s="488"/>
      <c r="B14" s="1704" t="str">
        <f>B6</f>
        <v>기존시설물</v>
      </c>
      <c r="C14" s="1704"/>
      <c r="D14" s="1704"/>
      <c r="E14" s="1704"/>
      <c r="F14" s="1704"/>
      <c r="G14" s="1705"/>
      <c r="H14" s="901" t="str">
        <f>H6</f>
        <v>B</v>
      </c>
      <c r="I14" s="902"/>
      <c r="J14" s="902"/>
      <c r="K14" s="903"/>
      <c r="L14" s="1503" t="s">
        <v>430</v>
      </c>
      <c r="M14" s="1503"/>
      <c r="N14" s="1503"/>
      <c r="O14" s="1503"/>
      <c r="P14" s="2368">
        <f>AR14</f>
        <v>0.02</v>
      </c>
      <c r="Q14" s="2368"/>
      <c r="R14" s="2368"/>
      <c r="S14" s="2368"/>
      <c r="T14" s="2368"/>
      <c r="U14" s="2368"/>
      <c r="V14" s="2367">
        <f>ROUND(R6/AL6,4)</f>
        <v>6.3600000000000004E-2</v>
      </c>
      <c r="W14" s="2367"/>
      <c r="X14" s="2367"/>
      <c r="Y14" s="2367"/>
      <c r="Z14" s="2367"/>
      <c r="AA14" s="2367"/>
      <c r="AB14" s="2367">
        <f>IF(L14="혼성제",VLOOKUP(V14,'C-1(혼성제) (3)'!$A$3:$B$732,2),IF(L14="경사제",VLOOKUP(V14,'C-1(경사제) (3)'!$A$3:$B$732,2),"에러.."))</f>
        <v>0.98599999999999999</v>
      </c>
      <c r="AC14" s="2367"/>
      <c r="AD14" s="2367"/>
      <c r="AE14" s="2367"/>
      <c r="AF14" s="2367"/>
      <c r="AG14" s="2367"/>
      <c r="AH14" s="2367"/>
      <c r="AI14" s="2359">
        <f>ROUND(AB6/AB14,2)</f>
        <v>3.65</v>
      </c>
      <c r="AJ14" s="2359"/>
      <c r="AK14" s="2359"/>
      <c r="AL14" s="2359"/>
      <c r="AM14" s="2359"/>
      <c r="AN14" s="2359"/>
      <c r="AO14" s="2359"/>
      <c r="AP14" s="2366"/>
      <c r="AR14" s="2363">
        <f>AW18</f>
        <v>0.02</v>
      </c>
      <c r="AS14" s="1098"/>
      <c r="AT14" s="1098"/>
      <c r="AU14" s="488"/>
      <c r="AV14" s="292"/>
      <c r="AW14" s="292"/>
      <c r="AX14" s="292"/>
      <c r="AY14" s="520"/>
      <c r="AZ14" s="520"/>
      <c r="BA14" s="520"/>
      <c r="BB14" s="488"/>
      <c r="BC14" s="488"/>
      <c r="BD14" s="488"/>
      <c r="BE14" s="488"/>
      <c r="BF14" s="518"/>
      <c r="BG14" s="518"/>
      <c r="BH14" s="518"/>
      <c r="BI14" s="518"/>
      <c r="BJ14" s="518"/>
      <c r="BK14" s="518"/>
      <c r="BL14" s="518"/>
      <c r="BM14" s="518"/>
      <c r="BN14" s="518"/>
      <c r="BO14" s="518"/>
      <c r="BP14" s="518"/>
      <c r="BQ14" s="518"/>
      <c r="BR14" s="488"/>
      <c r="BS14" s="488"/>
      <c r="BT14" s="488"/>
      <c r="BU14" s="488"/>
      <c r="BV14" s="488"/>
      <c r="BW14" s="499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00"/>
      <c r="CX14" s="500"/>
      <c r="CY14" s="500"/>
      <c r="CZ14" s="500"/>
      <c r="DA14" s="500"/>
      <c r="DB14" s="500"/>
      <c r="DC14" s="501"/>
      <c r="DD14" s="501"/>
      <c r="DE14" s="501"/>
      <c r="DF14" s="501"/>
      <c r="DG14" s="501"/>
      <c r="DH14" s="500"/>
      <c r="DI14" s="500"/>
      <c r="DJ14" s="500"/>
      <c r="DK14" s="500"/>
      <c r="DL14" s="500"/>
      <c r="DM14" s="22"/>
      <c r="DN14" s="22"/>
      <c r="DO14" s="22"/>
      <c r="DP14" s="488"/>
      <c r="DQ14" s="488"/>
      <c r="DR14" s="488"/>
      <c r="DS14" s="488"/>
      <c r="DT14" s="488"/>
    </row>
    <row r="15" spans="1:124" ht="18.75" customHeight="1">
      <c r="A15" s="488"/>
      <c r="B15" s="1706"/>
      <c r="C15" s="1706"/>
      <c r="D15" s="1706"/>
      <c r="E15" s="1706"/>
      <c r="F15" s="1706"/>
      <c r="G15" s="1707"/>
      <c r="H15" s="899" t="str">
        <f>H7</f>
        <v>C</v>
      </c>
      <c r="I15" s="872"/>
      <c r="J15" s="872"/>
      <c r="K15" s="873"/>
      <c r="L15" s="1062" t="s">
        <v>430</v>
      </c>
      <c r="M15" s="1062"/>
      <c r="N15" s="1062"/>
      <c r="O15" s="1062"/>
      <c r="P15" s="949">
        <f>AR15</f>
        <v>0.02</v>
      </c>
      <c r="Q15" s="949"/>
      <c r="R15" s="949"/>
      <c r="S15" s="949"/>
      <c r="T15" s="949"/>
      <c r="U15" s="949"/>
      <c r="V15" s="1064">
        <f>ROUND(R7/AL7,4)</f>
        <v>6.3600000000000004E-2</v>
      </c>
      <c r="W15" s="1064"/>
      <c r="X15" s="1064"/>
      <c r="Y15" s="1064"/>
      <c r="Z15" s="1064"/>
      <c r="AA15" s="1064"/>
      <c r="AB15" s="1064">
        <f>IF(L15="혼성제",VLOOKUP(V15,'C-1(혼성제) (3)'!$A$3:$B$732,2),IF(L15="경사제",VLOOKUP(V15,'C-1(경사제) (3)'!$A$3:$B$732,2),"에러.."))</f>
        <v>0.98599999999999999</v>
      </c>
      <c r="AC15" s="1064"/>
      <c r="AD15" s="1064"/>
      <c r="AE15" s="1064"/>
      <c r="AF15" s="1064"/>
      <c r="AG15" s="1064"/>
      <c r="AH15" s="1064"/>
      <c r="AI15" s="1059">
        <f>ROUND(AB7/AB15,2)</f>
        <v>4.3600000000000003</v>
      </c>
      <c r="AJ15" s="1059"/>
      <c r="AK15" s="1059"/>
      <c r="AL15" s="1059"/>
      <c r="AM15" s="1059"/>
      <c r="AN15" s="1059"/>
      <c r="AO15" s="1059"/>
      <c r="AP15" s="1065"/>
      <c r="AR15" s="2363">
        <f>AW18</f>
        <v>0.02</v>
      </c>
      <c r="AS15" s="1098"/>
      <c r="AT15" s="1098"/>
      <c r="AU15" s="488"/>
      <c r="AV15" s="292"/>
      <c r="AW15" s="292"/>
      <c r="AX15" s="292"/>
      <c r="AY15" s="520"/>
      <c r="AZ15" s="520"/>
      <c r="BA15" s="520"/>
      <c r="BB15" s="488"/>
      <c r="BC15" s="488"/>
      <c r="BD15" s="488"/>
      <c r="BE15" s="488"/>
      <c r="BF15" s="518"/>
      <c r="BG15" s="518"/>
      <c r="BH15" s="518"/>
      <c r="BI15" s="518"/>
      <c r="BJ15" s="518"/>
      <c r="BK15" s="518"/>
      <c r="BL15" s="518"/>
      <c r="BM15" s="518"/>
      <c r="BN15" s="518"/>
      <c r="BO15" s="518"/>
      <c r="BP15" s="518"/>
      <c r="BQ15" s="518"/>
      <c r="BR15" s="488"/>
      <c r="BS15" s="488"/>
      <c r="BT15" s="488"/>
      <c r="BU15" s="488"/>
      <c r="BV15" s="488"/>
      <c r="BW15" s="499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00"/>
      <c r="CX15" s="500"/>
      <c r="CY15" s="500"/>
      <c r="CZ15" s="500"/>
      <c r="DA15" s="500"/>
      <c r="DB15" s="500"/>
      <c r="DC15" s="501"/>
      <c r="DD15" s="501"/>
      <c r="DE15" s="501"/>
      <c r="DF15" s="501"/>
      <c r="DG15" s="501"/>
      <c r="DH15" s="500"/>
      <c r="DI15" s="500"/>
      <c r="DJ15" s="500"/>
      <c r="DK15" s="500"/>
      <c r="DL15" s="500"/>
      <c r="DM15" s="22"/>
      <c r="DN15" s="22"/>
      <c r="DO15" s="22"/>
      <c r="DP15" s="488"/>
      <c r="DQ15" s="488"/>
      <c r="DR15" s="488"/>
      <c r="DS15" s="488"/>
      <c r="DT15" s="488"/>
    </row>
    <row r="16" spans="1:124" ht="18.75" customHeight="1">
      <c r="A16" s="488"/>
      <c r="B16" s="2261"/>
      <c r="C16" s="2261"/>
      <c r="D16" s="2261"/>
      <c r="E16" s="2261"/>
      <c r="F16" s="2261"/>
      <c r="G16" s="2262"/>
      <c r="H16" s="899" t="str">
        <f>H8</f>
        <v>D</v>
      </c>
      <c r="I16" s="872"/>
      <c r="J16" s="872"/>
      <c r="K16" s="873"/>
      <c r="L16" s="1062" t="s">
        <v>430</v>
      </c>
      <c r="M16" s="1062"/>
      <c r="N16" s="1062"/>
      <c r="O16" s="1062"/>
      <c r="P16" s="949">
        <f>AR16</f>
        <v>0.02</v>
      </c>
      <c r="Q16" s="949"/>
      <c r="R16" s="949"/>
      <c r="S16" s="949"/>
      <c r="T16" s="949"/>
      <c r="U16" s="949"/>
      <c r="V16" s="1064">
        <f>ROUND(R8/AL8,4)</f>
        <v>6.3600000000000004E-2</v>
      </c>
      <c r="W16" s="1064"/>
      <c r="X16" s="1064"/>
      <c r="Y16" s="1064"/>
      <c r="Z16" s="1064"/>
      <c r="AA16" s="1064"/>
      <c r="AB16" s="1064">
        <f>IF(L16="혼성제",VLOOKUP(V16,'C-1(혼성제) (3)'!$A$3:$B$732,2),IF(L16="경사제",VLOOKUP(V16,'C-1(경사제) (3)'!$A$3:$B$732,2),"에러.."))</f>
        <v>0.98599999999999999</v>
      </c>
      <c r="AC16" s="1064"/>
      <c r="AD16" s="1064"/>
      <c r="AE16" s="1064"/>
      <c r="AF16" s="1064"/>
      <c r="AG16" s="1064"/>
      <c r="AH16" s="1064"/>
      <c r="AI16" s="1059">
        <f>ROUND(AB8/AB16,2)</f>
        <v>4.26</v>
      </c>
      <c r="AJ16" s="1059"/>
      <c r="AK16" s="1059"/>
      <c r="AL16" s="1059"/>
      <c r="AM16" s="1059"/>
      <c r="AN16" s="1059"/>
      <c r="AO16" s="1059"/>
      <c r="AP16" s="1065"/>
      <c r="AR16" s="2363">
        <f>AW18</f>
        <v>0.02</v>
      </c>
      <c r="AS16" s="1098"/>
      <c r="AT16" s="1098"/>
      <c r="AU16" s="488"/>
      <c r="AV16" s="292"/>
      <c r="AW16" s="292"/>
      <c r="AX16" s="292"/>
      <c r="AY16" s="520"/>
      <c r="AZ16" s="520"/>
      <c r="BA16" s="520"/>
      <c r="BB16" s="488"/>
      <c r="BC16" s="488"/>
      <c r="BD16" s="488"/>
      <c r="BE16" s="488"/>
      <c r="BF16" s="518"/>
      <c r="BG16" s="518"/>
      <c r="BH16" s="518"/>
      <c r="BI16" s="518"/>
      <c r="BJ16" s="518"/>
      <c r="BK16" s="518"/>
      <c r="BL16" s="518"/>
      <c r="BM16" s="518"/>
      <c r="BN16" s="518"/>
      <c r="BO16" s="518"/>
      <c r="BP16" s="518"/>
      <c r="BQ16" s="518"/>
      <c r="BR16" s="488"/>
      <c r="BS16" s="488"/>
      <c r="BT16" s="488"/>
      <c r="BU16" s="488"/>
      <c r="BV16" s="488"/>
      <c r="BW16" s="499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00"/>
      <c r="CX16" s="500"/>
      <c r="CY16" s="500"/>
      <c r="CZ16" s="500"/>
      <c r="DA16" s="500"/>
      <c r="DB16" s="500"/>
      <c r="DC16" s="501"/>
      <c r="DD16" s="501"/>
      <c r="DE16" s="501"/>
      <c r="DF16" s="501"/>
      <c r="DG16" s="501"/>
      <c r="DH16" s="500"/>
      <c r="DI16" s="500"/>
      <c r="DJ16" s="500"/>
      <c r="DK16" s="500"/>
      <c r="DL16" s="500"/>
      <c r="DM16" s="22"/>
      <c r="DN16" s="22"/>
      <c r="DO16" s="22"/>
      <c r="DP16" s="488"/>
      <c r="DQ16" s="488"/>
      <c r="DR16" s="488"/>
      <c r="DS16" s="488"/>
      <c r="DT16" s="488"/>
    </row>
    <row r="17" spans="1:124" ht="18.75" customHeight="1">
      <c r="A17" s="488"/>
      <c r="B17" s="314"/>
      <c r="C17" s="314"/>
      <c r="D17" s="314"/>
      <c r="E17" s="314"/>
      <c r="F17" s="314"/>
      <c r="G17" s="314"/>
      <c r="H17" s="314"/>
      <c r="I17" s="314"/>
      <c r="J17" s="314"/>
      <c r="K17" s="314"/>
      <c r="L17" s="314"/>
      <c r="M17" s="314"/>
      <c r="N17" s="314"/>
      <c r="O17" s="314"/>
      <c r="P17" s="521"/>
      <c r="Q17" s="521"/>
      <c r="R17" s="521"/>
      <c r="S17" s="521"/>
      <c r="T17" s="521"/>
      <c r="U17" s="521"/>
      <c r="V17" s="314"/>
      <c r="W17" s="314"/>
      <c r="X17" s="314"/>
      <c r="Y17" s="314"/>
      <c r="Z17" s="314"/>
      <c r="AA17" s="314"/>
      <c r="AB17" s="314"/>
      <c r="AC17" s="314"/>
      <c r="AD17" s="314"/>
      <c r="AE17" s="314"/>
      <c r="AF17" s="314"/>
      <c r="AG17" s="314"/>
      <c r="AH17" s="314"/>
      <c r="AI17" s="510"/>
      <c r="AJ17" s="510"/>
      <c r="AK17" s="510"/>
      <c r="AL17" s="510"/>
      <c r="AM17" s="510"/>
      <c r="AN17" s="510"/>
      <c r="AO17" s="510"/>
      <c r="AP17" s="510"/>
      <c r="AR17" s="2363">
        <f>BA18</f>
        <v>3.3000000000000002E-2</v>
      </c>
      <c r="AS17" s="1098"/>
      <c r="AT17" s="1098"/>
      <c r="AU17" s="488"/>
      <c r="AV17" s="911"/>
      <c r="AW17" s="911"/>
      <c r="AX17" s="911"/>
      <c r="AY17" s="530"/>
      <c r="AZ17" s="530"/>
      <c r="BA17" s="530"/>
      <c r="BB17" s="488"/>
      <c r="BC17" s="488"/>
      <c r="BD17" s="488"/>
      <c r="BE17" s="488"/>
      <c r="BF17" s="749"/>
      <c r="BG17" s="749"/>
      <c r="BH17" s="749"/>
      <c r="BI17" s="749"/>
      <c r="BJ17" s="749"/>
      <c r="BK17" s="749"/>
      <c r="BL17" s="749"/>
      <c r="BM17" s="749"/>
      <c r="BN17" s="1077"/>
      <c r="BO17" s="1077"/>
      <c r="BP17" s="1077"/>
      <c r="BQ17" s="1077"/>
      <c r="BR17" s="488"/>
      <c r="BS17" s="488"/>
      <c r="BT17" s="488"/>
      <c r="BU17" s="488"/>
      <c r="BV17" s="488"/>
      <c r="BW17" s="499"/>
      <c r="BY17" s="525"/>
      <c r="BZ17" s="500"/>
      <c r="CA17" s="500"/>
      <c r="CB17" s="500"/>
      <c r="CC17" s="500"/>
      <c r="CD17" s="500"/>
      <c r="CE17" s="500"/>
      <c r="CF17" s="500"/>
      <c r="CG17" s="500"/>
      <c r="CH17" s="500"/>
      <c r="CI17" s="500"/>
      <c r="CJ17" s="501"/>
      <c r="CK17" s="501"/>
      <c r="CL17" s="501"/>
      <c r="CM17" s="501"/>
      <c r="CN17" s="501"/>
      <c r="CO17" s="500"/>
      <c r="CP17" s="500"/>
      <c r="CQ17" s="500"/>
      <c r="CR17" s="500"/>
      <c r="CS17" s="500"/>
      <c r="CT17" s="519"/>
      <c r="CU17" s="519"/>
      <c r="CV17" s="519"/>
      <c r="CW17" s="500"/>
      <c r="CX17" s="500"/>
      <c r="CY17" s="500"/>
      <c r="CZ17" s="500"/>
      <c r="DA17" s="500"/>
      <c r="DB17" s="500"/>
      <c r="DC17" s="501"/>
      <c r="DD17" s="501"/>
      <c r="DE17" s="501"/>
      <c r="DF17" s="501"/>
      <c r="DG17" s="501"/>
      <c r="DH17" s="500"/>
      <c r="DI17" s="500"/>
      <c r="DJ17" s="500"/>
      <c r="DK17" s="500"/>
      <c r="DL17" s="500"/>
      <c r="DM17" s="1073"/>
      <c r="DN17" s="1073"/>
      <c r="DO17" s="1073"/>
      <c r="DP17" s="488"/>
      <c r="DQ17" s="488"/>
      <c r="DR17" s="488"/>
      <c r="DS17" s="488"/>
      <c r="DT17" s="488"/>
    </row>
    <row r="18" spans="1:124" ht="18.75" customHeight="1">
      <c r="B18" s="1" t="s">
        <v>350</v>
      </c>
      <c r="C18" s="292"/>
      <c r="D18" s="292"/>
      <c r="E18" s="292"/>
      <c r="F18" s="292"/>
      <c r="G18" s="292"/>
      <c r="H18" s="292"/>
      <c r="I18" s="292"/>
      <c r="J18" s="292"/>
      <c r="K18" s="292"/>
      <c r="L18" s="526"/>
      <c r="M18" s="526"/>
      <c r="N18" s="526"/>
      <c r="O18" s="526"/>
      <c r="P18" s="526"/>
      <c r="Q18" s="526"/>
      <c r="R18" s="526"/>
      <c r="S18" s="526"/>
      <c r="T18" s="526"/>
      <c r="U18" s="526"/>
      <c r="V18" s="527"/>
      <c r="W18" s="527"/>
      <c r="X18" s="527"/>
      <c r="Y18" s="527"/>
      <c r="Z18" s="527"/>
      <c r="AA18" s="527"/>
      <c r="AB18" s="527"/>
      <c r="AC18" s="527"/>
      <c r="AD18" s="527"/>
      <c r="AE18" s="527"/>
      <c r="AF18" s="292"/>
      <c r="AG18" s="292"/>
      <c r="AH18" s="292"/>
      <c r="AI18" s="292"/>
      <c r="AJ18" s="292"/>
      <c r="AK18" s="292"/>
      <c r="AL18" s="292"/>
      <c r="AM18" s="292"/>
      <c r="AN18" s="292"/>
      <c r="AO18" s="292"/>
      <c r="AP18" s="292"/>
      <c r="AR18" s="528" t="s">
        <v>222</v>
      </c>
      <c r="AS18" s="520"/>
      <c r="AT18" s="520"/>
      <c r="AU18" s="520"/>
      <c r="AV18" s="488"/>
      <c r="AW18" s="911">
        <v>0.02</v>
      </c>
      <c r="AX18" s="911"/>
      <c r="AY18" s="911"/>
      <c r="AZ18" s="520" t="s">
        <v>98</v>
      </c>
      <c r="BA18" s="911">
        <v>3.3000000000000002E-2</v>
      </c>
      <c r="BB18" s="911"/>
      <c r="BC18" s="911"/>
      <c r="BD18" s="520" t="s">
        <v>98</v>
      </c>
      <c r="BE18" s="911">
        <v>0.05</v>
      </c>
      <c r="BF18" s="911"/>
      <c r="BG18" s="911"/>
      <c r="BH18" s="520" t="s">
        <v>98</v>
      </c>
      <c r="BI18" s="911">
        <v>0.1</v>
      </c>
      <c r="BJ18" s="911"/>
      <c r="BK18" s="911"/>
      <c r="BL18" s="520"/>
      <c r="BM18" s="488"/>
      <c r="BN18" s="488"/>
      <c r="BO18" s="488"/>
      <c r="BP18" s="488"/>
      <c r="BQ18" s="488"/>
      <c r="BR18" s="488"/>
      <c r="BS18" s="488"/>
      <c r="BT18" s="529"/>
      <c r="BU18" s="530"/>
      <c r="BV18" s="488"/>
      <c r="BW18" s="499"/>
      <c r="BX18" s="488"/>
      <c r="BY18" s="488"/>
      <c r="BZ18" s="488"/>
      <c r="CA18" s="488"/>
      <c r="CB18" s="488"/>
      <c r="CC18" s="488"/>
      <c r="CD18" s="488"/>
      <c r="CE18" s="488"/>
      <c r="CF18" s="488"/>
      <c r="CG18" s="488"/>
      <c r="CH18" s="488"/>
      <c r="CI18" s="488"/>
      <c r="CJ18" s="488"/>
      <c r="CK18" s="488"/>
      <c r="CL18" s="488"/>
      <c r="CM18" s="488"/>
      <c r="CN18" s="488"/>
      <c r="CO18" s="488"/>
      <c r="CP18" s="488"/>
      <c r="CQ18" s="488"/>
      <c r="CR18" s="488"/>
      <c r="CS18" s="488"/>
      <c r="CT18" s="488"/>
      <c r="CU18" s="488"/>
      <c r="CV18" s="488"/>
      <c r="CW18" s="488"/>
      <c r="CX18" s="488"/>
      <c r="CY18" s="488"/>
      <c r="CZ18" s="488"/>
      <c r="DA18" s="488"/>
      <c r="DB18" s="488"/>
      <c r="DC18" s="488"/>
      <c r="DD18" s="488"/>
      <c r="DE18" s="488"/>
      <c r="DF18" s="488"/>
      <c r="DG18" s="488"/>
      <c r="DH18" s="488"/>
    </row>
    <row r="19" spans="1:124" ht="20.100000000000001" customHeight="1">
      <c r="A19" s="488"/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292"/>
      <c r="AB19" s="292"/>
      <c r="AC19" s="292"/>
      <c r="AD19" s="292"/>
      <c r="AE19" s="292"/>
      <c r="AF19" s="526"/>
      <c r="AG19" s="526"/>
      <c r="AH19" s="526"/>
      <c r="AI19" s="526"/>
      <c r="AJ19" s="526"/>
      <c r="AK19" s="526"/>
      <c r="AL19" s="526"/>
      <c r="AM19" s="526"/>
      <c r="AN19" s="526"/>
      <c r="AO19" s="526"/>
      <c r="AP19" s="526"/>
      <c r="AR19" s="695"/>
      <c r="AS19" s="532"/>
      <c r="AT19" s="532"/>
      <c r="AU19" s="532"/>
      <c r="AV19" s="488" t="s">
        <v>13</v>
      </c>
      <c r="AW19" s="1079" t="s">
        <v>223</v>
      </c>
      <c r="AX19" s="911"/>
      <c r="AY19" s="911"/>
      <c r="AZ19" s="520" t="s">
        <v>98</v>
      </c>
      <c r="BA19" s="1079" t="s">
        <v>224</v>
      </c>
      <c r="BB19" s="911"/>
      <c r="BC19" s="911"/>
      <c r="BD19" s="520" t="s">
        <v>98</v>
      </c>
      <c r="BE19" s="1079" t="s">
        <v>225</v>
      </c>
      <c r="BF19" s="911"/>
      <c r="BG19" s="911"/>
      <c r="BH19" s="520" t="s">
        <v>98</v>
      </c>
      <c r="BI19" s="1079" t="s">
        <v>142</v>
      </c>
      <c r="BJ19" s="911"/>
      <c r="BK19" s="911"/>
      <c r="BL19" s="525" t="s">
        <v>15</v>
      </c>
      <c r="BM19" s="488"/>
      <c r="BN19" s="696"/>
      <c r="BO19" s="696"/>
      <c r="BP19" s="696"/>
      <c r="BQ19" s="696"/>
      <c r="BR19" s="696"/>
      <c r="BS19" s="696"/>
      <c r="BT19" s="696"/>
      <c r="BU19" s="488"/>
      <c r="BV19" s="488"/>
      <c r="BW19" s="499"/>
    </row>
    <row r="20" spans="1:124" ht="20.100000000000001" customHeight="1">
      <c r="A20" s="488"/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92"/>
      <c r="AB20" s="292"/>
      <c r="AC20" s="292"/>
      <c r="AD20" s="292"/>
      <c r="AE20" s="292"/>
      <c r="AF20" s="526"/>
      <c r="AG20" s="526"/>
      <c r="AH20" s="526"/>
      <c r="AI20" s="526"/>
      <c r="AJ20" s="526"/>
      <c r="AK20" s="526"/>
      <c r="AL20" s="526"/>
      <c r="AM20" s="526"/>
      <c r="AN20" s="526"/>
      <c r="AO20" s="526"/>
      <c r="AP20" s="526"/>
      <c r="AR20" s="528"/>
      <c r="AS20" s="488"/>
      <c r="AT20" s="488"/>
      <c r="AU20" s="488"/>
      <c r="AV20" s="488"/>
      <c r="AW20" s="488"/>
      <c r="AX20" s="488"/>
      <c r="AY20" s="488"/>
      <c r="AZ20" s="697"/>
      <c r="BA20" s="698"/>
      <c r="BB20" s="698"/>
      <c r="BC20" s="699"/>
      <c r="BD20" s="700"/>
      <c r="BE20" s="488"/>
      <c r="BF20" s="488"/>
      <c r="BG20" s="488"/>
      <c r="BH20" s="488"/>
      <c r="BI20" s="488"/>
      <c r="BJ20" s="488"/>
      <c r="BK20" s="488"/>
      <c r="BL20" s="488"/>
      <c r="BM20" s="488"/>
      <c r="BN20" s="696"/>
      <c r="BO20" s="696"/>
      <c r="BP20" s="696"/>
      <c r="BQ20" s="696"/>
      <c r="BR20" s="696"/>
      <c r="BS20" s="696"/>
      <c r="BT20" s="696"/>
      <c r="BU20" s="488"/>
      <c r="BV20" s="488"/>
      <c r="BW20" s="499"/>
    </row>
    <row r="21" spans="1:124" ht="20.100000000000001" customHeight="1">
      <c r="A21" s="488"/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  <c r="AA21" s="292"/>
      <c r="AB21" s="292"/>
      <c r="AC21" s="292"/>
      <c r="AD21" s="292"/>
      <c r="AE21" s="292"/>
      <c r="AF21" s="526"/>
      <c r="AG21" s="526"/>
      <c r="AH21" s="526"/>
      <c r="AI21" s="526"/>
      <c r="AJ21" s="526"/>
      <c r="AK21" s="526"/>
      <c r="AL21" s="526"/>
      <c r="AM21" s="526"/>
      <c r="AN21" s="526"/>
      <c r="AO21" s="526"/>
      <c r="AP21" s="526"/>
      <c r="AR21" s="497"/>
      <c r="AS21" s="488"/>
      <c r="AT21" s="538"/>
      <c r="AU21" s="488"/>
      <c r="AV21" s="488"/>
      <c r="AW21" s="488"/>
      <c r="AX21" s="488"/>
      <c r="AY21" s="488"/>
      <c r="AZ21" s="636"/>
      <c r="BA21" s="698"/>
      <c r="BB21" s="698"/>
      <c r="BC21" s="698"/>
      <c r="BD21" s="701"/>
      <c r="BE21" s="488"/>
      <c r="BF21" s="488"/>
      <c r="BG21" s="488"/>
      <c r="BH21" s="488"/>
      <c r="BI21" s="488"/>
      <c r="BJ21" s="488"/>
      <c r="BK21" s="488"/>
      <c r="BL21" s="488"/>
      <c r="BM21" s="488"/>
      <c r="BN21" s="696"/>
      <c r="BO21" s="696"/>
      <c r="BP21" s="696"/>
      <c r="BQ21" s="696"/>
      <c r="BR21" s="696"/>
      <c r="BS21" s="696"/>
      <c r="BT21" s="696"/>
      <c r="BU21" s="488"/>
      <c r="BV21" s="488"/>
      <c r="BW21" s="499"/>
    </row>
    <row r="22" spans="1:124" ht="20.100000000000001" customHeight="1">
      <c r="A22" s="488"/>
      <c r="B22" s="292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  <c r="AA22" s="292"/>
      <c r="AB22" s="292"/>
      <c r="AC22" s="292"/>
      <c r="AD22" s="292"/>
      <c r="AE22" s="292"/>
      <c r="AF22" s="526"/>
      <c r="AG22" s="526"/>
      <c r="AH22" s="526"/>
      <c r="AI22" s="526"/>
      <c r="AJ22" s="526"/>
      <c r="AK22" s="526"/>
      <c r="AL22" s="526"/>
      <c r="AM22" s="526"/>
      <c r="AN22" s="526"/>
      <c r="AO22" s="526"/>
      <c r="AP22" s="526"/>
      <c r="AR22" s="497"/>
      <c r="AS22" s="488"/>
      <c r="AT22" s="488"/>
      <c r="AU22" s="488"/>
      <c r="AV22" s="488"/>
      <c r="AW22" s="488"/>
      <c r="AX22" s="488"/>
      <c r="AY22" s="488"/>
      <c r="AZ22" s="702"/>
      <c r="BA22" s="632"/>
      <c r="BB22" s="698"/>
      <c r="BC22" s="698"/>
      <c r="BD22" s="701"/>
      <c r="BE22" s="488"/>
      <c r="BF22" s="488"/>
      <c r="BG22" s="488"/>
      <c r="BH22" s="488"/>
      <c r="BI22" s="488"/>
      <c r="BJ22" s="488"/>
      <c r="BK22" s="488"/>
      <c r="BL22" s="488"/>
      <c r="BM22" s="488"/>
      <c r="BN22" s="696"/>
      <c r="BO22" s="696"/>
      <c r="BP22" s="696"/>
      <c r="BQ22" s="696"/>
      <c r="BR22" s="696"/>
      <c r="BS22" s="696"/>
      <c r="BT22" s="696"/>
      <c r="BU22" s="488"/>
      <c r="BV22" s="488"/>
      <c r="BW22" s="499"/>
    </row>
    <row r="23" spans="1:124" ht="20.100000000000001" customHeight="1">
      <c r="A23" s="488"/>
      <c r="B23" s="292"/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  <c r="AA23" s="292"/>
      <c r="AB23" s="292"/>
      <c r="AC23" s="292"/>
      <c r="AD23" s="292"/>
      <c r="AE23" s="292"/>
      <c r="AF23" s="526"/>
      <c r="AG23" s="526"/>
      <c r="AH23" s="526"/>
      <c r="AI23" s="526"/>
      <c r="AJ23" s="526"/>
      <c r="AK23" s="526"/>
      <c r="AL23" s="526"/>
      <c r="AM23" s="526"/>
      <c r="AN23" s="526"/>
      <c r="AO23" s="526"/>
      <c r="AP23" s="526"/>
      <c r="AR23" s="497"/>
      <c r="AS23" s="488"/>
      <c r="AT23" s="488"/>
      <c r="AU23" s="488"/>
      <c r="AV23" s="488"/>
      <c r="AW23" s="488"/>
      <c r="AX23" s="488"/>
      <c r="AY23" s="488"/>
      <c r="AZ23" s="636"/>
      <c r="BA23" s="632"/>
      <c r="BB23" s="698"/>
      <c r="BC23" s="698"/>
      <c r="BD23" s="700"/>
      <c r="BE23" s="488"/>
      <c r="BF23" s="488"/>
      <c r="BG23" s="488"/>
      <c r="BH23" s="488"/>
      <c r="BI23" s="488"/>
      <c r="BJ23" s="488"/>
      <c r="BK23" s="488"/>
      <c r="BL23" s="488"/>
      <c r="BM23" s="488"/>
      <c r="BN23" s="696"/>
      <c r="BO23" s="696"/>
      <c r="BP23" s="696"/>
      <c r="BQ23" s="696"/>
      <c r="BR23" s="696"/>
      <c r="BS23" s="696"/>
      <c r="BT23" s="696"/>
      <c r="BU23" s="488"/>
      <c r="BV23" s="488"/>
      <c r="BW23" s="499"/>
    </row>
    <row r="24" spans="1:124" ht="20.100000000000001" customHeight="1">
      <c r="A24" s="488"/>
      <c r="B24" s="292"/>
      <c r="C24" s="292"/>
      <c r="D24" s="292"/>
      <c r="E24" s="292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2"/>
      <c r="U24" s="292"/>
      <c r="V24" s="292"/>
      <c r="W24" s="292"/>
      <c r="X24" s="292"/>
      <c r="Y24" s="292"/>
      <c r="Z24" s="292"/>
      <c r="AA24" s="292"/>
      <c r="AB24" s="292"/>
      <c r="AC24" s="292"/>
      <c r="AD24" s="292"/>
      <c r="AE24" s="292"/>
      <c r="AF24" s="526"/>
      <c r="AG24" s="526"/>
      <c r="AH24" s="526"/>
      <c r="AI24" s="526"/>
      <c r="AJ24" s="526"/>
      <c r="AK24" s="526"/>
      <c r="AL24" s="526"/>
      <c r="AM24" s="526"/>
      <c r="AN24" s="526"/>
      <c r="AO24" s="526"/>
      <c r="AP24" s="526"/>
      <c r="AR24" s="497"/>
      <c r="AS24" s="488"/>
      <c r="AT24" s="488"/>
      <c r="AU24" s="488"/>
      <c r="AV24" s="488"/>
      <c r="AW24" s="488"/>
      <c r="AX24" s="488"/>
      <c r="AY24" s="488"/>
      <c r="AZ24" s="488"/>
      <c r="BA24" s="488"/>
      <c r="BB24" s="488"/>
      <c r="BC24" s="488"/>
      <c r="BD24" s="488"/>
      <c r="BE24" s="488"/>
      <c r="BF24" s="488"/>
      <c r="BG24" s="488"/>
      <c r="BH24" s="488"/>
      <c r="BI24" s="488"/>
      <c r="BJ24" s="488"/>
      <c r="BK24" s="488"/>
      <c r="BL24" s="488"/>
      <c r="BM24" s="488"/>
      <c r="BN24" s="696"/>
      <c r="BO24" s="696"/>
      <c r="BP24" s="696"/>
      <c r="BQ24" s="696"/>
      <c r="BR24" s="696"/>
      <c r="BS24" s="696"/>
      <c r="BT24" s="696"/>
      <c r="BU24" s="488"/>
      <c r="BV24" s="488"/>
      <c r="BW24" s="499"/>
    </row>
    <row r="25" spans="1:124" ht="20.100000000000001" customHeight="1">
      <c r="A25" s="488"/>
      <c r="B25" s="292"/>
      <c r="C25" s="292"/>
      <c r="D25" s="292"/>
      <c r="E25" s="292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2"/>
      <c r="U25" s="292"/>
      <c r="V25" s="292"/>
      <c r="W25" s="292"/>
      <c r="X25" s="292"/>
      <c r="Y25" s="292"/>
      <c r="Z25" s="292"/>
      <c r="AA25" s="292"/>
      <c r="AB25" s="292"/>
      <c r="AC25" s="292"/>
      <c r="AD25" s="292"/>
      <c r="AE25" s="292"/>
      <c r="AF25" s="526"/>
      <c r="AG25" s="526"/>
      <c r="AH25" s="526"/>
      <c r="AI25" s="526"/>
      <c r="AJ25" s="526"/>
      <c r="AK25" s="526"/>
      <c r="AL25" s="526"/>
      <c r="AM25" s="526"/>
      <c r="AN25" s="526"/>
      <c r="AO25" s="526"/>
      <c r="AP25" s="526"/>
      <c r="AR25" s="497"/>
      <c r="AS25" s="488"/>
      <c r="AT25" s="488"/>
      <c r="AU25" s="488"/>
      <c r="AV25" s="488"/>
      <c r="AW25" s="488"/>
      <c r="AX25" s="488"/>
      <c r="AY25" s="488"/>
      <c r="AZ25" s="488"/>
      <c r="BA25" s="488"/>
      <c r="BB25" s="488"/>
      <c r="BC25" s="488"/>
      <c r="BD25" s="488"/>
      <c r="BE25" s="488"/>
      <c r="BF25" s="488"/>
      <c r="BG25" s="488"/>
      <c r="BH25" s="488"/>
      <c r="BI25" s="488"/>
      <c r="BJ25" s="488"/>
      <c r="BK25" s="488"/>
      <c r="BL25" s="488"/>
      <c r="BM25" s="488"/>
      <c r="BN25" s="488"/>
      <c r="BO25" s="696"/>
      <c r="BP25" s="696"/>
      <c r="BQ25" s="696"/>
      <c r="BR25" s="696"/>
      <c r="BS25" s="696"/>
      <c r="BT25" s="696"/>
      <c r="BU25" s="488"/>
      <c r="BV25" s="488"/>
      <c r="BW25" s="499"/>
    </row>
    <row r="26" spans="1:124" ht="20.100000000000001" customHeight="1">
      <c r="A26" s="488"/>
      <c r="B26" s="292"/>
      <c r="C26" s="292"/>
      <c r="D26" s="292"/>
      <c r="E26" s="292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2"/>
      <c r="U26" s="292"/>
      <c r="V26" s="292"/>
      <c r="W26" s="292"/>
      <c r="X26" s="292"/>
      <c r="Y26" s="292"/>
      <c r="Z26" s="292"/>
      <c r="AA26" s="292"/>
      <c r="AB26" s="292"/>
      <c r="AC26" s="292"/>
      <c r="AD26" s="292"/>
      <c r="AE26" s="292"/>
      <c r="AF26" s="526"/>
      <c r="AG26" s="526"/>
      <c r="AH26" s="526"/>
      <c r="AI26" s="526"/>
      <c r="AJ26" s="526"/>
      <c r="AK26" s="526"/>
      <c r="AL26" s="526"/>
      <c r="AM26" s="526"/>
      <c r="AN26" s="526"/>
      <c r="AO26" s="526"/>
      <c r="AP26" s="526"/>
      <c r="AR26" s="497"/>
      <c r="AS26" s="488"/>
      <c r="AT26" s="488"/>
      <c r="AU26" s="488"/>
      <c r="AV26" s="488"/>
      <c r="AW26" s="488"/>
      <c r="AX26" s="488"/>
      <c r="AY26" s="488"/>
      <c r="AZ26" s="488"/>
      <c r="BM26" s="488"/>
      <c r="BN26" s="488"/>
      <c r="BO26" s="696"/>
      <c r="BP26" s="696"/>
      <c r="BQ26" s="696"/>
      <c r="BR26" s="696"/>
      <c r="BS26" s="696"/>
      <c r="BT26" s="696"/>
      <c r="BU26" s="488"/>
      <c r="BV26" s="488"/>
      <c r="BW26" s="499"/>
    </row>
    <row r="27" spans="1:124" ht="20.100000000000001" customHeight="1">
      <c r="A27" s="488"/>
      <c r="B27" s="292"/>
      <c r="C27" s="292"/>
      <c r="D27" s="292"/>
      <c r="E27" s="292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2"/>
      <c r="X27" s="292"/>
      <c r="Y27" s="292"/>
      <c r="Z27" s="292"/>
      <c r="AA27" s="292"/>
      <c r="AB27" s="292"/>
      <c r="AC27" s="292"/>
      <c r="AD27" s="292"/>
      <c r="AE27" s="292"/>
      <c r="AF27" s="526"/>
      <c r="AG27" s="526"/>
      <c r="AH27" s="526"/>
      <c r="AI27" s="526"/>
      <c r="AJ27" s="526"/>
      <c r="AK27" s="526"/>
      <c r="AL27" s="526"/>
      <c r="AM27" s="526"/>
      <c r="AN27" s="526"/>
      <c r="AO27" s="526"/>
      <c r="AP27" s="526"/>
      <c r="AR27" s="497"/>
      <c r="AS27" s="488"/>
      <c r="AT27" s="488"/>
      <c r="AU27" s="488"/>
      <c r="AV27" s="488"/>
      <c r="AW27" s="488"/>
      <c r="AX27" s="488"/>
      <c r="AY27" s="488"/>
      <c r="AZ27" s="488"/>
      <c r="BM27" s="488"/>
      <c r="BN27" s="488"/>
      <c r="BO27" s="696"/>
      <c r="BP27" s="696"/>
      <c r="BQ27" s="696"/>
      <c r="BR27" s="696"/>
      <c r="BS27" s="696"/>
      <c r="BT27" s="696"/>
      <c r="BU27" s="488"/>
      <c r="BV27" s="488"/>
      <c r="BW27" s="499"/>
    </row>
    <row r="28" spans="1:124" ht="20.100000000000001" customHeight="1">
      <c r="A28" s="488"/>
      <c r="B28" s="292"/>
      <c r="C28" s="292"/>
      <c r="D28" s="292"/>
      <c r="E28" s="292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2"/>
      <c r="X28" s="292"/>
      <c r="Y28" s="292"/>
      <c r="Z28" s="292"/>
      <c r="AA28" s="292"/>
      <c r="AB28" s="292"/>
      <c r="AC28" s="292"/>
      <c r="AD28" s="292"/>
      <c r="AE28" s="292"/>
      <c r="AF28" s="526"/>
      <c r="AG28" s="526"/>
      <c r="AH28" s="526"/>
      <c r="AI28" s="526"/>
      <c r="AJ28" s="526"/>
      <c r="AK28" s="526"/>
      <c r="AL28" s="526"/>
      <c r="AM28" s="526"/>
      <c r="AN28" s="526"/>
      <c r="AO28" s="526"/>
      <c r="AP28" s="526"/>
      <c r="AR28" s="497"/>
      <c r="AS28" s="488"/>
      <c r="AT28" s="488"/>
      <c r="AU28" s="488"/>
      <c r="AV28" s="488"/>
      <c r="AW28" s="488"/>
      <c r="AX28" s="488"/>
      <c r="AY28" s="488"/>
      <c r="AZ28" s="488"/>
      <c r="BM28" s="488"/>
      <c r="BN28" s="696"/>
      <c r="BO28" s="696"/>
      <c r="BP28" s="696"/>
      <c r="BQ28" s="696"/>
      <c r="BR28" s="696"/>
      <c r="BS28" s="696"/>
      <c r="BT28" s="696"/>
      <c r="BU28" s="488"/>
      <c r="BV28" s="488"/>
      <c r="BW28" s="499"/>
    </row>
    <row r="29" spans="1:124" ht="20.100000000000001" customHeight="1">
      <c r="A29" s="488"/>
      <c r="B29" s="292"/>
      <c r="C29" s="292"/>
      <c r="D29" s="292"/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  <c r="AA29" s="292"/>
      <c r="AB29" s="292"/>
      <c r="AC29" s="292"/>
      <c r="AD29" s="292"/>
      <c r="AE29" s="292"/>
      <c r="AF29" s="526"/>
      <c r="AG29" s="526"/>
      <c r="AH29" s="526"/>
      <c r="AI29" s="526"/>
      <c r="AJ29" s="526"/>
      <c r="AK29" s="526"/>
      <c r="AL29" s="526"/>
      <c r="AM29" s="526"/>
      <c r="AN29" s="526"/>
      <c r="AO29" s="526"/>
      <c r="AP29" s="526"/>
      <c r="AR29" s="497"/>
      <c r="AS29" s="488"/>
      <c r="AT29" s="488"/>
      <c r="AU29" s="488"/>
      <c r="AV29" s="488"/>
      <c r="AW29" s="488"/>
      <c r="AX29" s="488"/>
      <c r="AY29" s="488"/>
      <c r="AZ29" s="488"/>
      <c r="BA29" s="488"/>
      <c r="BB29" s="488"/>
      <c r="BC29" s="488"/>
      <c r="BD29" s="488"/>
      <c r="BE29" s="488"/>
      <c r="BF29" s="488"/>
      <c r="BG29" s="488"/>
      <c r="BH29" s="488"/>
      <c r="BI29" s="488"/>
      <c r="BJ29" s="488"/>
      <c r="BK29" s="488"/>
      <c r="BL29" s="488"/>
      <c r="BM29" s="488"/>
      <c r="BN29" s="696"/>
      <c r="BO29" s="696"/>
      <c r="BP29" s="696"/>
      <c r="BQ29" s="696"/>
      <c r="BR29" s="696"/>
      <c r="BS29" s="696"/>
      <c r="BT29" s="696"/>
      <c r="BU29" s="488"/>
      <c r="BV29" s="488"/>
      <c r="BW29" s="499"/>
    </row>
    <row r="30" spans="1:124" ht="20.100000000000001" customHeight="1">
      <c r="A30" s="488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  <c r="AA30" s="292"/>
      <c r="AB30" s="292"/>
      <c r="AC30" s="292"/>
      <c r="AD30" s="292"/>
      <c r="AE30" s="292"/>
      <c r="AF30" s="526"/>
      <c r="AG30" s="526"/>
      <c r="AH30" s="526"/>
      <c r="AI30" s="526"/>
      <c r="AJ30" s="526"/>
      <c r="AK30" s="526"/>
      <c r="AL30" s="526"/>
      <c r="AM30" s="526"/>
      <c r="AN30" s="526"/>
      <c r="AO30" s="526"/>
      <c r="AP30" s="526"/>
      <c r="AR30" s="497"/>
      <c r="AS30" s="488"/>
      <c r="AT30" s="488"/>
      <c r="AU30" s="488"/>
      <c r="AV30" s="488"/>
      <c r="AW30" s="488"/>
      <c r="AX30" s="488"/>
      <c r="AY30" s="488"/>
      <c r="AZ30" s="488"/>
      <c r="BA30" s="488"/>
      <c r="BB30" s="488"/>
      <c r="BC30" s="488"/>
      <c r="BD30" s="488"/>
      <c r="BE30" s="488"/>
      <c r="BF30" s="488"/>
      <c r="BG30" s="488"/>
      <c r="BH30" s="488"/>
      <c r="BI30" s="488"/>
      <c r="BJ30" s="488"/>
      <c r="BK30" s="488"/>
      <c r="BL30" s="488"/>
      <c r="BM30" s="488"/>
      <c r="BN30" s="696"/>
      <c r="BO30" s="696"/>
      <c r="BP30" s="696"/>
      <c r="BQ30" s="696"/>
      <c r="BR30" s="696"/>
      <c r="BS30" s="696"/>
      <c r="BT30" s="696"/>
      <c r="BU30" s="488"/>
      <c r="BV30" s="488"/>
      <c r="BW30" s="499"/>
    </row>
    <row r="31" spans="1:124" ht="20.100000000000001" customHeight="1">
      <c r="A31" s="488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  <c r="AA31" s="292"/>
      <c r="AB31" s="292"/>
      <c r="AC31" s="292"/>
      <c r="AD31" s="292"/>
      <c r="AE31" s="292"/>
      <c r="AF31" s="526"/>
      <c r="AG31" s="526"/>
      <c r="AH31" s="526"/>
      <c r="AI31" s="526"/>
      <c r="AJ31" s="526"/>
      <c r="AK31" s="526"/>
      <c r="AL31" s="526"/>
      <c r="AM31" s="526"/>
      <c r="AN31" s="526"/>
      <c r="AO31" s="526"/>
      <c r="AP31" s="526"/>
      <c r="AR31" s="497"/>
      <c r="AS31" s="488"/>
      <c r="AT31" s="488"/>
      <c r="AU31" s="488"/>
      <c r="AV31" s="488"/>
      <c r="AW31" s="488"/>
      <c r="AX31" s="488"/>
      <c r="AY31" s="488"/>
      <c r="AZ31" s="488"/>
      <c r="BA31" s="488"/>
      <c r="BB31" s="488"/>
      <c r="BC31" s="488"/>
      <c r="BD31" s="488"/>
      <c r="BE31" s="488"/>
      <c r="BF31" s="488"/>
      <c r="BG31" s="488"/>
      <c r="BH31" s="488"/>
      <c r="BI31" s="488"/>
      <c r="BJ31" s="488"/>
      <c r="BK31" s="488"/>
      <c r="BL31" s="488"/>
      <c r="BM31" s="488"/>
      <c r="BN31" s="696"/>
      <c r="BO31" s="696"/>
      <c r="BP31" s="696"/>
      <c r="BQ31" s="696"/>
      <c r="BR31" s="696"/>
      <c r="BS31" s="696"/>
      <c r="BT31" s="696"/>
      <c r="BU31" s="488"/>
      <c r="BV31" s="488"/>
      <c r="BW31" s="499"/>
    </row>
    <row r="32" spans="1:124" ht="20.100000000000001" customHeight="1">
      <c r="A32" s="488"/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  <c r="AA32" s="292"/>
      <c r="AB32" s="292"/>
      <c r="AC32" s="292"/>
      <c r="AD32" s="292"/>
      <c r="AE32" s="292"/>
      <c r="AF32" s="526"/>
      <c r="AG32" s="526"/>
      <c r="AH32" s="526"/>
      <c r="AI32" s="526"/>
      <c r="AJ32" s="526"/>
      <c r="AK32" s="526"/>
      <c r="AL32" s="526"/>
      <c r="AM32" s="526"/>
      <c r="AN32" s="526"/>
      <c r="AO32" s="526"/>
      <c r="AP32" s="526"/>
      <c r="AR32" s="497"/>
      <c r="AS32" s="488"/>
      <c r="AT32" s="488"/>
      <c r="AU32" s="488"/>
      <c r="AV32" s="488"/>
      <c r="AW32" s="488"/>
      <c r="AX32" s="488"/>
      <c r="AY32" s="488"/>
      <c r="AZ32" s="488"/>
      <c r="BA32" s="488"/>
      <c r="BB32" s="488"/>
      <c r="BC32" s="488"/>
      <c r="BD32" s="488"/>
      <c r="BE32" s="488"/>
      <c r="BF32" s="488"/>
      <c r="BG32" s="488"/>
      <c r="BH32" s="488"/>
      <c r="BI32" s="488"/>
      <c r="BJ32" s="488"/>
      <c r="BK32" s="488"/>
      <c r="BL32" s="488"/>
      <c r="BM32" s="488"/>
      <c r="BN32" s="696"/>
      <c r="BO32" s="696"/>
      <c r="BP32" s="696"/>
      <c r="BQ32" s="696"/>
      <c r="BR32" s="696"/>
      <c r="BS32" s="696"/>
      <c r="BT32" s="696"/>
      <c r="BU32" s="488"/>
      <c r="BV32" s="488"/>
      <c r="BW32" s="499"/>
    </row>
    <row r="33" spans="1:75" ht="20.100000000000001" customHeight="1">
      <c r="A33" s="488"/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  <c r="AA33" s="292"/>
      <c r="AB33" s="292"/>
      <c r="AC33" s="292"/>
      <c r="AD33" s="292"/>
      <c r="AE33" s="292"/>
      <c r="AF33" s="526"/>
      <c r="AG33" s="526"/>
      <c r="AH33" s="526"/>
      <c r="AI33" s="526"/>
      <c r="AJ33" s="526"/>
      <c r="AK33" s="526"/>
      <c r="AL33" s="526"/>
      <c r="AM33" s="526"/>
      <c r="AN33" s="526"/>
      <c r="AO33" s="526"/>
      <c r="AP33" s="526"/>
      <c r="AR33" s="497"/>
      <c r="AS33" s="488"/>
      <c r="AT33" s="488"/>
      <c r="AU33" s="488"/>
      <c r="AV33" s="488"/>
      <c r="AW33" s="488"/>
      <c r="AX33" s="488"/>
      <c r="AY33" s="488"/>
      <c r="AZ33" s="488"/>
      <c r="BA33" s="488"/>
      <c r="BB33" s="488"/>
      <c r="BC33" s="488"/>
      <c r="BD33" s="488"/>
      <c r="BE33" s="488"/>
      <c r="BF33" s="488"/>
      <c r="BG33" s="488"/>
      <c r="BH33" s="488"/>
      <c r="BI33" s="488"/>
      <c r="BJ33" s="488"/>
      <c r="BK33" s="488"/>
      <c r="BL33" s="488"/>
      <c r="BM33" s="488"/>
      <c r="BN33" s="696"/>
      <c r="BO33" s="696"/>
      <c r="BP33" s="696"/>
      <c r="BQ33" s="696"/>
      <c r="BR33" s="696"/>
      <c r="BS33" s="696"/>
      <c r="BT33" s="696"/>
      <c r="BU33" s="488"/>
      <c r="BV33" s="488"/>
      <c r="BW33" s="499"/>
    </row>
    <row r="34" spans="1:75" ht="20.100000000000001" customHeight="1">
      <c r="B34" s="292"/>
      <c r="C34" s="292"/>
      <c r="D34" s="292"/>
      <c r="E34" s="1032" t="s">
        <v>226</v>
      </c>
      <c r="F34" s="1032"/>
      <c r="G34" s="1032"/>
      <c r="H34" s="1032"/>
      <c r="I34" s="1032"/>
      <c r="J34" s="1032"/>
      <c r="K34" s="1032"/>
      <c r="L34" s="1032"/>
      <c r="M34" s="1032"/>
      <c r="N34" s="1032"/>
      <c r="O34" s="1032"/>
      <c r="P34" s="1032"/>
      <c r="Q34" s="1032"/>
      <c r="R34" s="1032"/>
      <c r="S34" s="1032"/>
      <c r="T34" s="1032"/>
      <c r="U34" s="1032"/>
      <c r="V34" s="1032"/>
      <c r="W34" s="1032"/>
      <c r="X34" s="1032"/>
      <c r="Y34" s="1032"/>
      <c r="Z34" s="1032"/>
      <c r="AA34" s="1032"/>
      <c r="AB34" s="1032"/>
      <c r="AC34" s="1032"/>
      <c r="AD34" s="1032"/>
      <c r="AE34" s="1032"/>
      <c r="AF34" s="1032"/>
      <c r="AG34" s="1032"/>
      <c r="AH34" s="1032"/>
      <c r="AI34" s="1032"/>
      <c r="AJ34" s="1032"/>
      <c r="AK34" s="1032"/>
      <c r="AL34" s="1032"/>
      <c r="AM34" s="1032"/>
      <c r="AN34" s="292"/>
      <c r="AO34" s="292"/>
      <c r="AP34" s="292"/>
      <c r="AR34" s="497"/>
      <c r="AS34" s="488"/>
      <c r="AT34" s="488"/>
      <c r="AU34" s="488"/>
      <c r="AV34" s="488"/>
      <c r="AW34" s="488"/>
      <c r="AX34" s="488"/>
      <c r="AY34" s="488"/>
      <c r="AZ34" s="488"/>
      <c r="BA34" s="488"/>
      <c r="BB34" s="488"/>
      <c r="BC34" s="488"/>
      <c r="BD34" s="488"/>
      <c r="BE34" s="488"/>
      <c r="BF34" s="488"/>
      <c r="BG34" s="488"/>
      <c r="BH34" s="488"/>
      <c r="BI34" s="488"/>
      <c r="BJ34" s="488"/>
      <c r="BK34" s="488"/>
      <c r="BL34" s="488"/>
      <c r="BM34" s="488"/>
      <c r="BN34" s="488"/>
      <c r="BO34" s="488"/>
      <c r="BP34" s="488"/>
      <c r="BQ34" s="488"/>
      <c r="BR34" s="488"/>
      <c r="BS34" s="488"/>
      <c r="BT34" s="488"/>
      <c r="BU34" s="488"/>
      <c r="BV34" s="488"/>
      <c r="BW34" s="499"/>
    </row>
    <row r="35" spans="1:75" ht="20.100000000000001" customHeight="1">
      <c r="B35" s="292"/>
      <c r="C35" s="292"/>
      <c r="D35" s="292"/>
      <c r="E35" s="543"/>
      <c r="F35" s="543"/>
      <c r="G35" s="543"/>
      <c r="H35" s="543"/>
      <c r="I35" s="543"/>
      <c r="J35" s="543"/>
      <c r="K35" s="543"/>
      <c r="L35" s="543"/>
      <c r="M35" s="543"/>
      <c r="N35" s="543"/>
      <c r="O35" s="543"/>
      <c r="P35" s="543"/>
      <c r="Q35" s="543"/>
      <c r="R35" s="543"/>
      <c r="S35" s="543"/>
      <c r="T35" s="543"/>
      <c r="U35" s="543"/>
      <c r="V35" s="543"/>
      <c r="W35" s="543"/>
      <c r="X35" s="543"/>
      <c r="Y35" s="543"/>
      <c r="Z35" s="543"/>
      <c r="AA35" s="543"/>
      <c r="AB35" s="543"/>
      <c r="AC35" s="543"/>
      <c r="AD35" s="543"/>
      <c r="AE35" s="543"/>
      <c r="AF35" s="543"/>
      <c r="AG35" s="543"/>
      <c r="AH35" s="543"/>
      <c r="AI35" s="543"/>
      <c r="AJ35" s="543"/>
      <c r="AK35" s="543"/>
      <c r="AL35" s="543"/>
      <c r="AM35" s="543"/>
      <c r="AN35" s="292"/>
      <c r="AO35" s="292"/>
      <c r="AP35" s="292"/>
      <c r="AR35" s="497"/>
      <c r="AS35" s="488"/>
      <c r="AT35" s="488"/>
      <c r="AU35" s="488"/>
      <c r="AV35" s="488"/>
      <c r="AW35" s="488"/>
      <c r="AX35" s="488"/>
      <c r="AY35" s="488"/>
      <c r="AZ35" s="488"/>
      <c r="BA35" s="488"/>
      <c r="BB35" s="488"/>
      <c r="BC35" s="488"/>
      <c r="BD35" s="488"/>
      <c r="BE35" s="488"/>
      <c r="BF35" s="488"/>
      <c r="BG35" s="488"/>
      <c r="BH35" s="488"/>
      <c r="BI35" s="488"/>
      <c r="BJ35" s="488"/>
      <c r="BK35" s="488"/>
      <c r="BL35" s="488"/>
      <c r="BM35" s="488"/>
      <c r="BN35" s="488"/>
      <c r="BO35" s="488"/>
      <c r="BP35" s="488"/>
      <c r="BQ35" s="488"/>
      <c r="BR35" s="488"/>
      <c r="BS35" s="488"/>
      <c r="BT35" s="488"/>
      <c r="BU35" s="488"/>
      <c r="BV35" s="488"/>
      <c r="BW35" s="499"/>
    </row>
    <row r="36" spans="1:75" ht="20.100000000000001" customHeight="1"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526"/>
      <c r="M36" s="526"/>
      <c r="N36" s="526"/>
      <c r="O36" s="526"/>
      <c r="P36" s="526"/>
      <c r="Q36" s="526"/>
      <c r="R36" s="526"/>
      <c r="S36" s="526"/>
      <c r="T36" s="526"/>
      <c r="U36" s="526"/>
      <c r="V36" s="527"/>
      <c r="W36" s="527"/>
      <c r="X36" s="527"/>
      <c r="Y36" s="527"/>
      <c r="Z36" s="527"/>
      <c r="AA36" s="527"/>
      <c r="AB36" s="527"/>
      <c r="AC36" s="527"/>
      <c r="AD36" s="527"/>
      <c r="AE36" s="527"/>
      <c r="AF36" s="292"/>
      <c r="AG36" s="292"/>
      <c r="AH36" s="292"/>
      <c r="AI36" s="292"/>
      <c r="AJ36" s="292"/>
      <c r="AK36" s="292"/>
      <c r="AL36" s="292"/>
      <c r="AM36" s="292"/>
      <c r="AN36" s="292"/>
      <c r="AO36" s="292"/>
      <c r="AP36" s="292"/>
      <c r="AR36" s="497"/>
      <c r="AS36" s="488"/>
      <c r="AT36" s="488"/>
      <c r="AU36" s="488"/>
      <c r="AV36" s="488"/>
      <c r="AW36" s="488"/>
      <c r="AX36" s="488"/>
      <c r="AY36" s="488"/>
      <c r="AZ36" s="488"/>
      <c r="BA36" s="488"/>
      <c r="BB36" s="488"/>
      <c r="BC36" s="488"/>
      <c r="BD36" s="488"/>
      <c r="BE36" s="488"/>
      <c r="BF36" s="488"/>
      <c r="BG36" s="488"/>
      <c r="BH36" s="488"/>
      <c r="BI36" s="488"/>
      <c r="BJ36" s="488"/>
      <c r="BK36" s="488"/>
      <c r="BL36" s="488"/>
      <c r="BM36" s="488"/>
      <c r="BN36" s="488"/>
      <c r="BO36" s="488"/>
      <c r="BP36" s="488"/>
      <c r="BQ36" s="488"/>
      <c r="BR36" s="488"/>
      <c r="BS36" s="488"/>
      <c r="BT36" s="488"/>
      <c r="BU36" s="488"/>
      <c r="BV36" s="488"/>
      <c r="BW36" s="499"/>
    </row>
    <row r="37" spans="1:75" ht="20.100000000000001" customHeight="1"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526"/>
      <c r="M37" s="526"/>
      <c r="N37" s="526"/>
      <c r="O37" s="526"/>
      <c r="P37" s="526"/>
      <c r="Q37" s="526"/>
      <c r="R37" s="526"/>
      <c r="S37" s="526"/>
      <c r="T37" s="526"/>
      <c r="U37" s="526"/>
      <c r="V37" s="527"/>
      <c r="W37" s="527"/>
      <c r="X37" s="527"/>
      <c r="Y37" s="527"/>
      <c r="Z37" s="527"/>
      <c r="AA37" s="527"/>
      <c r="AB37" s="527"/>
      <c r="AC37" s="527"/>
      <c r="AD37" s="527"/>
      <c r="AE37" s="527"/>
      <c r="AF37" s="292"/>
      <c r="AG37" s="292"/>
      <c r="AH37" s="292"/>
      <c r="AI37" s="292"/>
      <c r="AJ37" s="292"/>
      <c r="AK37" s="292"/>
      <c r="AL37" s="292"/>
      <c r="AM37" s="292"/>
      <c r="AN37" s="292"/>
      <c r="AO37" s="292"/>
      <c r="AP37" s="292"/>
      <c r="AR37" s="497"/>
      <c r="AS37" s="488"/>
      <c r="AT37" s="488"/>
      <c r="AU37" s="488"/>
      <c r="AV37" s="488"/>
      <c r="AW37" s="488"/>
      <c r="AX37" s="488"/>
      <c r="AY37" s="488"/>
      <c r="AZ37" s="488"/>
      <c r="BA37" s="488"/>
      <c r="BB37" s="488"/>
      <c r="BC37" s="488"/>
      <c r="BD37" s="488"/>
      <c r="BE37" s="488"/>
      <c r="BF37" s="488"/>
      <c r="BG37" s="488"/>
      <c r="BH37" s="488"/>
      <c r="BI37" s="488"/>
      <c r="BJ37" s="488"/>
      <c r="BK37" s="488"/>
      <c r="BL37" s="488"/>
      <c r="BM37" s="488"/>
      <c r="BN37" s="488"/>
      <c r="BO37" s="488"/>
      <c r="BP37" s="488"/>
      <c r="BQ37" s="488"/>
      <c r="BR37" s="488"/>
      <c r="BS37" s="488"/>
      <c r="BT37" s="488"/>
      <c r="BU37" s="488"/>
      <c r="BV37" s="488"/>
      <c r="BW37" s="499"/>
    </row>
    <row r="38" spans="1:75" ht="20.100000000000001" customHeight="1">
      <c r="B38" s="292"/>
      <c r="C38" s="292"/>
      <c r="D38" s="292"/>
      <c r="E38" s="292"/>
      <c r="F38" s="292"/>
      <c r="G38" s="292"/>
      <c r="H38" s="292"/>
      <c r="I38" s="292"/>
      <c r="J38" s="292"/>
      <c r="K38" s="292"/>
      <c r="L38" s="526"/>
      <c r="M38" s="526"/>
      <c r="N38" s="526"/>
      <c r="O38" s="526"/>
      <c r="P38" s="526"/>
      <c r="Q38" s="526"/>
      <c r="R38" s="526"/>
      <c r="S38" s="526"/>
      <c r="T38" s="526"/>
      <c r="U38" s="526"/>
      <c r="V38" s="527"/>
      <c r="W38" s="527"/>
      <c r="X38" s="527"/>
      <c r="Y38" s="527"/>
      <c r="Z38" s="527"/>
      <c r="AA38" s="527"/>
      <c r="AB38" s="527"/>
      <c r="AC38" s="527"/>
      <c r="AD38" s="527"/>
      <c r="AE38" s="527"/>
      <c r="AF38" s="292"/>
      <c r="AG38" s="292"/>
      <c r="AH38" s="292"/>
      <c r="AI38" s="292"/>
      <c r="AJ38" s="292"/>
      <c r="AK38" s="292"/>
      <c r="AL38" s="292"/>
      <c r="AM38" s="292"/>
      <c r="AN38" s="292"/>
      <c r="AO38" s="292"/>
      <c r="AP38" s="292"/>
      <c r="AR38" s="497"/>
      <c r="AS38" s="488"/>
      <c r="AT38" s="488"/>
      <c r="AU38" s="488"/>
      <c r="AV38" s="488"/>
      <c r="AW38" s="488"/>
      <c r="AX38" s="488"/>
      <c r="AY38" s="488"/>
      <c r="AZ38" s="488"/>
      <c r="BA38" s="488"/>
      <c r="BB38" s="488"/>
      <c r="BC38" s="488"/>
      <c r="BD38" s="488"/>
      <c r="BE38" s="488"/>
      <c r="BF38" s="488"/>
      <c r="BG38" s="488"/>
      <c r="BH38" s="488"/>
      <c r="BI38" s="488"/>
      <c r="BJ38" s="488"/>
      <c r="BK38" s="488"/>
      <c r="BL38" s="488"/>
      <c r="BM38" s="488"/>
      <c r="BN38" s="488"/>
      <c r="BO38" s="488"/>
      <c r="BP38" s="488"/>
      <c r="BQ38" s="488"/>
      <c r="BR38" s="488"/>
      <c r="BS38" s="488"/>
      <c r="BT38" s="488"/>
      <c r="BU38" s="488"/>
      <c r="BV38" s="488"/>
      <c r="BW38" s="499"/>
    </row>
    <row r="39" spans="1:75" ht="12.6" customHeight="1">
      <c r="B39" s="739" t="s">
        <v>130</v>
      </c>
      <c r="C39" s="748"/>
      <c r="D39" s="748"/>
      <c r="E39" s="748"/>
      <c r="F39" s="748"/>
      <c r="G39" s="748"/>
      <c r="H39" s="748"/>
      <c r="I39" s="748"/>
      <c r="J39" s="748"/>
      <c r="K39" s="748"/>
      <c r="L39" s="740" t="s">
        <v>746</v>
      </c>
      <c r="M39" s="738"/>
      <c r="N39" s="738"/>
      <c r="O39" s="738"/>
      <c r="P39" s="738"/>
      <c r="Q39" s="738"/>
      <c r="R39" s="738"/>
      <c r="S39" s="738"/>
      <c r="T39" s="738"/>
      <c r="U39" s="739"/>
      <c r="V39" s="740" t="s">
        <v>747</v>
      </c>
      <c r="W39" s="738"/>
      <c r="X39" s="738"/>
      <c r="Y39" s="738"/>
      <c r="Z39" s="738"/>
      <c r="AA39" s="738"/>
      <c r="AB39" s="738"/>
      <c r="AC39" s="738"/>
      <c r="AD39" s="738"/>
      <c r="AE39" s="739"/>
      <c r="AF39" s="1052" t="s">
        <v>748</v>
      </c>
      <c r="AG39" s="1053"/>
      <c r="AH39" s="1053"/>
      <c r="AI39" s="1053"/>
      <c r="AJ39" s="1053"/>
      <c r="AK39" s="1053"/>
      <c r="AL39" s="1053"/>
      <c r="AM39" s="1053"/>
      <c r="AN39" s="1053"/>
      <c r="AO39" s="1053"/>
      <c r="AP39" s="1053"/>
      <c r="AR39" s="497"/>
      <c r="AS39" s="488"/>
      <c r="AT39" s="1076"/>
      <c r="AU39" s="1076"/>
      <c r="AV39" s="1076"/>
      <c r="AW39" s="1076"/>
      <c r="AX39" s="1076"/>
      <c r="AY39" s="1076"/>
      <c r="AZ39" s="1076"/>
      <c r="BA39" s="1076"/>
      <c r="BB39" s="1076"/>
      <c r="BC39" s="1076"/>
      <c r="BD39" s="1080"/>
      <c r="BE39" s="1080"/>
      <c r="BF39" s="1080"/>
      <c r="BG39" s="1080"/>
      <c r="BH39" s="1080"/>
      <c r="BI39" s="1080"/>
      <c r="BJ39" s="502"/>
      <c r="BK39" s="502"/>
      <c r="BL39" s="502"/>
      <c r="BM39" s="502"/>
      <c r="BN39" s="502"/>
      <c r="BO39" s="488"/>
      <c r="BP39" s="488"/>
      <c r="BQ39" s="488"/>
      <c r="BR39" s="488"/>
      <c r="BS39" s="488"/>
      <c r="BT39" s="488"/>
      <c r="BU39" s="488"/>
      <c r="BV39" s="488"/>
      <c r="BW39" s="499"/>
    </row>
    <row r="40" spans="1:75" ht="12.6" customHeight="1">
      <c r="A40" s="488"/>
      <c r="B40" s="739"/>
      <c r="C40" s="748"/>
      <c r="D40" s="748"/>
      <c r="E40" s="748"/>
      <c r="F40" s="748"/>
      <c r="G40" s="748"/>
      <c r="H40" s="748"/>
      <c r="I40" s="748"/>
      <c r="J40" s="748"/>
      <c r="K40" s="748"/>
      <c r="L40" s="740"/>
      <c r="M40" s="738"/>
      <c r="N40" s="738"/>
      <c r="O40" s="738"/>
      <c r="P40" s="738"/>
      <c r="Q40" s="738"/>
      <c r="R40" s="738"/>
      <c r="S40" s="738"/>
      <c r="T40" s="738"/>
      <c r="U40" s="739"/>
      <c r="V40" s="740"/>
      <c r="W40" s="738"/>
      <c r="X40" s="738"/>
      <c r="Y40" s="738"/>
      <c r="Z40" s="738"/>
      <c r="AA40" s="738"/>
      <c r="AB40" s="738"/>
      <c r="AC40" s="738"/>
      <c r="AD40" s="738"/>
      <c r="AE40" s="739"/>
      <c r="AF40" s="1052"/>
      <c r="AG40" s="1053"/>
      <c r="AH40" s="1053"/>
      <c r="AI40" s="1053"/>
      <c r="AJ40" s="1053"/>
      <c r="AK40" s="1053"/>
      <c r="AL40" s="1053"/>
      <c r="AM40" s="1053"/>
      <c r="AN40" s="1053"/>
      <c r="AO40" s="1053"/>
      <c r="AP40" s="1053"/>
      <c r="AR40" s="497"/>
      <c r="AS40" s="488"/>
      <c r="AT40" s="1076"/>
      <c r="AU40" s="1076"/>
      <c r="AV40" s="1076"/>
      <c r="AW40" s="1076"/>
      <c r="AX40" s="1076"/>
      <c r="AY40" s="1076"/>
      <c r="AZ40" s="1076"/>
      <c r="BA40" s="1076"/>
      <c r="BB40" s="1076"/>
      <c r="BC40" s="1076"/>
      <c r="BD40" s="1076"/>
      <c r="BE40" s="1076"/>
      <c r="BF40" s="1076"/>
      <c r="BG40" s="1076"/>
      <c r="BH40" s="1076"/>
      <c r="BI40" s="1076"/>
      <c r="BJ40" s="488"/>
      <c r="BK40" s="488"/>
      <c r="BL40" s="488"/>
      <c r="BM40" s="488"/>
      <c r="BN40" s="488"/>
      <c r="BO40" s="488"/>
      <c r="BP40" s="488"/>
      <c r="BQ40" s="488"/>
      <c r="BR40" s="488"/>
      <c r="BS40" s="488"/>
      <c r="BT40" s="488"/>
      <c r="BU40" s="488"/>
      <c r="BV40" s="488"/>
      <c r="BW40" s="499"/>
    </row>
    <row r="41" spans="1:75" ht="20.100000000000001" customHeight="1">
      <c r="A41" s="488"/>
      <c r="B41" s="1704" t="str">
        <f>B14</f>
        <v>기존시설물</v>
      </c>
      <c r="C41" s="1704"/>
      <c r="D41" s="1704"/>
      <c r="E41" s="1704"/>
      <c r="F41" s="1704"/>
      <c r="G41" s="1705"/>
      <c r="H41" s="901" t="str">
        <f>H14</f>
        <v>B</v>
      </c>
      <c r="I41" s="902"/>
      <c r="J41" s="902"/>
      <c r="K41" s="903"/>
      <c r="L41" s="1503">
        <f>ROUND(ABS(AI14)/(9.81*AG6^2),4)</f>
        <v>2.8E-3</v>
      </c>
      <c r="M41" s="1503"/>
      <c r="N41" s="1503"/>
      <c r="O41" s="1503"/>
      <c r="P41" s="1503"/>
      <c r="Q41" s="1503"/>
      <c r="R41" s="1503"/>
      <c r="S41" s="1503"/>
      <c r="T41" s="1503"/>
      <c r="U41" s="1503"/>
      <c r="V41" s="2360">
        <f>+VLOOKUP(L41,'C-1(경사제) (3)'!$L$3:$P$111,IF(AR14=0.02,2,IF(AR14=0.033,3,IF(AR14=0.05,4,IF(AR14=0.1,5,6)))),0)</f>
        <v>1.23</v>
      </c>
      <c r="W41" s="2360"/>
      <c r="X41" s="2360"/>
      <c r="Y41" s="2360"/>
      <c r="Z41" s="2360"/>
      <c r="AA41" s="2360"/>
      <c r="AB41" s="2360"/>
      <c r="AC41" s="2360"/>
      <c r="AD41" s="2360"/>
      <c r="AE41" s="2360"/>
      <c r="AF41" s="2362">
        <f>V41*AI14</f>
        <v>4.4894999999999996</v>
      </c>
      <c r="AG41" s="2362"/>
      <c r="AH41" s="2362"/>
      <c r="AI41" s="2362"/>
      <c r="AJ41" s="2362"/>
      <c r="AK41" s="2362"/>
      <c r="AL41" s="2362"/>
      <c r="AM41" s="2362"/>
      <c r="AN41" s="2362"/>
      <c r="AO41" s="2362"/>
      <c r="AP41" s="2365"/>
      <c r="AR41" s="497"/>
      <c r="AS41" s="488"/>
      <c r="AT41" s="518"/>
      <c r="AU41" s="518"/>
      <c r="AV41" s="518"/>
      <c r="AW41" s="518"/>
      <c r="AX41" s="518"/>
      <c r="AY41" s="518"/>
      <c r="AZ41" s="518"/>
      <c r="BA41" s="518"/>
      <c r="BB41" s="518"/>
      <c r="BC41" s="518"/>
      <c r="BD41" s="518"/>
      <c r="BE41" s="518"/>
      <c r="BF41" s="518"/>
      <c r="BG41" s="518"/>
      <c r="BH41" s="518"/>
      <c r="BI41" s="518"/>
      <c r="BJ41" s="488"/>
      <c r="BK41" s="488"/>
      <c r="BL41" s="488"/>
      <c r="BM41" s="488"/>
      <c r="BN41" s="488"/>
      <c r="BO41" s="488"/>
      <c r="BP41" s="488"/>
      <c r="BQ41" s="488"/>
      <c r="BR41" s="488"/>
      <c r="BS41" s="488"/>
      <c r="BT41" s="488"/>
      <c r="BU41" s="488"/>
      <c r="BV41" s="488"/>
      <c r="BW41" s="499"/>
    </row>
    <row r="42" spans="1:75" ht="20.100000000000001" customHeight="1">
      <c r="A42" s="488"/>
      <c r="B42" s="1706"/>
      <c r="C42" s="1706"/>
      <c r="D42" s="1706"/>
      <c r="E42" s="1706"/>
      <c r="F42" s="1706"/>
      <c r="G42" s="1707"/>
      <c r="H42" s="899" t="str">
        <f>H15</f>
        <v>C</v>
      </c>
      <c r="I42" s="872"/>
      <c r="J42" s="872"/>
      <c r="K42" s="873"/>
      <c r="L42" s="1062">
        <f>ROUND(ABS(AI15)/(9.81*AG7^2),4)</f>
        <v>3.3E-3</v>
      </c>
      <c r="M42" s="1062"/>
      <c r="N42" s="1062"/>
      <c r="O42" s="1062"/>
      <c r="P42" s="1062"/>
      <c r="Q42" s="1062"/>
      <c r="R42" s="1062"/>
      <c r="S42" s="1062"/>
      <c r="T42" s="1062"/>
      <c r="U42" s="1062"/>
      <c r="V42" s="1050">
        <f>+VLOOKUP(L42,'C-1(경사제) (3)'!$L$3:$P$111,IF(AR15=0.02,2,IF(AR15=0.033,3,IF(AR15=0.05,4,IF(AR15=0.1,5,6)))),0)</f>
        <v>1.18</v>
      </c>
      <c r="W42" s="1050"/>
      <c r="X42" s="1050"/>
      <c r="Y42" s="1050"/>
      <c r="Z42" s="1050"/>
      <c r="AA42" s="1050"/>
      <c r="AB42" s="1050"/>
      <c r="AC42" s="1050"/>
      <c r="AD42" s="1050"/>
      <c r="AE42" s="1050"/>
      <c r="AF42" s="1045">
        <f>V42*AI15</f>
        <v>5.1448</v>
      </c>
      <c r="AG42" s="1045"/>
      <c r="AH42" s="1045"/>
      <c r="AI42" s="1045"/>
      <c r="AJ42" s="1045"/>
      <c r="AK42" s="1045"/>
      <c r="AL42" s="1045"/>
      <c r="AM42" s="1045"/>
      <c r="AN42" s="1045"/>
      <c r="AO42" s="1045"/>
      <c r="AP42" s="1051"/>
      <c r="AR42" s="497"/>
      <c r="AS42" s="488"/>
      <c r="AT42" s="518"/>
      <c r="AU42" s="518"/>
      <c r="AV42" s="518"/>
      <c r="AW42" s="518"/>
      <c r="AX42" s="518"/>
      <c r="AY42" s="518"/>
      <c r="AZ42" s="518"/>
      <c r="BA42" s="518"/>
      <c r="BB42" s="518"/>
      <c r="BC42" s="518"/>
      <c r="BD42" s="518"/>
      <c r="BE42" s="518"/>
      <c r="BF42" s="518"/>
      <c r="BG42" s="518"/>
      <c r="BH42" s="518"/>
      <c r="BI42" s="518"/>
      <c r="BJ42" s="488"/>
      <c r="BK42" s="488"/>
      <c r="BL42" s="488"/>
      <c r="BM42" s="488"/>
      <c r="BN42" s="488"/>
      <c r="BO42" s="488"/>
      <c r="BP42" s="488"/>
      <c r="BQ42" s="488"/>
      <c r="BR42" s="488"/>
      <c r="BS42" s="488"/>
      <c r="BT42" s="488"/>
      <c r="BU42" s="488"/>
      <c r="BV42" s="488"/>
      <c r="BW42" s="499"/>
    </row>
    <row r="43" spans="1:75" ht="20.100000000000001" customHeight="1">
      <c r="A43" s="488"/>
      <c r="B43" s="2261"/>
      <c r="C43" s="2261"/>
      <c r="D43" s="2261"/>
      <c r="E43" s="2261"/>
      <c r="F43" s="2261"/>
      <c r="G43" s="2262"/>
      <c r="H43" s="899" t="str">
        <f>H16</f>
        <v>D</v>
      </c>
      <c r="I43" s="872"/>
      <c r="J43" s="872"/>
      <c r="K43" s="873"/>
      <c r="L43" s="1062">
        <f>ROUND(ABS(AI16)/(9.81*AG8^2),4)</f>
        <v>3.2000000000000002E-3</v>
      </c>
      <c r="M43" s="1062"/>
      <c r="N43" s="1062"/>
      <c r="O43" s="1062"/>
      <c r="P43" s="1062"/>
      <c r="Q43" s="1062"/>
      <c r="R43" s="1062"/>
      <c r="S43" s="1062"/>
      <c r="T43" s="1062"/>
      <c r="U43" s="1062"/>
      <c r="V43" s="1050">
        <f>+VLOOKUP(L43,'C-1(경사제) (3)'!$L$3:$P$111,IF(AR16=0.02,2,IF(AR16=0.033,3,IF(AR16=0.05,4,IF(AR16=0.1,5,6)))),0)</f>
        <v>1.19</v>
      </c>
      <c r="W43" s="1050"/>
      <c r="X43" s="1050"/>
      <c r="Y43" s="1050"/>
      <c r="Z43" s="1050"/>
      <c r="AA43" s="1050"/>
      <c r="AB43" s="1050"/>
      <c r="AC43" s="1050"/>
      <c r="AD43" s="1050"/>
      <c r="AE43" s="1050"/>
      <c r="AF43" s="1045">
        <f>V43*AI16</f>
        <v>5.0693999999999999</v>
      </c>
      <c r="AG43" s="1045"/>
      <c r="AH43" s="1045"/>
      <c r="AI43" s="1045"/>
      <c r="AJ43" s="1045"/>
      <c r="AK43" s="1045"/>
      <c r="AL43" s="1045"/>
      <c r="AM43" s="1045"/>
      <c r="AN43" s="1045"/>
      <c r="AO43" s="1045"/>
      <c r="AP43" s="1051"/>
      <c r="AR43" s="497"/>
      <c r="AS43" s="488"/>
      <c r="AT43" s="518"/>
      <c r="AU43" s="518"/>
      <c r="AV43" s="518"/>
      <c r="AW43" s="518"/>
      <c r="AX43" s="518"/>
      <c r="AY43" s="518"/>
      <c r="AZ43" s="518"/>
      <c r="BA43" s="518"/>
      <c r="BB43" s="518"/>
      <c r="BC43" s="518"/>
      <c r="BD43" s="518"/>
      <c r="BE43" s="518"/>
      <c r="BF43" s="518"/>
      <c r="BG43" s="518"/>
      <c r="BH43" s="518"/>
      <c r="BI43" s="518"/>
      <c r="BJ43" s="488"/>
      <c r="BK43" s="488"/>
      <c r="BL43" s="488"/>
      <c r="BM43" s="488"/>
      <c r="BN43" s="488"/>
      <c r="BO43" s="488"/>
      <c r="BP43" s="488"/>
      <c r="BQ43" s="488"/>
      <c r="BR43" s="488"/>
      <c r="BS43" s="488"/>
      <c r="BT43" s="488"/>
      <c r="BU43" s="488"/>
      <c r="BV43" s="488"/>
      <c r="BW43" s="499"/>
    </row>
    <row r="44" spans="1:75" ht="20.100000000000001" customHeight="1">
      <c r="A44" s="488"/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  <c r="M44" s="314"/>
      <c r="N44" s="314"/>
      <c r="O44" s="314"/>
      <c r="P44" s="314"/>
      <c r="Q44" s="314"/>
      <c r="R44" s="314"/>
      <c r="S44" s="314"/>
      <c r="T44" s="314"/>
      <c r="U44" s="314"/>
      <c r="V44" s="544"/>
      <c r="W44" s="544"/>
      <c r="X44" s="544"/>
      <c r="Y44" s="544"/>
      <c r="Z44" s="544"/>
      <c r="AA44" s="544"/>
      <c r="AB44" s="544"/>
      <c r="AC44" s="544"/>
      <c r="AD44" s="544"/>
      <c r="AE44" s="544"/>
      <c r="AF44" s="545"/>
      <c r="AG44" s="545"/>
      <c r="AH44" s="545"/>
      <c r="AI44" s="545"/>
      <c r="AJ44" s="545"/>
      <c r="AK44" s="545"/>
      <c r="AL44" s="545"/>
      <c r="AM44" s="545"/>
      <c r="AN44" s="545"/>
      <c r="AO44" s="545"/>
      <c r="AP44" s="545"/>
      <c r="AR44" s="497"/>
      <c r="AS44" s="488"/>
      <c r="AT44" s="749"/>
      <c r="AU44" s="749"/>
      <c r="AV44" s="749"/>
      <c r="AW44" s="749"/>
      <c r="AX44" s="749"/>
      <c r="AY44" s="1098"/>
      <c r="AZ44" s="1098"/>
      <c r="BA44" s="1098"/>
      <c r="BB44" s="1098"/>
      <c r="BC44" s="1098"/>
      <c r="BD44" s="1078"/>
      <c r="BE44" s="1078"/>
      <c r="BF44" s="1078"/>
      <c r="BG44" s="1078"/>
      <c r="BH44" s="1078"/>
      <c r="BI44" s="1078"/>
      <c r="BJ44" s="488"/>
      <c r="BK44" s="488"/>
      <c r="BL44" s="488"/>
      <c r="BM44" s="488"/>
      <c r="BN44" s="488"/>
      <c r="BO44" s="488"/>
      <c r="BP44" s="488"/>
      <c r="BQ44" s="488"/>
      <c r="BR44" s="488"/>
      <c r="BS44" s="488"/>
      <c r="BT44" s="488"/>
      <c r="BU44" s="488"/>
      <c r="BV44" s="488"/>
      <c r="BW44" s="499"/>
    </row>
    <row r="45" spans="1:75" ht="20.100000000000001" customHeight="1">
      <c r="A45" s="488"/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546"/>
      <c r="W45" s="546"/>
      <c r="X45" s="546"/>
      <c r="Y45" s="546"/>
      <c r="Z45" s="546"/>
      <c r="AA45" s="546"/>
      <c r="AB45" s="546"/>
      <c r="AC45" s="546"/>
      <c r="AD45" s="546"/>
      <c r="AE45" s="546"/>
      <c r="AF45" s="516"/>
      <c r="AG45" s="516"/>
      <c r="AH45" s="516"/>
      <c r="AI45" s="516"/>
      <c r="AJ45" s="516"/>
      <c r="AK45" s="516"/>
      <c r="AL45" s="516"/>
      <c r="AM45" s="516"/>
      <c r="AN45" s="516"/>
      <c r="AO45" s="516"/>
      <c r="AP45" s="516"/>
      <c r="AR45" s="497"/>
      <c r="AS45" s="488"/>
      <c r="AT45" s="292"/>
      <c r="AU45" s="292"/>
      <c r="AV45" s="292"/>
      <c r="AW45" s="292"/>
      <c r="AX45" s="292"/>
      <c r="AY45" s="546"/>
      <c r="AZ45" s="546"/>
      <c r="BA45" s="546"/>
      <c r="BB45" s="546"/>
      <c r="BC45" s="546"/>
      <c r="BD45" s="516"/>
      <c r="BE45" s="516"/>
      <c r="BF45" s="516"/>
      <c r="BG45" s="516"/>
      <c r="BH45" s="516"/>
      <c r="BI45" s="516"/>
      <c r="BJ45" s="488"/>
      <c r="BK45" s="488"/>
      <c r="BL45" s="488"/>
      <c r="BM45" s="488"/>
      <c r="BN45" s="488"/>
      <c r="BO45" s="488"/>
      <c r="BP45" s="488"/>
      <c r="BQ45" s="488"/>
      <c r="BR45" s="488"/>
      <c r="BS45" s="488"/>
      <c r="BT45" s="488"/>
      <c r="BU45" s="488"/>
      <c r="BV45" s="488"/>
      <c r="BW45" s="499"/>
    </row>
    <row r="46" spans="1:75" ht="20.100000000000001" customHeight="1">
      <c r="A46" s="488"/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546"/>
      <c r="W46" s="546"/>
      <c r="X46" s="546"/>
      <c r="Y46" s="546"/>
      <c r="Z46" s="546"/>
      <c r="AA46" s="546"/>
      <c r="AB46" s="546"/>
      <c r="AC46" s="546"/>
      <c r="AD46" s="546"/>
      <c r="AE46" s="546"/>
      <c r="AF46" s="516"/>
      <c r="AG46" s="516"/>
      <c r="AH46" s="516"/>
      <c r="AI46" s="516"/>
      <c r="AJ46" s="516"/>
      <c r="AK46" s="516"/>
      <c r="AL46" s="516"/>
      <c r="AM46" s="516"/>
      <c r="AN46" s="516"/>
      <c r="AO46" s="516"/>
      <c r="AP46" s="516"/>
      <c r="AR46" s="497"/>
      <c r="AS46" s="488"/>
      <c r="AT46" s="292"/>
      <c r="AU46" s="292"/>
      <c r="AV46" s="292"/>
      <c r="AW46" s="292"/>
      <c r="AX46" s="292"/>
      <c r="AY46" s="546"/>
      <c r="AZ46" s="546"/>
      <c r="BA46" s="546"/>
      <c r="BB46" s="546"/>
      <c r="BC46" s="546"/>
      <c r="BD46" s="516"/>
      <c r="BE46" s="516"/>
      <c r="BF46" s="516"/>
      <c r="BG46" s="516"/>
      <c r="BH46" s="516"/>
      <c r="BI46" s="516"/>
      <c r="BJ46" s="488"/>
      <c r="BK46" s="488"/>
      <c r="BL46" s="488"/>
      <c r="BM46" s="488"/>
      <c r="BN46" s="488"/>
      <c r="BO46" s="488"/>
      <c r="BP46" s="488"/>
      <c r="BQ46" s="488"/>
      <c r="BR46" s="488"/>
      <c r="BS46" s="488"/>
      <c r="BT46" s="488"/>
      <c r="BU46" s="488"/>
      <c r="BV46" s="488"/>
      <c r="BW46" s="499"/>
    </row>
    <row r="47" spans="1:75" ht="20.100000000000001" customHeight="1">
      <c r="A47" s="488"/>
      <c r="B47" s="292"/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546"/>
      <c r="W47" s="546"/>
      <c r="X47" s="546"/>
      <c r="Y47" s="546"/>
      <c r="Z47" s="546"/>
      <c r="AA47" s="546"/>
      <c r="AB47" s="546"/>
      <c r="AC47" s="546"/>
      <c r="AD47" s="546"/>
      <c r="AE47" s="546"/>
      <c r="AF47" s="516"/>
      <c r="AG47" s="516"/>
      <c r="AH47" s="516"/>
      <c r="AI47" s="516"/>
      <c r="AJ47" s="516"/>
      <c r="AK47" s="516"/>
      <c r="AL47" s="516"/>
      <c r="AM47" s="516"/>
      <c r="AN47" s="516"/>
      <c r="AO47" s="516"/>
      <c r="AP47" s="516"/>
      <c r="AR47" s="497"/>
      <c r="AS47" s="488"/>
      <c r="AT47" s="292"/>
      <c r="AU47" s="292"/>
      <c r="AV47" s="292"/>
      <c r="AW47" s="292"/>
      <c r="AX47" s="292"/>
      <c r="AY47" s="546"/>
      <c r="AZ47" s="546"/>
      <c r="BA47" s="546"/>
      <c r="BB47" s="546"/>
      <c r="BC47" s="546"/>
      <c r="BD47" s="516"/>
      <c r="BE47" s="516"/>
      <c r="BF47" s="516"/>
      <c r="BG47" s="516"/>
      <c r="BH47" s="516"/>
      <c r="BI47" s="516"/>
      <c r="BJ47" s="488"/>
      <c r="BK47" s="488"/>
      <c r="BL47" s="488"/>
      <c r="BM47" s="488"/>
      <c r="BN47" s="488"/>
      <c r="BO47" s="488"/>
      <c r="BP47" s="488"/>
      <c r="BQ47" s="488"/>
      <c r="BR47" s="488"/>
      <c r="BS47" s="488"/>
      <c r="BT47" s="488"/>
      <c r="BU47" s="488"/>
      <c r="BV47" s="488"/>
      <c r="BW47" s="499"/>
    </row>
    <row r="48" spans="1:75" ht="20.100000000000001" customHeight="1">
      <c r="A48" s="488"/>
      <c r="AR48" s="497"/>
      <c r="AS48" s="530"/>
      <c r="AT48" s="530"/>
      <c r="AU48" s="530"/>
      <c r="AV48" s="530"/>
      <c r="AW48" s="530"/>
      <c r="AX48" s="530"/>
      <c r="AY48" s="530"/>
      <c r="AZ48" s="530"/>
      <c r="BA48" s="530"/>
      <c r="BB48" s="530"/>
      <c r="BC48" s="551"/>
      <c r="BD48" s="551"/>
      <c r="BE48" s="551"/>
      <c r="BF48" s="551"/>
      <c r="BG48" s="551"/>
      <c r="BH48" s="551"/>
      <c r="BI48" s="551"/>
      <c r="BJ48" s="551"/>
      <c r="BK48" s="551"/>
      <c r="BL48" s="551"/>
      <c r="BM48" s="506"/>
      <c r="BN48" s="506"/>
      <c r="BO48" s="506"/>
      <c r="BP48" s="506"/>
      <c r="BQ48" s="506"/>
      <c r="BR48" s="506"/>
      <c r="BS48" s="506"/>
      <c r="BT48" s="506"/>
      <c r="BU48" s="506"/>
      <c r="BV48" s="506"/>
      <c r="BW48" s="703"/>
    </row>
    <row r="49" spans="1:75" ht="20.100000000000001" customHeight="1">
      <c r="B49" s="488"/>
      <c r="C49" s="488"/>
      <c r="D49" s="488"/>
      <c r="E49" s="488"/>
      <c r="AO49" s="488"/>
      <c r="AP49" s="488"/>
      <c r="AR49" s="497"/>
      <c r="AS49" s="551"/>
      <c r="AT49" s="551"/>
      <c r="AU49" s="551"/>
      <c r="AV49" s="551"/>
      <c r="AW49" s="551"/>
      <c r="AX49" s="551"/>
      <c r="AY49" s="551"/>
      <c r="AZ49" s="551"/>
      <c r="BA49" s="551"/>
      <c r="BB49" s="551"/>
      <c r="BC49" s="532"/>
      <c r="BD49" s="532"/>
      <c r="BE49" s="532"/>
      <c r="BF49" s="532"/>
      <c r="BG49" s="532"/>
      <c r="BH49" s="532"/>
      <c r="BI49" s="532"/>
      <c r="BJ49" s="532"/>
      <c r="BK49" s="532"/>
      <c r="BL49" s="532"/>
      <c r="BM49" s="532"/>
      <c r="BN49" s="488"/>
      <c r="BO49" s="488"/>
      <c r="BP49" s="488"/>
      <c r="BQ49" s="488"/>
      <c r="BR49" s="488"/>
      <c r="BS49" s="488"/>
      <c r="BT49" s="488"/>
      <c r="BU49" s="488"/>
      <c r="BV49" s="488"/>
      <c r="BW49" s="499"/>
    </row>
    <row r="50" spans="1:75" ht="20.100000000000001" customHeight="1">
      <c r="B50" s="488"/>
      <c r="C50" s="488"/>
      <c r="D50" s="488"/>
      <c r="E50" s="488"/>
      <c r="AO50" s="488"/>
      <c r="AP50" s="488"/>
      <c r="AR50" s="497"/>
      <c r="AS50" s="551"/>
      <c r="AT50" s="551"/>
      <c r="AU50" s="551"/>
      <c r="AV50" s="551"/>
      <c r="AW50" s="551"/>
      <c r="AX50" s="551"/>
      <c r="AY50" s="551"/>
      <c r="AZ50" s="551"/>
      <c r="BA50" s="551"/>
      <c r="BB50" s="551"/>
      <c r="BC50" s="532"/>
      <c r="BD50" s="532"/>
      <c r="BE50" s="532"/>
      <c r="BF50" s="532"/>
      <c r="BG50" s="532"/>
      <c r="BH50" s="532"/>
      <c r="BI50" s="532"/>
      <c r="BJ50" s="532"/>
      <c r="BK50" s="532"/>
      <c r="BL50" s="532"/>
      <c r="BM50" s="532"/>
      <c r="BN50" s="488"/>
      <c r="BO50" s="488"/>
      <c r="BP50" s="488"/>
      <c r="BQ50" s="488"/>
      <c r="BR50" s="488"/>
      <c r="BS50" s="488"/>
      <c r="BT50" s="488"/>
      <c r="BU50" s="488"/>
      <c r="BV50" s="488"/>
      <c r="BW50" s="499"/>
    </row>
    <row r="51" spans="1:75" ht="20.100000000000001" customHeight="1">
      <c r="B51" s="488"/>
      <c r="C51" s="488"/>
      <c r="D51" s="488"/>
      <c r="E51" s="488"/>
      <c r="AO51" s="488"/>
      <c r="AP51" s="488"/>
      <c r="AR51" s="497"/>
      <c r="AS51" s="551"/>
      <c r="AT51" s="551"/>
      <c r="AU51" s="551"/>
      <c r="AV51" s="551"/>
      <c r="AW51" s="551"/>
      <c r="AX51" s="551"/>
      <c r="AY51" s="551"/>
      <c r="AZ51" s="551"/>
      <c r="BA51" s="551"/>
      <c r="BB51" s="551"/>
      <c r="BC51" s="532"/>
      <c r="BD51" s="532"/>
      <c r="BE51" s="532"/>
      <c r="BF51" s="532"/>
      <c r="BG51" s="532"/>
      <c r="BH51" s="532"/>
      <c r="BI51" s="532"/>
      <c r="BJ51" s="532"/>
      <c r="BK51" s="532"/>
      <c r="BL51" s="532"/>
      <c r="BM51" s="532"/>
      <c r="BN51" s="488"/>
      <c r="BO51" s="488"/>
      <c r="BP51" s="488"/>
      <c r="BQ51" s="488"/>
      <c r="BR51" s="488"/>
      <c r="BS51" s="488"/>
      <c r="BT51" s="488"/>
      <c r="BU51" s="488"/>
      <c r="BV51" s="488"/>
      <c r="BW51" s="499"/>
    </row>
    <row r="52" spans="1:75" ht="20.100000000000001" customHeight="1">
      <c r="B52" s="488"/>
      <c r="C52" s="488"/>
      <c r="D52" s="488"/>
      <c r="E52" s="488"/>
      <c r="AO52" s="488"/>
      <c r="AP52" s="488"/>
      <c r="AR52" s="497"/>
      <c r="AS52" s="551"/>
      <c r="AT52" s="551"/>
      <c r="AU52" s="551"/>
      <c r="AV52" s="551"/>
      <c r="AW52" s="551"/>
      <c r="AX52" s="551"/>
      <c r="AY52" s="551"/>
      <c r="AZ52" s="551"/>
      <c r="BA52" s="551"/>
      <c r="BB52" s="551"/>
      <c r="BC52" s="532"/>
      <c r="BD52" s="532"/>
      <c r="BE52" s="532"/>
      <c r="BF52" s="532"/>
      <c r="BG52" s="532"/>
      <c r="BH52" s="532"/>
      <c r="BI52" s="532"/>
      <c r="BJ52" s="532"/>
      <c r="BK52" s="532"/>
      <c r="BL52" s="532"/>
      <c r="BM52" s="532"/>
      <c r="BN52" s="488"/>
      <c r="BO52" s="488"/>
      <c r="BP52" s="488"/>
      <c r="BQ52" s="488"/>
      <c r="BR52" s="488"/>
      <c r="BS52" s="488"/>
      <c r="BT52" s="488"/>
      <c r="BU52" s="488"/>
      <c r="BV52" s="488"/>
      <c r="BW52" s="499"/>
    </row>
    <row r="53" spans="1:75" ht="20.100000000000001" customHeight="1">
      <c r="B53" s="488"/>
      <c r="C53" s="488"/>
      <c r="D53" s="488"/>
      <c r="E53" s="488"/>
      <c r="AO53" s="488"/>
      <c r="AP53" s="488"/>
      <c r="AR53" s="497"/>
      <c r="AS53" s="551"/>
      <c r="AT53" s="551"/>
      <c r="AU53" s="551"/>
      <c r="AV53" s="551"/>
      <c r="AW53" s="551"/>
      <c r="AX53" s="551"/>
      <c r="AY53" s="551"/>
      <c r="AZ53" s="551"/>
      <c r="BA53" s="551"/>
      <c r="BB53" s="551"/>
      <c r="BC53" s="532"/>
      <c r="BD53" s="532"/>
      <c r="BE53" s="532"/>
      <c r="BF53" s="532"/>
      <c r="BG53" s="532"/>
      <c r="BH53" s="532"/>
      <c r="BI53" s="532"/>
      <c r="BJ53" s="532"/>
      <c r="BK53" s="532"/>
      <c r="BL53" s="532"/>
      <c r="BM53" s="532"/>
      <c r="BN53" s="488"/>
      <c r="BO53" s="488"/>
      <c r="BP53" s="488"/>
      <c r="BQ53" s="488"/>
      <c r="BR53" s="488"/>
      <c r="BS53" s="488"/>
      <c r="BT53" s="488"/>
      <c r="BU53" s="488"/>
      <c r="BV53" s="488"/>
      <c r="BW53" s="499"/>
    </row>
    <row r="54" spans="1:75" ht="20.100000000000001" customHeight="1">
      <c r="B54" s="488"/>
      <c r="C54" s="488"/>
      <c r="D54" s="488"/>
      <c r="E54" s="488"/>
      <c r="AO54" s="488"/>
      <c r="AP54" s="488"/>
      <c r="AR54" s="497"/>
      <c r="AS54" s="551"/>
      <c r="AT54" s="551"/>
      <c r="AU54" s="551"/>
      <c r="AV54" s="551"/>
      <c r="AW54" s="551"/>
      <c r="AX54" s="551"/>
      <c r="AY54" s="551"/>
      <c r="AZ54" s="551"/>
      <c r="BA54" s="551"/>
      <c r="BB54" s="551"/>
      <c r="BC54" s="532"/>
      <c r="BD54" s="532"/>
      <c r="BE54" s="532"/>
      <c r="BF54" s="532"/>
      <c r="BG54" s="532"/>
      <c r="BH54" s="532"/>
      <c r="BI54" s="532"/>
      <c r="BJ54" s="532"/>
      <c r="BK54" s="532"/>
      <c r="BL54" s="532"/>
      <c r="BM54" s="532"/>
      <c r="BN54" s="488"/>
      <c r="BO54" s="488"/>
      <c r="BP54" s="488"/>
      <c r="BQ54" s="488"/>
      <c r="BR54" s="488"/>
      <c r="BS54" s="488"/>
      <c r="BT54" s="488"/>
      <c r="BU54" s="488"/>
      <c r="BV54" s="488"/>
      <c r="BW54" s="499"/>
    </row>
    <row r="55" spans="1:75" ht="20.100000000000001" customHeight="1">
      <c r="B55" s="488"/>
      <c r="C55" s="488"/>
      <c r="D55" s="488"/>
      <c r="E55" s="488"/>
      <c r="AO55" s="488"/>
      <c r="AP55" s="488"/>
      <c r="AR55" s="497"/>
      <c r="AS55" s="551"/>
      <c r="AT55" s="551"/>
      <c r="AU55" s="551"/>
      <c r="AV55" s="551"/>
      <c r="AW55" s="551"/>
      <c r="AX55" s="551"/>
      <c r="AY55" s="551"/>
      <c r="AZ55" s="551"/>
      <c r="BA55" s="551"/>
      <c r="BB55" s="551"/>
      <c r="BC55" s="532"/>
      <c r="BD55" s="532"/>
      <c r="BE55" s="532"/>
      <c r="BF55" s="532"/>
      <c r="BG55" s="532"/>
      <c r="BH55" s="532"/>
      <c r="BI55" s="532"/>
      <c r="BJ55" s="532"/>
      <c r="BK55" s="532"/>
      <c r="BL55" s="532"/>
      <c r="BM55" s="532"/>
      <c r="BN55" s="488"/>
      <c r="BO55" s="488"/>
      <c r="BP55" s="488"/>
      <c r="BQ55" s="488"/>
      <c r="BR55" s="488"/>
      <c r="BS55" s="488"/>
      <c r="BT55" s="488"/>
      <c r="BU55" s="488"/>
      <c r="BV55" s="488"/>
      <c r="BW55" s="499"/>
    </row>
    <row r="56" spans="1:75" ht="20.100000000000001" customHeight="1">
      <c r="B56" s="488"/>
      <c r="C56" s="488"/>
      <c r="D56" s="488"/>
      <c r="E56" s="488"/>
      <c r="AO56" s="488"/>
      <c r="AP56" s="488"/>
      <c r="AR56" s="497"/>
      <c r="AS56" s="551"/>
      <c r="AT56" s="551"/>
      <c r="AU56" s="551"/>
      <c r="AV56" s="551"/>
      <c r="AW56" s="551"/>
      <c r="AX56" s="551"/>
      <c r="AY56" s="551"/>
      <c r="AZ56" s="551"/>
      <c r="BA56" s="551"/>
      <c r="BB56" s="551"/>
      <c r="BC56" s="532"/>
      <c r="BD56" s="532"/>
      <c r="BE56" s="532"/>
      <c r="BF56" s="532"/>
      <c r="BG56" s="532"/>
      <c r="BH56" s="532"/>
      <c r="BI56" s="532"/>
      <c r="BJ56" s="532"/>
      <c r="BK56" s="532"/>
      <c r="BL56" s="532"/>
      <c r="BM56" s="532"/>
      <c r="BN56" s="488"/>
      <c r="BO56" s="488"/>
      <c r="BP56" s="488"/>
      <c r="BQ56" s="488"/>
      <c r="BR56" s="488"/>
      <c r="BS56" s="488"/>
      <c r="BT56" s="488"/>
      <c r="BU56" s="488"/>
      <c r="BV56" s="488"/>
      <c r="BW56" s="499"/>
    </row>
    <row r="57" spans="1:75" ht="20.100000000000001" customHeight="1">
      <c r="B57" s="488"/>
      <c r="C57" s="488"/>
      <c r="D57" s="488"/>
      <c r="E57" s="488"/>
      <c r="AO57" s="488"/>
      <c r="AP57" s="488"/>
      <c r="AR57" s="497"/>
      <c r="AS57" s="551"/>
      <c r="AT57" s="551"/>
      <c r="AU57" s="551"/>
      <c r="AV57" s="551"/>
      <c r="AW57" s="551"/>
      <c r="AX57" s="551"/>
      <c r="AY57" s="551"/>
      <c r="AZ57" s="551"/>
      <c r="BA57" s="551"/>
      <c r="BB57" s="551"/>
      <c r="BC57" s="532"/>
      <c r="BD57" s="532"/>
      <c r="BE57" s="532"/>
      <c r="BF57" s="532"/>
      <c r="BG57" s="532"/>
      <c r="BH57" s="532"/>
      <c r="BI57" s="532"/>
      <c r="BJ57" s="532"/>
      <c r="BK57" s="532"/>
      <c r="BL57" s="532"/>
      <c r="BM57" s="532"/>
      <c r="BN57" s="488"/>
      <c r="BO57" s="488"/>
      <c r="BP57" s="488"/>
      <c r="BQ57" s="488"/>
      <c r="BR57" s="488"/>
      <c r="BS57" s="488"/>
      <c r="BT57" s="488"/>
      <c r="BU57" s="488"/>
      <c r="BV57" s="488"/>
      <c r="BW57" s="499"/>
    </row>
    <row r="58" spans="1:75" ht="20.100000000000001" customHeight="1">
      <c r="B58" s="488"/>
      <c r="C58" s="488"/>
      <c r="D58" s="488"/>
      <c r="E58" s="488"/>
      <c r="AO58" s="488"/>
      <c r="AP58" s="488"/>
      <c r="AR58" s="497"/>
      <c r="AS58" s="551"/>
      <c r="AT58" s="551"/>
      <c r="AU58" s="551"/>
      <c r="AV58" s="551"/>
      <c r="AW58" s="551"/>
      <c r="AX58" s="551"/>
      <c r="AY58" s="551"/>
      <c r="AZ58" s="551"/>
      <c r="BA58" s="551"/>
      <c r="BB58" s="551"/>
      <c r="BC58" s="532"/>
      <c r="BD58" s="532"/>
      <c r="BE58" s="532"/>
      <c r="BF58" s="532"/>
      <c r="BG58" s="532"/>
      <c r="BH58" s="532"/>
      <c r="BI58" s="532"/>
      <c r="BJ58" s="532"/>
      <c r="BK58" s="532"/>
      <c r="BL58" s="532"/>
      <c r="BM58" s="532"/>
      <c r="BN58" s="488"/>
      <c r="BO58" s="488"/>
      <c r="BP58" s="488"/>
      <c r="BQ58" s="488"/>
      <c r="BR58" s="488"/>
      <c r="BS58" s="488"/>
      <c r="BT58" s="488"/>
      <c r="BU58" s="488"/>
      <c r="BV58" s="488"/>
      <c r="BW58" s="499"/>
    </row>
    <row r="59" spans="1:75" ht="20.100000000000001" customHeight="1">
      <c r="B59" s="488"/>
      <c r="C59" s="488"/>
      <c r="D59" s="488"/>
      <c r="E59" s="488"/>
      <c r="AO59" s="488"/>
      <c r="AP59" s="488"/>
      <c r="AR59" s="497"/>
      <c r="AS59" s="551"/>
      <c r="AT59" s="551"/>
      <c r="AU59" s="551"/>
      <c r="AV59" s="551"/>
      <c r="AW59" s="551"/>
      <c r="AX59" s="551"/>
      <c r="AY59" s="551"/>
      <c r="AZ59" s="551"/>
      <c r="BA59" s="551"/>
      <c r="BB59" s="551"/>
      <c r="BC59" s="532"/>
      <c r="BD59" s="532"/>
      <c r="BE59" s="532"/>
      <c r="BF59" s="532"/>
      <c r="BG59" s="532"/>
      <c r="BH59" s="532"/>
      <c r="BI59" s="532"/>
      <c r="BJ59" s="532"/>
      <c r="BK59" s="532"/>
      <c r="BL59" s="532"/>
      <c r="BM59" s="532"/>
      <c r="BN59" s="488"/>
      <c r="BO59" s="488"/>
      <c r="BP59" s="488"/>
      <c r="BQ59" s="488"/>
      <c r="BR59" s="488"/>
      <c r="BS59" s="488"/>
      <c r="BT59" s="488"/>
      <c r="BU59" s="488"/>
      <c r="BV59" s="488"/>
      <c r="BW59" s="499"/>
    </row>
    <row r="60" spans="1:75" ht="20.100000000000001" customHeight="1">
      <c r="B60" s="488"/>
      <c r="C60" s="488"/>
      <c r="D60" s="488"/>
      <c r="E60" s="488"/>
      <c r="AO60" s="488"/>
      <c r="AP60" s="488"/>
      <c r="AR60" s="497"/>
      <c r="AS60" s="488"/>
      <c r="AT60" s="488"/>
      <c r="AU60" s="488"/>
      <c r="AV60" s="488"/>
      <c r="AW60" s="488"/>
      <c r="AX60" s="488"/>
      <c r="AY60" s="488"/>
      <c r="AZ60" s="488"/>
      <c r="BA60" s="488"/>
      <c r="BB60" s="488"/>
      <c r="BC60" s="488"/>
      <c r="BD60" s="488"/>
      <c r="BE60" s="488"/>
      <c r="BF60" s="488"/>
      <c r="BG60" s="488"/>
      <c r="BH60" s="488"/>
      <c r="BI60" s="488"/>
      <c r="BJ60" s="488"/>
      <c r="BK60" s="488"/>
      <c r="BL60" s="488"/>
      <c r="BM60" s="488"/>
      <c r="BN60" s="488"/>
      <c r="BO60" s="488"/>
      <c r="BP60" s="488"/>
      <c r="BQ60" s="488"/>
      <c r="BR60" s="488"/>
      <c r="BS60" s="488"/>
      <c r="BT60" s="488"/>
      <c r="BU60" s="488"/>
      <c r="BV60" s="488"/>
      <c r="BW60" s="499"/>
    </row>
    <row r="61" spans="1:75" ht="20.100000000000001" customHeight="1">
      <c r="B61" s="488"/>
      <c r="C61" s="488"/>
      <c r="D61" s="488"/>
      <c r="E61" s="488"/>
      <c r="AO61" s="488"/>
      <c r="AP61" s="488"/>
      <c r="AR61" s="497"/>
      <c r="AS61" s="488"/>
      <c r="AT61" s="488"/>
      <c r="AU61" s="488"/>
      <c r="AV61" s="488"/>
      <c r="AW61" s="488"/>
      <c r="AX61" s="488"/>
      <c r="AY61" s="488"/>
      <c r="AZ61" s="488"/>
      <c r="BA61" s="488"/>
      <c r="BB61" s="488"/>
      <c r="BC61" s="488"/>
      <c r="BD61" s="488"/>
      <c r="BE61" s="488"/>
      <c r="BF61" s="488"/>
      <c r="BG61" s="488"/>
      <c r="BH61" s="488"/>
      <c r="BI61" s="488"/>
      <c r="BJ61" s="488"/>
      <c r="BK61" s="488"/>
      <c r="BL61" s="488"/>
      <c r="BM61" s="488"/>
      <c r="BN61" s="488"/>
      <c r="BO61" s="488"/>
      <c r="BP61" s="488"/>
      <c r="BQ61" s="488"/>
      <c r="BR61" s="488"/>
      <c r="BS61" s="488"/>
      <c r="BT61" s="488"/>
      <c r="BU61" s="488"/>
      <c r="BV61" s="488"/>
      <c r="BW61" s="499"/>
    </row>
    <row r="62" spans="1:75" ht="20.100000000000001" customHeight="1">
      <c r="B62" s="488"/>
      <c r="C62" s="488"/>
      <c r="D62" s="488"/>
      <c r="E62" s="488"/>
      <c r="AO62" s="488"/>
      <c r="AP62" s="488"/>
      <c r="AR62" s="497"/>
      <c r="AS62" s="488"/>
      <c r="AT62" s="488"/>
      <c r="AU62" s="488"/>
      <c r="AV62" s="488"/>
      <c r="AW62" s="488"/>
      <c r="AX62" s="488"/>
      <c r="AY62" s="488"/>
      <c r="AZ62" s="488"/>
      <c r="BA62" s="488"/>
      <c r="BB62" s="488"/>
      <c r="BC62" s="488"/>
      <c r="BD62" s="488"/>
      <c r="BE62" s="488"/>
      <c r="BF62" s="488"/>
      <c r="BG62" s="488"/>
      <c r="BH62" s="488"/>
      <c r="BI62" s="488"/>
      <c r="BJ62" s="488"/>
      <c r="BK62" s="488"/>
      <c r="BL62" s="488"/>
      <c r="BM62" s="488"/>
      <c r="BN62" s="488"/>
      <c r="BO62" s="488"/>
      <c r="BP62" s="488"/>
      <c r="BQ62" s="488"/>
      <c r="BR62" s="488"/>
      <c r="BS62" s="488"/>
      <c r="BT62" s="488"/>
      <c r="BU62" s="488"/>
      <c r="BV62" s="488"/>
      <c r="BW62" s="499"/>
    </row>
    <row r="63" spans="1:75" ht="20.100000000000001" customHeight="1">
      <c r="B63" s="488"/>
      <c r="C63" s="488"/>
      <c r="D63" s="488"/>
      <c r="E63" s="488"/>
      <c r="AO63" s="488"/>
      <c r="AP63" s="488"/>
      <c r="AR63" s="497"/>
      <c r="AS63" s="488"/>
      <c r="AT63" s="488"/>
      <c r="AU63" s="488"/>
      <c r="AV63" s="488"/>
      <c r="AW63" s="488"/>
      <c r="AX63" s="488"/>
      <c r="AY63" s="488"/>
      <c r="AZ63" s="488"/>
      <c r="BA63" s="488"/>
      <c r="BB63" s="488"/>
      <c r="BC63" s="488"/>
      <c r="BD63" s="488"/>
      <c r="BE63" s="488"/>
      <c r="BF63" s="488"/>
      <c r="BG63" s="488"/>
      <c r="BH63" s="488"/>
      <c r="BI63" s="488"/>
      <c r="BJ63" s="488"/>
      <c r="BK63" s="488"/>
      <c r="BL63" s="488"/>
      <c r="BM63" s="488"/>
      <c r="BN63" s="488"/>
      <c r="BO63" s="488"/>
      <c r="BP63" s="488"/>
      <c r="BQ63" s="488"/>
      <c r="BR63" s="488"/>
      <c r="BS63" s="488"/>
      <c r="BT63" s="488"/>
      <c r="BU63" s="488"/>
      <c r="BV63" s="488"/>
      <c r="BW63" s="499"/>
    </row>
    <row r="64" spans="1:75" ht="20.100000000000001" customHeight="1">
      <c r="A64" s="488"/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  <c r="AA64" s="292"/>
      <c r="AB64" s="292"/>
      <c r="AC64" s="292"/>
      <c r="AD64" s="292"/>
      <c r="AE64" s="292"/>
      <c r="AF64" s="526"/>
      <c r="AG64" s="526"/>
      <c r="AH64" s="526"/>
      <c r="AI64" s="526"/>
      <c r="AJ64" s="526"/>
      <c r="AK64" s="526"/>
      <c r="AL64" s="526"/>
      <c r="AM64" s="526"/>
      <c r="AN64" s="526"/>
      <c r="AO64" s="526"/>
      <c r="AP64" s="526"/>
      <c r="AR64" s="497"/>
      <c r="AS64" s="488"/>
      <c r="AT64" s="488"/>
      <c r="AU64" s="488"/>
      <c r="AV64" s="488"/>
      <c r="AW64" s="488"/>
      <c r="AX64" s="488"/>
      <c r="AY64" s="488"/>
      <c r="AZ64" s="488"/>
      <c r="BA64" s="488"/>
      <c r="BB64" s="488"/>
      <c r="BC64" s="488"/>
      <c r="BD64" s="488"/>
      <c r="BE64" s="488"/>
      <c r="BF64" s="488"/>
      <c r="BG64" s="488"/>
      <c r="BH64" s="488"/>
      <c r="BI64" s="488"/>
      <c r="BJ64" s="488"/>
      <c r="BK64" s="488"/>
      <c r="BL64" s="488"/>
      <c r="BM64" s="488"/>
      <c r="BN64" s="488"/>
      <c r="BO64" s="488"/>
      <c r="BP64" s="488"/>
      <c r="BQ64" s="488"/>
      <c r="BR64" s="488"/>
      <c r="BS64" s="488"/>
      <c r="BT64" s="488"/>
      <c r="BU64" s="488"/>
      <c r="BV64" s="488"/>
      <c r="BW64" s="499"/>
    </row>
    <row r="65" spans="1:75" ht="20.100000000000001" customHeight="1">
      <c r="A65" s="488"/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2"/>
      <c r="V65" s="292"/>
      <c r="W65" s="292"/>
      <c r="X65" s="292"/>
      <c r="Y65" s="292"/>
      <c r="Z65" s="292"/>
      <c r="AA65" s="292"/>
      <c r="AB65" s="292"/>
      <c r="AC65" s="292"/>
      <c r="AD65" s="292"/>
      <c r="AE65" s="292"/>
      <c r="AF65" s="526"/>
      <c r="AG65" s="526"/>
      <c r="AH65" s="526"/>
      <c r="AI65" s="526"/>
      <c r="AJ65" s="526"/>
      <c r="AK65" s="526"/>
      <c r="AL65" s="526"/>
      <c r="AM65" s="526"/>
      <c r="AN65" s="526"/>
      <c r="AO65" s="526"/>
      <c r="AP65" s="526"/>
      <c r="AR65" s="497"/>
      <c r="AS65" s="488"/>
      <c r="AT65" s="488"/>
      <c r="AU65" s="488"/>
      <c r="AV65" s="488"/>
      <c r="AW65" s="488"/>
      <c r="AX65" s="488"/>
      <c r="AY65" s="488"/>
      <c r="AZ65" s="488"/>
      <c r="BA65" s="488"/>
      <c r="BB65" s="488"/>
      <c r="BC65" s="488"/>
      <c r="BD65" s="488"/>
      <c r="BE65" s="488"/>
      <c r="BF65" s="488"/>
      <c r="BG65" s="488"/>
      <c r="BH65" s="488"/>
      <c r="BI65" s="488"/>
      <c r="BJ65" s="488"/>
      <c r="BK65" s="488"/>
      <c r="BL65" s="488"/>
      <c r="BM65" s="488"/>
      <c r="BN65" s="488"/>
      <c r="BO65" s="488"/>
      <c r="BP65" s="488"/>
      <c r="BQ65" s="488"/>
      <c r="BR65" s="488"/>
      <c r="BS65" s="488"/>
      <c r="BT65" s="488"/>
      <c r="BU65" s="488"/>
      <c r="BV65" s="488"/>
      <c r="BW65" s="499"/>
    </row>
    <row r="66" spans="1:75" ht="20.100000000000001" customHeight="1">
      <c r="A66" s="488"/>
      <c r="B66" s="292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B66" s="292"/>
      <c r="AC66" s="292"/>
      <c r="AD66" s="292"/>
      <c r="AE66" s="292"/>
      <c r="AF66" s="526"/>
      <c r="AG66" s="526"/>
      <c r="AH66" s="526"/>
      <c r="AI66" s="526"/>
      <c r="AJ66" s="526"/>
      <c r="AK66" s="526"/>
      <c r="AL66" s="526"/>
      <c r="AM66" s="526"/>
      <c r="AN66" s="526"/>
      <c r="AO66" s="526"/>
      <c r="AP66" s="526"/>
      <c r="AR66" s="497"/>
      <c r="AS66" s="488"/>
      <c r="AT66" s="488"/>
      <c r="AU66" s="488"/>
      <c r="AV66" s="488"/>
      <c r="AW66" s="488"/>
      <c r="AX66" s="488"/>
      <c r="AY66" s="488"/>
      <c r="AZ66" s="488"/>
      <c r="BA66" s="488"/>
      <c r="BB66" s="488"/>
      <c r="BC66" s="488"/>
      <c r="BD66" s="488"/>
      <c r="BE66" s="488"/>
      <c r="BF66" s="488"/>
      <c r="BG66" s="488"/>
      <c r="BH66" s="488"/>
      <c r="BI66" s="488"/>
      <c r="BJ66" s="488"/>
      <c r="BK66" s="488"/>
      <c r="BL66" s="488"/>
      <c r="BM66" s="488"/>
      <c r="BN66" s="488"/>
      <c r="BO66" s="488"/>
      <c r="BP66" s="488"/>
      <c r="BQ66" s="488"/>
      <c r="BR66" s="488"/>
      <c r="BS66" s="488"/>
      <c r="BT66" s="488"/>
      <c r="BU66" s="488"/>
      <c r="BV66" s="488"/>
      <c r="BW66" s="499"/>
    </row>
    <row r="67" spans="1:75" ht="20.100000000000001" customHeight="1">
      <c r="A67" s="488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2"/>
      <c r="S67" s="292"/>
      <c r="T67" s="292"/>
      <c r="U67" s="292"/>
      <c r="V67" s="292"/>
      <c r="W67" s="292"/>
      <c r="X67" s="292"/>
      <c r="Y67" s="292"/>
      <c r="Z67" s="292"/>
      <c r="AA67" s="292"/>
      <c r="AB67" s="292"/>
      <c r="AC67" s="292"/>
      <c r="AD67" s="292"/>
      <c r="AE67" s="292"/>
      <c r="AF67" s="526"/>
      <c r="AG67" s="526"/>
      <c r="AH67" s="526"/>
      <c r="AI67" s="526"/>
      <c r="AJ67" s="526"/>
      <c r="AK67" s="526"/>
      <c r="AL67" s="526"/>
      <c r="AM67" s="526"/>
      <c r="AN67" s="526"/>
      <c r="AO67" s="526"/>
      <c r="AP67" s="526"/>
      <c r="AR67" s="497"/>
      <c r="AS67" s="488"/>
      <c r="AT67" s="488"/>
      <c r="AU67" s="488"/>
      <c r="AV67" s="488"/>
      <c r="AW67" s="488"/>
      <c r="AX67" s="488"/>
      <c r="AY67" s="488"/>
      <c r="AZ67" s="488"/>
      <c r="BA67" s="488"/>
      <c r="BB67" s="488"/>
      <c r="BC67" s="488"/>
      <c r="BD67" s="488"/>
      <c r="BE67" s="488"/>
      <c r="BF67" s="488"/>
      <c r="BG67" s="488"/>
      <c r="BH67" s="488"/>
      <c r="BI67" s="488"/>
      <c r="BJ67" s="488"/>
      <c r="BK67" s="488"/>
      <c r="BL67" s="488"/>
      <c r="BM67" s="488"/>
      <c r="BN67" s="488"/>
      <c r="BO67" s="488"/>
      <c r="BP67" s="488"/>
      <c r="BQ67" s="488"/>
      <c r="BR67" s="488"/>
      <c r="BS67" s="488"/>
      <c r="BT67" s="488"/>
      <c r="BU67" s="488"/>
      <c r="BV67" s="488"/>
      <c r="BW67" s="499"/>
    </row>
    <row r="68" spans="1:75" ht="20.100000000000001" customHeight="1">
      <c r="A68" s="488"/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  <c r="X68" s="292"/>
      <c r="Y68" s="292"/>
      <c r="Z68" s="292"/>
      <c r="AA68" s="292"/>
      <c r="AB68" s="292"/>
      <c r="AC68" s="292"/>
      <c r="AD68" s="292"/>
      <c r="AE68" s="292"/>
      <c r="AF68" s="526"/>
      <c r="AG68" s="526"/>
      <c r="AH68" s="526"/>
      <c r="AI68" s="526"/>
      <c r="AJ68" s="526"/>
      <c r="AK68" s="526"/>
      <c r="AL68" s="526"/>
      <c r="AM68" s="526"/>
      <c r="AN68" s="526"/>
      <c r="AO68" s="526"/>
      <c r="AP68" s="526"/>
      <c r="AR68" s="497"/>
      <c r="AS68" s="488"/>
      <c r="AT68" s="488"/>
      <c r="AU68" s="488"/>
      <c r="AV68" s="488"/>
      <c r="AW68" s="488"/>
      <c r="AX68" s="488"/>
      <c r="AY68" s="488"/>
      <c r="AZ68" s="488"/>
      <c r="BA68" s="488"/>
      <c r="BB68" s="488"/>
      <c r="BC68" s="488"/>
      <c r="BD68" s="488"/>
      <c r="BE68" s="488"/>
      <c r="BF68" s="488"/>
      <c r="BG68" s="488"/>
      <c r="BH68" s="488"/>
      <c r="BI68" s="488"/>
      <c r="BJ68" s="488"/>
      <c r="BK68" s="488"/>
      <c r="BL68" s="488"/>
      <c r="BM68" s="488"/>
      <c r="BN68" s="488"/>
      <c r="BO68" s="488"/>
      <c r="BP68" s="488"/>
      <c r="BQ68" s="488"/>
      <c r="BR68" s="488"/>
      <c r="BS68" s="488"/>
      <c r="BT68" s="488"/>
      <c r="BU68" s="488"/>
      <c r="BV68" s="488"/>
      <c r="BW68" s="499"/>
    </row>
    <row r="69" spans="1:75" ht="20.100000000000001" customHeight="1">
      <c r="A69" s="488"/>
      <c r="B69" s="292"/>
      <c r="C69" s="292"/>
      <c r="D69" s="292"/>
      <c r="E69" s="292"/>
      <c r="F69" s="292"/>
      <c r="G69" s="292"/>
      <c r="H69" s="292"/>
      <c r="I69" s="292"/>
      <c r="J69" s="292"/>
      <c r="K69" s="292"/>
      <c r="L69" s="292"/>
      <c r="M69" s="292"/>
      <c r="N69" s="292"/>
      <c r="O69" s="292"/>
      <c r="P69" s="292"/>
      <c r="Q69" s="292"/>
      <c r="R69" s="292"/>
      <c r="S69" s="292"/>
      <c r="T69" s="292"/>
      <c r="U69" s="292"/>
      <c r="V69" s="292"/>
      <c r="W69" s="292"/>
      <c r="X69" s="292"/>
      <c r="Y69" s="292"/>
      <c r="Z69" s="292"/>
      <c r="AA69" s="292"/>
      <c r="AB69" s="292"/>
      <c r="AC69" s="292"/>
      <c r="AD69" s="292"/>
      <c r="AE69" s="292"/>
      <c r="AF69" s="526"/>
      <c r="AG69" s="526"/>
      <c r="AH69" s="526"/>
      <c r="AI69" s="526"/>
      <c r="AJ69" s="526"/>
      <c r="AK69" s="526"/>
      <c r="AL69" s="526"/>
      <c r="AM69" s="526"/>
      <c r="AN69" s="526"/>
      <c r="AO69" s="526"/>
      <c r="AP69" s="526"/>
      <c r="AR69" s="497"/>
      <c r="AS69" s="488"/>
      <c r="AT69" s="488"/>
      <c r="AU69" s="488"/>
      <c r="AV69" s="488"/>
      <c r="AW69" s="488"/>
      <c r="AX69" s="488"/>
      <c r="AY69" s="488"/>
      <c r="AZ69" s="488"/>
      <c r="BA69" s="488"/>
      <c r="BB69" s="488"/>
      <c r="BC69" s="488"/>
      <c r="BD69" s="488"/>
      <c r="BE69" s="488"/>
      <c r="BF69" s="488"/>
      <c r="BG69" s="488"/>
      <c r="BH69" s="488"/>
      <c r="BI69" s="488"/>
      <c r="BJ69" s="488"/>
      <c r="BK69" s="488"/>
      <c r="BL69" s="488"/>
      <c r="BM69" s="488"/>
      <c r="BN69" s="488"/>
      <c r="BO69" s="488"/>
      <c r="BP69" s="488"/>
      <c r="BQ69" s="488"/>
      <c r="BR69" s="488"/>
      <c r="BS69" s="488"/>
      <c r="BT69" s="488"/>
      <c r="BU69" s="488"/>
      <c r="BV69" s="488"/>
      <c r="BW69" s="499"/>
    </row>
    <row r="70" spans="1:75" ht="20.100000000000001" customHeight="1">
      <c r="A70" s="488"/>
      <c r="B70" s="292"/>
      <c r="C70" s="292"/>
      <c r="D70" s="1032" t="s">
        <v>227</v>
      </c>
      <c r="E70" s="1032"/>
      <c r="F70" s="1032"/>
      <c r="G70" s="1032"/>
      <c r="H70" s="1032"/>
      <c r="I70" s="1032"/>
      <c r="J70" s="1032"/>
      <c r="K70" s="1032"/>
      <c r="L70" s="1032"/>
      <c r="M70" s="1032"/>
      <c r="N70" s="1032"/>
      <c r="O70" s="1032"/>
      <c r="P70" s="1032"/>
      <c r="Q70" s="1032"/>
      <c r="R70" s="1032"/>
      <c r="S70" s="1032"/>
      <c r="T70" s="1032"/>
      <c r="U70" s="1032"/>
      <c r="V70" s="1032"/>
      <c r="W70" s="1032"/>
      <c r="X70" s="1032"/>
      <c r="Y70" s="1032"/>
      <c r="Z70" s="1032"/>
      <c r="AA70" s="1032"/>
      <c r="AB70" s="1032"/>
      <c r="AC70" s="1032"/>
      <c r="AD70" s="1032"/>
      <c r="AE70" s="1032"/>
      <c r="AF70" s="1032"/>
      <c r="AG70" s="1032"/>
      <c r="AH70" s="1032"/>
      <c r="AI70" s="1032"/>
      <c r="AJ70" s="1032"/>
      <c r="AK70" s="1032"/>
      <c r="AL70" s="1032"/>
      <c r="AP70" s="526"/>
      <c r="AR70" s="497"/>
      <c r="AS70" s="488"/>
      <c r="AT70" s="488"/>
      <c r="AU70" s="488"/>
      <c r="AV70" s="488"/>
      <c r="AW70" s="552"/>
      <c r="AX70" s="552"/>
      <c r="AY70" s="552"/>
      <c r="AZ70" s="552"/>
      <c r="BA70" s="552"/>
      <c r="BB70" s="552"/>
      <c r="BC70" s="552"/>
      <c r="BD70" s="552"/>
      <c r="BE70" s="552"/>
      <c r="BF70" s="552"/>
      <c r="BG70" s="552"/>
      <c r="BH70" s="552"/>
      <c r="BI70" s="552"/>
      <c r="BJ70" s="552"/>
      <c r="BK70" s="552"/>
      <c r="BL70" s="552"/>
      <c r="BM70" s="552"/>
      <c r="BN70" s="552"/>
      <c r="BO70" s="552"/>
      <c r="BP70" s="552"/>
      <c r="BQ70" s="552"/>
      <c r="BR70" s="552"/>
      <c r="BS70" s="552"/>
      <c r="BT70" s="552"/>
      <c r="BU70" s="552"/>
      <c r="BV70" s="552"/>
      <c r="BW70" s="499"/>
    </row>
    <row r="71" spans="1:75" ht="75" customHeight="1">
      <c r="A71" s="488"/>
      <c r="B71" s="292"/>
      <c r="C71" s="292"/>
      <c r="D71" s="543"/>
      <c r="E71" s="543"/>
      <c r="F71" s="543"/>
      <c r="G71" s="543"/>
      <c r="H71" s="543"/>
      <c r="I71" s="543"/>
      <c r="J71" s="543"/>
      <c r="K71" s="543"/>
      <c r="L71" s="543"/>
      <c r="M71" s="543"/>
      <c r="N71" s="543"/>
      <c r="O71" s="543"/>
      <c r="P71" s="543"/>
      <c r="Q71" s="543"/>
      <c r="R71" s="543"/>
      <c r="S71" s="543"/>
      <c r="T71" s="543"/>
      <c r="U71" s="543"/>
      <c r="V71" s="543"/>
      <c r="W71" s="543"/>
      <c r="X71" s="543"/>
      <c r="Y71" s="543"/>
      <c r="Z71" s="543"/>
      <c r="AA71" s="543"/>
      <c r="AB71" s="543"/>
      <c r="AC71" s="543"/>
      <c r="AD71" s="543"/>
      <c r="AE71" s="543"/>
      <c r="AF71" s="543"/>
      <c r="AG71" s="543"/>
      <c r="AH71" s="543"/>
      <c r="AI71" s="543"/>
      <c r="AJ71" s="543"/>
      <c r="AK71" s="543"/>
      <c r="AL71" s="543"/>
      <c r="AP71" s="526"/>
      <c r="AR71" s="497"/>
      <c r="AS71" s="488"/>
      <c r="AT71" s="488"/>
      <c r="AU71" s="488"/>
      <c r="AV71" s="488"/>
      <c r="AW71" s="552"/>
      <c r="AX71" s="552"/>
      <c r="AY71" s="552"/>
      <c r="AZ71" s="552"/>
      <c r="BA71" s="552"/>
      <c r="BB71" s="552"/>
      <c r="BC71" s="552"/>
      <c r="BD71" s="552"/>
      <c r="BE71" s="552"/>
      <c r="BF71" s="552"/>
      <c r="BG71" s="552"/>
      <c r="BH71" s="552"/>
      <c r="BI71" s="552"/>
      <c r="BJ71" s="552"/>
      <c r="BK71" s="552"/>
      <c r="BL71" s="552"/>
      <c r="BM71" s="552"/>
      <c r="BN71" s="552"/>
      <c r="BO71" s="552"/>
      <c r="BP71" s="552"/>
      <c r="BQ71" s="552"/>
      <c r="BR71" s="552"/>
      <c r="BS71" s="552"/>
      <c r="BT71" s="552"/>
      <c r="BU71" s="552"/>
      <c r="BV71" s="552"/>
      <c r="BW71" s="499"/>
    </row>
    <row r="72" spans="1:75" ht="9.9499999999999993" customHeight="1">
      <c r="B72" s="739" t="s">
        <v>130</v>
      </c>
      <c r="C72" s="748"/>
      <c r="D72" s="748"/>
      <c r="E72" s="748"/>
      <c r="F72" s="748"/>
      <c r="G72" s="748"/>
      <c r="H72" s="748"/>
      <c r="I72" s="748"/>
      <c r="J72" s="748"/>
      <c r="K72" s="740" t="s">
        <v>749</v>
      </c>
      <c r="L72" s="738"/>
      <c r="M72" s="738"/>
      <c r="N72" s="738"/>
      <c r="O72" s="738"/>
      <c r="P72" s="738"/>
      <c r="Q72" s="738"/>
      <c r="R72" s="739"/>
      <c r="S72" s="740" t="s">
        <v>121</v>
      </c>
      <c r="T72" s="738"/>
      <c r="U72" s="738"/>
      <c r="V72" s="738"/>
      <c r="W72" s="738"/>
      <c r="X72" s="739"/>
      <c r="Y72" s="740" t="s">
        <v>99</v>
      </c>
      <c r="Z72" s="738"/>
      <c r="AA72" s="738"/>
      <c r="AB72" s="738"/>
      <c r="AC72" s="738"/>
      <c r="AD72" s="739"/>
      <c r="AE72" s="1052" t="s">
        <v>750</v>
      </c>
      <c r="AF72" s="1053"/>
      <c r="AG72" s="1053"/>
      <c r="AH72" s="1053"/>
      <c r="AI72" s="1053"/>
      <c r="AJ72" s="1054"/>
      <c r="AK72" s="1052" t="s">
        <v>751</v>
      </c>
      <c r="AL72" s="1053"/>
      <c r="AM72" s="1053"/>
      <c r="AN72" s="1053"/>
      <c r="AO72" s="1053"/>
      <c r="AP72" s="1053"/>
      <c r="AR72" s="497"/>
      <c r="AS72" s="488"/>
      <c r="AT72" s="488"/>
      <c r="AU72" s="488"/>
      <c r="AV72" s="488"/>
      <c r="AW72" s="552"/>
      <c r="AX72" s="552"/>
      <c r="AY72" s="1081"/>
      <c r="AZ72" s="1081"/>
      <c r="BA72" s="1081"/>
      <c r="BB72" s="1081"/>
      <c r="BC72" s="1081"/>
      <c r="BD72" s="1081"/>
      <c r="BE72" s="1081"/>
      <c r="BF72" s="1081"/>
      <c r="BG72" s="1081"/>
      <c r="BH72" s="1081"/>
      <c r="BI72" s="1081"/>
      <c r="BJ72" s="1081"/>
      <c r="BK72" s="1081"/>
      <c r="BL72" s="1081"/>
      <c r="BM72" s="1081"/>
      <c r="BN72" s="1081"/>
      <c r="BO72" s="552"/>
      <c r="BP72" s="552"/>
      <c r="BQ72" s="552"/>
      <c r="BR72" s="552"/>
      <c r="BS72" s="552"/>
      <c r="BT72" s="552"/>
      <c r="BU72" s="552"/>
      <c r="BV72" s="552"/>
      <c r="BW72" s="499"/>
    </row>
    <row r="73" spans="1:75" ht="9.9499999999999993" customHeight="1">
      <c r="A73" s="488"/>
      <c r="B73" s="739"/>
      <c r="C73" s="748"/>
      <c r="D73" s="748"/>
      <c r="E73" s="748"/>
      <c r="F73" s="748"/>
      <c r="G73" s="748"/>
      <c r="H73" s="748"/>
      <c r="I73" s="748"/>
      <c r="J73" s="748"/>
      <c r="K73" s="740"/>
      <c r="L73" s="738"/>
      <c r="M73" s="738"/>
      <c r="N73" s="738"/>
      <c r="O73" s="738"/>
      <c r="P73" s="738"/>
      <c r="Q73" s="738"/>
      <c r="R73" s="739"/>
      <c r="S73" s="740"/>
      <c r="T73" s="738"/>
      <c r="U73" s="738"/>
      <c r="V73" s="738"/>
      <c r="W73" s="738"/>
      <c r="X73" s="739"/>
      <c r="Y73" s="740"/>
      <c r="Z73" s="738"/>
      <c r="AA73" s="738"/>
      <c r="AB73" s="738"/>
      <c r="AC73" s="738"/>
      <c r="AD73" s="739"/>
      <c r="AE73" s="1052"/>
      <c r="AF73" s="1053"/>
      <c r="AG73" s="1053"/>
      <c r="AH73" s="1053"/>
      <c r="AI73" s="1053"/>
      <c r="AJ73" s="1054"/>
      <c r="AK73" s="1052"/>
      <c r="AL73" s="1053"/>
      <c r="AM73" s="1053"/>
      <c r="AN73" s="1053"/>
      <c r="AO73" s="1053"/>
      <c r="AP73" s="1053"/>
      <c r="AR73" s="497"/>
      <c r="AS73" s="488"/>
      <c r="AT73" s="488"/>
      <c r="AU73" s="488"/>
      <c r="AV73" s="488"/>
      <c r="AW73" s="552"/>
      <c r="AX73" s="552"/>
      <c r="AY73" s="1081"/>
      <c r="AZ73" s="1081"/>
      <c r="BA73" s="1081"/>
      <c r="BB73" s="1081"/>
      <c r="BC73" s="1081"/>
      <c r="BD73" s="1081"/>
      <c r="BE73" s="1081"/>
      <c r="BF73" s="1081"/>
      <c r="BG73" s="1081"/>
      <c r="BH73" s="1081"/>
      <c r="BI73" s="1081"/>
      <c r="BJ73" s="1081"/>
      <c r="BK73" s="1081"/>
      <c r="BL73" s="1081"/>
      <c r="BM73" s="1081"/>
      <c r="BN73" s="1081"/>
      <c r="BO73" s="552"/>
      <c r="BP73" s="552"/>
      <c r="BQ73" s="552"/>
      <c r="BR73" s="552"/>
      <c r="BS73" s="552"/>
      <c r="BT73" s="552"/>
      <c r="BU73" s="552"/>
      <c r="BV73" s="552"/>
      <c r="BW73" s="499"/>
    </row>
    <row r="74" spans="1:75" ht="9.9499999999999993" customHeight="1">
      <c r="A74" s="488"/>
      <c r="B74" s="739"/>
      <c r="C74" s="748"/>
      <c r="D74" s="748"/>
      <c r="E74" s="748"/>
      <c r="F74" s="748"/>
      <c r="G74" s="748"/>
      <c r="H74" s="748"/>
      <c r="I74" s="748"/>
      <c r="J74" s="748"/>
      <c r="K74" s="740"/>
      <c r="L74" s="738"/>
      <c r="M74" s="738"/>
      <c r="N74" s="738"/>
      <c r="O74" s="738"/>
      <c r="P74" s="738"/>
      <c r="Q74" s="738"/>
      <c r="R74" s="739"/>
      <c r="S74" s="740"/>
      <c r="T74" s="738"/>
      <c r="U74" s="738"/>
      <c r="V74" s="738"/>
      <c r="W74" s="738"/>
      <c r="X74" s="739"/>
      <c r="Y74" s="740"/>
      <c r="Z74" s="738"/>
      <c r="AA74" s="738"/>
      <c r="AB74" s="738"/>
      <c r="AC74" s="738"/>
      <c r="AD74" s="739"/>
      <c r="AE74" s="1052"/>
      <c r="AF74" s="1053"/>
      <c r="AG74" s="1053"/>
      <c r="AH74" s="1053"/>
      <c r="AI74" s="1053"/>
      <c r="AJ74" s="1054"/>
      <c r="AK74" s="1052"/>
      <c r="AL74" s="1053"/>
      <c r="AM74" s="1053"/>
      <c r="AN74" s="1053"/>
      <c r="AO74" s="1053"/>
      <c r="AP74" s="1053"/>
      <c r="AR74" s="1049" t="s">
        <v>71</v>
      </c>
      <c r="AS74" s="749"/>
      <c r="AT74" s="749"/>
      <c r="AU74" s="749"/>
      <c r="AV74" s="488"/>
      <c r="AW74" s="552"/>
      <c r="AX74" s="552"/>
      <c r="AY74" s="1081"/>
      <c r="AZ74" s="1081"/>
      <c r="BA74" s="1081"/>
      <c r="BB74" s="1081"/>
      <c r="BC74" s="1081"/>
      <c r="BD74" s="1081"/>
      <c r="BE74" s="1081"/>
      <c r="BF74" s="1081"/>
      <c r="BG74" s="1081"/>
      <c r="BH74" s="1081"/>
      <c r="BI74" s="1081"/>
      <c r="BJ74" s="1081"/>
      <c r="BK74" s="1081"/>
      <c r="BL74" s="1081"/>
      <c r="BM74" s="1081"/>
      <c r="BN74" s="1081"/>
      <c r="BO74" s="552"/>
      <c r="BP74" s="552"/>
      <c r="BQ74" s="552"/>
      <c r="BR74" s="552"/>
      <c r="BS74" s="552"/>
      <c r="BT74" s="552"/>
      <c r="BU74" s="552"/>
      <c r="BV74" s="552"/>
      <c r="BW74" s="499"/>
    </row>
    <row r="75" spans="1:75" ht="18" customHeight="1">
      <c r="A75" s="488"/>
      <c r="B75" s="1704" t="str">
        <f>B41</f>
        <v>기존시설물</v>
      </c>
      <c r="C75" s="1704"/>
      <c r="D75" s="1704"/>
      <c r="E75" s="1704"/>
      <c r="F75" s="1705"/>
      <c r="G75" s="2355" t="str">
        <f>H41</f>
        <v>B</v>
      </c>
      <c r="H75" s="774"/>
      <c r="I75" s="774"/>
      <c r="J75" s="775"/>
      <c r="K75" s="2364">
        <f>ROUND(ABS(AF41)/(9.81*AG6^2),4)</f>
        <v>3.3999999999999998E-3</v>
      </c>
      <c r="L75" s="2364"/>
      <c r="M75" s="2364"/>
      <c r="N75" s="2364"/>
      <c r="O75" s="2364"/>
      <c r="P75" s="2364"/>
      <c r="Q75" s="2364"/>
      <c r="R75" s="2364"/>
      <c r="S75" s="2360">
        <f>+VLOOKUP(K75,'C-1(경사제) (3)'!$R$4:$S$183,2)</f>
        <v>1.5129999999999999</v>
      </c>
      <c r="T75" s="2360"/>
      <c r="U75" s="2360"/>
      <c r="V75" s="2360"/>
      <c r="W75" s="2360"/>
      <c r="X75" s="2360"/>
      <c r="Y75" s="2360">
        <f>+VLOOKUP(K75,'C-1(경사제) (3)'!$R$4:$X$183,IF(AR75=0.01,3,IF(AR75=0.02,4,IF(AR75=0.033,5,IF(AR75=0.05,6,IF(AR75=0.1,7,8))))),0)</f>
        <v>1.135</v>
      </c>
      <c r="Z75" s="2360"/>
      <c r="AA75" s="2360"/>
      <c r="AB75" s="2360"/>
      <c r="AC75" s="2360"/>
      <c r="AD75" s="2360"/>
      <c r="AE75" s="2362">
        <f>ABS(S75*AF41)</f>
        <v>6.792613499999999</v>
      </c>
      <c r="AF75" s="2362"/>
      <c r="AG75" s="2362"/>
      <c r="AH75" s="2362"/>
      <c r="AI75" s="2362"/>
      <c r="AJ75" s="2362"/>
      <c r="AK75" s="2362">
        <f>ABS(Y75*AF41)</f>
        <v>5.0955824999999999</v>
      </c>
      <c r="AL75" s="2362"/>
      <c r="AM75" s="2362"/>
      <c r="AN75" s="2362"/>
      <c r="AO75" s="2362"/>
      <c r="AP75" s="2365"/>
      <c r="AR75" s="2363">
        <f>P14</f>
        <v>0.02</v>
      </c>
      <c r="AS75" s="1098"/>
      <c r="AT75" s="1098"/>
      <c r="AU75" s="1098"/>
      <c r="AV75" s="488"/>
      <c r="AW75" s="552"/>
      <c r="AX75" s="552"/>
      <c r="AY75" s="1081"/>
      <c r="AZ75" s="1081"/>
      <c r="BA75" s="1081"/>
      <c r="BB75" s="1081"/>
      <c r="BC75" s="1082"/>
      <c r="BD75" s="1082"/>
      <c r="BE75" s="1082"/>
      <c r="BF75" s="1082"/>
      <c r="BG75" s="1082"/>
      <c r="BH75" s="1082"/>
      <c r="BI75" s="1073"/>
      <c r="BJ75" s="1073"/>
      <c r="BK75" s="1073"/>
      <c r="BL75" s="1073"/>
      <c r="BM75" s="1073"/>
      <c r="BN75" s="1073"/>
      <c r="BO75" s="519"/>
      <c r="BP75" s="519"/>
      <c r="BQ75" s="519"/>
      <c r="BR75" s="519"/>
      <c r="BS75" s="519"/>
      <c r="BT75" s="519"/>
      <c r="BU75" s="519"/>
      <c r="BV75" s="519"/>
      <c r="BW75" s="499"/>
    </row>
    <row r="76" spans="1:75" ht="18" customHeight="1">
      <c r="A76" s="488"/>
      <c r="B76" s="1706"/>
      <c r="C76" s="1706"/>
      <c r="D76" s="1706"/>
      <c r="E76" s="1706"/>
      <c r="F76" s="1707"/>
      <c r="G76" s="1084" t="str">
        <f>H42</f>
        <v>C</v>
      </c>
      <c r="H76" s="751"/>
      <c r="I76" s="751"/>
      <c r="J76" s="752"/>
      <c r="K76" s="1102">
        <f>ROUND(ABS(AF42)/(9.81*AG7^2),4)</f>
        <v>3.8999999999999998E-3</v>
      </c>
      <c r="L76" s="1102"/>
      <c r="M76" s="1102"/>
      <c r="N76" s="1102"/>
      <c r="O76" s="1102"/>
      <c r="P76" s="1102"/>
      <c r="Q76" s="1102"/>
      <c r="R76" s="1102"/>
      <c r="S76" s="1050">
        <f>+VLOOKUP(K76,'C-1(경사제) (3)'!$R$4:$S$183,2)</f>
        <v>1.52</v>
      </c>
      <c r="T76" s="1050"/>
      <c r="U76" s="1050"/>
      <c r="V76" s="1050"/>
      <c r="W76" s="1050"/>
      <c r="X76" s="1050"/>
      <c r="Y76" s="1050">
        <f>+VLOOKUP(K76,'C-1(경사제) (3)'!$R$4:$X$183,IF(AR76=0.01,3,IF(AR76=0.02,4,IF(AR76=0.033,5,IF(AR76=0.05,6,IF(AR76=0.1,7,8))))),0)</f>
        <v>1.145</v>
      </c>
      <c r="Z76" s="1050"/>
      <c r="AA76" s="1050"/>
      <c r="AB76" s="1050"/>
      <c r="AC76" s="1050"/>
      <c r="AD76" s="1050"/>
      <c r="AE76" s="1045">
        <f>ABS(S76*AF42)</f>
        <v>7.8200960000000004</v>
      </c>
      <c r="AF76" s="1045"/>
      <c r="AG76" s="1045"/>
      <c r="AH76" s="1045"/>
      <c r="AI76" s="1045"/>
      <c r="AJ76" s="1045"/>
      <c r="AK76" s="1045">
        <f>ABS(Y76*AF42)</f>
        <v>5.8907959999999999</v>
      </c>
      <c r="AL76" s="1045"/>
      <c r="AM76" s="1045"/>
      <c r="AN76" s="1045"/>
      <c r="AO76" s="1045"/>
      <c r="AP76" s="1051"/>
      <c r="AR76" s="2363">
        <f>P15</f>
        <v>0.02</v>
      </c>
      <c r="AS76" s="1098"/>
      <c r="AT76" s="1098"/>
      <c r="AU76" s="1098"/>
      <c r="AV76" s="488"/>
      <c r="AW76" s="552"/>
      <c r="AX76" s="552"/>
      <c r="AY76" s="1081"/>
      <c r="AZ76" s="1081"/>
      <c r="BA76" s="1081"/>
      <c r="BB76" s="1081"/>
      <c r="BC76" s="1082"/>
      <c r="BD76" s="1082"/>
      <c r="BE76" s="1082"/>
      <c r="BF76" s="1082"/>
      <c r="BG76" s="1082"/>
      <c r="BH76" s="1082"/>
      <c r="BI76" s="1073"/>
      <c r="BJ76" s="1073"/>
      <c r="BK76" s="1073"/>
      <c r="BL76" s="1073"/>
      <c r="BM76" s="1073"/>
      <c r="BN76" s="1073"/>
      <c r="BO76" s="519"/>
      <c r="BP76" s="519"/>
      <c r="BQ76" s="519"/>
      <c r="BR76" s="519"/>
      <c r="BS76" s="519"/>
      <c r="BT76" s="519"/>
      <c r="BU76" s="519"/>
      <c r="BV76" s="519"/>
      <c r="BW76" s="499"/>
    </row>
    <row r="77" spans="1:75" ht="18" customHeight="1">
      <c r="A77" s="488"/>
      <c r="B77" s="2261"/>
      <c r="C77" s="2261"/>
      <c r="D77" s="2261"/>
      <c r="E77" s="2261"/>
      <c r="F77" s="2262"/>
      <c r="G77" s="1084" t="str">
        <f>H43</f>
        <v>D</v>
      </c>
      <c r="H77" s="751"/>
      <c r="I77" s="751"/>
      <c r="J77" s="752"/>
      <c r="K77" s="1102">
        <f>ROUND(ABS(AF43)/(9.81*AG8^2),4)</f>
        <v>3.8E-3</v>
      </c>
      <c r="L77" s="1102"/>
      <c r="M77" s="1102"/>
      <c r="N77" s="1102"/>
      <c r="O77" s="1102"/>
      <c r="P77" s="1102"/>
      <c r="Q77" s="1102"/>
      <c r="R77" s="1102"/>
      <c r="S77" s="1050">
        <f>+VLOOKUP(K77,'C-1(경사제) (3)'!$R$4:$S$183,2)</f>
        <v>1.5169999999999999</v>
      </c>
      <c r="T77" s="1050"/>
      <c r="U77" s="1050"/>
      <c r="V77" s="1050"/>
      <c r="W77" s="1050"/>
      <c r="X77" s="1050"/>
      <c r="Y77" s="1050">
        <f>+VLOOKUP(K77,'C-1(경사제) (3)'!$R$4:$X$183,IF(AR77=0.01,3,IF(AR77=0.02,4,IF(AR77=0.033,5,IF(AR77=0.05,6,IF(AR77=0.1,7,8))))),0)</f>
        <v>1.145</v>
      </c>
      <c r="Z77" s="1050"/>
      <c r="AA77" s="1050"/>
      <c r="AB77" s="1050"/>
      <c r="AC77" s="1050"/>
      <c r="AD77" s="1050"/>
      <c r="AE77" s="1045">
        <f>ABS(S77*AF43)</f>
        <v>7.690279799999999</v>
      </c>
      <c r="AF77" s="1045"/>
      <c r="AG77" s="1045"/>
      <c r="AH77" s="1045"/>
      <c r="AI77" s="1045"/>
      <c r="AJ77" s="1045"/>
      <c r="AK77" s="1045">
        <f>ABS(Y77*AF43)</f>
        <v>5.8044630000000002</v>
      </c>
      <c r="AL77" s="1045"/>
      <c r="AM77" s="1045"/>
      <c r="AN77" s="1045"/>
      <c r="AO77" s="1045"/>
      <c r="AP77" s="1051"/>
      <c r="AR77" s="2363">
        <f>P16</f>
        <v>0.02</v>
      </c>
      <c r="AS77" s="1098"/>
      <c r="AT77" s="1098"/>
      <c r="AU77" s="1098"/>
      <c r="AV77" s="488"/>
      <c r="AW77" s="552"/>
      <c r="AX77" s="552"/>
      <c r="AY77" s="4"/>
      <c r="AZ77" s="4"/>
      <c r="BA77" s="4"/>
      <c r="BB77" s="4"/>
      <c r="BC77" s="553"/>
      <c r="BD77" s="553"/>
      <c r="BE77" s="553"/>
      <c r="BF77" s="553"/>
      <c r="BG77" s="553"/>
      <c r="BH77" s="553"/>
      <c r="BI77" s="22"/>
      <c r="BJ77" s="22"/>
      <c r="BK77" s="22"/>
      <c r="BL77" s="22"/>
      <c r="BM77" s="22"/>
      <c r="BN77" s="22"/>
      <c r="BO77" s="519"/>
      <c r="BP77" s="519"/>
      <c r="BQ77" s="519"/>
      <c r="BR77" s="519"/>
      <c r="BS77" s="519"/>
      <c r="BT77" s="519"/>
      <c r="BU77" s="519"/>
      <c r="BV77" s="519"/>
      <c r="BW77" s="499"/>
    </row>
    <row r="78" spans="1:75" ht="18" customHeight="1">
      <c r="A78" s="488"/>
      <c r="B78" s="314"/>
      <c r="C78" s="314"/>
      <c r="D78" s="314"/>
      <c r="E78" s="314"/>
      <c r="F78" s="314"/>
      <c r="G78" s="314"/>
      <c r="H78" s="314"/>
      <c r="I78" s="314"/>
      <c r="J78" s="314"/>
      <c r="K78" s="555"/>
      <c r="L78" s="555"/>
      <c r="M78" s="555"/>
      <c r="N78" s="555"/>
      <c r="O78" s="555"/>
      <c r="P78" s="555"/>
      <c r="Q78" s="555"/>
      <c r="R78" s="555"/>
      <c r="S78" s="544"/>
      <c r="T78" s="544"/>
      <c r="U78" s="544"/>
      <c r="V78" s="544"/>
      <c r="W78" s="544"/>
      <c r="X78" s="544"/>
      <c r="Y78" s="544"/>
      <c r="Z78" s="544"/>
      <c r="AA78" s="544"/>
      <c r="AB78" s="544"/>
      <c r="AC78" s="544"/>
      <c r="AD78" s="544"/>
      <c r="AE78" s="545"/>
      <c r="AF78" s="545"/>
      <c r="AG78" s="545"/>
      <c r="AH78" s="545"/>
      <c r="AI78" s="545"/>
      <c r="AJ78" s="545"/>
      <c r="AK78" s="545"/>
      <c r="AL78" s="545"/>
      <c r="AM78" s="545"/>
      <c r="AN78" s="545"/>
      <c r="AO78" s="545"/>
      <c r="AP78" s="545"/>
      <c r="AR78" s="2363">
        <f>P17</f>
        <v>0</v>
      </c>
      <c r="AS78" s="1098"/>
      <c r="AT78" s="1098"/>
      <c r="AU78" s="1098"/>
      <c r="AV78" s="488"/>
      <c r="AW78" s="552"/>
      <c r="AX78" s="552"/>
      <c r="AY78" s="1081"/>
      <c r="AZ78" s="1081"/>
      <c r="BA78" s="1081"/>
      <c r="BB78" s="1081"/>
      <c r="BC78" s="1082"/>
      <c r="BD78" s="1082"/>
      <c r="BE78" s="1082"/>
      <c r="BF78" s="1082"/>
      <c r="BG78" s="1082"/>
      <c r="BH78" s="1082"/>
      <c r="BI78" s="1073"/>
      <c r="BJ78" s="1073"/>
      <c r="BK78" s="1073"/>
      <c r="BL78" s="1073"/>
      <c r="BM78" s="1073"/>
      <c r="BN78" s="1073"/>
      <c r="BO78" s="519"/>
      <c r="BP78" s="519"/>
      <c r="BQ78" s="519"/>
      <c r="BR78" s="519"/>
      <c r="BS78" s="519"/>
      <c r="BT78" s="519"/>
      <c r="BU78" s="519"/>
      <c r="BV78" s="519"/>
      <c r="BW78" s="499"/>
    </row>
    <row r="79" spans="1:75" ht="18" customHeight="1">
      <c r="AR79" s="497"/>
      <c r="AS79" s="488"/>
      <c r="AT79" s="488"/>
      <c r="AU79" s="488"/>
      <c r="AV79" s="488"/>
      <c r="AW79" s="552"/>
      <c r="AX79" s="552"/>
      <c r="AY79" s="552"/>
      <c r="AZ79" s="552"/>
      <c r="BA79" s="552"/>
      <c r="BB79" s="552"/>
      <c r="BC79" s="552"/>
      <c r="BD79" s="552"/>
      <c r="BE79" s="552"/>
      <c r="BF79" s="552"/>
      <c r="BG79" s="552"/>
      <c r="BH79" s="552"/>
      <c r="BI79" s="552"/>
      <c r="BJ79" s="552"/>
      <c r="BK79" s="552"/>
      <c r="BL79" s="552"/>
      <c r="BM79" s="552"/>
      <c r="BN79" s="552"/>
      <c r="BO79" s="552"/>
      <c r="BP79" s="552"/>
      <c r="BQ79" s="552"/>
      <c r="BR79" s="552"/>
      <c r="BS79" s="552"/>
      <c r="BT79" s="552"/>
      <c r="BU79" s="552"/>
      <c r="BV79" s="552"/>
      <c r="BW79" s="499"/>
    </row>
    <row r="80" spans="1:75" ht="18" customHeight="1">
      <c r="B80" s="1" t="s">
        <v>354</v>
      </c>
      <c r="AR80" s="497"/>
      <c r="AS80" s="488"/>
      <c r="AT80" s="488"/>
      <c r="AU80" s="488"/>
      <c r="AV80" s="488"/>
      <c r="AW80" s="488"/>
      <c r="AX80" s="488"/>
      <c r="AY80" s="488"/>
      <c r="AZ80" s="488"/>
      <c r="BA80" s="488"/>
      <c r="BB80" s="488"/>
      <c r="BC80" s="488"/>
      <c r="BD80" s="488"/>
      <c r="BE80" s="488"/>
      <c r="BF80" s="488"/>
      <c r="BG80" s="488"/>
      <c r="BH80" s="488"/>
      <c r="BI80" s="488"/>
      <c r="BJ80" s="488"/>
      <c r="BK80" s="488"/>
      <c r="BL80" s="488"/>
      <c r="BM80" s="488"/>
      <c r="BN80" s="488"/>
      <c r="BO80" s="488"/>
      <c r="BP80" s="488"/>
      <c r="BQ80" s="488"/>
      <c r="BR80" s="488"/>
      <c r="BS80" s="488"/>
      <c r="BT80" s="488"/>
      <c r="BU80" s="488"/>
      <c r="BV80" s="488"/>
      <c r="BW80" s="499"/>
    </row>
    <row r="81" spans="1:87" ht="18" customHeight="1">
      <c r="B81" s="739" t="s">
        <v>130</v>
      </c>
      <c r="C81" s="748"/>
      <c r="D81" s="748"/>
      <c r="E81" s="748"/>
      <c r="F81" s="748"/>
      <c r="G81" s="748"/>
      <c r="H81" s="748"/>
      <c r="I81" s="748"/>
      <c r="J81" s="748"/>
      <c r="K81" s="748" t="s">
        <v>338</v>
      </c>
      <c r="L81" s="748"/>
      <c r="M81" s="748"/>
      <c r="N81" s="748"/>
      <c r="O81" s="748"/>
      <c r="P81" s="748"/>
      <c r="Q81" s="748"/>
      <c r="R81" s="748"/>
      <c r="S81" s="748" t="s">
        <v>339</v>
      </c>
      <c r="T81" s="748"/>
      <c r="U81" s="748"/>
      <c r="V81" s="748"/>
      <c r="W81" s="748"/>
      <c r="X81" s="748"/>
      <c r="Y81" s="748"/>
      <c r="Z81" s="748"/>
      <c r="AA81" s="748"/>
      <c r="AB81" s="748"/>
      <c r="AC81" s="748"/>
      <c r="AD81" s="748"/>
      <c r="AE81" s="748"/>
      <c r="AF81" s="748"/>
      <c r="AG81" s="748"/>
      <c r="AH81" s="748" t="s">
        <v>101</v>
      </c>
      <c r="AI81" s="748"/>
      <c r="AJ81" s="748"/>
      <c r="AK81" s="748"/>
      <c r="AL81" s="748"/>
      <c r="AM81" s="748"/>
      <c r="AN81" s="748"/>
      <c r="AO81" s="748"/>
      <c r="AP81" s="740"/>
      <c r="AR81" s="497"/>
      <c r="AS81" s="488"/>
      <c r="AT81" s="488"/>
      <c r="AU81" s="504"/>
      <c r="AV81" s="504"/>
      <c r="AW81" s="504"/>
      <c r="AX81" s="504"/>
      <c r="AY81" s="504"/>
      <c r="AZ81" s="504"/>
      <c r="BA81" s="504"/>
      <c r="BB81" s="504"/>
      <c r="BC81" s="504"/>
      <c r="BD81" s="504"/>
      <c r="BE81" s="504"/>
      <c r="BF81" s="504"/>
      <c r="BG81" s="504"/>
      <c r="BH81" s="504"/>
      <c r="BI81" s="504"/>
      <c r="BJ81" s="504"/>
      <c r="BK81" s="504"/>
      <c r="BL81" s="504"/>
      <c r="BM81" s="504"/>
      <c r="BN81" s="504"/>
      <c r="BO81" s="504"/>
      <c r="BP81" s="504"/>
      <c r="BQ81" s="504"/>
      <c r="BR81" s="504"/>
      <c r="BS81" s="504"/>
      <c r="BT81" s="504"/>
      <c r="BU81" s="504"/>
      <c r="BV81" s="504"/>
      <c r="BW81" s="505"/>
      <c r="BX81" s="504"/>
      <c r="BY81" s="504"/>
      <c r="BZ81" s="504"/>
      <c r="CA81" s="504"/>
      <c r="CB81" s="504"/>
      <c r="CC81" s="504"/>
      <c r="CD81" s="504"/>
      <c r="CE81" s="504"/>
      <c r="CF81" s="504"/>
      <c r="CG81" s="504"/>
      <c r="CH81" s="504"/>
      <c r="CI81" s="504"/>
    </row>
    <row r="82" spans="1:87" ht="18" customHeight="1">
      <c r="B82" s="1704" t="str">
        <f>B75</f>
        <v>기존시설물</v>
      </c>
      <c r="C82" s="1704"/>
      <c r="D82" s="1704"/>
      <c r="E82" s="1704"/>
      <c r="F82" s="1705"/>
      <c r="G82" s="2355" t="str">
        <f>G75</f>
        <v>B</v>
      </c>
      <c r="H82" s="774"/>
      <c r="I82" s="774"/>
      <c r="J82" s="775"/>
      <c r="K82" s="2356">
        <f>R6</f>
        <v>13.356</v>
      </c>
      <c r="L82" s="2356"/>
      <c r="M82" s="2356"/>
      <c r="N82" s="2356"/>
      <c r="O82" s="2356"/>
      <c r="P82" s="2356"/>
      <c r="Q82" s="2356"/>
      <c r="R82" s="2356"/>
      <c r="S82" s="2324">
        <f>AK75</f>
        <v>5.0955824999999999</v>
      </c>
      <c r="T82" s="2325"/>
      <c r="U82" s="2325"/>
      <c r="V82" s="2325"/>
      <c r="W82" s="2325"/>
      <c r="X82" s="2325"/>
      <c r="Y82" s="2325"/>
      <c r="Z82" s="478" t="s">
        <v>100</v>
      </c>
      <c r="AA82" s="2325">
        <f>AE75</f>
        <v>6.792613499999999</v>
      </c>
      <c r="AB82" s="2325"/>
      <c r="AC82" s="2325"/>
      <c r="AD82" s="2325"/>
      <c r="AE82" s="2325"/>
      <c r="AF82" s="2325"/>
      <c r="AG82" s="2326"/>
      <c r="AH82" s="1503" t="str">
        <f>IF(AND(K82&gt;=S82, K82&lt;=AA82),"쇄파대","비쇄파대")</f>
        <v>비쇄파대</v>
      </c>
      <c r="AI82" s="1503"/>
      <c r="AJ82" s="1503"/>
      <c r="AK82" s="1503"/>
      <c r="AL82" s="1503"/>
      <c r="AM82" s="1503"/>
      <c r="AN82" s="1503"/>
      <c r="AO82" s="1503"/>
      <c r="AP82" s="2355"/>
      <c r="AR82" s="497"/>
      <c r="AS82" s="488"/>
      <c r="AT82" s="488"/>
      <c r="AU82" s="530"/>
      <c r="AV82" s="530"/>
      <c r="AW82" s="530"/>
      <c r="AX82" s="530"/>
      <c r="AY82" s="530"/>
      <c r="AZ82" s="530"/>
      <c r="BA82" s="530"/>
      <c r="BB82" s="530"/>
      <c r="BC82" s="530"/>
      <c r="BD82" s="530"/>
      <c r="BE82" s="506"/>
      <c r="BF82" s="506"/>
      <c r="BG82" s="506"/>
      <c r="BH82" s="506"/>
      <c r="BI82" s="506"/>
      <c r="BJ82" s="506"/>
      <c r="BK82" s="506"/>
      <c r="BL82" s="506"/>
      <c r="BM82" s="506"/>
      <c r="BN82" s="506"/>
      <c r="BO82" s="506"/>
      <c r="BP82" s="506"/>
      <c r="BQ82" s="506"/>
      <c r="BR82" s="506"/>
      <c r="BS82" s="506"/>
      <c r="BT82" s="562"/>
      <c r="BU82" s="506"/>
      <c r="BV82" s="506"/>
      <c r="BW82" s="703"/>
      <c r="BX82" s="506"/>
      <c r="BY82" s="506"/>
      <c r="BZ82" s="506"/>
      <c r="CA82" s="506"/>
      <c r="CB82" s="530"/>
      <c r="CC82" s="530"/>
      <c r="CD82" s="530"/>
      <c r="CE82" s="530"/>
      <c r="CF82" s="530"/>
      <c r="CG82" s="530"/>
      <c r="CH82" s="530"/>
      <c r="CI82" s="530"/>
    </row>
    <row r="83" spans="1:87" ht="18" customHeight="1">
      <c r="B83" s="1706"/>
      <c r="C83" s="1706"/>
      <c r="D83" s="1706"/>
      <c r="E83" s="1706"/>
      <c r="F83" s="1707"/>
      <c r="G83" s="1084" t="str">
        <f>G76</f>
        <v>C</v>
      </c>
      <c r="H83" s="751"/>
      <c r="I83" s="751"/>
      <c r="J83" s="752"/>
      <c r="K83" s="1044">
        <f>R7</f>
        <v>13.356</v>
      </c>
      <c r="L83" s="1044"/>
      <c r="M83" s="1044"/>
      <c r="N83" s="1044"/>
      <c r="O83" s="1044"/>
      <c r="P83" s="1044"/>
      <c r="Q83" s="1044"/>
      <c r="R83" s="1044"/>
      <c r="S83" s="1046">
        <f>AK76</f>
        <v>5.8907959999999999</v>
      </c>
      <c r="T83" s="1103"/>
      <c r="U83" s="1103"/>
      <c r="V83" s="1103"/>
      <c r="W83" s="1103"/>
      <c r="X83" s="1103"/>
      <c r="Y83" s="1103"/>
      <c r="Z83" s="477" t="s">
        <v>100</v>
      </c>
      <c r="AA83" s="1103">
        <f>AE76</f>
        <v>7.8200960000000004</v>
      </c>
      <c r="AB83" s="1103"/>
      <c r="AC83" s="1103"/>
      <c r="AD83" s="1103"/>
      <c r="AE83" s="1103"/>
      <c r="AF83" s="1103"/>
      <c r="AG83" s="1104"/>
      <c r="AH83" s="1062" t="str">
        <f>IF(AND(K83&gt;=S83, K83&lt;=AA83),"쇄파대","비쇄파대")</f>
        <v>비쇄파대</v>
      </c>
      <c r="AI83" s="1062"/>
      <c r="AJ83" s="1062"/>
      <c r="AK83" s="1062"/>
      <c r="AL83" s="1062"/>
      <c r="AM83" s="1062"/>
      <c r="AN83" s="1062"/>
      <c r="AO83" s="1062"/>
      <c r="AP83" s="1084"/>
      <c r="AR83" s="497"/>
      <c r="AS83" s="488"/>
      <c r="AT83" s="488"/>
      <c r="AU83" s="530"/>
      <c r="AV83" s="530"/>
      <c r="AW83" s="530"/>
      <c r="AX83" s="530"/>
      <c r="AY83" s="530"/>
      <c r="AZ83" s="530"/>
      <c r="BA83" s="530"/>
      <c r="BB83" s="530"/>
      <c r="BC83" s="530"/>
      <c r="BD83" s="530"/>
      <c r="BE83" s="506"/>
      <c r="BF83" s="506"/>
      <c r="BG83" s="506"/>
      <c r="BH83" s="506"/>
      <c r="BI83" s="506"/>
      <c r="BJ83" s="506"/>
      <c r="BK83" s="506"/>
      <c r="BL83" s="506"/>
      <c r="BM83" s="506"/>
      <c r="BN83" s="506"/>
      <c r="BO83" s="506"/>
      <c r="BP83" s="506"/>
      <c r="BQ83" s="506"/>
      <c r="BR83" s="506"/>
      <c r="BS83" s="506"/>
      <c r="BT83" s="562"/>
      <c r="BU83" s="506"/>
      <c r="BV83" s="506"/>
      <c r="BW83" s="703"/>
      <c r="BX83" s="506"/>
      <c r="BY83" s="506"/>
      <c r="BZ83" s="506"/>
      <c r="CA83" s="506"/>
      <c r="CB83" s="530"/>
      <c r="CC83" s="530"/>
      <c r="CD83" s="530"/>
      <c r="CE83" s="530"/>
      <c r="CF83" s="530"/>
      <c r="CG83" s="530"/>
      <c r="CH83" s="530"/>
      <c r="CI83" s="530"/>
    </row>
    <row r="84" spans="1:87" ht="18" customHeight="1">
      <c r="B84" s="2261"/>
      <c r="C84" s="2261"/>
      <c r="D84" s="2261"/>
      <c r="E84" s="2261"/>
      <c r="F84" s="2262"/>
      <c r="G84" s="1084" t="str">
        <f>G77</f>
        <v>D</v>
      </c>
      <c r="H84" s="751"/>
      <c r="I84" s="751"/>
      <c r="J84" s="752"/>
      <c r="K84" s="1044">
        <f>R8</f>
        <v>13.356</v>
      </c>
      <c r="L84" s="1044"/>
      <c r="M84" s="1044"/>
      <c r="N84" s="1044"/>
      <c r="O84" s="1044"/>
      <c r="P84" s="1044"/>
      <c r="Q84" s="1044"/>
      <c r="R84" s="1044"/>
      <c r="S84" s="1046">
        <f>AK77</f>
        <v>5.8044630000000002</v>
      </c>
      <c r="T84" s="1103"/>
      <c r="U84" s="1103"/>
      <c r="V84" s="1103"/>
      <c r="W84" s="1103"/>
      <c r="X84" s="1103"/>
      <c r="Y84" s="1103"/>
      <c r="Z84" s="477" t="s">
        <v>100</v>
      </c>
      <c r="AA84" s="1103">
        <f>AE77</f>
        <v>7.690279799999999</v>
      </c>
      <c r="AB84" s="1103"/>
      <c r="AC84" s="1103"/>
      <c r="AD84" s="1103"/>
      <c r="AE84" s="1103"/>
      <c r="AF84" s="1103"/>
      <c r="AG84" s="1104"/>
      <c r="AH84" s="1062" t="str">
        <f>IF(AND(K84&gt;=S84, K84&lt;=AA84),"쇄파대","비쇄파대")</f>
        <v>비쇄파대</v>
      </c>
      <c r="AI84" s="1062"/>
      <c r="AJ84" s="1062"/>
      <c r="AK84" s="1062"/>
      <c r="AL84" s="1062"/>
      <c r="AM84" s="1062"/>
      <c r="AN84" s="1062"/>
      <c r="AO84" s="1062"/>
      <c r="AP84" s="1084"/>
      <c r="AR84" s="497"/>
      <c r="AS84" s="488"/>
      <c r="AT84" s="488"/>
      <c r="AU84" s="530"/>
      <c r="AV84" s="530"/>
      <c r="AW84" s="530"/>
      <c r="AX84" s="530"/>
      <c r="AY84" s="530"/>
      <c r="AZ84" s="530"/>
      <c r="BA84" s="530"/>
      <c r="BB84" s="530"/>
      <c r="BC84" s="530"/>
      <c r="BD84" s="530"/>
      <c r="BE84" s="506"/>
      <c r="BF84" s="506"/>
      <c r="BG84" s="506"/>
      <c r="BH84" s="506"/>
      <c r="BI84" s="506"/>
      <c r="BJ84" s="506"/>
      <c r="BK84" s="506"/>
      <c r="BL84" s="506"/>
      <c r="BM84" s="506"/>
      <c r="BN84" s="506"/>
      <c r="BO84" s="506"/>
      <c r="BP84" s="506"/>
      <c r="BQ84" s="506"/>
      <c r="BR84" s="506"/>
      <c r="BS84" s="506"/>
      <c r="BT84" s="562"/>
      <c r="BU84" s="506"/>
      <c r="BV84" s="506"/>
      <c r="BW84" s="703"/>
      <c r="BX84" s="506"/>
      <c r="BY84" s="506"/>
      <c r="BZ84" s="506"/>
      <c r="CA84" s="506"/>
      <c r="CB84" s="530"/>
      <c r="CC84" s="530"/>
      <c r="CD84" s="530"/>
      <c r="CE84" s="530"/>
      <c r="CF84" s="530"/>
      <c r="CG84" s="530"/>
      <c r="CH84" s="530"/>
      <c r="CI84" s="530"/>
    </row>
    <row r="85" spans="1:87" ht="18" customHeight="1">
      <c r="B85" s="314"/>
      <c r="C85" s="314"/>
      <c r="D85" s="314"/>
      <c r="E85" s="314"/>
      <c r="F85" s="314"/>
      <c r="G85" s="314"/>
      <c r="H85" s="314"/>
      <c r="I85" s="314"/>
      <c r="J85" s="314"/>
      <c r="K85" s="560"/>
      <c r="L85" s="560"/>
      <c r="M85" s="560"/>
      <c r="N85" s="560"/>
      <c r="O85" s="560"/>
      <c r="P85" s="560"/>
      <c r="Q85" s="560"/>
      <c r="R85" s="560"/>
      <c r="S85" s="560"/>
      <c r="T85" s="560"/>
      <c r="U85" s="560"/>
      <c r="V85" s="560"/>
      <c r="W85" s="560"/>
      <c r="X85" s="560"/>
      <c r="Y85" s="560"/>
      <c r="Z85" s="561"/>
      <c r="AA85" s="560"/>
      <c r="AB85" s="560"/>
      <c r="AC85" s="560"/>
      <c r="AD85" s="560"/>
      <c r="AE85" s="560"/>
      <c r="AF85" s="560"/>
      <c r="AG85" s="560"/>
      <c r="AH85" s="314"/>
      <c r="AI85" s="314"/>
      <c r="AJ85" s="314"/>
      <c r="AK85" s="314"/>
      <c r="AL85" s="314"/>
      <c r="AM85" s="314"/>
      <c r="AN85" s="314"/>
      <c r="AO85" s="314"/>
      <c r="AP85" s="314"/>
      <c r="AR85" s="497"/>
      <c r="AS85" s="488"/>
      <c r="AT85" s="488"/>
      <c r="AU85" s="530"/>
      <c r="AV85" s="530"/>
      <c r="AW85" s="530"/>
      <c r="AX85" s="530"/>
      <c r="AY85" s="530"/>
      <c r="AZ85" s="530"/>
      <c r="BA85" s="530"/>
      <c r="BB85" s="530"/>
      <c r="BC85" s="530"/>
      <c r="BD85" s="530"/>
      <c r="BE85" s="506"/>
      <c r="BF85" s="506"/>
      <c r="BG85" s="506"/>
      <c r="BH85" s="506"/>
      <c r="BI85" s="506"/>
      <c r="BJ85" s="506"/>
      <c r="BK85" s="506"/>
      <c r="BL85" s="506"/>
      <c r="BM85" s="506"/>
      <c r="BN85" s="506"/>
      <c r="BO85" s="506"/>
      <c r="BP85" s="506"/>
      <c r="BQ85" s="506"/>
      <c r="BR85" s="506"/>
      <c r="BS85" s="506"/>
      <c r="BT85" s="562"/>
      <c r="BU85" s="506"/>
      <c r="BV85" s="506"/>
      <c r="BW85" s="703"/>
      <c r="BX85" s="506"/>
      <c r="BY85" s="506"/>
      <c r="BZ85" s="506"/>
      <c r="CA85" s="506"/>
      <c r="CB85" s="530"/>
      <c r="CC85" s="530"/>
      <c r="CD85" s="530"/>
      <c r="CE85" s="530"/>
      <c r="CF85" s="530"/>
      <c r="CG85" s="530"/>
      <c r="CH85" s="530"/>
      <c r="CI85" s="530"/>
    </row>
    <row r="86" spans="1:87" ht="18" customHeight="1">
      <c r="B86" s="292"/>
      <c r="C86" s="292"/>
      <c r="D86" s="292"/>
      <c r="E86" s="292"/>
      <c r="F86" s="292"/>
      <c r="G86" s="292"/>
      <c r="H86" s="292"/>
      <c r="I86" s="292"/>
      <c r="J86" s="292"/>
      <c r="K86" s="526"/>
      <c r="L86" s="526"/>
      <c r="M86" s="526"/>
      <c r="N86" s="526"/>
      <c r="O86" s="526"/>
      <c r="P86" s="526"/>
      <c r="Q86" s="526"/>
      <c r="R86" s="526"/>
      <c r="S86" s="526"/>
      <c r="T86" s="526"/>
      <c r="U86" s="526"/>
      <c r="V86" s="526"/>
      <c r="W86" s="526"/>
      <c r="X86" s="526"/>
      <c r="Y86" s="526"/>
      <c r="Z86" s="562"/>
      <c r="AA86" s="526"/>
      <c r="AB86" s="526"/>
      <c r="AC86" s="526"/>
      <c r="AD86" s="526"/>
      <c r="AE86" s="526"/>
      <c r="AF86" s="526"/>
      <c r="AG86" s="526"/>
      <c r="AH86" s="292"/>
      <c r="AI86" s="292"/>
      <c r="AJ86" s="292"/>
      <c r="AK86" s="292"/>
      <c r="AL86" s="292"/>
      <c r="AM86" s="292"/>
      <c r="AN86" s="292"/>
      <c r="AO86" s="292"/>
      <c r="AP86" s="292"/>
      <c r="AR86" s="497"/>
      <c r="AS86" s="488"/>
      <c r="AT86" s="488"/>
      <c r="AU86" s="530"/>
      <c r="AV86" s="530"/>
      <c r="AW86" s="530"/>
      <c r="AX86" s="530"/>
      <c r="AY86" s="530"/>
      <c r="AZ86" s="530"/>
      <c r="BA86" s="530"/>
      <c r="BB86" s="530"/>
      <c r="BC86" s="530"/>
      <c r="BD86" s="530"/>
      <c r="BE86" s="506"/>
      <c r="BF86" s="506"/>
      <c r="BG86" s="506"/>
      <c r="BH86" s="506"/>
      <c r="BI86" s="506"/>
      <c r="BJ86" s="506"/>
      <c r="BK86" s="506"/>
      <c r="BL86" s="506"/>
      <c r="BM86" s="506"/>
      <c r="BN86" s="506"/>
      <c r="BO86" s="506"/>
      <c r="BP86" s="506"/>
      <c r="BQ86" s="506"/>
      <c r="BR86" s="506"/>
      <c r="BS86" s="506"/>
      <c r="BT86" s="562"/>
      <c r="BU86" s="506"/>
      <c r="BV86" s="506"/>
      <c r="BW86" s="703"/>
      <c r="BX86" s="506"/>
      <c r="BY86" s="506"/>
      <c r="BZ86" s="506"/>
      <c r="CA86" s="506"/>
      <c r="CB86" s="530"/>
      <c r="CC86" s="530"/>
      <c r="CD86" s="530"/>
      <c r="CE86" s="530"/>
      <c r="CF86" s="530"/>
      <c r="CG86" s="530"/>
      <c r="CH86" s="530"/>
      <c r="CI86" s="530"/>
    </row>
    <row r="87" spans="1:87" ht="18" customHeight="1">
      <c r="A87" s="1" t="s">
        <v>351</v>
      </c>
      <c r="AR87" s="497"/>
      <c r="AS87" s="488"/>
      <c r="AT87" s="488"/>
      <c r="AU87" s="488"/>
      <c r="AV87" s="488"/>
      <c r="AW87" s="488"/>
      <c r="AX87" s="488"/>
      <c r="AY87" s="488"/>
      <c r="AZ87" s="488"/>
      <c r="BA87" s="488"/>
      <c r="BB87" s="488"/>
      <c r="BC87" s="488"/>
      <c r="BD87" s="488"/>
      <c r="BE87" s="488"/>
      <c r="BF87" s="488"/>
      <c r="BG87" s="488"/>
      <c r="BH87" s="488"/>
      <c r="BI87" s="488"/>
      <c r="BJ87" s="488"/>
      <c r="BK87" s="488"/>
      <c r="BL87" s="488"/>
      <c r="BM87" s="488"/>
      <c r="BN87" s="488"/>
      <c r="BO87" s="488"/>
      <c r="BP87" s="488"/>
      <c r="BQ87" s="488"/>
      <c r="BR87" s="488"/>
      <c r="BS87" s="488"/>
      <c r="BT87" s="488"/>
      <c r="BU87" s="488"/>
      <c r="BV87" s="488"/>
      <c r="BW87" s="499"/>
    </row>
    <row r="88" spans="1:87" ht="18" customHeight="1">
      <c r="B88" s="1" t="s">
        <v>352</v>
      </c>
      <c r="AR88" s="497"/>
      <c r="AS88" s="488"/>
      <c r="AT88" s="488"/>
      <c r="AU88" s="488"/>
      <c r="AV88" s="488"/>
      <c r="AW88" s="488"/>
      <c r="AX88" s="488"/>
      <c r="AY88" s="488"/>
      <c r="AZ88" s="488"/>
      <c r="BA88" s="488"/>
      <c r="BB88" s="488"/>
      <c r="BC88" s="488"/>
      <c r="BD88" s="488"/>
      <c r="BE88" s="488"/>
      <c r="BF88" s="488"/>
      <c r="BG88" s="488"/>
      <c r="BH88" s="488"/>
      <c r="BI88" s="488"/>
      <c r="BJ88" s="488"/>
      <c r="BK88" s="488"/>
      <c r="BL88" s="488"/>
      <c r="BM88" s="488"/>
      <c r="BN88" s="488"/>
      <c r="BO88" s="488"/>
      <c r="BP88" s="488"/>
      <c r="BQ88" s="488"/>
      <c r="BR88" s="488"/>
      <c r="BS88" s="488"/>
      <c r="BT88" s="488"/>
      <c r="BU88" s="488"/>
      <c r="BV88" s="488"/>
      <c r="BW88" s="499"/>
    </row>
    <row r="89" spans="1:87" ht="18" customHeight="1">
      <c r="B89" s="739" t="s">
        <v>130</v>
      </c>
      <c r="C89" s="748"/>
      <c r="D89" s="748"/>
      <c r="E89" s="748"/>
      <c r="F89" s="748"/>
      <c r="G89" s="748"/>
      <c r="H89" s="748"/>
      <c r="I89" s="748"/>
      <c r="J89" s="748"/>
      <c r="K89" s="998" t="s">
        <v>752</v>
      </c>
      <c r="L89" s="748"/>
      <c r="M89" s="748"/>
      <c r="N89" s="748"/>
      <c r="O89" s="748"/>
      <c r="P89" s="998" t="s">
        <v>753</v>
      </c>
      <c r="Q89" s="998"/>
      <c r="R89" s="998"/>
      <c r="S89" s="998"/>
      <c r="T89" s="998"/>
      <c r="U89" s="998"/>
      <c r="V89" s="998" t="s">
        <v>198</v>
      </c>
      <c r="W89" s="1107"/>
      <c r="X89" s="1107"/>
      <c r="Y89" s="1107"/>
      <c r="Z89" s="1107"/>
      <c r="AA89" s="748" t="s">
        <v>754</v>
      </c>
      <c r="AB89" s="748"/>
      <c r="AC89" s="748"/>
      <c r="AD89" s="748"/>
      <c r="AE89" s="748"/>
      <c r="AF89" s="748" t="s">
        <v>755</v>
      </c>
      <c r="AG89" s="748"/>
      <c r="AH89" s="748"/>
      <c r="AI89" s="748"/>
      <c r="AJ89" s="748"/>
      <c r="AK89" s="748"/>
      <c r="AL89" s="998" t="s">
        <v>756</v>
      </c>
      <c r="AM89" s="748"/>
      <c r="AN89" s="748"/>
      <c r="AO89" s="748"/>
      <c r="AP89" s="740"/>
      <c r="AR89" s="497"/>
      <c r="AS89" s="488"/>
      <c r="AT89" s="488"/>
      <c r="AU89" s="488"/>
      <c r="AV89" s="488"/>
      <c r="AW89" s="488"/>
      <c r="AX89" s="488"/>
      <c r="AY89" s="488"/>
      <c r="AZ89" s="488"/>
      <c r="BA89" s="488"/>
      <c r="BB89" s="488"/>
      <c r="BC89" s="488"/>
      <c r="BD89" s="488"/>
      <c r="BH89" s="488"/>
      <c r="BI89" s="488"/>
      <c r="BJ89" s="488"/>
      <c r="BK89" s="488"/>
      <c r="BL89" s="488"/>
      <c r="BM89" s="488"/>
      <c r="BN89" s="488"/>
      <c r="BO89" s="488"/>
      <c r="BP89" s="488"/>
      <c r="BQ89" s="488"/>
      <c r="BR89" s="488"/>
      <c r="BS89" s="488"/>
      <c r="BT89" s="488"/>
      <c r="BU89" s="488"/>
      <c r="BV89" s="488"/>
      <c r="BW89" s="499"/>
    </row>
    <row r="90" spans="1:87" ht="18" customHeight="1">
      <c r="B90" s="739"/>
      <c r="C90" s="748"/>
      <c r="D90" s="748"/>
      <c r="E90" s="748"/>
      <c r="F90" s="748"/>
      <c r="G90" s="748"/>
      <c r="H90" s="748"/>
      <c r="I90" s="748"/>
      <c r="J90" s="748"/>
      <c r="K90" s="748"/>
      <c r="L90" s="748"/>
      <c r="M90" s="748"/>
      <c r="N90" s="748"/>
      <c r="O90" s="748"/>
      <c r="P90" s="998"/>
      <c r="Q90" s="998"/>
      <c r="R90" s="998"/>
      <c r="S90" s="998"/>
      <c r="T90" s="998"/>
      <c r="U90" s="998"/>
      <c r="V90" s="1107"/>
      <c r="W90" s="1107"/>
      <c r="X90" s="1107"/>
      <c r="Y90" s="1107"/>
      <c r="Z90" s="1107"/>
      <c r="AA90" s="748"/>
      <c r="AB90" s="748"/>
      <c r="AC90" s="748"/>
      <c r="AD90" s="748"/>
      <c r="AE90" s="748"/>
      <c r="AF90" s="748"/>
      <c r="AG90" s="748"/>
      <c r="AH90" s="748"/>
      <c r="AI90" s="748"/>
      <c r="AJ90" s="748"/>
      <c r="AK90" s="748"/>
      <c r="AL90" s="748"/>
      <c r="AM90" s="748"/>
      <c r="AN90" s="748"/>
      <c r="AO90" s="748"/>
      <c r="AP90" s="740"/>
      <c r="AR90" s="1049" t="s">
        <v>757</v>
      </c>
      <c r="AS90" s="749"/>
      <c r="AT90" s="749"/>
      <c r="AU90" s="749"/>
      <c r="AV90" s="749" t="s">
        <v>758</v>
      </c>
      <c r="AW90" s="749"/>
      <c r="AX90" s="749"/>
      <c r="AY90" s="749"/>
      <c r="AZ90" s="749" t="s">
        <v>759</v>
      </c>
      <c r="BA90" s="749"/>
      <c r="BB90" s="749"/>
      <c r="BC90" s="749"/>
      <c r="BD90" s="488"/>
      <c r="BE90" s="488">
        <v>20</v>
      </c>
      <c r="BF90" s="488">
        <v>30</v>
      </c>
      <c r="BG90" s="488">
        <v>100</v>
      </c>
      <c r="BH90" s="488"/>
      <c r="BI90" s="488"/>
      <c r="BJ90" s="488"/>
      <c r="BK90" s="488"/>
      <c r="BL90" s="488"/>
      <c r="BM90" s="488"/>
      <c r="BN90" s="488"/>
      <c r="BO90" s="488"/>
      <c r="BP90" s="488"/>
      <c r="BQ90" s="488"/>
      <c r="BR90" s="488"/>
      <c r="BS90" s="488"/>
      <c r="BT90" s="488"/>
      <c r="BU90" s="488"/>
      <c r="BV90" s="488"/>
      <c r="BW90" s="499"/>
    </row>
    <row r="91" spans="1:87" ht="18" customHeight="1">
      <c r="B91" s="1704" t="str">
        <f>B82</f>
        <v>기존시설물</v>
      </c>
      <c r="C91" s="1704"/>
      <c r="D91" s="1704"/>
      <c r="E91" s="1704"/>
      <c r="F91" s="1705"/>
      <c r="G91" s="2355" t="str">
        <f>G82</f>
        <v>B</v>
      </c>
      <c r="H91" s="774"/>
      <c r="I91" s="774"/>
      <c r="J91" s="775"/>
      <c r="K91" s="2359">
        <f>AL6</f>
        <v>209.91</v>
      </c>
      <c r="L91" s="2359"/>
      <c r="M91" s="2359"/>
      <c r="N91" s="2359"/>
      <c r="O91" s="2359"/>
      <c r="P91" s="2359">
        <f>AZ91</f>
        <v>1.25</v>
      </c>
      <c r="Q91" s="2359"/>
      <c r="R91" s="2359"/>
      <c r="S91" s="2359"/>
      <c r="T91" s="2359"/>
      <c r="U91" s="2359"/>
      <c r="V91" s="2360">
        <f>P14</f>
        <v>0.02</v>
      </c>
      <c r="W91" s="2360"/>
      <c r="X91" s="2360"/>
      <c r="Y91" s="2360"/>
      <c r="Z91" s="2360"/>
      <c r="AA91" s="2361">
        <f>P91/K91</f>
        <v>5.9549330665523321E-3</v>
      </c>
      <c r="AB91" s="2361"/>
      <c r="AC91" s="2361"/>
      <c r="AD91" s="2361"/>
      <c r="AE91" s="2361"/>
      <c r="AF91" s="2362">
        <v>2.6</v>
      </c>
      <c r="AG91" s="2362"/>
      <c r="AH91" s="2362"/>
      <c r="AI91" s="2362"/>
      <c r="AJ91" s="2362"/>
      <c r="AK91" s="2362"/>
      <c r="AL91" s="2356">
        <f>AF91*P91</f>
        <v>3.25</v>
      </c>
      <c r="AM91" s="2356"/>
      <c r="AN91" s="2356"/>
      <c r="AO91" s="2356"/>
      <c r="AP91" s="2324"/>
      <c r="AR91" s="2357">
        <f>R6/K91</f>
        <v>6.362726882949836E-2</v>
      </c>
      <c r="AS91" s="2358"/>
      <c r="AT91" s="2358"/>
      <c r="AU91" s="2358"/>
      <c r="AV91" s="1078">
        <f>BF91</f>
        <v>2.88</v>
      </c>
      <c r="AW91" s="1078"/>
      <c r="AX91" s="1078"/>
      <c r="AY91" s="1078"/>
      <c r="AZ91" s="1078">
        <f>ROUND(AB6/AV91,2)</f>
        <v>1.25</v>
      </c>
      <c r="BA91" s="1078"/>
      <c r="BB91" s="1078"/>
      <c r="BC91" s="1078"/>
      <c r="BD91" s="488"/>
      <c r="BE91" s="563">
        <v>2.9</v>
      </c>
      <c r="BF91" s="563">
        <f>ROUND(BG91+(($BG$90-$BF$90)*(BE91-BG91)/($BG$90-$BE$90)),2)</f>
        <v>2.88</v>
      </c>
      <c r="BG91" s="565">
        <v>2.72</v>
      </c>
      <c r="BH91" s="488"/>
      <c r="BI91" s="749" t="s">
        <v>758</v>
      </c>
      <c r="BJ91" s="749"/>
      <c r="BK91" s="749"/>
      <c r="BL91" s="749"/>
      <c r="BM91" s="488"/>
      <c r="BN91" s="488"/>
      <c r="BO91" s="488"/>
      <c r="BP91" s="488"/>
      <c r="BQ91" s="488"/>
      <c r="BR91" s="488"/>
      <c r="BS91" s="488"/>
      <c r="BT91" s="488"/>
      <c r="BU91" s="488"/>
      <c r="BV91" s="488"/>
      <c r="BW91" s="499"/>
    </row>
    <row r="92" spans="1:87" ht="18" customHeight="1">
      <c r="B92" s="1706"/>
      <c r="C92" s="1706"/>
      <c r="D92" s="1706"/>
      <c r="E92" s="1706"/>
      <c r="F92" s="1707"/>
      <c r="G92" s="1084" t="str">
        <f>G83</f>
        <v>C</v>
      </c>
      <c r="H92" s="751"/>
      <c r="I92" s="751"/>
      <c r="J92" s="752"/>
      <c r="K92" s="1059">
        <f>AL7</f>
        <v>209.91</v>
      </c>
      <c r="L92" s="1059"/>
      <c r="M92" s="1059"/>
      <c r="N92" s="1059"/>
      <c r="O92" s="1059"/>
      <c r="P92" s="1059">
        <f>AZ92</f>
        <v>2.1800000000000002</v>
      </c>
      <c r="Q92" s="1059"/>
      <c r="R92" s="1059"/>
      <c r="S92" s="1059"/>
      <c r="T92" s="1059"/>
      <c r="U92" s="1059"/>
      <c r="V92" s="1050">
        <f>P15</f>
        <v>0.02</v>
      </c>
      <c r="W92" s="1050"/>
      <c r="X92" s="1050"/>
      <c r="Y92" s="1050"/>
      <c r="Z92" s="1050"/>
      <c r="AA92" s="1101">
        <f>P92/K92</f>
        <v>1.0385403268067268E-2</v>
      </c>
      <c r="AB92" s="1101"/>
      <c r="AC92" s="1101"/>
      <c r="AD92" s="1101"/>
      <c r="AE92" s="1101"/>
      <c r="AF92" s="1045">
        <v>2.1</v>
      </c>
      <c r="AG92" s="1045"/>
      <c r="AH92" s="1045"/>
      <c r="AI92" s="1045"/>
      <c r="AJ92" s="1045"/>
      <c r="AK92" s="1045"/>
      <c r="AL92" s="1044">
        <f>AF92*P92</f>
        <v>4.5780000000000003</v>
      </c>
      <c r="AM92" s="1044"/>
      <c r="AN92" s="1044"/>
      <c r="AO92" s="1044"/>
      <c r="AP92" s="1046"/>
      <c r="AR92" s="2357">
        <f>R7/K92</f>
        <v>6.362726882949836E-2</v>
      </c>
      <c r="AS92" s="2358"/>
      <c r="AT92" s="2358"/>
      <c r="AU92" s="2358"/>
      <c r="AV92" s="1078">
        <f>BF92</f>
        <v>1.97</v>
      </c>
      <c r="AW92" s="1078"/>
      <c r="AX92" s="1078"/>
      <c r="AY92" s="1078"/>
      <c r="AZ92" s="1078">
        <f>ROUND(AB7/AV92,2)</f>
        <v>2.1800000000000002</v>
      </c>
      <c r="BA92" s="1078"/>
      <c r="BB92" s="1078"/>
      <c r="BC92" s="1078"/>
      <c r="BD92" s="488"/>
      <c r="BE92" s="563">
        <v>1.98</v>
      </c>
      <c r="BF92" s="563">
        <f>ROUND(BG92+(($BG$90-$BF$90)*(BE92-BG92)/($BG$90-$BE$90)),2)</f>
        <v>1.97</v>
      </c>
      <c r="BG92" s="565">
        <v>1.9</v>
      </c>
      <c r="BH92" s="488"/>
      <c r="BI92" s="749" t="s">
        <v>758</v>
      </c>
      <c r="BJ92" s="749"/>
      <c r="BK92" s="749"/>
      <c r="BL92" s="749"/>
      <c r="BM92" s="488"/>
      <c r="BN92" s="488"/>
      <c r="BO92" s="488"/>
      <c r="BP92" s="488"/>
      <c r="BQ92" s="488"/>
      <c r="BR92" s="488"/>
      <c r="BS92" s="488"/>
      <c r="BT92" s="488"/>
      <c r="BU92" s="488"/>
      <c r="BV92" s="488"/>
      <c r="BW92" s="499"/>
    </row>
    <row r="93" spans="1:87" ht="18" customHeight="1">
      <c r="B93" s="2261"/>
      <c r="C93" s="2261"/>
      <c r="D93" s="2261"/>
      <c r="E93" s="2261"/>
      <c r="F93" s="2262"/>
      <c r="G93" s="1084" t="str">
        <f>G84</f>
        <v>D</v>
      </c>
      <c r="H93" s="751"/>
      <c r="I93" s="751"/>
      <c r="J93" s="752"/>
      <c r="K93" s="1059">
        <f>AL8</f>
        <v>209.91</v>
      </c>
      <c r="L93" s="1059"/>
      <c r="M93" s="1059"/>
      <c r="N93" s="1059"/>
      <c r="O93" s="1059"/>
      <c r="P93" s="1059">
        <f>AZ93</f>
        <v>2.13</v>
      </c>
      <c r="Q93" s="1059"/>
      <c r="R93" s="1059"/>
      <c r="S93" s="1059"/>
      <c r="T93" s="1059"/>
      <c r="U93" s="1059"/>
      <c r="V93" s="1050">
        <f>P16</f>
        <v>0.02</v>
      </c>
      <c r="W93" s="1050"/>
      <c r="X93" s="1050"/>
      <c r="Y93" s="1050"/>
      <c r="Z93" s="1050"/>
      <c r="AA93" s="1101">
        <f>P93/K93</f>
        <v>1.0147205945405174E-2</v>
      </c>
      <c r="AB93" s="1101"/>
      <c r="AC93" s="1101"/>
      <c r="AD93" s="1101"/>
      <c r="AE93" s="1101"/>
      <c r="AF93" s="1045">
        <v>2</v>
      </c>
      <c r="AG93" s="1045"/>
      <c r="AH93" s="1045"/>
      <c r="AI93" s="1045"/>
      <c r="AJ93" s="1045"/>
      <c r="AK93" s="1045"/>
      <c r="AL93" s="1044">
        <f>AF93*P93</f>
        <v>4.26</v>
      </c>
      <c r="AM93" s="1044"/>
      <c r="AN93" s="1044"/>
      <c r="AO93" s="1044"/>
      <c r="AP93" s="1046"/>
      <c r="AR93" s="2357">
        <f>R8/K93</f>
        <v>6.362726882949836E-2</v>
      </c>
      <c r="AS93" s="2358"/>
      <c r="AT93" s="2358"/>
      <c r="AU93" s="2358"/>
      <c r="AV93" s="1078">
        <f>BF93</f>
        <v>1.97</v>
      </c>
      <c r="AW93" s="1078"/>
      <c r="AX93" s="1078"/>
      <c r="AY93" s="1078"/>
      <c r="AZ93" s="1078">
        <f>ROUND(AB8/AV93,2)</f>
        <v>2.13</v>
      </c>
      <c r="BA93" s="1078"/>
      <c r="BB93" s="1078"/>
      <c r="BC93" s="1078"/>
      <c r="BD93" s="488"/>
      <c r="BE93" s="563">
        <v>1.98</v>
      </c>
      <c r="BF93" s="563">
        <f>ROUND(BG93+(($BG$90-$BF$90)*(BE93-BG93)/($BG$90-$BE$90)),2)</f>
        <v>1.97</v>
      </c>
      <c r="BG93" s="565">
        <v>1.9</v>
      </c>
      <c r="BH93" s="488"/>
      <c r="BI93" s="749" t="s">
        <v>758</v>
      </c>
      <c r="BJ93" s="749"/>
      <c r="BK93" s="749"/>
      <c r="BL93" s="749"/>
      <c r="BM93" s="488"/>
      <c r="BN93" s="488"/>
      <c r="BO93" s="488"/>
      <c r="BP93" s="488"/>
      <c r="BQ93" s="488"/>
      <c r="BR93" s="488"/>
      <c r="BS93" s="488"/>
      <c r="BT93" s="488"/>
      <c r="BU93" s="488"/>
      <c r="BV93" s="488"/>
      <c r="BW93" s="499"/>
    </row>
    <row r="94" spans="1:87" ht="18" customHeight="1">
      <c r="B94" s="314"/>
      <c r="C94" s="314"/>
      <c r="D94" s="314"/>
      <c r="E94" s="314"/>
      <c r="F94" s="314"/>
      <c r="G94" s="314"/>
      <c r="H94" s="314"/>
      <c r="I94" s="314"/>
      <c r="J94" s="314"/>
      <c r="K94" s="510"/>
      <c r="L94" s="510"/>
      <c r="M94" s="510"/>
      <c r="N94" s="510"/>
      <c r="O94" s="510"/>
      <c r="P94" s="510"/>
      <c r="Q94" s="510"/>
      <c r="R94" s="510"/>
      <c r="S94" s="510"/>
      <c r="T94" s="510"/>
      <c r="U94" s="510"/>
      <c r="V94" s="544"/>
      <c r="W94" s="544"/>
      <c r="X94" s="544"/>
      <c r="Y94" s="544"/>
      <c r="Z94" s="544"/>
      <c r="AA94" s="566"/>
      <c r="AB94" s="566"/>
      <c r="AC94" s="566"/>
      <c r="AD94" s="566"/>
      <c r="AE94" s="566"/>
      <c r="AF94" s="545"/>
      <c r="AG94" s="545"/>
      <c r="AH94" s="545"/>
      <c r="AI94" s="545"/>
      <c r="AJ94" s="545"/>
      <c r="AK94" s="545"/>
      <c r="AL94" s="560"/>
      <c r="AM94" s="560"/>
      <c r="AN94" s="560"/>
      <c r="AO94" s="560"/>
      <c r="AP94" s="560"/>
      <c r="AR94" s="2357" t="e">
        <f>R9/K94</f>
        <v>#DIV/0!</v>
      </c>
      <c r="AS94" s="2358"/>
      <c r="AT94" s="2358"/>
      <c r="AU94" s="2358"/>
      <c r="AV94" s="1078">
        <f>BF94</f>
        <v>1.59</v>
      </c>
      <c r="AW94" s="1078"/>
      <c r="AX94" s="1078"/>
      <c r="AY94" s="1078"/>
      <c r="AZ94" s="1078">
        <f>ROUND(AB9/AV94,2)</f>
        <v>0</v>
      </c>
      <c r="BA94" s="1078"/>
      <c r="BB94" s="1078"/>
      <c r="BC94" s="1078"/>
      <c r="BD94" s="488"/>
      <c r="BE94" s="563">
        <v>1.6</v>
      </c>
      <c r="BF94" s="563">
        <f>ROUND(BG94+(($BG$90-$BF$90)*(BE94-BG94)/($BG$90-$BE$90)),2)</f>
        <v>1.59</v>
      </c>
      <c r="BG94" s="565">
        <v>1.52</v>
      </c>
      <c r="BH94" s="488"/>
      <c r="BI94" s="749" t="s">
        <v>758</v>
      </c>
      <c r="BJ94" s="749"/>
      <c r="BK94" s="749"/>
      <c r="BL94" s="749"/>
      <c r="BM94" s="488"/>
      <c r="BN94" s="488"/>
      <c r="BO94" s="488"/>
      <c r="BP94" s="488"/>
      <c r="BQ94" s="488"/>
      <c r="BR94" s="488"/>
      <c r="BS94" s="488"/>
      <c r="BT94" s="488"/>
      <c r="BU94" s="488"/>
      <c r="BV94" s="488"/>
      <c r="BW94" s="499"/>
    </row>
    <row r="95" spans="1:87" ht="18" customHeight="1">
      <c r="AR95" s="497"/>
      <c r="AS95" s="488"/>
      <c r="AT95" s="488"/>
      <c r="AU95" s="488"/>
      <c r="AV95" s="488"/>
      <c r="AW95" s="488"/>
      <c r="AX95" s="488"/>
      <c r="AY95" s="488"/>
      <c r="AZ95" s="488"/>
      <c r="BA95" s="488"/>
      <c r="BB95" s="488"/>
      <c r="BC95" s="488"/>
      <c r="BD95" s="488"/>
      <c r="BE95" s="488"/>
      <c r="BF95" s="488"/>
      <c r="BG95" s="488"/>
      <c r="BH95" s="488"/>
      <c r="BI95" s="488"/>
      <c r="BJ95" s="488"/>
      <c r="BK95" s="488"/>
      <c r="BL95" s="488"/>
      <c r="BM95" s="488"/>
      <c r="BN95" s="488"/>
      <c r="BO95" s="488"/>
      <c r="BP95" s="488"/>
      <c r="BQ95" s="488"/>
      <c r="BR95" s="488"/>
      <c r="BS95" s="488"/>
      <c r="BT95" s="488"/>
      <c r="BU95" s="488"/>
      <c r="BV95" s="488"/>
      <c r="BW95" s="499"/>
    </row>
    <row r="96" spans="1:87" ht="18" customHeight="1">
      <c r="B96" s="1" t="s">
        <v>356</v>
      </c>
      <c r="AR96" s="497"/>
      <c r="AS96" s="488"/>
      <c r="AT96" s="488"/>
      <c r="AU96" s="488"/>
      <c r="AV96" s="488"/>
      <c r="AW96" s="488"/>
      <c r="AX96" s="488"/>
      <c r="AY96" s="488"/>
      <c r="AZ96" s="488"/>
      <c r="BA96" s="488"/>
      <c r="BB96" s="488"/>
      <c r="BC96" s="488"/>
      <c r="BD96" s="488"/>
      <c r="BE96" s="488"/>
      <c r="BF96" s="488"/>
      <c r="BG96" s="488"/>
      <c r="BH96" s="488"/>
      <c r="BI96" s="488"/>
      <c r="BJ96" s="488"/>
      <c r="BK96" s="488"/>
      <c r="BL96" s="488"/>
      <c r="BM96" s="488"/>
      <c r="BN96" s="488"/>
      <c r="BO96" s="488"/>
      <c r="BP96" s="488"/>
      <c r="BQ96" s="488"/>
      <c r="BR96" s="488"/>
      <c r="BS96" s="488"/>
      <c r="BT96" s="488"/>
      <c r="BU96" s="488"/>
      <c r="BV96" s="488"/>
      <c r="BW96" s="499"/>
    </row>
    <row r="97" spans="1:75" ht="18" customHeight="1">
      <c r="B97" s="739" t="s">
        <v>130</v>
      </c>
      <c r="C97" s="748"/>
      <c r="D97" s="748"/>
      <c r="E97" s="748"/>
      <c r="F97" s="748"/>
      <c r="G97" s="748"/>
      <c r="H97" s="748"/>
      <c r="I97" s="748"/>
      <c r="J97" s="748"/>
      <c r="K97" s="748" t="s">
        <v>338</v>
      </c>
      <c r="L97" s="748"/>
      <c r="M97" s="748"/>
      <c r="N97" s="748"/>
      <c r="O97" s="748"/>
      <c r="P97" s="748"/>
      <c r="Q97" s="748"/>
      <c r="R97" s="748"/>
      <c r="S97" s="748" t="s">
        <v>290</v>
      </c>
      <c r="T97" s="748"/>
      <c r="U97" s="748"/>
      <c r="V97" s="748"/>
      <c r="W97" s="748"/>
      <c r="X97" s="748"/>
      <c r="Y97" s="748"/>
      <c r="Z97" s="748"/>
      <c r="AA97" s="748"/>
      <c r="AB97" s="748"/>
      <c r="AC97" s="748"/>
      <c r="AD97" s="748"/>
      <c r="AE97" s="748"/>
      <c r="AF97" s="748"/>
      <c r="AG97" s="748"/>
      <c r="AH97" s="748" t="s">
        <v>101</v>
      </c>
      <c r="AI97" s="748"/>
      <c r="AJ97" s="748"/>
      <c r="AK97" s="748"/>
      <c r="AL97" s="748"/>
      <c r="AM97" s="748"/>
      <c r="AN97" s="748"/>
      <c r="AO97" s="748"/>
      <c r="AP97" s="740"/>
      <c r="AR97" s="497"/>
      <c r="AS97" s="488"/>
      <c r="AT97" s="488"/>
      <c r="AU97" s="488"/>
      <c r="AV97" s="488"/>
      <c r="AW97" s="488"/>
      <c r="AX97" s="488"/>
      <c r="AY97" s="488"/>
      <c r="AZ97" s="488"/>
      <c r="BA97" s="488"/>
      <c r="BB97" s="488"/>
      <c r="BC97" s="488"/>
      <c r="BD97" s="488"/>
      <c r="BE97" s="488"/>
      <c r="BF97" s="488"/>
      <c r="BG97" s="488"/>
      <c r="BH97" s="488"/>
      <c r="BI97" s="488"/>
      <c r="BJ97" s="488"/>
      <c r="BK97" s="488"/>
      <c r="BL97" s="488"/>
      <c r="BM97" s="488"/>
      <c r="BN97" s="488"/>
      <c r="BO97" s="488"/>
      <c r="BP97" s="488"/>
      <c r="BQ97" s="488"/>
      <c r="BR97" s="488"/>
      <c r="BS97" s="488"/>
      <c r="BT97" s="488"/>
      <c r="BU97" s="488"/>
      <c r="BV97" s="488"/>
      <c r="BW97" s="499"/>
    </row>
    <row r="98" spans="1:75" ht="18" customHeight="1">
      <c r="B98" s="1704" t="str">
        <f>B91</f>
        <v>기존시설물</v>
      </c>
      <c r="C98" s="1704"/>
      <c r="D98" s="1704"/>
      <c r="E98" s="1704"/>
      <c r="F98" s="1705"/>
      <c r="G98" s="2355" t="str">
        <f>G91</f>
        <v>B</v>
      </c>
      <c r="H98" s="774"/>
      <c r="I98" s="774"/>
      <c r="J98" s="775"/>
      <c r="K98" s="2356">
        <f>K82</f>
        <v>13.356</v>
      </c>
      <c r="L98" s="2356"/>
      <c r="M98" s="2356"/>
      <c r="N98" s="2356"/>
      <c r="O98" s="2356"/>
      <c r="P98" s="2356"/>
      <c r="Q98" s="2356"/>
      <c r="R98" s="2356"/>
      <c r="S98" s="2356">
        <f>AL91</f>
        <v>3.25</v>
      </c>
      <c r="T98" s="2356"/>
      <c r="U98" s="2356"/>
      <c r="V98" s="2356"/>
      <c r="W98" s="2356"/>
      <c r="X98" s="2356"/>
      <c r="Y98" s="2356"/>
      <c r="Z98" s="2356"/>
      <c r="AA98" s="2356"/>
      <c r="AB98" s="2356"/>
      <c r="AC98" s="2356"/>
      <c r="AD98" s="2356"/>
      <c r="AE98" s="2356"/>
      <c r="AF98" s="2356"/>
      <c r="AG98" s="2356"/>
      <c r="AH98" s="1503" t="str">
        <f>IF(K98&lt;=S98,"쇄파대","비쇄파대")</f>
        <v>비쇄파대</v>
      </c>
      <c r="AI98" s="1503"/>
      <c r="AJ98" s="1503"/>
      <c r="AK98" s="1503"/>
      <c r="AL98" s="1503"/>
      <c r="AM98" s="1503"/>
      <c r="AN98" s="1503"/>
      <c r="AO98" s="1503"/>
      <c r="AP98" s="2355"/>
      <c r="AR98" s="497"/>
      <c r="AS98" s="488"/>
      <c r="AT98" s="488"/>
      <c r="AU98" s="488"/>
      <c r="AV98" s="488"/>
      <c r="AW98" s="488"/>
      <c r="AX98" s="488"/>
      <c r="AY98" s="488"/>
      <c r="AZ98" s="488"/>
      <c r="BA98" s="488"/>
      <c r="BB98" s="488"/>
      <c r="BC98" s="488"/>
      <c r="BD98" s="488"/>
      <c r="BE98" s="488"/>
      <c r="BF98" s="488"/>
      <c r="BG98" s="488"/>
      <c r="BH98" s="488"/>
      <c r="BI98" s="488"/>
      <c r="BJ98" s="488"/>
      <c r="BK98" s="488"/>
      <c r="BL98" s="488"/>
      <c r="BM98" s="488"/>
      <c r="BN98" s="488"/>
      <c r="BO98" s="488"/>
      <c r="BP98" s="488"/>
      <c r="BQ98" s="488"/>
      <c r="BR98" s="488"/>
      <c r="BS98" s="488"/>
      <c r="BT98" s="488"/>
      <c r="BU98" s="488"/>
      <c r="BV98" s="488"/>
      <c r="BW98" s="499"/>
    </row>
    <row r="99" spans="1:75" ht="18" customHeight="1">
      <c r="B99" s="1706"/>
      <c r="C99" s="1706"/>
      <c r="D99" s="1706"/>
      <c r="E99" s="1706"/>
      <c r="F99" s="1707"/>
      <c r="G99" s="1084" t="str">
        <f>G92</f>
        <v>C</v>
      </c>
      <c r="H99" s="751"/>
      <c r="I99" s="751"/>
      <c r="J99" s="752"/>
      <c r="K99" s="1044">
        <f>K83</f>
        <v>13.356</v>
      </c>
      <c r="L99" s="1044"/>
      <c r="M99" s="1044"/>
      <c r="N99" s="1044"/>
      <c r="O99" s="1044"/>
      <c r="P99" s="1044"/>
      <c r="Q99" s="1044"/>
      <c r="R99" s="1044"/>
      <c r="S99" s="1044">
        <f>AL92</f>
        <v>4.5780000000000003</v>
      </c>
      <c r="T99" s="1044"/>
      <c r="U99" s="1044"/>
      <c r="V99" s="1044"/>
      <c r="W99" s="1044"/>
      <c r="X99" s="1044"/>
      <c r="Y99" s="1044"/>
      <c r="Z99" s="1044"/>
      <c r="AA99" s="1044"/>
      <c r="AB99" s="1044"/>
      <c r="AC99" s="1044"/>
      <c r="AD99" s="1044"/>
      <c r="AE99" s="1044"/>
      <c r="AF99" s="1044"/>
      <c r="AG99" s="1044"/>
      <c r="AH99" s="1062" t="str">
        <f>IF(K99&lt;=S99,"쇄파대","비쇄파대")</f>
        <v>비쇄파대</v>
      </c>
      <c r="AI99" s="1062"/>
      <c r="AJ99" s="1062"/>
      <c r="AK99" s="1062"/>
      <c r="AL99" s="1062"/>
      <c r="AM99" s="1062"/>
      <c r="AN99" s="1062"/>
      <c r="AO99" s="1062"/>
      <c r="AP99" s="1084"/>
      <c r="AR99" s="497"/>
      <c r="AS99" s="488"/>
      <c r="AT99" s="488"/>
      <c r="AU99" s="488"/>
      <c r="AV99" s="488"/>
      <c r="AW99" s="488"/>
      <c r="AX99" s="488"/>
      <c r="AY99" s="488"/>
      <c r="AZ99" s="488"/>
      <c r="BA99" s="488"/>
      <c r="BB99" s="488"/>
      <c r="BC99" s="488"/>
      <c r="BD99" s="488"/>
      <c r="BE99" s="488"/>
      <c r="BF99" s="488"/>
      <c r="BG99" s="488"/>
      <c r="BH99" s="488"/>
      <c r="BI99" s="488"/>
      <c r="BJ99" s="488"/>
      <c r="BK99" s="488"/>
      <c r="BL99" s="488"/>
      <c r="BM99" s="488"/>
      <c r="BN99" s="488"/>
      <c r="BO99" s="488"/>
      <c r="BP99" s="488"/>
      <c r="BQ99" s="488"/>
      <c r="BR99" s="488"/>
      <c r="BS99" s="488"/>
      <c r="BT99" s="488"/>
      <c r="BU99" s="488"/>
      <c r="BV99" s="488"/>
      <c r="BW99" s="499"/>
    </row>
    <row r="100" spans="1:75" ht="18" customHeight="1">
      <c r="B100" s="2261"/>
      <c r="C100" s="2261"/>
      <c r="D100" s="2261"/>
      <c r="E100" s="2261"/>
      <c r="F100" s="2262"/>
      <c r="G100" s="1084" t="str">
        <f>G93</f>
        <v>D</v>
      </c>
      <c r="H100" s="751"/>
      <c r="I100" s="751"/>
      <c r="J100" s="752"/>
      <c r="K100" s="1044">
        <f>K84</f>
        <v>13.356</v>
      </c>
      <c r="L100" s="1044"/>
      <c r="M100" s="1044"/>
      <c r="N100" s="1044"/>
      <c r="O100" s="1044"/>
      <c r="P100" s="1044"/>
      <c r="Q100" s="1044"/>
      <c r="R100" s="1044"/>
      <c r="S100" s="1044">
        <f>AL93</f>
        <v>4.26</v>
      </c>
      <c r="T100" s="1044"/>
      <c r="U100" s="1044"/>
      <c r="V100" s="1044"/>
      <c r="W100" s="1044"/>
      <c r="X100" s="1044"/>
      <c r="Y100" s="1044"/>
      <c r="Z100" s="1044"/>
      <c r="AA100" s="1044"/>
      <c r="AB100" s="1044"/>
      <c r="AC100" s="1044"/>
      <c r="AD100" s="1044"/>
      <c r="AE100" s="1044"/>
      <c r="AF100" s="1044"/>
      <c r="AG100" s="1044"/>
      <c r="AH100" s="1062" t="str">
        <f>IF(K100&lt;=S100,"쇄파대","비쇄파대")</f>
        <v>비쇄파대</v>
      </c>
      <c r="AI100" s="1062"/>
      <c r="AJ100" s="1062"/>
      <c r="AK100" s="1062"/>
      <c r="AL100" s="1062"/>
      <c r="AM100" s="1062"/>
      <c r="AN100" s="1062"/>
      <c r="AO100" s="1062"/>
      <c r="AP100" s="1084"/>
      <c r="AR100" s="497"/>
      <c r="AS100" s="488"/>
      <c r="AT100" s="488"/>
      <c r="AU100" s="488"/>
      <c r="AV100" s="488"/>
      <c r="AW100" s="488"/>
      <c r="AX100" s="488"/>
      <c r="AY100" s="488"/>
      <c r="AZ100" s="488"/>
      <c r="BA100" s="488"/>
      <c r="BB100" s="488"/>
      <c r="BC100" s="488"/>
      <c r="BD100" s="488"/>
      <c r="BE100" s="488"/>
      <c r="BF100" s="488"/>
      <c r="BG100" s="488"/>
      <c r="BH100" s="488"/>
      <c r="BI100" s="488"/>
      <c r="BJ100" s="488"/>
      <c r="BK100" s="488"/>
      <c r="BL100" s="488"/>
      <c r="BM100" s="488"/>
      <c r="BN100" s="488"/>
      <c r="BO100" s="488"/>
      <c r="BP100" s="488"/>
      <c r="BQ100" s="488"/>
      <c r="BR100" s="488"/>
      <c r="BS100" s="488"/>
      <c r="BT100" s="488"/>
      <c r="BU100" s="488"/>
      <c r="BV100" s="488"/>
      <c r="BW100" s="499"/>
    </row>
    <row r="101" spans="1:75" ht="18" customHeight="1">
      <c r="B101" s="314"/>
      <c r="C101" s="314"/>
      <c r="D101" s="314"/>
      <c r="E101" s="314"/>
      <c r="F101" s="314"/>
      <c r="G101" s="314"/>
      <c r="H101" s="314"/>
      <c r="I101" s="314"/>
      <c r="J101" s="314"/>
      <c r="K101" s="560"/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314"/>
      <c r="AI101" s="314"/>
      <c r="AJ101" s="314"/>
      <c r="AK101" s="314"/>
      <c r="AL101" s="314"/>
      <c r="AM101" s="314"/>
      <c r="AN101" s="314"/>
      <c r="AO101" s="314"/>
      <c r="AP101" s="314"/>
      <c r="AR101" s="497"/>
      <c r="AS101" s="488"/>
      <c r="AT101" s="488"/>
      <c r="AU101" s="488"/>
      <c r="AV101" s="488"/>
      <c r="AW101" s="488"/>
      <c r="AX101" s="488"/>
      <c r="AY101" s="488"/>
      <c r="AZ101" s="488"/>
      <c r="BA101" s="488"/>
      <c r="BB101" s="488"/>
      <c r="BC101" s="488"/>
      <c r="BD101" s="488"/>
      <c r="BE101" s="488"/>
      <c r="BF101" s="488"/>
      <c r="BG101" s="488"/>
      <c r="BH101" s="488"/>
      <c r="BI101" s="488"/>
      <c r="BJ101" s="488"/>
      <c r="BK101" s="488"/>
      <c r="BL101" s="488"/>
      <c r="BM101" s="488"/>
      <c r="BN101" s="488"/>
      <c r="BO101" s="488"/>
      <c r="BP101" s="488"/>
      <c r="BQ101" s="488"/>
      <c r="BR101" s="488"/>
      <c r="BS101" s="488"/>
      <c r="BT101" s="488"/>
      <c r="BU101" s="488"/>
      <c r="BV101" s="488"/>
      <c r="BW101" s="499"/>
    </row>
    <row r="102" spans="1:75" ht="18" customHeight="1">
      <c r="A102" s="1" t="s">
        <v>378</v>
      </c>
      <c r="AL102" s="568"/>
      <c r="AM102" s="568"/>
      <c r="AN102" s="568"/>
      <c r="AO102" s="568"/>
      <c r="AP102" s="568"/>
      <c r="AR102" s="497"/>
      <c r="AS102" s="488"/>
      <c r="AT102" s="488"/>
      <c r="AU102" s="488"/>
      <c r="AV102" s="488"/>
      <c r="AW102" s="488"/>
      <c r="AX102" s="488"/>
      <c r="AY102" s="488"/>
      <c r="AZ102" s="488"/>
      <c r="BA102" s="488"/>
      <c r="BB102" s="488"/>
      <c r="BC102" s="488"/>
      <c r="BD102" s="488"/>
      <c r="BE102" s="488"/>
      <c r="BF102" s="488"/>
      <c r="BG102" s="488"/>
      <c r="BH102" s="488"/>
      <c r="BI102" s="488"/>
      <c r="BJ102" s="488"/>
      <c r="BK102" s="488"/>
      <c r="BL102" s="488"/>
      <c r="BM102" s="488"/>
      <c r="BN102" s="488"/>
      <c r="BO102" s="488"/>
      <c r="BP102" s="488"/>
      <c r="BQ102" s="488"/>
      <c r="BR102" s="488"/>
      <c r="BS102" s="488"/>
      <c r="BT102" s="488"/>
      <c r="BU102" s="488"/>
      <c r="BV102" s="488"/>
      <c r="BW102" s="499"/>
    </row>
    <row r="103" spans="1:75" ht="18" customHeight="1">
      <c r="B103" s="1034" t="s">
        <v>130</v>
      </c>
      <c r="C103" s="1035"/>
      <c r="D103" s="1035"/>
      <c r="E103" s="1035"/>
      <c r="F103" s="1035"/>
      <c r="G103" s="1035"/>
      <c r="H103" s="1035"/>
      <c r="I103" s="1035"/>
      <c r="J103" s="1035"/>
      <c r="K103" s="1088" t="s">
        <v>336</v>
      </c>
      <c r="L103" s="1088"/>
      <c r="M103" s="1088"/>
      <c r="N103" s="1088"/>
      <c r="O103" s="1088"/>
      <c r="P103" s="1088"/>
      <c r="Q103" s="1035" t="s">
        <v>289</v>
      </c>
      <c r="R103" s="1035"/>
      <c r="S103" s="1035"/>
      <c r="T103" s="1035"/>
      <c r="U103" s="1035"/>
      <c r="V103" s="1035"/>
      <c r="W103" s="1035"/>
      <c r="X103" s="1035"/>
      <c r="Y103" s="1035"/>
      <c r="Z103" s="1035"/>
      <c r="AA103" s="1035"/>
      <c r="AB103" s="1035"/>
      <c r="AC103" s="1035"/>
      <c r="AD103" s="1035"/>
      <c r="AE103" s="1035"/>
      <c r="AF103" s="1035"/>
      <c r="AG103" s="1035"/>
      <c r="AH103" s="1035"/>
      <c r="AI103" s="1035"/>
      <c r="AJ103" s="1035"/>
      <c r="AK103" s="1088" t="s">
        <v>353</v>
      </c>
      <c r="AL103" s="1088"/>
      <c r="AM103" s="1088"/>
      <c r="AN103" s="1088"/>
      <c r="AO103" s="1088"/>
      <c r="AP103" s="1090"/>
      <c r="AR103" s="497"/>
      <c r="AS103" s="488"/>
      <c r="AT103" s="488"/>
      <c r="AU103" s="488"/>
      <c r="AV103" s="488"/>
      <c r="AW103" s="488"/>
      <c r="AX103" s="488"/>
      <c r="AY103" s="488"/>
      <c r="AZ103" s="488"/>
      <c r="BA103" s="488"/>
      <c r="BB103" s="488"/>
      <c r="BC103" s="488"/>
      <c r="BD103" s="488"/>
      <c r="BE103" s="488"/>
      <c r="BF103" s="488"/>
      <c r="BG103" s="488"/>
      <c r="BH103" s="488"/>
      <c r="BI103" s="488"/>
      <c r="BJ103" s="488"/>
      <c r="BK103" s="488"/>
      <c r="BL103" s="488"/>
      <c r="BM103" s="488"/>
      <c r="BN103" s="488"/>
      <c r="BO103" s="488"/>
      <c r="BP103" s="488"/>
      <c r="BQ103" s="488"/>
      <c r="BR103" s="488"/>
      <c r="BS103" s="488"/>
      <c r="BT103" s="488"/>
      <c r="BU103" s="488"/>
      <c r="BV103" s="488"/>
      <c r="BW103" s="499"/>
    </row>
    <row r="104" spans="1:75" ht="18" customHeight="1">
      <c r="B104" s="1036"/>
      <c r="C104" s="1037"/>
      <c r="D104" s="1037"/>
      <c r="E104" s="1037"/>
      <c r="F104" s="1037"/>
      <c r="G104" s="1037"/>
      <c r="H104" s="1037"/>
      <c r="I104" s="1037"/>
      <c r="J104" s="1037"/>
      <c r="K104" s="1089"/>
      <c r="L104" s="1089"/>
      <c r="M104" s="1089"/>
      <c r="N104" s="1089"/>
      <c r="O104" s="1089"/>
      <c r="P104" s="1089"/>
      <c r="Q104" s="1037" t="s">
        <v>174</v>
      </c>
      <c r="R104" s="1037"/>
      <c r="S104" s="1037"/>
      <c r="T104" s="1037"/>
      <c r="U104" s="1037"/>
      <c r="V104" s="1037"/>
      <c r="W104" s="1037"/>
      <c r="X104" s="1037"/>
      <c r="Y104" s="1037"/>
      <c r="Z104" s="1037"/>
      <c r="AA104" s="1037"/>
      <c r="AB104" s="1037"/>
      <c r="AC104" s="1037"/>
      <c r="AD104" s="1089" t="s">
        <v>617</v>
      </c>
      <c r="AE104" s="1089"/>
      <c r="AF104" s="1089"/>
      <c r="AG104" s="1089"/>
      <c r="AH104" s="1089"/>
      <c r="AI104" s="1089"/>
      <c r="AJ104" s="1089"/>
      <c r="AK104" s="1089"/>
      <c r="AL104" s="1089"/>
      <c r="AM104" s="1089"/>
      <c r="AN104" s="1089"/>
      <c r="AO104" s="1089"/>
      <c r="AP104" s="1091"/>
      <c r="AR104" s="497"/>
      <c r="AS104" s="488"/>
      <c r="AT104" s="488"/>
      <c r="AU104" s="488"/>
      <c r="AV104" s="1095"/>
      <c r="AW104" s="1095"/>
      <c r="AX104" s="1095"/>
      <c r="AY104" s="1095"/>
      <c r="AZ104" s="1095"/>
      <c r="BA104" s="1095"/>
      <c r="BB104" s="1095"/>
      <c r="BC104" s="1095"/>
      <c r="BD104" s="1095"/>
      <c r="BE104" s="1095"/>
      <c r="BF104" s="1095"/>
      <c r="BG104" s="1095"/>
      <c r="BH104" s="1095"/>
      <c r="BI104" s="1095"/>
      <c r="BJ104" s="1095"/>
      <c r="BK104" s="1095"/>
      <c r="BL104" s="488"/>
      <c r="BM104" s="488"/>
      <c r="BN104" s="488"/>
      <c r="BO104" s="488"/>
      <c r="BP104" s="488"/>
      <c r="BQ104" s="488"/>
      <c r="BR104" s="488"/>
      <c r="BS104" s="488"/>
      <c r="BT104" s="488"/>
      <c r="BU104" s="488"/>
      <c r="BV104" s="488"/>
      <c r="BW104" s="499"/>
    </row>
    <row r="105" spans="1:75" ht="18" customHeight="1">
      <c r="B105" s="1704" t="str">
        <f>B98</f>
        <v>기존시설물</v>
      </c>
      <c r="C105" s="1704"/>
      <c r="D105" s="1704"/>
      <c r="E105" s="1704"/>
      <c r="F105" s="1705"/>
      <c r="G105" s="2355" t="str">
        <f>G98</f>
        <v>B</v>
      </c>
      <c r="H105" s="774"/>
      <c r="I105" s="774"/>
      <c r="J105" s="775"/>
      <c r="K105" s="2356">
        <f>K98</f>
        <v>13.356</v>
      </c>
      <c r="L105" s="2356"/>
      <c r="M105" s="2356"/>
      <c r="N105" s="2356"/>
      <c r="O105" s="2356"/>
      <c r="P105" s="2356"/>
      <c r="Q105" s="2324">
        <f>S82</f>
        <v>5.0955824999999999</v>
      </c>
      <c r="R105" s="2325"/>
      <c r="S105" s="2325"/>
      <c r="T105" s="2325"/>
      <c r="U105" s="2325"/>
      <c r="V105" s="2325"/>
      <c r="W105" s="478" t="s">
        <v>100</v>
      </c>
      <c r="X105" s="2325">
        <f>AA82</f>
        <v>6.792613499999999</v>
      </c>
      <c r="Y105" s="2325"/>
      <c r="Z105" s="2325"/>
      <c r="AA105" s="2325"/>
      <c r="AB105" s="2325"/>
      <c r="AC105" s="2326"/>
      <c r="AD105" s="2356">
        <f>S98</f>
        <v>3.25</v>
      </c>
      <c r="AE105" s="2356"/>
      <c r="AF105" s="2356"/>
      <c r="AG105" s="2356"/>
      <c r="AH105" s="2356"/>
      <c r="AI105" s="2356"/>
      <c r="AJ105" s="2356"/>
      <c r="AK105" s="1503" t="str">
        <f>IF(K105&lt;=AD105,"쇄파대","비쇄파대")</f>
        <v>비쇄파대</v>
      </c>
      <c r="AL105" s="1503"/>
      <c r="AM105" s="1503"/>
      <c r="AN105" s="1503"/>
      <c r="AO105" s="1503"/>
      <c r="AP105" s="2355"/>
      <c r="AR105" s="1096"/>
      <c r="AS105" s="1077"/>
      <c r="AT105" s="1077"/>
      <c r="AU105" s="1077"/>
      <c r="AV105" s="1097"/>
      <c r="AW105" s="1097"/>
      <c r="AX105" s="1097"/>
      <c r="AY105" s="1097"/>
      <c r="AZ105" s="1097"/>
      <c r="BA105" s="1097"/>
      <c r="BB105" s="1077"/>
      <c r="BC105" s="1077"/>
      <c r="BD105" s="1077"/>
      <c r="BE105" s="1077"/>
      <c r="BF105" s="1077"/>
      <c r="BG105" s="1077"/>
      <c r="BH105" s="1077"/>
      <c r="BI105" s="1077"/>
      <c r="BJ105" s="1077"/>
      <c r="BK105" s="1077"/>
      <c r="BL105" s="488"/>
      <c r="BM105" s="488"/>
      <c r="BN105" s="488"/>
      <c r="BO105" s="488"/>
      <c r="BP105" s="488"/>
      <c r="BV105" s="488"/>
      <c r="BW105" s="499"/>
    </row>
    <row r="106" spans="1:75" ht="18" customHeight="1">
      <c r="B106" s="1706"/>
      <c r="C106" s="1706"/>
      <c r="D106" s="1706"/>
      <c r="E106" s="1706"/>
      <c r="F106" s="1707"/>
      <c r="G106" s="1084" t="str">
        <f>G99</f>
        <v>C</v>
      </c>
      <c r="H106" s="751"/>
      <c r="I106" s="751"/>
      <c r="J106" s="752"/>
      <c r="K106" s="1044">
        <f>K99</f>
        <v>13.356</v>
      </c>
      <c r="L106" s="1044"/>
      <c r="M106" s="1044"/>
      <c r="N106" s="1044"/>
      <c r="O106" s="1044"/>
      <c r="P106" s="1044"/>
      <c r="Q106" s="1046">
        <f>S83</f>
        <v>5.8907959999999999</v>
      </c>
      <c r="R106" s="1103"/>
      <c r="S106" s="1103"/>
      <c r="T106" s="1103"/>
      <c r="U106" s="1103"/>
      <c r="V106" s="1103"/>
      <c r="W106" s="477" t="s">
        <v>100</v>
      </c>
      <c r="X106" s="1103">
        <f>AA83</f>
        <v>7.8200960000000004</v>
      </c>
      <c r="Y106" s="1103"/>
      <c r="Z106" s="1103"/>
      <c r="AA106" s="1103"/>
      <c r="AB106" s="1103"/>
      <c r="AC106" s="1104"/>
      <c r="AD106" s="1044">
        <f>S99</f>
        <v>4.5780000000000003</v>
      </c>
      <c r="AE106" s="1044"/>
      <c r="AF106" s="1044"/>
      <c r="AG106" s="1044"/>
      <c r="AH106" s="1044"/>
      <c r="AI106" s="1044"/>
      <c r="AJ106" s="1044"/>
      <c r="AK106" s="1062" t="str">
        <f>IF(K106&lt;=X106,"쇄파대","비쇄파대")</f>
        <v>비쇄파대</v>
      </c>
      <c r="AL106" s="1062"/>
      <c r="AM106" s="1062"/>
      <c r="AN106" s="1062"/>
      <c r="AO106" s="1062"/>
      <c r="AP106" s="1084"/>
      <c r="AR106" s="1096"/>
      <c r="AS106" s="1077"/>
      <c r="AT106" s="1077"/>
      <c r="AU106" s="1077"/>
      <c r="AV106" s="1097"/>
      <c r="AW106" s="1097"/>
      <c r="AX106" s="1097"/>
      <c r="AY106" s="1097"/>
      <c r="AZ106" s="1097"/>
      <c r="BA106" s="1097"/>
      <c r="BB106" s="1077"/>
      <c r="BC106" s="1077"/>
      <c r="BD106" s="1077"/>
      <c r="BE106" s="1077"/>
      <c r="BF106" s="1077"/>
      <c r="BG106" s="1077"/>
      <c r="BH106" s="1077"/>
      <c r="BI106" s="1077"/>
      <c r="BJ106" s="1077"/>
      <c r="BK106" s="1077"/>
      <c r="BL106" s="488"/>
      <c r="BM106" s="488"/>
      <c r="BN106" s="488"/>
      <c r="BO106" s="488"/>
      <c r="BP106" s="488"/>
      <c r="BV106" s="488"/>
      <c r="BW106" s="499"/>
    </row>
    <row r="107" spans="1:75" ht="18" customHeight="1">
      <c r="B107" s="2261"/>
      <c r="C107" s="2261"/>
      <c r="D107" s="2261"/>
      <c r="E107" s="2261"/>
      <c r="F107" s="2262"/>
      <c r="G107" s="1084" t="str">
        <f>G100</f>
        <v>D</v>
      </c>
      <c r="H107" s="751"/>
      <c r="I107" s="751"/>
      <c r="J107" s="752"/>
      <c r="K107" s="1044">
        <f>K100</f>
        <v>13.356</v>
      </c>
      <c r="L107" s="1044"/>
      <c r="M107" s="1044"/>
      <c r="N107" s="1044"/>
      <c r="O107" s="1044"/>
      <c r="P107" s="1044"/>
      <c r="Q107" s="1046">
        <f>S84</f>
        <v>5.8044630000000002</v>
      </c>
      <c r="R107" s="1103"/>
      <c r="S107" s="1103"/>
      <c r="T107" s="1103"/>
      <c r="U107" s="1103"/>
      <c r="V107" s="1103"/>
      <c r="W107" s="477" t="s">
        <v>100</v>
      </c>
      <c r="X107" s="1103">
        <f>AA84</f>
        <v>7.690279799999999</v>
      </c>
      <c r="Y107" s="1103"/>
      <c r="Z107" s="1103"/>
      <c r="AA107" s="1103"/>
      <c r="AB107" s="1103"/>
      <c r="AC107" s="1104"/>
      <c r="AD107" s="1044">
        <f>S100</f>
        <v>4.26</v>
      </c>
      <c r="AE107" s="1044"/>
      <c r="AF107" s="1044"/>
      <c r="AG107" s="1044"/>
      <c r="AH107" s="1044"/>
      <c r="AI107" s="1044"/>
      <c r="AJ107" s="1044"/>
      <c r="AK107" s="1062" t="str">
        <f>IF(K107&lt;=X107,"쇄파대","비쇄파대")</f>
        <v>비쇄파대</v>
      </c>
      <c r="AL107" s="1062"/>
      <c r="AM107" s="1062"/>
      <c r="AN107" s="1062"/>
      <c r="AO107" s="1062"/>
      <c r="AP107" s="1084"/>
      <c r="AR107" s="569"/>
      <c r="AS107" s="524"/>
      <c r="AT107" s="524"/>
      <c r="AU107" s="524"/>
      <c r="AV107" s="526"/>
      <c r="AW107" s="526"/>
      <c r="AX107" s="526"/>
      <c r="AY107" s="526"/>
      <c r="AZ107" s="526"/>
      <c r="BA107" s="526"/>
      <c r="BB107" s="524"/>
      <c r="BC107" s="524"/>
      <c r="BD107" s="524"/>
      <c r="BE107" s="524"/>
      <c r="BF107" s="524"/>
      <c r="BG107" s="524"/>
      <c r="BH107" s="524"/>
      <c r="BI107" s="524"/>
      <c r="BJ107" s="524"/>
      <c r="BK107" s="524"/>
      <c r="BL107" s="488"/>
      <c r="BM107" s="488"/>
      <c r="BN107" s="488"/>
      <c r="BO107" s="488"/>
      <c r="BP107" s="488"/>
      <c r="BV107" s="488"/>
      <c r="BW107" s="499"/>
    </row>
    <row r="108" spans="1:75" ht="18" customHeight="1">
      <c r="B108" s="314"/>
      <c r="C108" s="314"/>
      <c r="D108" s="314"/>
      <c r="E108" s="314"/>
      <c r="F108" s="314"/>
      <c r="G108" s="314"/>
      <c r="H108" s="314"/>
      <c r="I108" s="314"/>
      <c r="J108" s="314"/>
      <c r="K108" s="560"/>
      <c r="L108" s="560"/>
      <c r="M108" s="560"/>
      <c r="N108" s="560"/>
      <c r="O108" s="560"/>
      <c r="P108" s="560"/>
      <c r="Q108" s="560"/>
      <c r="R108" s="560"/>
      <c r="S108" s="560"/>
      <c r="T108" s="560"/>
      <c r="U108" s="560"/>
      <c r="V108" s="560"/>
      <c r="W108" s="561"/>
      <c r="X108" s="560"/>
      <c r="Y108" s="560"/>
      <c r="Z108" s="560"/>
      <c r="AA108" s="560"/>
      <c r="AB108" s="560"/>
      <c r="AC108" s="560"/>
      <c r="AD108" s="560"/>
      <c r="AE108" s="560"/>
      <c r="AF108" s="560"/>
      <c r="AG108" s="560"/>
      <c r="AH108" s="560"/>
      <c r="AI108" s="560"/>
      <c r="AJ108" s="560"/>
      <c r="AK108" s="314"/>
      <c r="AL108" s="314"/>
      <c r="AM108" s="314"/>
      <c r="AN108" s="314"/>
      <c r="AO108" s="314"/>
      <c r="AP108" s="314"/>
      <c r="AR108" s="1096"/>
      <c r="AS108" s="1077"/>
      <c r="AT108" s="1077"/>
      <c r="AU108" s="1077"/>
      <c r="AV108" s="1097"/>
      <c r="AW108" s="1097"/>
      <c r="AX108" s="1097"/>
      <c r="AY108" s="1097"/>
      <c r="AZ108" s="1097"/>
      <c r="BA108" s="1097"/>
      <c r="BB108" s="1077"/>
      <c r="BC108" s="1077"/>
      <c r="BD108" s="1077"/>
      <c r="BE108" s="1077"/>
      <c r="BF108" s="1077"/>
      <c r="BG108" s="1077"/>
      <c r="BH108" s="1077"/>
      <c r="BI108" s="1077"/>
      <c r="BJ108" s="1077"/>
      <c r="BK108" s="1077"/>
      <c r="BL108" s="488"/>
      <c r="BM108" s="488"/>
      <c r="BN108" s="488"/>
      <c r="BO108" s="488"/>
      <c r="BP108" s="488"/>
      <c r="BV108" s="488"/>
      <c r="BW108" s="499"/>
    </row>
    <row r="109" spans="1:75" ht="20.100000000000001" customHeight="1">
      <c r="AR109" s="497"/>
      <c r="AS109" s="488"/>
      <c r="AT109" s="488"/>
      <c r="AU109" s="488"/>
      <c r="AV109" s="488"/>
      <c r="AW109" s="488"/>
      <c r="AX109" s="488"/>
      <c r="AY109" s="488"/>
      <c r="AZ109" s="488"/>
      <c r="BA109" s="488"/>
      <c r="BB109" s="488"/>
      <c r="BC109" s="488"/>
      <c r="BD109" s="488"/>
      <c r="BE109" s="488"/>
      <c r="BF109" s="488"/>
      <c r="BG109" s="488"/>
      <c r="BH109" s="488"/>
      <c r="BI109" s="488"/>
      <c r="BJ109" s="488"/>
      <c r="BK109" s="488"/>
      <c r="BL109" s="488"/>
      <c r="BM109" s="488"/>
      <c r="BT109" s="488"/>
      <c r="BU109" s="488"/>
      <c r="BV109" s="488"/>
      <c r="BW109" s="499"/>
    </row>
  </sheetData>
  <mergeCells count="300">
    <mergeCell ref="DF3:DH3"/>
    <mergeCell ref="B4:K5"/>
    <mergeCell ref="L4:Q5"/>
    <mergeCell ref="R4:AA5"/>
    <mergeCell ref="AB4:AP4"/>
    <mergeCell ref="BF4:BJ4"/>
    <mergeCell ref="AB5:AF5"/>
    <mergeCell ref="AG5:AK5"/>
    <mergeCell ref="B6:G8"/>
    <mergeCell ref="H6:K6"/>
    <mergeCell ref="L6:Q6"/>
    <mergeCell ref="R6:AA6"/>
    <mergeCell ref="AB6:AF6"/>
    <mergeCell ref="AG6:AK6"/>
    <mergeCell ref="L7:Q7"/>
    <mergeCell ref="R7:AA7"/>
    <mergeCell ref="AG7:AK7"/>
    <mergeCell ref="AB8:AF8"/>
    <mergeCell ref="AG8:AK8"/>
    <mergeCell ref="AL8:AP8"/>
    <mergeCell ref="AL7:AP7"/>
    <mergeCell ref="AL5:AP5"/>
    <mergeCell ref="BF7:BJ7"/>
    <mergeCell ref="AV5:AY5"/>
    <mergeCell ref="BF5:BJ5"/>
    <mergeCell ref="AL6:AP6"/>
    <mergeCell ref="AV6:AX6"/>
    <mergeCell ref="BF6:BJ6"/>
    <mergeCell ref="AV7:AX7"/>
    <mergeCell ref="BF12:BI12"/>
    <mergeCell ref="BF8:BJ8"/>
    <mergeCell ref="H7:K7"/>
    <mergeCell ref="AV9:AX9"/>
    <mergeCell ref="BF9:BJ9"/>
    <mergeCell ref="AR10:AT10"/>
    <mergeCell ref="AV10:AX10"/>
    <mergeCell ref="BA10:BC10"/>
    <mergeCell ref="H8:K8"/>
    <mergeCell ref="L8:Q8"/>
    <mergeCell ref="AB7:AF7"/>
    <mergeCell ref="R8:AA8"/>
    <mergeCell ref="B14:G16"/>
    <mergeCell ref="H14:K14"/>
    <mergeCell ref="L14:O14"/>
    <mergeCell ref="P14:U14"/>
    <mergeCell ref="V14:AA14"/>
    <mergeCell ref="B12:K13"/>
    <mergeCell ref="L12:O13"/>
    <mergeCell ref="P12:U13"/>
    <mergeCell ref="V12:AA13"/>
    <mergeCell ref="P15:U15"/>
    <mergeCell ref="V15:AA15"/>
    <mergeCell ref="AB15:AH15"/>
    <mergeCell ref="AI15:AP15"/>
    <mergeCell ref="BN13:BQ13"/>
    <mergeCell ref="BJ12:BM12"/>
    <mergeCell ref="AR13:AT13"/>
    <mergeCell ref="AV13:AX13"/>
    <mergeCell ref="BF13:BI13"/>
    <mergeCell ref="BJ13:BM13"/>
    <mergeCell ref="AB16:AH16"/>
    <mergeCell ref="AI16:AP16"/>
    <mergeCell ref="DM13:DO13"/>
    <mergeCell ref="AI14:AP14"/>
    <mergeCell ref="AR14:AT14"/>
    <mergeCell ref="AI12:AP13"/>
    <mergeCell ref="AR12:AX12"/>
    <mergeCell ref="AR15:AT15"/>
    <mergeCell ref="AB14:AH14"/>
    <mergeCell ref="AB12:AH13"/>
    <mergeCell ref="AR16:AT16"/>
    <mergeCell ref="H15:K15"/>
    <mergeCell ref="L15:O15"/>
    <mergeCell ref="AR17:AT17"/>
    <mergeCell ref="AV17:AX17"/>
    <mergeCell ref="BF17:BI17"/>
    <mergeCell ref="H16:K16"/>
    <mergeCell ref="L16:O16"/>
    <mergeCell ref="P16:U16"/>
    <mergeCell ref="V16:AA16"/>
    <mergeCell ref="BJ17:BM17"/>
    <mergeCell ref="BN17:BQ17"/>
    <mergeCell ref="DM17:DO17"/>
    <mergeCell ref="AW18:AY18"/>
    <mergeCell ref="BA18:BC18"/>
    <mergeCell ref="BE18:BG18"/>
    <mergeCell ref="BI18:BK18"/>
    <mergeCell ref="AW19:AY19"/>
    <mergeCell ref="BA19:BC19"/>
    <mergeCell ref="BE19:BG19"/>
    <mergeCell ref="BI19:BK19"/>
    <mergeCell ref="H41:K41"/>
    <mergeCell ref="L41:U41"/>
    <mergeCell ref="V41:AE41"/>
    <mergeCell ref="AF41:AP41"/>
    <mergeCell ref="E34:AM34"/>
    <mergeCell ref="B39:K40"/>
    <mergeCell ref="L39:U40"/>
    <mergeCell ref="V39:AE40"/>
    <mergeCell ref="AF39:AP40"/>
    <mergeCell ref="AF43:AP43"/>
    <mergeCell ref="AY39:BC39"/>
    <mergeCell ref="BD39:BI39"/>
    <mergeCell ref="AT40:AX40"/>
    <mergeCell ref="AY40:BC40"/>
    <mergeCell ref="BD40:BI40"/>
    <mergeCell ref="AT39:AX39"/>
    <mergeCell ref="AT44:AX44"/>
    <mergeCell ref="AY44:BC44"/>
    <mergeCell ref="BD44:BI44"/>
    <mergeCell ref="H42:K42"/>
    <mergeCell ref="L42:U42"/>
    <mergeCell ref="V42:AE42"/>
    <mergeCell ref="AF42:AP42"/>
    <mergeCell ref="H43:K43"/>
    <mergeCell ref="L43:U43"/>
    <mergeCell ref="V43:AE43"/>
    <mergeCell ref="D70:AL70"/>
    <mergeCell ref="B72:J74"/>
    <mergeCell ref="K72:R74"/>
    <mergeCell ref="S72:X74"/>
    <mergeCell ref="Y72:AD74"/>
    <mergeCell ref="AE72:AJ74"/>
    <mergeCell ref="AK72:AP74"/>
    <mergeCell ref="AY72:BB73"/>
    <mergeCell ref="BC72:BE73"/>
    <mergeCell ref="BF72:BH73"/>
    <mergeCell ref="BI72:BK73"/>
    <mergeCell ref="BL72:BN73"/>
    <mergeCell ref="AR74:AU74"/>
    <mergeCell ref="AY74:BB74"/>
    <mergeCell ref="BC74:BE74"/>
    <mergeCell ref="BF74:BH74"/>
    <mergeCell ref="BI74:BK74"/>
    <mergeCell ref="AE76:AJ76"/>
    <mergeCell ref="AK76:AP76"/>
    <mergeCell ref="BL74:BN74"/>
    <mergeCell ref="G75:J75"/>
    <mergeCell ref="K75:R75"/>
    <mergeCell ref="S75:X75"/>
    <mergeCell ref="Y75:AD75"/>
    <mergeCell ref="AE75:AJ75"/>
    <mergeCell ref="AK75:AP75"/>
    <mergeCell ref="AR75:AU75"/>
    <mergeCell ref="AY76:BB76"/>
    <mergeCell ref="BC76:BE76"/>
    <mergeCell ref="BF76:BH76"/>
    <mergeCell ref="BI76:BK76"/>
    <mergeCell ref="BL76:BN76"/>
    <mergeCell ref="BC75:BE75"/>
    <mergeCell ref="BF75:BH75"/>
    <mergeCell ref="BI75:BK75"/>
    <mergeCell ref="BL75:BN75"/>
    <mergeCell ref="AY75:BB75"/>
    <mergeCell ref="G77:J77"/>
    <mergeCell ref="K77:R77"/>
    <mergeCell ref="S77:X77"/>
    <mergeCell ref="Y77:AD77"/>
    <mergeCell ref="AE77:AJ77"/>
    <mergeCell ref="AR76:AU76"/>
    <mergeCell ref="G76:J76"/>
    <mergeCell ref="K76:R76"/>
    <mergeCell ref="S76:X76"/>
    <mergeCell ref="Y76:AD76"/>
    <mergeCell ref="AY78:BB78"/>
    <mergeCell ref="BC78:BE78"/>
    <mergeCell ref="BF78:BH78"/>
    <mergeCell ref="BI78:BK78"/>
    <mergeCell ref="AK77:AP77"/>
    <mergeCell ref="AR77:AU77"/>
    <mergeCell ref="BL78:BN78"/>
    <mergeCell ref="B81:J81"/>
    <mergeCell ref="K81:R81"/>
    <mergeCell ref="S81:AG81"/>
    <mergeCell ref="AH81:AP81"/>
    <mergeCell ref="G82:J82"/>
    <mergeCell ref="K82:R82"/>
    <mergeCell ref="S82:Y82"/>
    <mergeCell ref="AA82:AG82"/>
    <mergeCell ref="AR78:AU78"/>
    <mergeCell ref="K84:R84"/>
    <mergeCell ref="S84:Y84"/>
    <mergeCell ref="AA84:AG84"/>
    <mergeCell ref="AH84:AP84"/>
    <mergeCell ref="AH82:AP82"/>
    <mergeCell ref="G83:J83"/>
    <mergeCell ref="K83:R83"/>
    <mergeCell ref="S83:Y83"/>
    <mergeCell ref="AA83:AG83"/>
    <mergeCell ref="AH83:AP83"/>
    <mergeCell ref="K89:O90"/>
    <mergeCell ref="P89:U90"/>
    <mergeCell ref="V89:Z90"/>
    <mergeCell ref="AA89:AE90"/>
    <mergeCell ref="AF89:AK90"/>
    <mergeCell ref="AL89:AP90"/>
    <mergeCell ref="AR90:AU90"/>
    <mergeCell ref="AV90:AY90"/>
    <mergeCell ref="AZ90:BC90"/>
    <mergeCell ref="G91:J91"/>
    <mergeCell ref="K91:O91"/>
    <mergeCell ref="P91:U91"/>
    <mergeCell ref="V91:Z91"/>
    <mergeCell ref="AA91:AE91"/>
    <mergeCell ref="AF91:AK91"/>
    <mergeCell ref="B89:J90"/>
    <mergeCell ref="AR92:AU92"/>
    <mergeCell ref="AV92:AY92"/>
    <mergeCell ref="AZ92:BC92"/>
    <mergeCell ref="BI92:BL92"/>
    <mergeCell ref="AL91:AP91"/>
    <mergeCell ref="AR91:AU91"/>
    <mergeCell ref="AV91:AY91"/>
    <mergeCell ref="AZ91:BC91"/>
    <mergeCell ref="BI91:BL91"/>
    <mergeCell ref="K93:O93"/>
    <mergeCell ref="P93:U93"/>
    <mergeCell ref="V93:Z93"/>
    <mergeCell ref="AA93:AE93"/>
    <mergeCell ref="AF92:AK92"/>
    <mergeCell ref="AL92:AP92"/>
    <mergeCell ref="K92:O92"/>
    <mergeCell ref="P92:U92"/>
    <mergeCell ref="V92:Z92"/>
    <mergeCell ref="AA92:AE92"/>
    <mergeCell ref="AF93:AK93"/>
    <mergeCell ref="AL93:AP93"/>
    <mergeCell ref="AR93:AU93"/>
    <mergeCell ref="AV93:AY93"/>
    <mergeCell ref="AZ93:BC93"/>
    <mergeCell ref="BI93:BL93"/>
    <mergeCell ref="AR94:AU94"/>
    <mergeCell ref="AV94:AY94"/>
    <mergeCell ref="AZ94:BC94"/>
    <mergeCell ref="BI94:BL94"/>
    <mergeCell ref="B97:J97"/>
    <mergeCell ref="K97:R97"/>
    <mergeCell ref="S97:AG97"/>
    <mergeCell ref="AH97:AP97"/>
    <mergeCell ref="K98:R98"/>
    <mergeCell ref="S98:AG98"/>
    <mergeCell ref="AH98:AP98"/>
    <mergeCell ref="G99:J99"/>
    <mergeCell ref="K99:R99"/>
    <mergeCell ref="S99:AG99"/>
    <mergeCell ref="AH99:AP99"/>
    <mergeCell ref="K103:P104"/>
    <mergeCell ref="Q103:AJ103"/>
    <mergeCell ref="AK103:AP104"/>
    <mergeCell ref="Q104:AC104"/>
    <mergeCell ref="AD104:AJ104"/>
    <mergeCell ref="G100:J100"/>
    <mergeCell ref="K100:R100"/>
    <mergeCell ref="S100:AG100"/>
    <mergeCell ref="AH100:AP100"/>
    <mergeCell ref="AV104:BK104"/>
    <mergeCell ref="G105:J105"/>
    <mergeCell ref="K105:P105"/>
    <mergeCell ref="Q105:V105"/>
    <mergeCell ref="X105:AC105"/>
    <mergeCell ref="AD105:AJ105"/>
    <mergeCell ref="AK105:AP105"/>
    <mergeCell ref="AR105:AU105"/>
    <mergeCell ref="AV105:BA105"/>
    <mergeCell ref="B103:J104"/>
    <mergeCell ref="BB105:BE105"/>
    <mergeCell ref="BF105:BG105"/>
    <mergeCell ref="BH105:BK105"/>
    <mergeCell ref="G106:J106"/>
    <mergeCell ref="K106:P106"/>
    <mergeCell ref="Q106:V106"/>
    <mergeCell ref="X106:AC106"/>
    <mergeCell ref="AD106:AJ106"/>
    <mergeCell ref="AK106:AP106"/>
    <mergeCell ref="AR106:AU106"/>
    <mergeCell ref="AV106:BA106"/>
    <mergeCell ref="BB106:BE106"/>
    <mergeCell ref="BF106:BG106"/>
    <mergeCell ref="BH106:BK106"/>
    <mergeCell ref="G107:J107"/>
    <mergeCell ref="K107:P107"/>
    <mergeCell ref="Q107:V107"/>
    <mergeCell ref="X107:AC107"/>
    <mergeCell ref="AD107:AJ107"/>
    <mergeCell ref="AR108:AU108"/>
    <mergeCell ref="AV108:BA108"/>
    <mergeCell ref="BB108:BE108"/>
    <mergeCell ref="BF108:BG108"/>
    <mergeCell ref="BH108:BK108"/>
    <mergeCell ref="AK107:AP107"/>
    <mergeCell ref="B41:G43"/>
    <mergeCell ref="B75:F77"/>
    <mergeCell ref="B82:F84"/>
    <mergeCell ref="B91:F93"/>
    <mergeCell ref="B98:F100"/>
    <mergeCell ref="B105:F107"/>
    <mergeCell ref="G98:J98"/>
    <mergeCell ref="G93:J93"/>
    <mergeCell ref="G92:J92"/>
    <mergeCell ref="G84:J84"/>
  </mergeCells>
  <phoneticPr fontId="39" type="noConversion"/>
  <pageMargins left="0.6692913385826772" right="0.51181102362204722" top="0.74803149606299213" bottom="0.74803149606299213" header="0.31496062992125984" footer="0.31496062992125984"/>
  <pageSetup paperSize="9" orientation="portrait" r:id="rId1"/>
  <headerFooter alignWithMargins="0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EE306"/>
  <sheetViews>
    <sheetView view="pageBreakPreview" topLeftCell="A148" zoomScaleNormal="100" zoomScaleSheetLayoutView="100" workbookViewId="0">
      <selection activeCell="AB7" sqref="AB7:AP7"/>
    </sheetView>
  </sheetViews>
  <sheetFormatPr defaultColWidth="2" defaultRowHeight="20.100000000000001" customHeight="1"/>
  <cols>
    <col min="1" max="1" width="2.21875" style="346" customWidth="1"/>
    <col min="2" max="37" width="2.109375" style="346" customWidth="1"/>
    <col min="38" max="38" width="2" style="346" customWidth="1"/>
    <col min="39" max="39" width="10.5546875" style="346" customWidth="1"/>
    <col min="40" max="40" width="2" style="346" customWidth="1"/>
    <col min="41" max="41" width="6.109375" style="346" customWidth="1"/>
    <col min="42" max="61" width="4.77734375" style="346" customWidth="1"/>
    <col min="62" max="16384" width="2" style="346"/>
  </cols>
  <sheetData>
    <row r="1" spans="1:38" ht="26.1" customHeight="1">
      <c r="A1" s="704" t="s">
        <v>644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</row>
    <row r="2" spans="1:38" ht="26.1" customHeight="1">
      <c r="A2" s="1352" t="s">
        <v>780</v>
      </c>
      <c r="B2" s="1352"/>
      <c r="C2" s="1352"/>
      <c r="D2" s="1352"/>
      <c r="E2" s="1352"/>
      <c r="F2" s="1352"/>
      <c r="G2" s="1352"/>
      <c r="H2" s="1352"/>
      <c r="I2" s="1352"/>
      <c r="J2" s="1352"/>
      <c r="K2" s="1352"/>
      <c r="L2" s="1352"/>
      <c r="M2" s="1352"/>
      <c r="N2" s="1352"/>
      <c r="O2" s="1352"/>
      <c r="P2" s="1352"/>
      <c r="AH2" s="530"/>
      <c r="AI2" s="530"/>
      <c r="AJ2" s="530"/>
    </row>
    <row r="3" spans="1:38" ht="26.1" customHeight="1" thickBot="1">
      <c r="B3" s="1329" t="s">
        <v>433</v>
      </c>
      <c r="C3" s="1330"/>
      <c r="D3" s="1330"/>
      <c r="E3" s="1330"/>
      <c r="F3" s="1330"/>
      <c r="G3" s="1330"/>
      <c r="H3" s="1330"/>
      <c r="I3" s="1467" t="s">
        <v>619</v>
      </c>
      <c r="J3" s="1467"/>
      <c r="K3" s="1467"/>
      <c r="L3" s="1467"/>
      <c r="M3" s="1467"/>
      <c r="N3" s="1467"/>
      <c r="O3" s="1467" t="s">
        <v>620</v>
      </c>
      <c r="P3" s="1467"/>
      <c r="Q3" s="1467"/>
      <c r="R3" s="1467"/>
      <c r="S3" s="1467"/>
      <c r="T3" s="1467"/>
      <c r="U3" s="1467" t="s">
        <v>601</v>
      </c>
      <c r="V3" s="1467"/>
      <c r="W3" s="1467"/>
      <c r="X3" s="1467"/>
      <c r="Y3" s="1467"/>
      <c r="Z3" s="1467"/>
      <c r="AA3" s="1467"/>
      <c r="AB3" s="1467" t="s">
        <v>665</v>
      </c>
      <c r="AC3" s="1467"/>
      <c r="AD3" s="1467"/>
      <c r="AE3" s="1467"/>
      <c r="AF3" s="1467"/>
      <c r="AG3" s="1467"/>
      <c r="AH3" s="1330" t="s">
        <v>434</v>
      </c>
      <c r="AI3" s="1330"/>
      <c r="AJ3" s="1338"/>
    </row>
    <row r="4" spans="1:38" ht="26.1" customHeight="1" thickTop="1">
      <c r="B4" s="2397" t="str">
        <f>'2.1 기존시설 설계조건'!B20</f>
        <v>기존시설물</v>
      </c>
      <c r="C4" s="2397"/>
      <c r="D4" s="2397"/>
      <c r="E4" s="2398"/>
      <c r="F4" s="2385" t="str">
        <f>'2.1 기존시설 설계조건'!H20</f>
        <v>B</v>
      </c>
      <c r="G4" s="2385"/>
      <c r="H4" s="2385"/>
      <c r="I4" s="2385">
        <f>'2.1 기존시설 설계조건'!L20</f>
        <v>3.6</v>
      </c>
      <c r="J4" s="2385"/>
      <c r="K4" s="2385"/>
      <c r="L4" s="2385"/>
      <c r="M4" s="2385"/>
      <c r="N4" s="2385"/>
      <c r="O4" s="2385">
        <f>'2.1 기존시설 설계조건'!Q20</f>
        <v>11.6</v>
      </c>
      <c r="P4" s="2385"/>
      <c r="Q4" s="2385"/>
      <c r="R4" s="2385"/>
      <c r="S4" s="2385"/>
      <c r="T4" s="2385"/>
      <c r="U4" s="2385">
        <f>'2.2 기존시설 마루높이'!U21</f>
        <v>3.3559999999999999</v>
      </c>
      <c r="V4" s="2385"/>
      <c r="W4" s="2385"/>
      <c r="X4" s="2385"/>
      <c r="Y4" s="2385"/>
      <c r="Z4" s="2385"/>
      <c r="AA4" s="2385"/>
      <c r="AB4" s="2385">
        <f>'2.2 기존시설 마루높이'!AB21</f>
        <v>-10</v>
      </c>
      <c r="AC4" s="2385"/>
      <c r="AD4" s="2385"/>
      <c r="AE4" s="2385"/>
      <c r="AF4" s="2385"/>
      <c r="AG4" s="2385"/>
      <c r="AH4" s="1917"/>
      <c r="AI4" s="1917"/>
      <c r="AJ4" s="1918"/>
    </row>
    <row r="5" spans="1:38" ht="26.1" customHeight="1">
      <c r="B5" s="920"/>
      <c r="C5" s="920"/>
      <c r="D5" s="920"/>
      <c r="E5" s="2399"/>
      <c r="F5" s="766" t="str">
        <f>'2.1 기존시설 설계조건'!H21</f>
        <v>C</v>
      </c>
      <c r="G5" s="766"/>
      <c r="H5" s="766"/>
      <c r="I5" s="766">
        <f>'2.1 기존시설 설계조건'!L21</f>
        <v>4.3</v>
      </c>
      <c r="J5" s="766"/>
      <c r="K5" s="766"/>
      <c r="L5" s="766"/>
      <c r="M5" s="766"/>
      <c r="N5" s="766"/>
      <c r="O5" s="766">
        <f>'2.1 기존시설 설계조건'!Q21</f>
        <v>11.6</v>
      </c>
      <c r="P5" s="766"/>
      <c r="Q5" s="766"/>
      <c r="R5" s="766"/>
      <c r="S5" s="766"/>
      <c r="T5" s="766"/>
      <c r="U5" s="766">
        <f>'2.2 기존시설 마루높이'!U22</f>
        <v>3.3559999999999999</v>
      </c>
      <c r="V5" s="766"/>
      <c r="W5" s="766"/>
      <c r="X5" s="766"/>
      <c r="Y5" s="766"/>
      <c r="Z5" s="766"/>
      <c r="AA5" s="766"/>
      <c r="AB5" s="766">
        <f>'2.2 기존시설 마루높이'!AB22</f>
        <v>-10</v>
      </c>
      <c r="AC5" s="766"/>
      <c r="AD5" s="766"/>
      <c r="AE5" s="766"/>
      <c r="AF5" s="766"/>
      <c r="AG5" s="766"/>
      <c r="AH5" s="916"/>
      <c r="AI5" s="916"/>
      <c r="AJ5" s="908"/>
    </row>
    <row r="6" spans="1:38" ht="26.1" customHeight="1">
      <c r="B6" s="1308"/>
      <c r="C6" s="1308"/>
      <c r="D6" s="1308"/>
      <c r="E6" s="1309"/>
      <c r="F6" s="769" t="str">
        <f>'2.1 기존시설 설계조건'!H22</f>
        <v>D</v>
      </c>
      <c r="G6" s="769"/>
      <c r="H6" s="769"/>
      <c r="I6" s="769">
        <f>'2.1 기존시설 설계조건'!L22</f>
        <v>4.2</v>
      </c>
      <c r="J6" s="769"/>
      <c r="K6" s="769"/>
      <c r="L6" s="769"/>
      <c r="M6" s="769"/>
      <c r="N6" s="769"/>
      <c r="O6" s="769">
        <f>'2.1 기존시설 설계조건'!Q22</f>
        <v>11.6</v>
      </c>
      <c r="P6" s="769"/>
      <c r="Q6" s="769"/>
      <c r="R6" s="769"/>
      <c r="S6" s="769"/>
      <c r="T6" s="769"/>
      <c r="U6" s="769">
        <f>'2.2 기존시설 마루높이'!U23</f>
        <v>3.3559999999999999</v>
      </c>
      <c r="V6" s="769"/>
      <c r="W6" s="769"/>
      <c r="X6" s="769"/>
      <c r="Y6" s="769"/>
      <c r="Z6" s="769"/>
      <c r="AA6" s="769"/>
      <c r="AB6" s="769">
        <f>'2.2 기존시설 마루높이'!AB23</f>
        <v>-10</v>
      </c>
      <c r="AC6" s="769"/>
      <c r="AD6" s="769"/>
      <c r="AE6" s="769"/>
      <c r="AF6" s="769"/>
      <c r="AG6" s="769"/>
      <c r="AH6" s="907"/>
      <c r="AI6" s="907"/>
      <c r="AJ6" s="915"/>
    </row>
    <row r="7" spans="1:38" ht="26.1" customHeight="1"/>
    <row r="8" spans="1:38" ht="26.1" customHeight="1">
      <c r="A8" s="1352" t="s">
        <v>645</v>
      </c>
      <c r="B8" s="1352"/>
      <c r="C8" s="1352"/>
      <c r="D8" s="1352"/>
      <c r="E8" s="1352"/>
      <c r="F8" s="1352"/>
      <c r="G8" s="1352"/>
      <c r="H8" s="1352"/>
      <c r="I8" s="1352"/>
      <c r="J8" s="1352"/>
      <c r="K8" s="1352"/>
      <c r="L8" s="1352"/>
      <c r="M8" s="1352"/>
      <c r="N8" s="1352"/>
      <c r="O8" s="1352"/>
      <c r="P8" s="1352"/>
    </row>
    <row r="9" spans="1:38" ht="26.1" customHeight="1" thickBot="1">
      <c r="B9" s="1329" t="s">
        <v>435</v>
      </c>
      <c r="C9" s="1330"/>
      <c r="D9" s="1330"/>
      <c r="E9" s="1330"/>
      <c r="F9" s="1330"/>
      <c r="G9" s="1330"/>
      <c r="H9" s="1330"/>
      <c r="I9" s="1330"/>
      <c r="J9" s="1330"/>
      <c r="K9" s="1330"/>
      <c r="L9" s="1330" t="s">
        <v>436</v>
      </c>
      <c r="M9" s="1330"/>
      <c r="N9" s="1330"/>
      <c r="O9" s="1330"/>
      <c r="P9" s="1330"/>
      <c r="Q9" s="1330"/>
      <c r="R9" s="1330"/>
      <c r="S9" s="1330"/>
      <c r="T9" s="1330"/>
      <c r="U9" s="1330"/>
      <c r="V9" s="1330"/>
      <c r="W9" s="1330"/>
      <c r="X9" s="1330"/>
      <c r="Y9" s="1330"/>
      <c r="Z9" s="1330"/>
      <c r="AA9" s="1330" t="s">
        <v>437</v>
      </c>
      <c r="AB9" s="1330"/>
      <c r="AC9" s="1330"/>
      <c r="AD9" s="1330"/>
      <c r="AE9" s="1330"/>
      <c r="AF9" s="1330"/>
      <c r="AG9" s="1330"/>
      <c r="AH9" s="1330"/>
      <c r="AI9" s="1330"/>
      <c r="AJ9" s="1338"/>
    </row>
    <row r="10" spans="1:38" ht="26.1" customHeight="1" thickTop="1">
      <c r="B10" s="1324" t="s">
        <v>438</v>
      </c>
      <c r="C10" s="1341"/>
      <c r="D10" s="1341"/>
      <c r="E10" s="1341"/>
      <c r="F10" s="1341"/>
      <c r="G10" s="1341"/>
      <c r="H10" s="1341"/>
      <c r="I10" s="1341"/>
      <c r="J10" s="1341"/>
      <c r="K10" s="1341"/>
      <c r="L10" s="1341" t="s">
        <v>781</v>
      </c>
      <c r="M10" s="1341"/>
      <c r="N10" s="1341"/>
      <c r="O10" s="1341"/>
      <c r="P10" s="1341"/>
      <c r="Q10" s="1341"/>
      <c r="R10" s="1341"/>
      <c r="S10" s="1341"/>
      <c r="T10" s="1341"/>
      <c r="U10" s="1341"/>
      <c r="V10" s="1341"/>
      <c r="W10" s="1341"/>
      <c r="X10" s="1341"/>
      <c r="Y10" s="1341"/>
      <c r="Z10" s="1341"/>
      <c r="AA10" s="1341"/>
      <c r="AB10" s="1341"/>
      <c r="AC10" s="1341"/>
      <c r="AD10" s="1341"/>
      <c r="AE10" s="1341"/>
      <c r="AF10" s="1341"/>
      <c r="AG10" s="1341"/>
      <c r="AH10" s="1341"/>
      <c r="AI10" s="1341"/>
      <c r="AJ10" s="1322"/>
    </row>
    <row r="11" spans="1:38" ht="26.1" customHeight="1">
      <c r="B11" s="745" t="s">
        <v>439</v>
      </c>
      <c r="C11" s="1317"/>
      <c r="D11" s="1317"/>
      <c r="E11" s="1317"/>
      <c r="F11" s="1317"/>
      <c r="G11" s="1317"/>
      <c r="H11" s="1317"/>
      <c r="I11" s="1317"/>
      <c r="J11" s="1317"/>
      <c r="K11" s="1317"/>
      <c r="L11" s="1317" t="s">
        <v>782</v>
      </c>
      <c r="M11" s="1317"/>
      <c r="N11" s="1317"/>
      <c r="O11" s="1317"/>
      <c r="P11" s="1317"/>
      <c r="Q11" s="1317"/>
      <c r="R11" s="1317"/>
      <c r="S11" s="1317"/>
      <c r="T11" s="1317"/>
      <c r="U11" s="1317"/>
      <c r="V11" s="1317"/>
      <c r="W11" s="1317"/>
      <c r="X11" s="1317"/>
      <c r="Y11" s="1317"/>
      <c r="Z11" s="1317"/>
      <c r="AA11" s="1317"/>
      <c r="AB11" s="1317"/>
      <c r="AC11" s="1317"/>
      <c r="AD11" s="1317"/>
      <c r="AE11" s="1317"/>
      <c r="AF11" s="1317"/>
      <c r="AG11" s="1317"/>
      <c r="AH11" s="1317"/>
      <c r="AI11" s="1317"/>
      <c r="AJ11" s="1337"/>
    </row>
    <row r="12" spans="1:38" ht="26.1" customHeight="1">
      <c r="B12" s="745" t="s">
        <v>440</v>
      </c>
      <c r="C12" s="1317"/>
      <c r="D12" s="1317"/>
      <c r="E12" s="1317"/>
      <c r="F12" s="1317"/>
      <c r="G12" s="1317"/>
      <c r="H12" s="1317"/>
      <c r="I12" s="1317"/>
      <c r="J12" s="1317"/>
      <c r="K12" s="1317"/>
      <c r="L12" s="1317" t="s">
        <v>783</v>
      </c>
      <c r="M12" s="1317"/>
      <c r="N12" s="1317"/>
      <c r="O12" s="1317"/>
      <c r="P12" s="1317"/>
      <c r="Q12" s="1317"/>
      <c r="R12" s="1317"/>
      <c r="S12" s="1317"/>
      <c r="T12" s="1317"/>
      <c r="U12" s="1317"/>
      <c r="V12" s="1317"/>
      <c r="W12" s="1317"/>
      <c r="X12" s="1317"/>
      <c r="Y12" s="1317"/>
      <c r="Z12" s="1317"/>
      <c r="AA12" s="1317"/>
      <c r="AB12" s="1317"/>
      <c r="AC12" s="1317"/>
      <c r="AD12" s="1317"/>
      <c r="AE12" s="1317"/>
      <c r="AF12" s="1317"/>
      <c r="AG12" s="1317"/>
      <c r="AH12" s="1317"/>
      <c r="AI12" s="1317"/>
      <c r="AJ12" s="1337"/>
    </row>
    <row r="13" spans="1:38" ht="26.1" customHeight="1">
      <c r="B13" s="745" t="s">
        <v>441</v>
      </c>
      <c r="C13" s="1317"/>
      <c r="D13" s="1317"/>
      <c r="E13" s="1317"/>
      <c r="F13" s="1317"/>
      <c r="G13" s="1317"/>
      <c r="H13" s="1317"/>
      <c r="I13" s="1317"/>
      <c r="J13" s="1317"/>
      <c r="K13" s="1317"/>
      <c r="L13" s="1934" t="s">
        <v>442</v>
      </c>
      <c r="M13" s="1934"/>
      <c r="N13" s="1934"/>
      <c r="O13" s="1934"/>
      <c r="P13" s="1934"/>
      <c r="Q13" s="1934"/>
      <c r="R13" s="1934"/>
      <c r="S13" s="1934"/>
      <c r="T13" s="1934"/>
      <c r="U13" s="1934"/>
      <c r="V13" s="1934"/>
      <c r="W13" s="1934"/>
      <c r="X13" s="1934"/>
      <c r="Y13" s="1934"/>
      <c r="Z13" s="1934"/>
      <c r="AA13" s="1317"/>
      <c r="AB13" s="1317"/>
      <c r="AC13" s="1317"/>
      <c r="AD13" s="1317"/>
      <c r="AE13" s="1317"/>
      <c r="AF13" s="1317"/>
      <c r="AG13" s="1317"/>
      <c r="AH13" s="1317"/>
      <c r="AI13" s="1317"/>
      <c r="AJ13" s="1337"/>
      <c r="AL13" s="2394"/>
    </row>
    <row r="14" spans="1:38" ht="26.1" customHeight="1">
      <c r="B14" s="745"/>
      <c r="C14" s="1317"/>
      <c r="D14" s="1317"/>
      <c r="E14" s="1317"/>
      <c r="F14" s="1317"/>
      <c r="G14" s="1317"/>
      <c r="H14" s="1317"/>
      <c r="I14" s="1317"/>
      <c r="J14" s="1317"/>
      <c r="K14" s="1317"/>
      <c r="L14" s="1936" t="s">
        <v>443</v>
      </c>
      <c r="M14" s="1936"/>
      <c r="N14" s="1936"/>
      <c r="O14" s="1936"/>
      <c r="P14" s="1936"/>
      <c r="Q14" s="1936"/>
      <c r="R14" s="1936"/>
      <c r="S14" s="1936"/>
      <c r="T14" s="1936"/>
      <c r="U14" s="1936"/>
      <c r="V14" s="1936"/>
      <c r="W14" s="1936"/>
      <c r="X14" s="1936"/>
      <c r="Y14" s="1936"/>
      <c r="Z14" s="1936"/>
      <c r="AA14" s="1317"/>
      <c r="AB14" s="1317"/>
      <c r="AC14" s="1317"/>
      <c r="AD14" s="1317"/>
      <c r="AE14" s="1317"/>
      <c r="AF14" s="1317"/>
      <c r="AG14" s="1317"/>
      <c r="AH14" s="1317"/>
      <c r="AI14" s="1317"/>
      <c r="AJ14" s="1337"/>
      <c r="AL14" s="2394"/>
    </row>
    <row r="15" spans="1:38" ht="26.1" customHeight="1">
      <c r="B15" s="2395" t="s">
        <v>444</v>
      </c>
      <c r="C15" s="2396"/>
      <c r="D15" s="2396"/>
      <c r="E15" s="2396"/>
      <c r="F15" s="2396"/>
      <c r="G15" s="2396"/>
      <c r="H15" s="2396"/>
      <c r="I15" s="2396"/>
      <c r="J15" s="2396"/>
      <c r="K15" s="2396"/>
      <c r="L15" s="1317" t="s">
        <v>445</v>
      </c>
      <c r="M15" s="1317"/>
      <c r="N15" s="1317"/>
      <c r="O15" s="1317"/>
      <c r="P15" s="1317"/>
      <c r="Q15" s="1317"/>
      <c r="R15" s="1317"/>
      <c r="S15" s="1317"/>
      <c r="T15" s="1317"/>
      <c r="U15" s="1317"/>
      <c r="V15" s="1317"/>
      <c r="W15" s="1317"/>
      <c r="X15" s="1317"/>
      <c r="Y15" s="1317"/>
      <c r="Z15" s="1317"/>
      <c r="AA15" s="1317"/>
      <c r="AB15" s="1317"/>
      <c r="AC15" s="1317"/>
      <c r="AD15" s="1317"/>
      <c r="AE15" s="1317"/>
      <c r="AF15" s="1317"/>
      <c r="AG15" s="1317"/>
      <c r="AH15" s="1317"/>
      <c r="AI15" s="1317"/>
      <c r="AJ15" s="1337"/>
      <c r="AL15" s="2394"/>
    </row>
    <row r="16" spans="1:38" ht="26.1" customHeight="1"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2"/>
      <c r="U16" s="292"/>
      <c r="V16" s="292"/>
      <c r="W16" s="292"/>
      <c r="X16" s="292"/>
      <c r="Y16" s="292"/>
      <c r="Z16" s="292"/>
      <c r="AA16" s="292"/>
      <c r="AB16" s="292"/>
      <c r="AC16" s="292"/>
      <c r="AD16" s="292"/>
      <c r="AE16" s="292"/>
      <c r="AF16" s="292"/>
      <c r="AG16" s="292"/>
      <c r="AH16" s="292"/>
      <c r="AI16" s="292"/>
      <c r="AJ16" s="292"/>
      <c r="AK16" s="656"/>
      <c r="AL16" s="657"/>
    </row>
    <row r="17" spans="1:38" ht="26.1" customHeight="1">
      <c r="A17" s="1352" t="s">
        <v>646</v>
      </c>
      <c r="B17" s="1352"/>
      <c r="C17" s="1352"/>
      <c r="D17" s="1352"/>
      <c r="E17" s="1352"/>
      <c r="F17" s="1352"/>
      <c r="G17" s="1352"/>
      <c r="H17" s="1352"/>
      <c r="I17" s="1352"/>
      <c r="J17" s="1352"/>
      <c r="K17" s="1352"/>
      <c r="L17" s="1352"/>
      <c r="M17" s="1352"/>
      <c r="N17" s="1352"/>
      <c r="O17" s="1352"/>
      <c r="P17" s="1352"/>
      <c r="AK17" s="4"/>
    </row>
    <row r="18" spans="1:38" ht="26.1" customHeight="1">
      <c r="B18" s="1440" t="s">
        <v>435</v>
      </c>
      <c r="C18" s="1440"/>
      <c r="D18" s="1440"/>
      <c r="E18" s="1440"/>
      <c r="F18" s="1440"/>
      <c r="G18" s="1440"/>
      <c r="H18" s="1440"/>
      <c r="I18" s="1440"/>
      <c r="J18" s="1440"/>
      <c r="K18" s="1441"/>
      <c r="L18" s="1491" t="s">
        <v>446</v>
      </c>
      <c r="M18" s="1492"/>
      <c r="N18" s="1492"/>
      <c r="O18" s="1492"/>
      <c r="P18" s="1492"/>
      <c r="Q18" s="1492"/>
      <c r="R18" s="1492"/>
      <c r="S18" s="1492"/>
      <c r="T18" s="1492"/>
      <c r="U18" s="1492"/>
      <c r="V18" s="1492"/>
      <c r="W18" s="1492"/>
      <c r="X18" s="1492"/>
      <c r="Y18" s="1492"/>
      <c r="Z18" s="1492"/>
      <c r="AA18" s="1492"/>
      <c r="AB18" s="1492"/>
      <c r="AC18" s="1492"/>
      <c r="AD18" s="1493"/>
      <c r="AE18" s="1440" t="s">
        <v>612</v>
      </c>
      <c r="AF18" s="1440"/>
      <c r="AG18" s="1440"/>
      <c r="AH18" s="1440"/>
      <c r="AI18" s="1440"/>
      <c r="AJ18" s="1440"/>
      <c r="AK18" s="4"/>
    </row>
    <row r="19" spans="1:38" ht="26.1" customHeight="1" thickBot="1">
      <c r="B19" s="1454"/>
      <c r="C19" s="1454"/>
      <c r="D19" s="1454"/>
      <c r="E19" s="1454"/>
      <c r="F19" s="1454"/>
      <c r="G19" s="1454"/>
      <c r="H19" s="1454"/>
      <c r="I19" s="1454"/>
      <c r="J19" s="1454"/>
      <c r="K19" s="1457"/>
      <c r="L19" s="2386" t="s">
        <v>711</v>
      </c>
      <c r="M19" s="2387"/>
      <c r="N19" s="2387"/>
      <c r="O19" s="2387"/>
      <c r="P19" s="2387"/>
      <c r="Q19" s="2388" t="s">
        <v>712</v>
      </c>
      <c r="R19" s="2387"/>
      <c r="S19" s="2387"/>
      <c r="T19" s="2387"/>
      <c r="U19" s="2387"/>
      <c r="V19" s="2389" t="s">
        <v>713</v>
      </c>
      <c r="W19" s="2390"/>
      <c r="X19" s="2390"/>
      <c r="Y19" s="2390"/>
      <c r="Z19" s="2391"/>
      <c r="AA19" s="2392"/>
      <c r="AB19" s="2392"/>
      <c r="AC19" s="2392"/>
      <c r="AD19" s="2393"/>
      <c r="AE19" s="1454"/>
      <c r="AF19" s="1454"/>
      <c r="AG19" s="1454"/>
      <c r="AH19" s="1454"/>
      <c r="AI19" s="1454"/>
      <c r="AJ19" s="1454"/>
      <c r="AK19" s="4"/>
    </row>
    <row r="20" spans="1:38" ht="26.1" customHeight="1" thickTop="1">
      <c r="B20" s="1443" t="s">
        <v>438</v>
      </c>
      <c r="C20" s="1443"/>
      <c r="D20" s="1443"/>
      <c r="E20" s="1443"/>
      <c r="F20" s="1443"/>
      <c r="G20" s="1443"/>
      <c r="H20" s="1443"/>
      <c r="I20" s="1443"/>
      <c r="J20" s="1443"/>
      <c r="K20" s="1462"/>
      <c r="L20" s="2384">
        <f>AB61</f>
        <v>6.3</v>
      </c>
      <c r="M20" s="2385"/>
      <c r="N20" s="2385"/>
      <c r="O20" s="2385"/>
      <c r="P20" s="2385"/>
      <c r="Q20" s="2385">
        <f>AB64</f>
        <v>10</v>
      </c>
      <c r="R20" s="2385"/>
      <c r="S20" s="2385"/>
      <c r="T20" s="2385"/>
      <c r="U20" s="2385"/>
      <c r="V20" s="2385">
        <f>AB67</f>
        <v>10</v>
      </c>
      <c r="W20" s="2385"/>
      <c r="X20" s="2385"/>
      <c r="Y20" s="2385"/>
      <c r="Z20" s="1290"/>
      <c r="AA20" s="1291"/>
      <c r="AB20" s="1291"/>
      <c r="AC20" s="1291"/>
      <c r="AD20" s="1292"/>
      <c r="AE20" s="1487" t="s">
        <v>661</v>
      </c>
      <c r="AF20" s="1488"/>
      <c r="AG20" s="1488"/>
      <c r="AH20" s="1488"/>
      <c r="AI20" s="1488"/>
      <c r="AJ20" s="1488"/>
      <c r="AK20" s="4"/>
    </row>
    <row r="21" spans="1:38" ht="26.1" customHeight="1">
      <c r="B21" s="751" t="s">
        <v>439</v>
      </c>
      <c r="C21" s="751"/>
      <c r="D21" s="751"/>
      <c r="E21" s="751"/>
      <c r="F21" s="751"/>
      <c r="G21" s="751"/>
      <c r="H21" s="751"/>
      <c r="I21" s="751"/>
      <c r="J21" s="751"/>
      <c r="K21" s="1461"/>
      <c r="L21" s="2379">
        <f>AC97</f>
        <v>8</v>
      </c>
      <c r="M21" s="766"/>
      <c r="N21" s="766"/>
      <c r="O21" s="766"/>
      <c r="P21" s="766"/>
      <c r="Q21" s="766">
        <f>AC106</f>
        <v>16</v>
      </c>
      <c r="R21" s="1062"/>
      <c r="S21" s="1062"/>
      <c r="T21" s="1062"/>
      <c r="U21" s="1062"/>
      <c r="V21" s="766">
        <f>AC115</f>
        <v>12.5</v>
      </c>
      <c r="W21" s="1062"/>
      <c r="X21" s="1062"/>
      <c r="Y21" s="1062"/>
      <c r="Z21" s="1293"/>
      <c r="AA21" s="751"/>
      <c r="AB21" s="751"/>
      <c r="AC21" s="751"/>
      <c r="AD21" s="1461"/>
      <c r="AE21" s="1489"/>
      <c r="AF21" s="749"/>
      <c r="AG21" s="749"/>
      <c r="AH21" s="749"/>
      <c r="AI21" s="749"/>
      <c r="AJ21" s="749"/>
      <c r="AK21" s="4"/>
    </row>
    <row r="22" spans="1:38" ht="26.1" customHeight="1">
      <c r="B22" s="751" t="s">
        <v>440</v>
      </c>
      <c r="C22" s="751"/>
      <c r="D22" s="751"/>
      <c r="E22" s="751"/>
      <c r="F22" s="751"/>
      <c r="G22" s="751"/>
      <c r="H22" s="751"/>
      <c r="I22" s="751"/>
      <c r="J22" s="751"/>
      <c r="K22" s="1461"/>
      <c r="L22" s="2379">
        <f>AC157</f>
        <v>8</v>
      </c>
      <c r="M22" s="766"/>
      <c r="N22" s="766"/>
      <c r="O22" s="766"/>
      <c r="P22" s="766"/>
      <c r="Q22" s="766">
        <f>AC164</f>
        <v>12.5</v>
      </c>
      <c r="R22" s="1062"/>
      <c r="S22" s="1062"/>
      <c r="T22" s="1062"/>
      <c r="U22" s="1062"/>
      <c r="V22" s="766">
        <f>AC171</f>
        <v>10</v>
      </c>
      <c r="W22" s="1062"/>
      <c r="X22" s="1062"/>
      <c r="Y22" s="1062"/>
      <c r="Z22" s="1293"/>
      <c r="AA22" s="751"/>
      <c r="AB22" s="751"/>
      <c r="AC22" s="751"/>
      <c r="AD22" s="1461"/>
      <c r="AE22" s="1490"/>
      <c r="AF22" s="785"/>
      <c r="AG22" s="785"/>
      <c r="AH22" s="785"/>
      <c r="AI22" s="785"/>
      <c r="AJ22" s="785"/>
      <c r="AK22" s="4"/>
    </row>
    <row r="23" spans="1:38" ht="26.1" customHeight="1">
      <c r="B23" s="751" t="s">
        <v>441</v>
      </c>
      <c r="C23" s="751"/>
      <c r="D23" s="751"/>
      <c r="E23" s="751"/>
      <c r="F23" s="751"/>
      <c r="G23" s="751"/>
      <c r="H23" s="751"/>
      <c r="I23" s="751"/>
      <c r="J23" s="751"/>
      <c r="K23" s="1461"/>
      <c r="L23" s="2379">
        <f>AF231</f>
        <v>0.17737688468815532</v>
      </c>
      <c r="M23" s="766"/>
      <c r="N23" s="766"/>
      <c r="O23" s="766"/>
      <c r="P23" s="766"/>
      <c r="Q23" s="766">
        <f>AF245</f>
        <v>0.45167715074233783</v>
      </c>
      <c r="R23" s="1062"/>
      <c r="S23" s="1062"/>
      <c r="T23" s="1062"/>
      <c r="U23" s="1062"/>
      <c r="V23" s="766">
        <f>AF260</f>
        <v>0.41042827644900481</v>
      </c>
      <c r="W23" s="1062"/>
      <c r="X23" s="1062"/>
      <c r="Y23" s="1062"/>
      <c r="Z23" s="1293"/>
      <c r="AA23" s="751"/>
      <c r="AB23" s="751"/>
      <c r="AC23" s="751"/>
      <c r="AD23" s="1461"/>
      <c r="AE23" s="2380" t="s">
        <v>649</v>
      </c>
      <c r="AF23" s="751"/>
      <c r="AG23" s="751"/>
      <c r="AH23" s="751"/>
      <c r="AI23" s="751"/>
      <c r="AJ23" s="751"/>
      <c r="AK23" s="4"/>
    </row>
    <row r="24" spans="1:38" ht="26.1" customHeight="1">
      <c r="B24" s="2382" t="s">
        <v>444</v>
      </c>
      <c r="C24" s="2382"/>
      <c r="D24" s="2382"/>
      <c r="E24" s="2382"/>
      <c r="F24" s="2382"/>
      <c r="G24" s="2382"/>
      <c r="H24" s="2382"/>
      <c r="I24" s="2382"/>
      <c r="J24" s="2382"/>
      <c r="K24" s="2383"/>
      <c r="L24" s="2379">
        <f>AG294</f>
        <v>1.5331535325237509</v>
      </c>
      <c r="M24" s="766"/>
      <c r="N24" s="766"/>
      <c r="O24" s="766"/>
      <c r="P24" s="766"/>
      <c r="Q24" s="766">
        <f>AG298</f>
        <v>2.6126637069265657</v>
      </c>
      <c r="R24" s="766"/>
      <c r="S24" s="766"/>
      <c r="T24" s="766"/>
      <c r="U24" s="766"/>
      <c r="V24" s="766">
        <f>AG302</f>
        <v>1.7438761892626569</v>
      </c>
      <c r="W24" s="1062"/>
      <c r="X24" s="1062"/>
      <c r="Y24" s="1062"/>
      <c r="Z24" s="1293"/>
      <c r="AA24" s="751"/>
      <c r="AB24" s="751"/>
      <c r="AC24" s="751"/>
      <c r="AD24" s="1461"/>
      <c r="AE24" s="2381"/>
      <c r="AF24" s="751"/>
      <c r="AG24" s="751"/>
      <c r="AH24" s="751"/>
      <c r="AI24" s="751"/>
      <c r="AJ24" s="751"/>
      <c r="AK24" s="656"/>
      <c r="AL24" s="657"/>
    </row>
    <row r="25" spans="1:38" ht="26.1" customHeight="1">
      <c r="B25" s="1469" t="s">
        <v>613</v>
      </c>
      <c r="C25" s="1469"/>
      <c r="D25" s="1469"/>
      <c r="E25" s="1469"/>
      <c r="F25" s="1469"/>
      <c r="G25" s="1469"/>
      <c r="H25" s="1469"/>
      <c r="I25" s="1469"/>
      <c r="J25" s="1469"/>
      <c r="K25" s="1470"/>
      <c r="L25" s="2373">
        <f>(L21/10)/2.65</f>
        <v>0.30188679245283023</v>
      </c>
      <c r="M25" s="2374"/>
      <c r="N25" s="2374"/>
      <c r="O25" s="2374"/>
      <c r="P25" s="2374"/>
      <c r="Q25" s="2374">
        <f>(Q21/10)/2.65</f>
        <v>0.60377358490566047</v>
      </c>
      <c r="R25" s="2374"/>
      <c r="S25" s="2374"/>
      <c r="T25" s="2374"/>
      <c r="U25" s="2374"/>
      <c r="V25" s="2374">
        <f>(V21/10)/2.65</f>
        <v>0.47169811320754718</v>
      </c>
      <c r="W25" s="2374"/>
      <c r="X25" s="2374"/>
      <c r="Y25" s="2374"/>
      <c r="Z25" s="2374"/>
      <c r="AA25" s="2374"/>
      <c r="AB25" s="2374"/>
      <c r="AC25" s="2374"/>
      <c r="AD25" s="2377"/>
      <c r="AE25" s="1444" t="s">
        <v>614</v>
      </c>
      <c r="AF25" s="1445"/>
      <c r="AG25" s="1445"/>
      <c r="AH25" s="1445"/>
      <c r="AI25" s="1445"/>
      <c r="AJ25" s="1445"/>
      <c r="AK25" s="656"/>
      <c r="AL25" s="657"/>
    </row>
    <row r="26" spans="1:38" ht="26.1" customHeight="1">
      <c r="B26" s="1471"/>
      <c r="C26" s="1471"/>
      <c r="D26" s="1471"/>
      <c r="E26" s="1471"/>
      <c r="F26" s="1471"/>
      <c r="G26" s="1471"/>
      <c r="H26" s="1471"/>
      <c r="I26" s="1471"/>
      <c r="J26" s="1471"/>
      <c r="K26" s="1472"/>
      <c r="L26" s="2375"/>
      <c r="M26" s="2376"/>
      <c r="N26" s="2376"/>
      <c r="O26" s="2376"/>
      <c r="P26" s="2376"/>
      <c r="Q26" s="2376"/>
      <c r="R26" s="2376"/>
      <c r="S26" s="2376"/>
      <c r="T26" s="2376"/>
      <c r="U26" s="2376"/>
      <c r="V26" s="2376"/>
      <c r="W26" s="2376"/>
      <c r="X26" s="2376"/>
      <c r="Y26" s="2376"/>
      <c r="Z26" s="2376"/>
      <c r="AA26" s="2376"/>
      <c r="AB26" s="2376"/>
      <c r="AC26" s="2376"/>
      <c r="AD26" s="2378"/>
      <c r="AE26" s="1446"/>
      <c r="AF26" s="787"/>
      <c r="AG26" s="787"/>
      <c r="AH26" s="787"/>
      <c r="AI26" s="787"/>
      <c r="AJ26" s="787"/>
      <c r="AK26" s="656"/>
      <c r="AL26" s="657"/>
    </row>
    <row r="27" spans="1:38" ht="26.1" customHeight="1">
      <c r="B27" s="658"/>
      <c r="C27" s="658"/>
      <c r="D27" s="658"/>
      <c r="E27" s="658"/>
      <c r="F27" s="658"/>
      <c r="G27" s="658"/>
      <c r="H27" s="658"/>
      <c r="I27" s="658"/>
      <c r="J27" s="658"/>
      <c r="K27" s="658"/>
      <c r="L27" s="503"/>
      <c r="M27" s="503"/>
      <c r="N27" s="503"/>
      <c r="O27" s="503"/>
      <c r="P27" s="503"/>
      <c r="Q27" s="503"/>
      <c r="R27" s="503"/>
      <c r="S27" s="503"/>
      <c r="T27" s="503"/>
      <c r="U27" s="503"/>
      <c r="V27" s="503"/>
      <c r="W27" s="503"/>
      <c r="X27" s="503"/>
      <c r="Y27" s="503"/>
      <c r="Z27" s="503"/>
      <c r="AA27" s="503"/>
      <c r="AB27" s="503"/>
      <c r="AC27" s="503"/>
      <c r="AD27" s="503"/>
      <c r="AE27" s="292"/>
      <c r="AF27" s="292"/>
      <c r="AG27" s="292"/>
      <c r="AH27" s="292"/>
      <c r="AI27" s="292"/>
      <c r="AJ27" s="292"/>
      <c r="AK27" s="656"/>
      <c r="AL27" s="657"/>
    </row>
    <row r="28" spans="1:38" ht="26.1" customHeight="1">
      <c r="B28" s="658"/>
      <c r="C28" s="658"/>
      <c r="D28" s="658"/>
      <c r="E28" s="658"/>
      <c r="F28" s="658"/>
      <c r="G28" s="658"/>
      <c r="H28" s="658"/>
      <c r="I28" s="658"/>
      <c r="J28" s="658"/>
      <c r="K28" s="658"/>
      <c r="L28" s="503"/>
      <c r="M28" s="503"/>
      <c r="N28" s="503"/>
      <c r="O28" s="503"/>
      <c r="P28" s="503"/>
      <c r="Q28" s="503"/>
      <c r="R28" s="503"/>
      <c r="S28" s="503"/>
      <c r="T28" s="503"/>
      <c r="U28" s="503"/>
      <c r="V28" s="503"/>
      <c r="W28" s="503"/>
      <c r="X28" s="503"/>
      <c r="Y28" s="503"/>
      <c r="Z28" s="503"/>
      <c r="AA28" s="503"/>
      <c r="AB28" s="503"/>
      <c r="AC28" s="503"/>
      <c r="AD28" s="503"/>
      <c r="AE28" s="292"/>
      <c r="AF28" s="292"/>
      <c r="AG28" s="292"/>
      <c r="AH28" s="292"/>
      <c r="AI28" s="292"/>
      <c r="AJ28" s="292"/>
      <c r="AK28" s="656"/>
      <c r="AL28" s="657"/>
    </row>
    <row r="29" spans="1:38" ht="24.95" customHeight="1">
      <c r="A29" s="346" t="s">
        <v>647</v>
      </c>
    </row>
    <row r="30" spans="1:38" ht="24.95" customHeight="1">
      <c r="A30" s="346" t="s">
        <v>640</v>
      </c>
      <c r="R30" s="384"/>
      <c r="S30" s="384"/>
      <c r="U30" s="384"/>
      <c r="V30" s="384"/>
      <c r="W30" s="384"/>
      <c r="X30" s="384"/>
      <c r="Y30" s="384"/>
      <c r="Z30" s="384"/>
      <c r="AA30" s="384"/>
      <c r="AB30" s="384"/>
      <c r="AC30" s="384"/>
      <c r="AD30" s="384"/>
      <c r="AE30" s="384"/>
      <c r="AF30" s="384"/>
      <c r="AG30" s="384"/>
      <c r="AH30" s="384"/>
      <c r="AI30" s="384"/>
      <c r="AJ30" s="384"/>
      <c r="AK30" s="384"/>
    </row>
    <row r="31" spans="1:38" ht="24.95" customHeight="1">
      <c r="B31" s="659" t="s">
        <v>447</v>
      </c>
      <c r="C31" s="346" t="s">
        <v>740</v>
      </c>
    </row>
    <row r="32" spans="1:38" ht="24.95" customHeight="1">
      <c r="A32" s="384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0"/>
      <c r="P32" s="660"/>
      <c r="Q32" s="660"/>
      <c r="R32" s="660"/>
      <c r="S32" s="660"/>
      <c r="T32" s="660"/>
      <c r="U32" s="660"/>
      <c r="V32" s="660"/>
      <c r="W32" s="660"/>
      <c r="X32" s="660"/>
      <c r="Y32" s="660"/>
      <c r="Z32" s="660"/>
      <c r="AA32" s="660"/>
      <c r="AB32" s="660"/>
      <c r="AC32" s="660"/>
      <c r="AD32" s="660"/>
      <c r="AE32" s="660"/>
      <c r="AF32" s="660"/>
      <c r="AG32" s="660"/>
      <c r="AH32" s="660"/>
      <c r="AI32" s="660"/>
      <c r="AJ32" s="660"/>
    </row>
    <row r="33" spans="1:36" ht="24.95" customHeight="1">
      <c r="A33" s="384"/>
      <c r="B33" s="660"/>
      <c r="C33" s="660" t="s">
        <v>69</v>
      </c>
      <c r="D33" s="660"/>
      <c r="E33" s="660"/>
      <c r="F33" s="660"/>
      <c r="G33" s="660"/>
      <c r="H33" s="660"/>
      <c r="I33" s="594" t="s">
        <v>784</v>
      </c>
      <c r="J33" s="530" t="s">
        <v>448</v>
      </c>
      <c r="K33" s="660"/>
      <c r="L33" s="660"/>
      <c r="M33" s="660"/>
      <c r="N33" s="660"/>
      <c r="O33" s="660"/>
      <c r="P33" s="660"/>
      <c r="Q33" s="660"/>
      <c r="R33" s="660"/>
      <c r="S33" s="660"/>
      <c r="T33" s="660"/>
      <c r="U33" s="660"/>
      <c r="V33" s="660"/>
      <c r="W33" s="660"/>
      <c r="X33" s="660"/>
      <c r="Y33" s="660"/>
      <c r="Z33" s="660"/>
      <c r="AA33" s="660"/>
      <c r="AB33" s="660"/>
      <c r="AC33" s="660"/>
      <c r="AD33" s="660"/>
      <c r="AE33" s="660"/>
      <c r="AF33" s="660"/>
      <c r="AG33" s="660"/>
      <c r="AH33" s="660"/>
      <c r="AI33" s="660"/>
      <c r="AJ33" s="660"/>
    </row>
    <row r="34" spans="1:36" ht="24.95" customHeight="1">
      <c r="A34" s="384"/>
      <c r="B34" s="660"/>
      <c r="C34" s="660"/>
      <c r="D34" s="660"/>
      <c r="E34" s="660"/>
      <c r="F34" s="660"/>
      <c r="G34" s="660"/>
      <c r="H34" s="660"/>
      <c r="I34" s="594" t="s">
        <v>137</v>
      </c>
      <c r="J34" s="530" t="s">
        <v>449</v>
      </c>
      <c r="K34" s="660"/>
      <c r="L34" s="660"/>
      <c r="M34" s="660"/>
      <c r="N34" s="660"/>
      <c r="O34" s="660"/>
      <c r="P34" s="660"/>
      <c r="Q34" s="660"/>
      <c r="R34" s="660"/>
      <c r="S34" s="660"/>
      <c r="T34" s="660"/>
      <c r="U34" s="660"/>
      <c r="V34" s="660"/>
      <c r="W34" s="660"/>
      <c r="X34" s="660"/>
      <c r="Y34" s="660"/>
      <c r="Z34" s="660"/>
      <c r="AA34" s="660"/>
      <c r="AB34" s="660"/>
      <c r="AC34" s="660"/>
      <c r="AD34" s="660"/>
      <c r="AE34" s="660"/>
      <c r="AF34" s="660"/>
      <c r="AG34" s="660"/>
      <c r="AH34" s="660"/>
      <c r="AI34" s="660"/>
      <c r="AJ34" s="660"/>
    </row>
    <row r="35" spans="1:36" ht="24.95" customHeight="1"/>
    <row r="36" spans="1:36" ht="18" customHeight="1">
      <c r="B36" s="659" t="s">
        <v>447</v>
      </c>
      <c r="C36" s="346" t="s">
        <v>450</v>
      </c>
    </row>
    <row r="37" spans="1:36" ht="24.95" customHeight="1">
      <c r="B37" s="1440" t="s">
        <v>451</v>
      </c>
      <c r="C37" s="1440"/>
      <c r="D37" s="1440"/>
      <c r="E37" s="1440"/>
      <c r="F37" s="1440"/>
      <c r="G37" s="1440"/>
      <c r="H37" s="1440"/>
      <c r="I37" s="1440"/>
      <c r="J37" s="1440"/>
      <c r="K37" s="1440"/>
      <c r="L37" s="1440"/>
      <c r="M37" s="1440"/>
      <c r="N37" s="1455" t="s">
        <v>138</v>
      </c>
      <c r="O37" s="1455"/>
      <c r="P37" s="1455"/>
      <c r="Q37" s="1439" t="s">
        <v>452</v>
      </c>
      <c r="R37" s="1440"/>
      <c r="S37" s="1440"/>
      <c r="T37" s="1441"/>
      <c r="U37" s="1455" t="s">
        <v>785</v>
      </c>
      <c r="V37" s="1455"/>
      <c r="W37" s="1455"/>
      <c r="X37" s="1455"/>
      <c r="Y37" s="1455"/>
      <c r="Z37" s="1455"/>
      <c r="AA37" s="1455"/>
      <c r="AB37" s="1455"/>
      <c r="AC37" s="1455"/>
      <c r="AD37" s="1455"/>
      <c r="AE37" s="1455"/>
      <c r="AF37" s="1455"/>
      <c r="AG37" s="1439" t="s">
        <v>434</v>
      </c>
      <c r="AH37" s="1440"/>
      <c r="AI37" s="1440"/>
      <c r="AJ37" s="1440"/>
    </row>
    <row r="38" spans="1:36" ht="24.95" customHeight="1" thickBot="1">
      <c r="B38" s="1454"/>
      <c r="C38" s="1454"/>
      <c r="D38" s="1454"/>
      <c r="E38" s="1454"/>
      <c r="F38" s="1454"/>
      <c r="G38" s="1454"/>
      <c r="H38" s="1454"/>
      <c r="I38" s="1454"/>
      <c r="J38" s="1454"/>
      <c r="K38" s="1454"/>
      <c r="L38" s="1454"/>
      <c r="M38" s="1454"/>
      <c r="N38" s="1438"/>
      <c r="O38" s="1438"/>
      <c r="P38" s="1438"/>
      <c r="Q38" s="1456"/>
      <c r="R38" s="1454"/>
      <c r="S38" s="1454"/>
      <c r="T38" s="1457"/>
      <c r="U38" s="1438" t="s">
        <v>453</v>
      </c>
      <c r="V38" s="1438"/>
      <c r="W38" s="1438"/>
      <c r="X38" s="1438"/>
      <c r="Y38" s="1438"/>
      <c r="Z38" s="1439" t="s">
        <v>172</v>
      </c>
      <c r="AA38" s="1440"/>
      <c r="AB38" s="1440"/>
      <c r="AC38" s="1441"/>
      <c r="AD38" s="1479" t="s">
        <v>454</v>
      </c>
      <c r="AE38" s="1328"/>
      <c r="AF38" s="1480"/>
      <c r="AG38" s="1456"/>
      <c r="AH38" s="1454"/>
      <c r="AI38" s="1454"/>
      <c r="AJ38" s="1454"/>
    </row>
    <row r="39" spans="1:36" ht="24.95" customHeight="1" thickTop="1">
      <c r="B39" s="1442" t="s">
        <v>455</v>
      </c>
      <c r="C39" s="1442"/>
      <c r="D39" s="1442"/>
      <c r="E39" s="1442"/>
      <c r="F39" s="1442"/>
      <c r="G39" s="1442"/>
      <c r="H39" s="1442"/>
      <c r="I39" s="1442"/>
      <c r="J39" s="1442"/>
      <c r="K39" s="1442"/>
      <c r="L39" s="1442"/>
      <c r="M39" s="1442"/>
      <c r="N39" s="1458">
        <v>2</v>
      </c>
      <c r="O39" s="1459"/>
      <c r="P39" s="1460"/>
      <c r="Q39" s="1447" t="s">
        <v>456</v>
      </c>
      <c r="R39" s="1448"/>
      <c r="S39" s="1448"/>
      <c r="T39" s="1449"/>
      <c r="U39" s="1450">
        <v>1.2</v>
      </c>
      <c r="V39" s="1451"/>
      <c r="W39" s="1452"/>
      <c r="X39" s="1452"/>
      <c r="Y39" s="1453"/>
      <c r="Z39" s="1494">
        <v>2.4</v>
      </c>
      <c r="AA39" s="1481"/>
      <c r="AB39" s="1481"/>
      <c r="AC39" s="1482"/>
      <c r="AD39" s="1481" t="s">
        <v>457</v>
      </c>
      <c r="AE39" s="1481"/>
      <c r="AF39" s="1482"/>
      <c r="AG39" s="1443"/>
      <c r="AH39" s="1443"/>
      <c r="AI39" s="1443"/>
      <c r="AJ39" s="1443"/>
    </row>
    <row r="40" spans="1:36" ht="24.95" customHeight="1">
      <c r="B40" s="913"/>
      <c r="C40" s="913"/>
      <c r="D40" s="913"/>
      <c r="E40" s="913"/>
      <c r="F40" s="913"/>
      <c r="G40" s="913"/>
      <c r="H40" s="913"/>
      <c r="I40" s="913"/>
      <c r="J40" s="913"/>
      <c r="K40" s="913"/>
      <c r="L40" s="913"/>
      <c r="M40" s="913"/>
      <c r="N40" s="1432">
        <v>3</v>
      </c>
      <c r="O40" s="1433"/>
      <c r="P40" s="1434"/>
      <c r="Q40" s="1310" t="str">
        <f>Q39</f>
        <v>난적</v>
      </c>
      <c r="R40" s="872"/>
      <c r="S40" s="872"/>
      <c r="T40" s="1311"/>
      <c r="U40" s="1396">
        <v>1.6</v>
      </c>
      <c r="V40" s="1397"/>
      <c r="W40" s="1398"/>
      <c r="X40" s="1398"/>
      <c r="Y40" s="1399"/>
      <c r="Z40" s="1312">
        <v>3.2</v>
      </c>
      <c r="AA40" s="1313"/>
      <c r="AB40" s="1313"/>
      <c r="AC40" s="1314"/>
      <c r="AD40" s="1313" t="s">
        <v>458</v>
      </c>
      <c r="AE40" s="1313"/>
      <c r="AF40" s="1314"/>
      <c r="AG40" s="751"/>
      <c r="AH40" s="751"/>
      <c r="AI40" s="751"/>
      <c r="AJ40" s="751"/>
    </row>
    <row r="41" spans="1:36" ht="24.95" customHeight="1">
      <c r="B41" s="1386" t="s">
        <v>459</v>
      </c>
      <c r="C41" s="1386"/>
      <c r="D41" s="1386"/>
      <c r="E41" s="1386"/>
      <c r="F41" s="1386"/>
      <c r="G41" s="1386"/>
      <c r="H41" s="1386"/>
      <c r="I41" s="1386"/>
      <c r="J41" s="1386"/>
      <c r="K41" s="1386"/>
      <c r="L41" s="1386"/>
      <c r="M41" s="1386"/>
      <c r="N41" s="1406"/>
      <c r="O41" s="1407"/>
      <c r="P41" s="1408"/>
      <c r="Q41" s="1385"/>
      <c r="R41" s="1386"/>
      <c r="S41" s="1386"/>
      <c r="T41" s="1387"/>
      <c r="U41" s="1300"/>
      <c r="V41" s="1301"/>
      <c r="W41" s="1302"/>
      <c r="X41" s="1302"/>
      <c r="Y41" s="1303"/>
      <c r="Z41" s="1416"/>
      <c r="AA41" s="1417"/>
      <c r="AB41" s="1417"/>
      <c r="AC41" s="1418"/>
      <c r="AD41" s="1417">
        <v>1.5</v>
      </c>
      <c r="AE41" s="1417"/>
      <c r="AF41" s="1418"/>
      <c r="AG41" s="751"/>
      <c r="AH41" s="751"/>
      <c r="AI41" s="751"/>
      <c r="AJ41" s="751"/>
    </row>
    <row r="42" spans="1:36" ht="24.95" customHeight="1">
      <c r="B42" s="1081"/>
      <c r="C42" s="1081"/>
      <c r="D42" s="1081"/>
      <c r="E42" s="1081"/>
      <c r="F42" s="1081"/>
      <c r="G42" s="1081"/>
      <c r="H42" s="1081"/>
      <c r="I42" s="1081"/>
      <c r="J42" s="1081"/>
      <c r="K42" s="1081"/>
      <c r="L42" s="1081"/>
      <c r="M42" s="1081"/>
      <c r="N42" s="1413">
        <v>2</v>
      </c>
      <c r="O42" s="1414"/>
      <c r="P42" s="1415"/>
      <c r="Q42" s="1388" t="s">
        <v>456</v>
      </c>
      <c r="R42" s="1081"/>
      <c r="S42" s="1081"/>
      <c r="T42" s="1389"/>
      <c r="U42" s="1396">
        <v>2</v>
      </c>
      <c r="V42" s="1397"/>
      <c r="W42" s="1398"/>
      <c r="X42" s="1398"/>
      <c r="Y42" s="1399"/>
      <c r="Z42" s="1483">
        <v>4</v>
      </c>
      <c r="AA42" s="1315"/>
      <c r="AB42" s="1315"/>
      <c r="AC42" s="1316"/>
      <c r="AD42" s="1315">
        <v>2</v>
      </c>
      <c r="AE42" s="1315"/>
      <c r="AF42" s="1316"/>
      <c r="AG42" s="751"/>
      <c r="AH42" s="751"/>
      <c r="AI42" s="751"/>
      <c r="AJ42" s="751"/>
    </row>
    <row r="43" spans="1:36" ht="24.95" customHeight="1">
      <c r="B43" s="1081"/>
      <c r="C43" s="1081"/>
      <c r="D43" s="1081"/>
      <c r="E43" s="1081"/>
      <c r="F43" s="1081"/>
      <c r="G43" s="1081"/>
      <c r="H43" s="1081"/>
      <c r="I43" s="1081"/>
      <c r="J43" s="1081"/>
      <c r="K43" s="1081"/>
      <c r="L43" s="1081"/>
      <c r="M43" s="1081"/>
      <c r="N43" s="1413"/>
      <c r="O43" s="1414"/>
      <c r="P43" s="1415"/>
      <c r="Q43" s="1388"/>
      <c r="R43" s="1081"/>
      <c r="S43" s="1081"/>
      <c r="T43" s="1389"/>
      <c r="U43" s="1402"/>
      <c r="V43" s="1403"/>
      <c r="W43" s="1404"/>
      <c r="X43" s="1404"/>
      <c r="Y43" s="1405"/>
      <c r="Z43" s="1419"/>
      <c r="AA43" s="1420"/>
      <c r="AB43" s="1420"/>
      <c r="AC43" s="1421"/>
      <c r="AD43" s="1315">
        <v>3</v>
      </c>
      <c r="AE43" s="1315"/>
      <c r="AF43" s="1316"/>
      <c r="AG43" s="751"/>
      <c r="AH43" s="751"/>
      <c r="AI43" s="751"/>
      <c r="AJ43" s="751"/>
    </row>
    <row r="44" spans="1:36" ht="24.95" customHeight="1">
      <c r="B44" s="913"/>
      <c r="C44" s="913"/>
      <c r="D44" s="913"/>
      <c r="E44" s="913"/>
      <c r="F44" s="913"/>
      <c r="G44" s="913"/>
      <c r="H44" s="913"/>
      <c r="I44" s="913"/>
      <c r="J44" s="913"/>
      <c r="K44" s="913"/>
      <c r="L44" s="913"/>
      <c r="M44" s="913"/>
      <c r="N44" s="1432">
        <v>3</v>
      </c>
      <c r="O44" s="1433"/>
      <c r="P44" s="1434"/>
      <c r="Q44" s="1424"/>
      <c r="R44" s="1425"/>
      <c r="S44" s="1425"/>
      <c r="T44" s="1426"/>
      <c r="U44" s="1396">
        <v>2.2000000000000002</v>
      </c>
      <c r="V44" s="1397"/>
      <c r="W44" s="1398"/>
      <c r="X44" s="1398"/>
      <c r="Y44" s="1399"/>
      <c r="Z44" s="1419">
        <v>4.5</v>
      </c>
      <c r="AA44" s="1420"/>
      <c r="AB44" s="1420"/>
      <c r="AC44" s="1421"/>
      <c r="AD44" s="1420"/>
      <c r="AE44" s="1420"/>
      <c r="AF44" s="1421"/>
      <c r="AG44" s="751"/>
      <c r="AH44" s="751"/>
      <c r="AI44" s="751"/>
      <c r="AJ44" s="751"/>
    </row>
    <row r="45" spans="1:36" ht="24.95" customHeight="1">
      <c r="B45" s="872" t="s">
        <v>459</v>
      </c>
      <c r="C45" s="872"/>
      <c r="D45" s="872"/>
      <c r="E45" s="872"/>
      <c r="F45" s="872"/>
      <c r="G45" s="872"/>
      <c r="H45" s="872"/>
      <c r="I45" s="872"/>
      <c r="J45" s="872"/>
      <c r="K45" s="872"/>
      <c r="L45" s="872"/>
      <c r="M45" s="872"/>
      <c r="N45" s="1390">
        <v>2</v>
      </c>
      <c r="O45" s="878"/>
      <c r="P45" s="1391"/>
      <c r="Q45" s="1310" t="s">
        <v>460</v>
      </c>
      <c r="R45" s="872"/>
      <c r="S45" s="872"/>
      <c r="T45" s="1311"/>
      <c r="U45" s="1392">
        <v>5.8</v>
      </c>
      <c r="V45" s="1393"/>
      <c r="W45" s="1394"/>
      <c r="X45" s="1394"/>
      <c r="Y45" s="1395"/>
      <c r="Z45" s="1312">
        <v>7</v>
      </c>
      <c r="AA45" s="1313"/>
      <c r="AB45" s="1313"/>
      <c r="AC45" s="1314"/>
      <c r="AD45" s="1313"/>
      <c r="AE45" s="1313"/>
      <c r="AF45" s="1314"/>
      <c r="AG45" s="751"/>
      <c r="AH45" s="751"/>
      <c r="AI45" s="751"/>
      <c r="AJ45" s="751"/>
    </row>
    <row r="46" spans="1:36" ht="24.95" customHeight="1">
      <c r="B46" s="872" t="s">
        <v>461</v>
      </c>
      <c r="C46" s="872"/>
      <c r="D46" s="872"/>
      <c r="E46" s="872"/>
      <c r="F46" s="872"/>
      <c r="G46" s="872"/>
      <c r="H46" s="872"/>
      <c r="I46" s="872"/>
      <c r="J46" s="872"/>
      <c r="K46" s="872"/>
      <c r="L46" s="872"/>
      <c r="M46" s="872"/>
      <c r="N46" s="1390">
        <v>2</v>
      </c>
      <c r="O46" s="878"/>
      <c r="P46" s="1391"/>
      <c r="Q46" s="1310" t="str">
        <f>Q45</f>
        <v>특별한 것</v>
      </c>
      <c r="R46" s="872"/>
      <c r="S46" s="872"/>
      <c r="T46" s="1311"/>
      <c r="U46" s="1392" t="s">
        <v>462</v>
      </c>
      <c r="V46" s="1393"/>
      <c r="W46" s="1394"/>
      <c r="X46" s="1394"/>
      <c r="Y46" s="1395"/>
      <c r="Z46" s="1427" t="s">
        <v>463</v>
      </c>
      <c r="AA46" s="1428"/>
      <c r="AB46" s="1428"/>
      <c r="AC46" s="1429"/>
      <c r="AD46" s="1313"/>
      <c r="AE46" s="1313"/>
      <c r="AF46" s="1314"/>
      <c r="AG46" s="751"/>
      <c r="AH46" s="751"/>
      <c r="AI46" s="751"/>
      <c r="AJ46" s="751"/>
    </row>
    <row r="47" spans="1:36" ht="24.95" customHeight="1">
      <c r="B47" s="1422" t="s">
        <v>464</v>
      </c>
      <c r="C47" s="1422"/>
      <c r="D47" s="1422"/>
      <c r="E47" s="1422"/>
      <c r="F47" s="1422"/>
      <c r="G47" s="1422"/>
      <c r="H47" s="1422"/>
      <c r="I47" s="1422"/>
      <c r="J47" s="1422"/>
      <c r="K47" s="1422"/>
      <c r="L47" s="1422"/>
      <c r="M47" s="1422"/>
      <c r="N47" s="1385">
        <v>2</v>
      </c>
      <c r="O47" s="1386"/>
      <c r="P47" s="1387"/>
      <c r="Q47" s="1385" t="s">
        <v>456</v>
      </c>
      <c r="R47" s="1386"/>
      <c r="S47" s="1386"/>
      <c r="T47" s="1387"/>
      <c r="U47" s="1416">
        <v>7</v>
      </c>
      <c r="V47" s="1417"/>
      <c r="W47" s="1417"/>
      <c r="X47" s="1417"/>
      <c r="Y47" s="1418"/>
      <c r="Z47" s="1416">
        <v>8</v>
      </c>
      <c r="AA47" s="1417"/>
      <c r="AB47" s="1417"/>
      <c r="AC47" s="1418"/>
      <c r="AD47" s="1473" t="s">
        <v>465</v>
      </c>
      <c r="AE47" s="1474"/>
      <c r="AF47" s="1475"/>
      <c r="AG47" s="751"/>
      <c r="AH47" s="751"/>
      <c r="AI47" s="751"/>
      <c r="AJ47" s="751"/>
    </row>
    <row r="48" spans="1:36" ht="24.95" customHeight="1">
      <c r="B48" s="1423"/>
      <c r="C48" s="1423"/>
      <c r="D48" s="1423"/>
      <c r="E48" s="1423"/>
      <c r="F48" s="1423"/>
      <c r="G48" s="1423"/>
      <c r="H48" s="1423"/>
      <c r="I48" s="1423"/>
      <c r="J48" s="1423"/>
      <c r="K48" s="1423"/>
      <c r="L48" s="1423"/>
      <c r="M48" s="1423"/>
      <c r="N48" s="1409"/>
      <c r="O48" s="913"/>
      <c r="P48" s="1410"/>
      <c r="Q48" s="1409"/>
      <c r="R48" s="913"/>
      <c r="S48" s="913"/>
      <c r="T48" s="1410"/>
      <c r="U48" s="1419"/>
      <c r="V48" s="1420"/>
      <c r="W48" s="1420"/>
      <c r="X48" s="1420"/>
      <c r="Y48" s="1421"/>
      <c r="Z48" s="1419"/>
      <c r="AA48" s="1420"/>
      <c r="AB48" s="1420"/>
      <c r="AC48" s="1421"/>
      <c r="AD48" s="1476"/>
      <c r="AE48" s="1477"/>
      <c r="AF48" s="1478"/>
      <c r="AG48" s="751"/>
      <c r="AH48" s="751"/>
      <c r="AI48" s="751"/>
      <c r="AJ48" s="751"/>
    </row>
    <row r="49" spans="2:62" ht="24.95" customHeight="1">
      <c r="B49" s="872" t="s">
        <v>129</v>
      </c>
      <c r="C49" s="872"/>
      <c r="D49" s="872"/>
      <c r="E49" s="872"/>
      <c r="F49" s="872"/>
      <c r="G49" s="872"/>
      <c r="H49" s="872"/>
      <c r="I49" s="872"/>
      <c r="J49" s="872"/>
      <c r="K49" s="872"/>
      <c r="L49" s="872"/>
      <c r="M49" s="872"/>
      <c r="N49" s="1406"/>
      <c r="O49" s="1407"/>
      <c r="P49" s="1408"/>
      <c r="Q49" s="1385" t="s">
        <v>456</v>
      </c>
      <c r="R49" s="1386"/>
      <c r="S49" s="1386"/>
      <c r="T49" s="1387"/>
      <c r="U49" s="1300"/>
      <c r="V49" s="1301"/>
      <c r="W49" s="1302"/>
      <c r="X49" s="1302"/>
      <c r="Y49" s="1303"/>
      <c r="Z49" s="1416"/>
      <c r="AA49" s="1417"/>
      <c r="AB49" s="1417"/>
      <c r="AC49" s="1418"/>
      <c r="AD49" s="1417">
        <v>1.5</v>
      </c>
      <c r="AE49" s="1417"/>
      <c r="AF49" s="1418"/>
      <c r="AG49" s="751"/>
      <c r="AH49" s="751"/>
      <c r="AI49" s="751"/>
      <c r="AJ49" s="751"/>
    </row>
    <row r="50" spans="2:62" ht="24.95" customHeight="1">
      <c r="B50" s="872"/>
      <c r="C50" s="872"/>
      <c r="D50" s="872"/>
      <c r="E50" s="872"/>
      <c r="F50" s="872"/>
      <c r="G50" s="872"/>
      <c r="H50" s="872"/>
      <c r="I50" s="872"/>
      <c r="J50" s="872"/>
      <c r="K50" s="872"/>
      <c r="L50" s="872"/>
      <c r="M50" s="872"/>
      <c r="N50" s="1413">
        <v>2</v>
      </c>
      <c r="O50" s="1414"/>
      <c r="P50" s="1415"/>
      <c r="Q50" s="1388"/>
      <c r="R50" s="1081"/>
      <c r="S50" s="1081"/>
      <c r="T50" s="1389"/>
      <c r="U50" s="1396">
        <v>9</v>
      </c>
      <c r="V50" s="1397"/>
      <c r="W50" s="1398"/>
      <c r="X50" s="1398"/>
      <c r="Y50" s="1399"/>
      <c r="Z50" s="1483">
        <v>10</v>
      </c>
      <c r="AA50" s="1315"/>
      <c r="AB50" s="1315"/>
      <c r="AC50" s="1316"/>
      <c r="AD50" s="1315">
        <v>2</v>
      </c>
      <c r="AE50" s="1315"/>
      <c r="AF50" s="1316"/>
      <c r="AG50" s="751"/>
      <c r="AH50" s="751"/>
      <c r="AI50" s="751"/>
      <c r="AJ50" s="751"/>
    </row>
    <row r="51" spans="2:62" ht="24.95" customHeight="1">
      <c r="B51" s="872"/>
      <c r="C51" s="872"/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1400"/>
      <c r="O51" s="914"/>
      <c r="P51" s="1401"/>
      <c r="Q51" s="1409"/>
      <c r="R51" s="913"/>
      <c r="S51" s="913"/>
      <c r="T51" s="1410"/>
      <c r="U51" s="1402"/>
      <c r="V51" s="1403"/>
      <c r="W51" s="1404"/>
      <c r="X51" s="1404"/>
      <c r="Y51" s="1405"/>
      <c r="Z51" s="1419"/>
      <c r="AA51" s="1420"/>
      <c r="AB51" s="1420"/>
      <c r="AC51" s="1421"/>
      <c r="AD51" s="1420">
        <v>3</v>
      </c>
      <c r="AE51" s="1420"/>
      <c r="AF51" s="1421"/>
      <c r="AG51" s="751"/>
      <c r="AH51" s="751"/>
      <c r="AI51" s="751"/>
      <c r="AJ51" s="751"/>
    </row>
    <row r="52" spans="2:62" ht="24.95" customHeight="1">
      <c r="B52" s="872" t="s">
        <v>128</v>
      </c>
      <c r="C52" s="872"/>
      <c r="D52" s="872"/>
      <c r="E52" s="872"/>
      <c r="F52" s="872"/>
      <c r="G52" s="872"/>
      <c r="H52" s="872"/>
      <c r="I52" s="872"/>
      <c r="J52" s="872"/>
      <c r="K52" s="872"/>
      <c r="L52" s="872"/>
      <c r="M52" s="872"/>
      <c r="N52" s="1390">
        <v>2</v>
      </c>
      <c r="O52" s="878"/>
      <c r="P52" s="1391"/>
      <c r="Q52" s="1310" t="s">
        <v>456</v>
      </c>
      <c r="R52" s="872"/>
      <c r="S52" s="872"/>
      <c r="T52" s="1311"/>
      <c r="U52" s="1392">
        <v>15.8</v>
      </c>
      <c r="V52" s="1393"/>
      <c r="W52" s="1394"/>
      <c r="X52" s="1394"/>
      <c r="Y52" s="1395"/>
      <c r="Z52" s="1419">
        <v>31.8</v>
      </c>
      <c r="AA52" s="1420"/>
      <c r="AB52" s="1420"/>
      <c r="AC52" s="1421"/>
      <c r="AD52" s="1428" t="s">
        <v>466</v>
      </c>
      <c r="AE52" s="1428"/>
      <c r="AF52" s="1429"/>
      <c r="AG52" s="751"/>
      <c r="AH52" s="751"/>
      <c r="AI52" s="751"/>
      <c r="AJ52" s="751"/>
    </row>
    <row r="53" spans="2:62" ht="24.95" customHeight="1">
      <c r="B53" s="872" t="s">
        <v>467</v>
      </c>
      <c r="C53" s="872"/>
      <c r="D53" s="872"/>
      <c r="E53" s="872"/>
      <c r="F53" s="872"/>
      <c r="G53" s="872"/>
      <c r="H53" s="872"/>
      <c r="I53" s="872"/>
      <c r="J53" s="872"/>
      <c r="K53" s="872"/>
      <c r="L53" s="872"/>
      <c r="M53" s="872"/>
      <c r="N53" s="1310">
        <v>2</v>
      </c>
      <c r="O53" s="872"/>
      <c r="P53" s="1311"/>
      <c r="Q53" s="1385" t="s">
        <v>456</v>
      </c>
      <c r="R53" s="1386"/>
      <c r="S53" s="1386"/>
      <c r="T53" s="1387"/>
      <c r="U53" s="1312">
        <v>6.5</v>
      </c>
      <c r="V53" s="1313"/>
      <c r="W53" s="1313"/>
      <c r="X53" s="1313"/>
      <c r="Y53" s="1314"/>
      <c r="Z53" s="1312">
        <v>7.5</v>
      </c>
      <c r="AA53" s="1313"/>
      <c r="AB53" s="1313"/>
      <c r="AC53" s="1314"/>
      <c r="AD53" s="1417"/>
      <c r="AE53" s="1417"/>
      <c r="AF53" s="1418"/>
      <c r="AG53" s="751"/>
      <c r="AH53" s="751"/>
      <c r="AI53" s="751"/>
      <c r="AJ53" s="751"/>
    </row>
    <row r="54" spans="2:62" ht="24.95" customHeight="1">
      <c r="B54" s="872" t="s">
        <v>468</v>
      </c>
      <c r="C54" s="872"/>
      <c r="D54" s="872"/>
      <c r="E54" s="872"/>
      <c r="F54" s="872"/>
      <c r="G54" s="872"/>
      <c r="H54" s="872"/>
      <c r="I54" s="872"/>
      <c r="J54" s="872"/>
      <c r="K54" s="872"/>
      <c r="L54" s="872"/>
      <c r="M54" s="872"/>
      <c r="N54" s="1310">
        <v>2</v>
      </c>
      <c r="O54" s="872"/>
      <c r="P54" s="1311"/>
      <c r="Q54" s="1388"/>
      <c r="R54" s="1081"/>
      <c r="S54" s="1081"/>
      <c r="T54" s="1389"/>
      <c r="U54" s="1312">
        <v>8</v>
      </c>
      <c r="V54" s="1313"/>
      <c r="W54" s="1313"/>
      <c r="X54" s="1313"/>
      <c r="Y54" s="1314"/>
      <c r="Z54" s="1312">
        <v>9.5</v>
      </c>
      <c r="AA54" s="1313"/>
      <c r="AB54" s="1313"/>
      <c r="AC54" s="1314"/>
      <c r="AD54" s="1315"/>
      <c r="AE54" s="1315"/>
      <c r="AF54" s="1316"/>
      <c r="AG54" s="751"/>
      <c r="AH54" s="751"/>
      <c r="AI54" s="751"/>
      <c r="AJ54" s="751"/>
    </row>
    <row r="55" spans="2:62" ht="24.95" customHeight="1">
      <c r="B55" s="872" t="s">
        <v>469</v>
      </c>
      <c r="C55" s="872"/>
      <c r="D55" s="872"/>
      <c r="E55" s="872"/>
      <c r="F55" s="872"/>
      <c r="G55" s="872"/>
      <c r="H55" s="872"/>
      <c r="I55" s="872"/>
      <c r="J55" s="872"/>
      <c r="K55" s="872"/>
      <c r="L55" s="872"/>
      <c r="M55" s="872"/>
      <c r="N55" s="1310">
        <v>1</v>
      </c>
      <c r="O55" s="872"/>
      <c r="P55" s="1311"/>
      <c r="Q55" s="1388"/>
      <c r="R55" s="1081"/>
      <c r="S55" s="1081"/>
      <c r="T55" s="1389"/>
      <c r="U55" s="1312">
        <v>11</v>
      </c>
      <c r="V55" s="1313"/>
      <c r="W55" s="1313"/>
      <c r="X55" s="1313"/>
      <c r="Y55" s="1314"/>
      <c r="Z55" s="1312">
        <v>22</v>
      </c>
      <c r="AA55" s="1313"/>
      <c r="AB55" s="1313"/>
      <c r="AC55" s="1314"/>
      <c r="AD55" s="1315"/>
      <c r="AE55" s="1315"/>
      <c r="AF55" s="1316"/>
      <c r="AG55" s="751"/>
      <c r="AH55" s="751"/>
      <c r="AI55" s="751"/>
      <c r="AJ55" s="751"/>
    </row>
    <row r="56" spans="2:62" ht="24.95" customHeight="1">
      <c r="B56" s="874" t="s">
        <v>129</v>
      </c>
      <c r="C56" s="874"/>
      <c r="D56" s="874"/>
      <c r="E56" s="874"/>
      <c r="F56" s="874"/>
      <c r="G56" s="874"/>
      <c r="H56" s="874"/>
      <c r="I56" s="874"/>
      <c r="J56" s="874"/>
      <c r="K56" s="874"/>
      <c r="L56" s="874"/>
      <c r="M56" s="874"/>
      <c r="N56" s="1435">
        <v>1</v>
      </c>
      <c r="O56" s="1436"/>
      <c r="P56" s="1437"/>
      <c r="Q56" s="1430" t="s">
        <v>470</v>
      </c>
      <c r="R56" s="945"/>
      <c r="S56" s="945"/>
      <c r="T56" s="1431"/>
      <c r="U56" s="1378">
        <v>12</v>
      </c>
      <c r="V56" s="1379"/>
      <c r="W56" s="1380"/>
      <c r="X56" s="1380"/>
      <c r="Y56" s="1381"/>
      <c r="Z56" s="1498">
        <v>15</v>
      </c>
      <c r="AA56" s="1496"/>
      <c r="AB56" s="1496"/>
      <c r="AC56" s="1497"/>
      <c r="AD56" s="1496"/>
      <c r="AE56" s="1496"/>
      <c r="AF56" s="1497"/>
      <c r="AG56" s="792"/>
      <c r="AH56" s="792"/>
      <c r="AI56" s="792"/>
      <c r="AJ56" s="792"/>
    </row>
    <row r="57" spans="2:62" ht="18" customHeight="1"/>
    <row r="58" spans="2:62" ht="18" customHeight="1"/>
    <row r="59" spans="2:62" ht="18" customHeight="1">
      <c r="B59" s="659" t="s">
        <v>447</v>
      </c>
      <c r="C59" s="346" t="s">
        <v>648</v>
      </c>
      <c r="AB59" s="346" t="s">
        <v>535</v>
      </c>
      <c r="AC59" s="1308" t="s">
        <v>714</v>
      </c>
      <c r="AD59" s="787"/>
      <c r="AE59" s="787"/>
      <c r="AF59" s="787"/>
      <c r="AG59" s="787"/>
      <c r="AH59" s="787"/>
      <c r="AI59" s="787"/>
      <c r="AJ59" s="346" t="s">
        <v>537</v>
      </c>
    </row>
    <row r="60" spans="2:62" ht="18" customHeight="1" thickBot="1">
      <c r="B60" s="1329" t="s">
        <v>786</v>
      </c>
      <c r="C60" s="1330"/>
      <c r="D60" s="1330"/>
      <c r="E60" s="1330"/>
      <c r="F60" s="1330"/>
      <c r="G60" s="1330" t="s">
        <v>787</v>
      </c>
      <c r="H60" s="1330"/>
      <c r="I60" s="1330"/>
      <c r="J60" s="1330"/>
      <c r="K60" s="1330" t="s">
        <v>788</v>
      </c>
      <c r="L60" s="1330"/>
      <c r="M60" s="1330"/>
      <c r="N60" s="1330"/>
      <c r="O60" s="1330" t="s">
        <v>789</v>
      </c>
      <c r="P60" s="1330"/>
      <c r="Q60" s="1330"/>
      <c r="R60" s="1330"/>
      <c r="S60" s="1330"/>
      <c r="T60" s="1330" t="s">
        <v>274</v>
      </c>
      <c r="U60" s="1330"/>
      <c r="V60" s="1330"/>
      <c r="W60" s="1330"/>
      <c r="X60" s="1330" t="s">
        <v>651</v>
      </c>
      <c r="Y60" s="1330"/>
      <c r="Z60" s="1330"/>
      <c r="AA60" s="1330"/>
      <c r="AB60" s="1330" t="s">
        <v>652</v>
      </c>
      <c r="AC60" s="1330"/>
      <c r="AD60" s="1330"/>
      <c r="AE60" s="1330"/>
      <c r="AF60" s="1330"/>
      <c r="AG60" s="1330"/>
      <c r="AH60" s="1330" t="s">
        <v>434</v>
      </c>
      <c r="AI60" s="1330"/>
      <c r="AJ60" s="1338"/>
      <c r="AP60" s="427" t="s">
        <v>653</v>
      </c>
      <c r="AQ60" s="427">
        <v>0.5</v>
      </c>
      <c r="AR60" s="427">
        <v>1</v>
      </c>
      <c r="AS60" s="427">
        <v>2</v>
      </c>
      <c r="AT60" s="427">
        <v>3.2</v>
      </c>
      <c r="AU60" s="427">
        <v>4</v>
      </c>
      <c r="AV60" s="427">
        <v>5</v>
      </c>
      <c r="AW60" s="427">
        <v>6.3</v>
      </c>
      <c r="AX60" s="427">
        <v>8</v>
      </c>
      <c r="AY60" s="427">
        <v>10</v>
      </c>
      <c r="AZ60" s="427">
        <v>12.5</v>
      </c>
      <c r="BA60" s="427">
        <v>16</v>
      </c>
      <c r="BB60" s="427">
        <v>20</v>
      </c>
      <c r="BC60" s="427">
        <v>25</v>
      </c>
      <c r="BD60" s="427">
        <v>32</v>
      </c>
      <c r="BE60" s="427">
        <v>40</v>
      </c>
      <c r="BF60" s="427">
        <v>50</v>
      </c>
      <c r="BG60" s="427">
        <v>64</v>
      </c>
      <c r="BH60" s="427">
        <v>72</v>
      </c>
      <c r="BI60" s="427">
        <v>80</v>
      </c>
      <c r="BJ60" s="426"/>
    </row>
    <row r="61" spans="2:62" ht="18" customHeight="1" thickTop="1">
      <c r="B61" s="1411">
        <f>2.3*9.81</f>
        <v>22.562999999999999</v>
      </c>
      <c r="C61" s="1412"/>
      <c r="D61" s="1412"/>
      <c r="E61" s="1412"/>
      <c r="F61" s="1412"/>
      <c r="G61" s="1344">
        <f>I4</f>
        <v>3.6</v>
      </c>
      <c r="H61" s="1344"/>
      <c r="I61" s="1344"/>
      <c r="J61" s="1344"/>
      <c r="K61" s="1345">
        <f>Z47</f>
        <v>8</v>
      </c>
      <c r="L61" s="1345"/>
      <c r="M61" s="1345"/>
      <c r="N61" s="1345"/>
      <c r="O61" s="1382">
        <f>ROUND(B61/10.1,3)</f>
        <v>2.234</v>
      </c>
      <c r="P61" s="1382"/>
      <c r="Q61" s="1382"/>
      <c r="R61" s="1382"/>
      <c r="S61" s="1382"/>
      <c r="T61" s="1382">
        <v>1.5</v>
      </c>
      <c r="U61" s="1382"/>
      <c r="V61" s="1382"/>
      <c r="W61" s="1382"/>
      <c r="X61" s="1383">
        <f>(B61*G61^3/(K61*T61*(O61-1)^3))</f>
        <v>46.685027671379082</v>
      </c>
      <c r="Y61" s="1383"/>
      <c r="Z61" s="1383"/>
      <c r="AA61" s="1383"/>
      <c r="AB61" s="1384">
        <f>AW60</f>
        <v>6.3</v>
      </c>
      <c r="AC61" s="1384"/>
      <c r="AD61" s="1384"/>
      <c r="AE61" s="1384"/>
      <c r="AF61" s="1384"/>
      <c r="AG61" s="1384"/>
      <c r="AH61" s="1341"/>
      <c r="AI61" s="1341"/>
      <c r="AJ61" s="1322"/>
      <c r="AM61" s="661">
        <f>X61/9.81</f>
        <v>4.7589222906604567</v>
      </c>
      <c r="AP61" s="427" t="s">
        <v>654</v>
      </c>
      <c r="AQ61" s="427">
        <v>0.46</v>
      </c>
      <c r="AR61" s="427">
        <v>0.92</v>
      </c>
      <c r="AS61" s="427">
        <v>1.84</v>
      </c>
      <c r="AT61" s="427">
        <v>2.88</v>
      </c>
      <c r="AU61" s="427">
        <v>3.68</v>
      </c>
      <c r="AV61" s="427">
        <v>4.5999999999999996</v>
      </c>
      <c r="AW61" s="427">
        <v>5.75</v>
      </c>
      <c r="AX61" s="427">
        <v>7.36</v>
      </c>
      <c r="AY61" s="427">
        <v>9.1999999999999993</v>
      </c>
      <c r="AZ61" s="427">
        <v>11.5</v>
      </c>
      <c r="BA61" s="427">
        <v>14.49</v>
      </c>
      <c r="BB61" s="427">
        <v>18.399999999999999</v>
      </c>
      <c r="BC61" s="427">
        <v>23</v>
      </c>
      <c r="BD61" s="427">
        <v>28.75</v>
      </c>
      <c r="BE61" s="427">
        <v>36.799999999999997</v>
      </c>
      <c r="BF61" s="427">
        <v>46</v>
      </c>
      <c r="BG61" s="427">
        <v>58.88</v>
      </c>
      <c r="BH61" s="427">
        <v>66.25</v>
      </c>
      <c r="BI61" s="427">
        <v>80.5</v>
      </c>
      <c r="BJ61" s="426"/>
    </row>
    <row r="62" spans="2:62" ht="18" customHeight="1">
      <c r="B62" s="659" t="s">
        <v>447</v>
      </c>
      <c r="C62" s="346" t="s">
        <v>648</v>
      </c>
      <c r="AB62" s="346" t="s">
        <v>535</v>
      </c>
      <c r="AC62" s="1308" t="s">
        <v>715</v>
      </c>
      <c r="AD62" s="787"/>
      <c r="AE62" s="787"/>
      <c r="AF62" s="787"/>
      <c r="AG62" s="787"/>
      <c r="AH62" s="787"/>
      <c r="AI62" s="787"/>
      <c r="AJ62" s="346" t="s">
        <v>537</v>
      </c>
      <c r="AP62" s="662" t="s">
        <v>655</v>
      </c>
      <c r="AQ62" s="663">
        <f>AQ61*9.81</f>
        <v>4.5126000000000008</v>
      </c>
      <c r="AR62" s="663">
        <f t="shared" ref="AR62:BI62" si="0">AR61*9.81</f>
        <v>9.0252000000000017</v>
      </c>
      <c r="AS62" s="663">
        <f t="shared" si="0"/>
        <v>18.050400000000003</v>
      </c>
      <c r="AT62" s="663">
        <f t="shared" si="0"/>
        <v>28.252800000000001</v>
      </c>
      <c r="AU62" s="663">
        <f t="shared" si="0"/>
        <v>36.100800000000007</v>
      </c>
      <c r="AV62" s="663">
        <f t="shared" si="0"/>
        <v>45.125999999999998</v>
      </c>
      <c r="AW62" s="664">
        <f t="shared" si="0"/>
        <v>56.407500000000006</v>
      </c>
      <c r="AX62" s="664">
        <f t="shared" si="0"/>
        <v>72.201600000000013</v>
      </c>
      <c r="AY62" s="664">
        <f t="shared" si="0"/>
        <v>90.251999999999995</v>
      </c>
      <c r="AZ62" s="664">
        <f t="shared" si="0"/>
        <v>112.81500000000001</v>
      </c>
      <c r="BA62" s="663">
        <f t="shared" si="0"/>
        <v>142.14690000000002</v>
      </c>
      <c r="BB62" s="663">
        <f t="shared" si="0"/>
        <v>180.50399999999999</v>
      </c>
      <c r="BC62" s="663">
        <f t="shared" si="0"/>
        <v>225.63000000000002</v>
      </c>
      <c r="BD62" s="663">
        <f t="shared" si="0"/>
        <v>282.03750000000002</v>
      </c>
      <c r="BE62" s="663">
        <f t="shared" si="0"/>
        <v>361.00799999999998</v>
      </c>
      <c r="BF62" s="663">
        <f t="shared" si="0"/>
        <v>451.26000000000005</v>
      </c>
      <c r="BG62" s="663">
        <f t="shared" si="0"/>
        <v>577.61280000000011</v>
      </c>
      <c r="BH62" s="663">
        <f t="shared" si="0"/>
        <v>649.91250000000002</v>
      </c>
      <c r="BI62" s="663">
        <f t="shared" si="0"/>
        <v>789.70500000000004</v>
      </c>
    </row>
    <row r="63" spans="2:62" ht="18" customHeight="1" thickBot="1">
      <c r="B63" s="1329" t="s">
        <v>786</v>
      </c>
      <c r="C63" s="1330"/>
      <c r="D63" s="1330"/>
      <c r="E63" s="1330"/>
      <c r="F63" s="1330"/>
      <c r="G63" s="1330" t="s">
        <v>787</v>
      </c>
      <c r="H63" s="1330"/>
      <c r="I63" s="1330"/>
      <c r="J63" s="1330"/>
      <c r="K63" s="1330" t="s">
        <v>788</v>
      </c>
      <c r="L63" s="1330"/>
      <c r="M63" s="1330"/>
      <c r="N63" s="1330"/>
      <c r="O63" s="1330" t="s">
        <v>789</v>
      </c>
      <c r="P63" s="1330"/>
      <c r="Q63" s="1330"/>
      <c r="R63" s="1330"/>
      <c r="S63" s="1330"/>
      <c r="T63" s="1330" t="s">
        <v>274</v>
      </c>
      <c r="U63" s="1330"/>
      <c r="V63" s="1330"/>
      <c r="W63" s="1330"/>
      <c r="X63" s="1330" t="s">
        <v>651</v>
      </c>
      <c r="Y63" s="1330"/>
      <c r="Z63" s="1330"/>
      <c r="AA63" s="1330"/>
      <c r="AB63" s="1330" t="s">
        <v>652</v>
      </c>
      <c r="AC63" s="1330"/>
      <c r="AD63" s="1330"/>
      <c r="AE63" s="1330"/>
      <c r="AF63" s="1330"/>
      <c r="AG63" s="1330"/>
      <c r="AH63" s="1330" t="s">
        <v>434</v>
      </c>
      <c r="AI63" s="1330"/>
      <c r="AJ63" s="1338"/>
    </row>
    <row r="64" spans="2:62" ht="18" customHeight="1" thickTop="1">
      <c r="B64" s="1411">
        <f>B61</f>
        <v>22.562999999999999</v>
      </c>
      <c r="C64" s="1412"/>
      <c r="D64" s="1412"/>
      <c r="E64" s="1412"/>
      <c r="F64" s="1412"/>
      <c r="G64" s="1344">
        <f>I5</f>
        <v>4.3</v>
      </c>
      <c r="H64" s="1344"/>
      <c r="I64" s="1344"/>
      <c r="J64" s="1344"/>
      <c r="K64" s="1345">
        <f>Z47</f>
        <v>8</v>
      </c>
      <c r="L64" s="1345"/>
      <c r="M64" s="1345"/>
      <c r="N64" s="1345"/>
      <c r="O64" s="1382">
        <f>ROUND(B64/10.1,3)</f>
        <v>2.234</v>
      </c>
      <c r="P64" s="1382"/>
      <c r="Q64" s="1382"/>
      <c r="R64" s="1382"/>
      <c r="S64" s="1382"/>
      <c r="T64" s="1382">
        <v>1.5</v>
      </c>
      <c r="U64" s="1382"/>
      <c r="V64" s="1382"/>
      <c r="W64" s="1382"/>
      <c r="X64" s="1383">
        <f>(B64*G64^3/(K64*T64*(O64-1)^3))</f>
        <v>79.556466372349433</v>
      </c>
      <c r="Y64" s="1383"/>
      <c r="Z64" s="1383"/>
      <c r="AA64" s="1383"/>
      <c r="AB64" s="1384">
        <f>AY60</f>
        <v>10</v>
      </c>
      <c r="AC64" s="1384"/>
      <c r="AD64" s="1384"/>
      <c r="AE64" s="1384"/>
      <c r="AF64" s="1384"/>
      <c r="AG64" s="1384"/>
      <c r="AH64" s="1341"/>
      <c r="AI64" s="1341"/>
      <c r="AJ64" s="1322"/>
      <c r="AM64" s="661">
        <f>X64/9.81</f>
        <v>8.1097315364270575</v>
      </c>
    </row>
    <row r="65" spans="1:41" ht="18" customHeight="1">
      <c r="B65" s="659" t="s">
        <v>447</v>
      </c>
      <c r="C65" s="346" t="s">
        <v>648</v>
      </c>
      <c r="AB65" s="346" t="s">
        <v>535</v>
      </c>
      <c r="AC65" s="1308" t="s">
        <v>716</v>
      </c>
      <c r="AD65" s="787"/>
      <c r="AE65" s="787"/>
      <c r="AF65" s="787"/>
      <c r="AG65" s="787"/>
      <c r="AH65" s="787"/>
      <c r="AI65" s="787"/>
      <c r="AJ65" s="346" t="s">
        <v>537</v>
      </c>
    </row>
    <row r="66" spans="1:41" ht="18" customHeight="1" thickBot="1">
      <c r="B66" s="1328" t="s">
        <v>786</v>
      </c>
      <c r="C66" s="1328"/>
      <c r="D66" s="1328"/>
      <c r="E66" s="1328"/>
      <c r="F66" s="1329"/>
      <c r="G66" s="1330" t="s">
        <v>787</v>
      </c>
      <c r="H66" s="1330"/>
      <c r="I66" s="1330"/>
      <c r="J66" s="1330"/>
      <c r="K66" s="1330" t="s">
        <v>788</v>
      </c>
      <c r="L66" s="1330"/>
      <c r="M66" s="1330"/>
      <c r="N66" s="1330"/>
      <c r="O66" s="1330" t="s">
        <v>789</v>
      </c>
      <c r="P66" s="1330"/>
      <c r="Q66" s="1330"/>
      <c r="R66" s="1330"/>
      <c r="S66" s="1330"/>
      <c r="T66" s="1330" t="s">
        <v>274</v>
      </c>
      <c r="U66" s="1330"/>
      <c r="V66" s="1330"/>
      <c r="W66" s="1330"/>
      <c r="X66" s="1330" t="s">
        <v>651</v>
      </c>
      <c r="Y66" s="1330"/>
      <c r="Z66" s="1330"/>
      <c r="AA66" s="1330"/>
      <c r="AB66" s="1330" t="s">
        <v>652</v>
      </c>
      <c r="AC66" s="1330"/>
      <c r="AD66" s="1330"/>
      <c r="AE66" s="1330"/>
      <c r="AF66" s="1330"/>
      <c r="AG66" s="1330"/>
      <c r="AH66" s="1330" t="s">
        <v>434</v>
      </c>
      <c r="AI66" s="1330"/>
      <c r="AJ66" s="1338"/>
    </row>
    <row r="67" spans="1:41" ht="18" customHeight="1" thickTop="1">
      <c r="B67" s="1411">
        <f>B64</f>
        <v>22.562999999999999</v>
      </c>
      <c r="C67" s="1412"/>
      <c r="D67" s="1412"/>
      <c r="E67" s="1412"/>
      <c r="F67" s="1412"/>
      <c r="G67" s="1344">
        <f>I6</f>
        <v>4.2</v>
      </c>
      <c r="H67" s="1344"/>
      <c r="I67" s="1344"/>
      <c r="J67" s="1344"/>
      <c r="K67" s="1345">
        <f>Z47</f>
        <v>8</v>
      </c>
      <c r="L67" s="1345"/>
      <c r="M67" s="1345"/>
      <c r="N67" s="1345"/>
      <c r="O67" s="1382">
        <f>ROUND(B67/10.1,3)</f>
        <v>2.234</v>
      </c>
      <c r="P67" s="1382"/>
      <c r="Q67" s="1382"/>
      <c r="R67" s="1382"/>
      <c r="S67" s="1382"/>
      <c r="T67" s="1382">
        <v>1.5</v>
      </c>
      <c r="U67" s="1382"/>
      <c r="V67" s="1382"/>
      <c r="W67" s="1382"/>
      <c r="X67" s="1383">
        <f>(B67*G67^3/(K67*T67*(O67-1)^3))</f>
        <v>74.134094867051033</v>
      </c>
      <c r="Y67" s="1383"/>
      <c r="Z67" s="1383"/>
      <c r="AA67" s="1383"/>
      <c r="AB67" s="1384">
        <f>AY60</f>
        <v>10</v>
      </c>
      <c r="AC67" s="1384"/>
      <c r="AD67" s="1384"/>
      <c r="AE67" s="1384"/>
      <c r="AF67" s="1384"/>
      <c r="AG67" s="1384"/>
      <c r="AH67" s="1341"/>
      <c r="AI67" s="1341"/>
      <c r="AJ67" s="1322"/>
      <c r="AM67" s="661">
        <f>X67/9.81</f>
        <v>7.5569923411876685</v>
      </c>
    </row>
    <row r="68" spans="1:41" ht="18" customHeight="1">
      <c r="A68" s="346" t="s">
        <v>641</v>
      </c>
      <c r="R68" s="384"/>
      <c r="S68" s="384"/>
      <c r="T68" s="384"/>
      <c r="U68" s="384"/>
      <c r="V68" s="384"/>
      <c r="W68" s="384"/>
      <c r="X68" s="384"/>
      <c r="Y68" s="384"/>
      <c r="Z68" s="384"/>
      <c r="AA68" s="384"/>
      <c r="AB68" s="384"/>
      <c r="AC68" s="384"/>
      <c r="AD68" s="384"/>
      <c r="AE68" s="384"/>
      <c r="AF68" s="384"/>
      <c r="AG68" s="384"/>
      <c r="AH68" s="384"/>
      <c r="AI68" s="384"/>
      <c r="AJ68" s="384"/>
      <c r="AK68" s="384"/>
    </row>
    <row r="69" spans="1:41" s="665" customFormat="1" ht="18" customHeight="1">
      <c r="B69" s="666" t="s">
        <v>447</v>
      </c>
      <c r="C69" s="665" t="s">
        <v>471</v>
      </c>
    </row>
    <row r="70" spans="1:41" ht="18" customHeight="1">
      <c r="B70" s="659" t="s">
        <v>447</v>
      </c>
      <c r="C70" s="346" t="s">
        <v>472</v>
      </c>
      <c r="F70" s="384"/>
      <c r="G70" s="384"/>
      <c r="H70" s="384"/>
      <c r="L70" s="384"/>
      <c r="M70" s="384"/>
      <c r="N70" s="384"/>
      <c r="O70" s="384"/>
      <c r="P70" s="384"/>
      <c r="Q70" s="384"/>
      <c r="R70" s="384"/>
      <c r="S70" s="384"/>
      <c r="T70" s="384"/>
      <c r="U70" s="384"/>
      <c r="V70" s="384"/>
      <c r="W70" s="384"/>
      <c r="X70" s="384"/>
      <c r="Y70" s="384"/>
      <c r="Z70" s="384"/>
      <c r="AA70" s="384"/>
      <c r="AB70" s="384"/>
      <c r="AE70" s="384"/>
      <c r="AF70" s="384"/>
      <c r="AG70" s="384"/>
      <c r="AH70" s="384"/>
      <c r="AI70" s="384"/>
      <c r="AJ70" s="384"/>
      <c r="AK70" s="384"/>
    </row>
    <row r="71" spans="1:41" ht="18" customHeight="1">
      <c r="A71" s="384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4"/>
      <c r="Q71" s="384"/>
      <c r="R71" s="384"/>
      <c r="S71" s="384"/>
      <c r="T71" s="384"/>
      <c r="U71" s="384"/>
      <c r="V71" s="384"/>
      <c r="W71" s="384"/>
      <c r="X71" s="384"/>
      <c r="Y71" s="384"/>
      <c r="Z71" s="384"/>
      <c r="AA71" s="384"/>
      <c r="AB71" s="384"/>
      <c r="AC71" s="384"/>
      <c r="AD71" s="384"/>
      <c r="AE71" s="384"/>
      <c r="AF71" s="384"/>
      <c r="AG71" s="384"/>
      <c r="AH71" s="384"/>
      <c r="AI71" s="384"/>
      <c r="AJ71" s="384"/>
      <c r="AK71" s="384"/>
    </row>
    <row r="72" spans="1:41" ht="18" customHeight="1">
      <c r="A72" s="384"/>
      <c r="B72" s="660"/>
      <c r="C72" s="660"/>
      <c r="D72" s="660"/>
      <c r="E72" s="660"/>
      <c r="F72" s="660" t="s">
        <v>790</v>
      </c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0"/>
      <c r="AB72" s="660"/>
      <c r="AC72" s="660"/>
      <c r="AD72" s="660"/>
      <c r="AE72" s="660"/>
      <c r="AF72" s="660"/>
      <c r="AG72" s="660"/>
      <c r="AH72" s="660"/>
      <c r="AI72" s="660"/>
      <c r="AJ72" s="660"/>
    </row>
    <row r="73" spans="1:41" ht="18" customHeight="1">
      <c r="A73" s="384"/>
      <c r="B73" s="660"/>
      <c r="C73" s="660"/>
      <c r="D73" s="660"/>
      <c r="E73" s="660"/>
      <c r="F73" s="660" t="s">
        <v>791</v>
      </c>
      <c r="G73" s="660"/>
      <c r="H73" s="660"/>
      <c r="I73" s="660"/>
      <c r="J73" s="660"/>
      <c r="K73" s="660"/>
      <c r="L73" s="660"/>
      <c r="M73" s="660"/>
      <c r="N73" s="660"/>
      <c r="O73" s="660"/>
      <c r="P73" s="660"/>
      <c r="Q73" s="660"/>
      <c r="R73" s="660"/>
      <c r="S73" s="660"/>
      <c r="T73" s="660"/>
      <c r="U73" s="660"/>
      <c r="V73" s="660"/>
      <c r="W73" s="660"/>
      <c r="X73" s="660"/>
      <c r="Y73" s="660"/>
      <c r="Z73" s="660"/>
      <c r="AA73" s="660"/>
      <c r="AB73" s="660"/>
      <c r="AC73" s="660"/>
      <c r="AD73" s="660"/>
      <c r="AE73" s="660"/>
      <c r="AF73" s="660"/>
      <c r="AG73" s="660"/>
      <c r="AH73" s="660"/>
      <c r="AI73" s="660"/>
      <c r="AJ73" s="660"/>
    </row>
    <row r="74" spans="1:41" ht="18" customHeight="1">
      <c r="A74" s="384"/>
      <c r="B74" s="660"/>
      <c r="C74" s="660"/>
      <c r="D74" s="660"/>
      <c r="E74" s="660"/>
      <c r="F74" s="660" t="s">
        <v>792</v>
      </c>
      <c r="G74" s="660"/>
      <c r="H74" s="660"/>
      <c r="I74" s="660"/>
      <c r="J74" s="660"/>
      <c r="K74" s="660"/>
      <c r="L74" s="660"/>
      <c r="M74" s="660"/>
      <c r="N74" s="660"/>
      <c r="O74" s="660"/>
      <c r="P74" s="660"/>
      <c r="Q74" s="660"/>
      <c r="R74" s="660"/>
      <c r="S74" s="660"/>
      <c r="T74" s="660"/>
      <c r="U74" s="660"/>
      <c r="V74" s="660"/>
      <c r="W74" s="660"/>
      <c r="X74" s="660"/>
      <c r="Y74" s="660"/>
      <c r="Z74" s="660"/>
      <c r="AA74" s="660"/>
      <c r="AB74" s="660"/>
      <c r="AC74" s="660"/>
      <c r="AD74" s="660"/>
      <c r="AE74" s="660"/>
      <c r="AF74" s="660"/>
      <c r="AG74" s="660"/>
      <c r="AH74" s="660"/>
      <c r="AI74" s="660"/>
      <c r="AJ74" s="660"/>
    </row>
    <row r="75" spans="1:41" ht="18" customHeight="1">
      <c r="A75" s="384"/>
      <c r="B75" s="660"/>
      <c r="C75" s="660"/>
      <c r="D75" s="660"/>
      <c r="E75" s="660"/>
      <c r="F75" s="660"/>
      <c r="G75" s="660" t="s">
        <v>69</v>
      </c>
      <c r="H75" s="660"/>
      <c r="I75" s="660"/>
      <c r="J75" s="660"/>
      <c r="K75" s="660"/>
      <c r="L75" s="594" t="s">
        <v>793</v>
      </c>
      <c r="M75" s="660" t="s">
        <v>473</v>
      </c>
      <c r="N75" s="660"/>
      <c r="O75" s="660"/>
      <c r="P75" s="660"/>
      <c r="Q75" s="660"/>
      <c r="R75" s="660"/>
      <c r="S75" s="660"/>
      <c r="T75" s="660"/>
      <c r="U75" s="660"/>
      <c r="V75" s="660"/>
      <c r="W75" s="660"/>
      <c r="X75" s="660"/>
      <c r="Y75" s="660"/>
      <c r="Z75" s="660"/>
      <c r="AA75" s="660"/>
      <c r="AB75" s="660"/>
      <c r="AC75" s="660"/>
      <c r="AD75" s="660"/>
      <c r="AE75" s="660"/>
      <c r="AF75" s="660"/>
      <c r="AG75" s="660"/>
      <c r="AH75" s="660"/>
      <c r="AI75" s="660"/>
      <c r="AJ75" s="660"/>
    </row>
    <row r="76" spans="1:41" ht="18" customHeight="1">
      <c r="A76" s="384"/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594" t="s">
        <v>794</v>
      </c>
      <c r="M76" s="660" t="s">
        <v>474</v>
      </c>
      <c r="N76" s="660"/>
      <c r="O76" s="660"/>
      <c r="P76" s="660"/>
      <c r="Q76" s="660"/>
      <c r="R76" s="660"/>
      <c r="S76" s="660"/>
      <c r="T76" s="660"/>
      <c r="U76" s="660"/>
      <c r="V76" s="660"/>
      <c r="W76" s="660"/>
      <c r="X76" s="660"/>
      <c r="Y76" s="660"/>
      <c r="Z76" s="660"/>
      <c r="AA76" s="660"/>
      <c r="AB76" s="660"/>
      <c r="AC76" s="660"/>
      <c r="AD76" s="660"/>
      <c r="AE76" s="660"/>
      <c r="AF76" s="660"/>
      <c r="AG76" s="660"/>
      <c r="AH76" s="660"/>
      <c r="AI76" s="660"/>
      <c r="AJ76" s="660"/>
    </row>
    <row r="77" spans="1:41" ht="18" customHeight="1">
      <c r="A77" s="384"/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594" t="s">
        <v>795</v>
      </c>
      <c r="M77" s="660" t="s">
        <v>796</v>
      </c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0"/>
      <c r="AB77" s="660"/>
      <c r="AC77" s="660"/>
      <c r="AD77" s="660"/>
      <c r="AE77" s="660"/>
      <c r="AF77" s="660"/>
      <c r="AG77" s="660"/>
      <c r="AH77" s="660"/>
      <c r="AI77" s="660"/>
      <c r="AJ77" s="660"/>
    </row>
    <row r="78" spans="1:41" ht="18" customHeight="1">
      <c r="A78" s="384"/>
      <c r="B78" s="660"/>
      <c r="C78" s="660"/>
      <c r="D78" s="660"/>
      <c r="E78" s="660"/>
      <c r="F78" s="660"/>
      <c r="G78" s="660"/>
      <c r="H78" s="660"/>
      <c r="I78" s="660"/>
      <c r="J78" s="660"/>
      <c r="K78" s="660"/>
      <c r="L78" s="292" t="s">
        <v>121</v>
      </c>
      <c r="M78" s="660" t="s">
        <v>475</v>
      </c>
      <c r="N78" s="660"/>
      <c r="O78" s="660"/>
      <c r="P78" s="660"/>
      <c r="Q78" s="660"/>
      <c r="R78" s="660"/>
      <c r="S78" s="660"/>
      <c r="T78" s="660"/>
      <c r="U78" s="660"/>
      <c r="V78" s="660"/>
      <c r="W78" s="660"/>
      <c r="X78" s="660"/>
      <c r="Y78" s="660"/>
      <c r="Z78" s="660"/>
      <c r="AA78" s="660"/>
      <c r="AB78" s="660"/>
      <c r="AC78" s="660"/>
      <c r="AD78" s="660"/>
      <c r="AE78" s="660"/>
      <c r="AF78" s="660"/>
      <c r="AG78" s="660"/>
      <c r="AH78" s="660"/>
      <c r="AI78" s="660"/>
      <c r="AJ78" s="660"/>
    </row>
    <row r="79" spans="1:41" ht="18" customHeight="1">
      <c r="A79" s="384"/>
      <c r="B79" s="660"/>
      <c r="C79" s="660"/>
      <c r="D79" s="660"/>
      <c r="E79" s="660"/>
      <c r="F79" s="660"/>
      <c r="G79" s="660"/>
      <c r="H79" s="660"/>
      <c r="I79" s="660"/>
      <c r="J79" s="660"/>
      <c r="K79" s="660"/>
      <c r="L79" s="594" t="s">
        <v>797</v>
      </c>
      <c r="M79" s="660" t="s">
        <v>476</v>
      </c>
      <c r="N79" s="660"/>
      <c r="O79" s="660"/>
      <c r="P79" s="660"/>
      <c r="Q79" s="660"/>
      <c r="R79" s="660"/>
      <c r="S79" s="660"/>
      <c r="T79" s="660"/>
      <c r="U79" s="660"/>
      <c r="V79" s="660"/>
      <c r="W79" s="660"/>
      <c r="X79" s="660"/>
      <c r="Y79" s="660"/>
      <c r="Z79" s="660"/>
      <c r="AA79" s="660"/>
      <c r="AM79" s="346" t="s">
        <v>603</v>
      </c>
      <c r="AN79" s="346" t="s">
        <v>534</v>
      </c>
      <c r="AO79" s="346">
        <v>1</v>
      </c>
    </row>
    <row r="80" spans="1:41" ht="18" customHeight="1">
      <c r="A80" s="384"/>
      <c r="B80" s="660"/>
      <c r="C80" s="660"/>
      <c r="D80" s="660"/>
      <c r="E80" s="660"/>
      <c r="F80" s="660"/>
      <c r="G80" s="660"/>
      <c r="H80" s="660"/>
      <c r="I80" s="660"/>
      <c r="J80" s="660"/>
      <c r="K80" s="660"/>
      <c r="L80" s="594" t="s">
        <v>798</v>
      </c>
      <c r="M80" s="660" t="s">
        <v>799</v>
      </c>
      <c r="N80" s="660"/>
      <c r="O80" s="660"/>
      <c r="P80" s="660"/>
      <c r="Q80" s="660"/>
      <c r="R80" s="660"/>
      <c r="S80" s="660"/>
      <c r="T80" s="660"/>
      <c r="U80" s="660"/>
      <c r="V80" s="660"/>
      <c r="W80" s="660"/>
      <c r="X80" s="660"/>
      <c r="Y80" s="660" t="s">
        <v>98</v>
      </c>
      <c r="Z80" s="660" t="s">
        <v>477</v>
      </c>
      <c r="AA80" s="660"/>
      <c r="AB80" s="660"/>
      <c r="AC80" s="660"/>
      <c r="AD80" s="660"/>
      <c r="AE80" s="660"/>
      <c r="AF80" s="660"/>
      <c r="AG80" s="660"/>
      <c r="AM80" s="346" t="s">
        <v>602</v>
      </c>
      <c r="AN80" s="346" t="s">
        <v>534</v>
      </c>
      <c r="AO80" s="346">
        <v>0.97</v>
      </c>
    </row>
    <row r="81" spans="1:61" ht="18" customHeight="1">
      <c r="A81" s="384"/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 t="s">
        <v>800</v>
      </c>
      <c r="M81" s="660" t="s">
        <v>801</v>
      </c>
      <c r="N81" s="384"/>
      <c r="O81" s="660"/>
      <c r="P81" s="660"/>
      <c r="Q81" s="660"/>
      <c r="R81" s="660"/>
      <c r="S81" s="660"/>
      <c r="T81" s="660"/>
      <c r="U81" s="660"/>
      <c r="V81" s="660"/>
      <c r="W81" s="660"/>
      <c r="X81" s="660"/>
      <c r="Y81" s="660"/>
      <c r="Z81" s="660"/>
      <c r="AA81" s="660"/>
      <c r="AB81" s="660"/>
      <c r="AC81" s="660"/>
      <c r="AD81" s="660"/>
      <c r="AE81" s="660"/>
      <c r="AF81" s="660"/>
      <c r="AG81" s="660"/>
      <c r="AH81" s="660"/>
      <c r="AI81" s="660"/>
      <c r="AJ81" s="660"/>
    </row>
    <row r="82" spans="1:61" ht="18" customHeight="1">
      <c r="A82" s="384"/>
      <c r="B82" s="660"/>
      <c r="C82" s="660"/>
      <c r="D82" s="660"/>
      <c r="E82" s="660"/>
      <c r="F82" s="660"/>
      <c r="G82" s="660"/>
      <c r="H82" s="660"/>
      <c r="I82" s="660"/>
      <c r="J82" s="660" t="s">
        <v>802</v>
      </c>
      <c r="K82" s="660"/>
      <c r="L82" s="660"/>
      <c r="M82" s="660" t="s">
        <v>478</v>
      </c>
      <c r="N82" s="660"/>
      <c r="O82" s="660"/>
      <c r="P82" s="660"/>
      <c r="Q82" s="660"/>
      <c r="R82" s="660"/>
      <c r="S82" s="660"/>
      <c r="T82" s="660"/>
      <c r="U82" s="660"/>
      <c r="V82" s="660"/>
      <c r="W82" s="660"/>
      <c r="X82" s="660"/>
      <c r="Y82" s="660"/>
      <c r="Z82" s="660"/>
      <c r="AA82" s="660"/>
      <c r="AB82" s="660"/>
      <c r="AC82" s="660"/>
      <c r="AD82" s="660"/>
      <c r="AE82" s="660"/>
      <c r="AF82" s="660"/>
      <c r="AG82" s="660"/>
      <c r="AH82" s="660"/>
      <c r="AI82" s="660"/>
      <c r="AJ82" s="660"/>
    </row>
    <row r="83" spans="1:61" ht="18" customHeight="1">
      <c r="A83" s="384"/>
      <c r="B83" s="660"/>
      <c r="C83" s="660"/>
      <c r="D83" s="660"/>
      <c r="E83" s="660"/>
      <c r="F83" s="660"/>
      <c r="G83" s="660"/>
      <c r="H83" s="660"/>
      <c r="I83" s="660"/>
      <c r="J83" s="660" t="s">
        <v>765</v>
      </c>
      <c r="K83" s="660"/>
      <c r="L83" s="660"/>
      <c r="M83" s="660" t="s">
        <v>479</v>
      </c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0"/>
      <c r="AB83" s="660"/>
      <c r="AC83" s="660"/>
      <c r="AD83" s="660"/>
      <c r="AE83" s="660"/>
      <c r="AF83" s="660"/>
      <c r="AG83" s="660"/>
      <c r="AH83" s="660"/>
      <c r="AI83" s="660"/>
      <c r="AJ83" s="660"/>
    </row>
    <row r="84" spans="1:61" ht="18" customHeight="1">
      <c r="A84" s="384"/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 t="s">
        <v>480</v>
      </c>
      <c r="M84" s="660" t="s">
        <v>481</v>
      </c>
      <c r="N84" s="660"/>
      <c r="O84" s="660"/>
      <c r="P84" s="660"/>
      <c r="Q84" s="660"/>
      <c r="R84" s="660"/>
      <c r="S84" s="660"/>
      <c r="T84" s="660"/>
      <c r="U84" s="660"/>
      <c r="V84" s="660"/>
      <c r="W84" s="660"/>
      <c r="X84" s="660"/>
      <c r="Y84" s="660"/>
      <c r="Z84" s="660"/>
      <c r="AA84" s="660"/>
      <c r="AB84" s="660"/>
      <c r="AC84" s="660"/>
      <c r="AD84" s="660"/>
      <c r="AE84" s="660"/>
      <c r="AF84" s="660"/>
      <c r="AG84" s="660"/>
      <c r="AH84" s="660"/>
      <c r="AI84" s="660"/>
      <c r="AJ84" s="660"/>
    </row>
    <row r="85" spans="1:61" ht="18" customHeight="1">
      <c r="A85" s="384"/>
      <c r="B85" s="660"/>
      <c r="C85" s="660"/>
      <c r="D85" s="660"/>
      <c r="E85" s="660"/>
      <c r="F85" s="660"/>
      <c r="G85" s="660"/>
      <c r="H85" s="660"/>
      <c r="I85" s="660"/>
      <c r="J85" s="660"/>
      <c r="K85" s="660"/>
      <c r="L85" s="660" t="s">
        <v>482</v>
      </c>
      <c r="M85" s="660" t="s">
        <v>803</v>
      </c>
      <c r="N85" s="660"/>
      <c r="O85" s="660"/>
      <c r="P85" s="660"/>
      <c r="Q85" s="660"/>
      <c r="R85" s="660"/>
      <c r="S85" s="660"/>
      <c r="T85" s="660"/>
      <c r="U85" s="660"/>
      <c r="V85" s="660"/>
      <c r="W85" s="660"/>
      <c r="X85" s="660"/>
      <c r="Y85" s="660"/>
      <c r="Z85" s="660"/>
      <c r="AA85" s="660"/>
      <c r="AB85" s="660"/>
      <c r="AC85" s="660"/>
      <c r="AD85" s="660"/>
      <c r="AE85" s="660"/>
      <c r="AF85" s="660"/>
      <c r="AG85" s="660"/>
      <c r="AH85" s="660"/>
      <c r="AI85" s="660"/>
      <c r="AJ85" s="660"/>
      <c r="AK85" s="660"/>
    </row>
    <row r="86" spans="1:61" ht="18" customHeight="1">
      <c r="A86" s="384"/>
      <c r="B86" s="660"/>
      <c r="C86" s="660"/>
      <c r="D86" s="660"/>
      <c r="E86" s="660"/>
      <c r="F86" s="660"/>
      <c r="G86" s="660"/>
      <c r="H86" s="660"/>
      <c r="I86" s="660"/>
      <c r="J86" s="660"/>
      <c r="K86" s="660"/>
      <c r="L86" s="660" t="s">
        <v>483</v>
      </c>
      <c r="M86" s="660" t="s">
        <v>484</v>
      </c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60"/>
      <c r="AB86" s="660"/>
      <c r="AC86" s="660"/>
      <c r="AD86" s="660"/>
      <c r="AE86" s="660"/>
      <c r="AF86" s="660"/>
      <c r="AG86" s="660"/>
      <c r="AH86" s="660"/>
      <c r="AI86" s="660"/>
      <c r="AJ86" s="660"/>
      <c r="AK86" s="660"/>
    </row>
    <row r="87" spans="1:61" ht="18" customHeight="1">
      <c r="A87" s="384"/>
      <c r="B87" s="660"/>
      <c r="C87" s="660"/>
      <c r="D87" s="660"/>
      <c r="E87" s="660"/>
      <c r="F87" s="660"/>
      <c r="G87" s="660"/>
      <c r="H87" s="660"/>
      <c r="I87" s="660"/>
      <c r="J87" s="660"/>
      <c r="K87" s="660"/>
      <c r="L87" s="660" t="s">
        <v>173</v>
      </c>
      <c r="M87" s="660" t="s">
        <v>485</v>
      </c>
      <c r="N87" s="660"/>
      <c r="O87" s="660"/>
      <c r="P87" s="660"/>
      <c r="Q87" s="660"/>
      <c r="R87" s="660"/>
      <c r="S87" s="660"/>
      <c r="T87" s="660"/>
      <c r="U87" s="660"/>
      <c r="V87" s="660"/>
      <c r="W87" s="660"/>
      <c r="X87" s="660"/>
      <c r="Y87" s="660"/>
      <c r="Z87" s="660"/>
      <c r="AA87" s="660"/>
      <c r="AB87" s="660"/>
      <c r="AC87" s="660"/>
      <c r="AD87" s="660"/>
      <c r="AE87" s="660"/>
      <c r="AF87" s="660"/>
      <c r="AG87" s="660"/>
      <c r="AH87" s="660"/>
      <c r="AI87" s="660"/>
      <c r="AJ87" s="660"/>
      <c r="AK87" s="660"/>
    </row>
    <row r="88" spans="1:61" ht="18" customHeight="1">
      <c r="A88" s="384"/>
      <c r="B88" s="660"/>
      <c r="C88" s="660"/>
      <c r="D88" s="660"/>
      <c r="E88" s="660"/>
      <c r="F88" s="660"/>
      <c r="G88" s="660"/>
      <c r="H88" s="660"/>
      <c r="I88" s="660"/>
      <c r="J88" s="660"/>
      <c r="K88" s="660"/>
      <c r="L88" s="660"/>
      <c r="M88" s="660"/>
      <c r="N88" s="660"/>
      <c r="O88" s="660"/>
      <c r="P88" s="660"/>
      <c r="Q88" s="660"/>
      <c r="R88" s="660"/>
      <c r="S88" s="660"/>
      <c r="T88" s="660"/>
      <c r="U88" s="660"/>
      <c r="V88" s="660"/>
      <c r="W88" s="660"/>
      <c r="X88" s="660"/>
      <c r="Y88" s="660"/>
      <c r="Z88" s="660"/>
      <c r="AA88" s="660"/>
      <c r="AB88" s="660"/>
      <c r="AC88" s="660"/>
      <c r="AD88" s="660"/>
      <c r="AE88" s="660"/>
      <c r="AF88" s="660"/>
      <c r="AG88" s="660"/>
      <c r="AH88" s="660"/>
      <c r="AI88" s="660"/>
      <c r="AJ88" s="660"/>
      <c r="AK88" s="660"/>
    </row>
    <row r="89" spans="1:61" ht="18" customHeight="1"/>
    <row r="90" spans="1:61" ht="18" customHeight="1">
      <c r="AB90" s="346" t="s">
        <v>535</v>
      </c>
      <c r="AC90" s="1308" t="str">
        <f>AC59</f>
        <v>B구간</v>
      </c>
      <c r="AD90" s="787"/>
      <c r="AE90" s="787"/>
      <c r="AF90" s="787"/>
      <c r="AG90" s="787"/>
      <c r="AH90" s="787"/>
      <c r="AI90" s="787"/>
      <c r="AJ90" s="346" t="s">
        <v>537</v>
      </c>
    </row>
    <row r="91" spans="1:61" ht="18" customHeight="1" thickBot="1">
      <c r="B91" s="1328" t="s">
        <v>486</v>
      </c>
      <c r="C91" s="1328"/>
      <c r="D91" s="1328"/>
      <c r="E91" s="1328"/>
      <c r="F91" s="1328"/>
      <c r="G91" s="1328"/>
      <c r="H91" s="1329"/>
      <c r="I91" s="1330" t="s">
        <v>804</v>
      </c>
      <c r="J91" s="1330"/>
      <c r="K91" s="1330"/>
      <c r="L91" s="1330"/>
      <c r="M91" s="1330"/>
      <c r="N91" s="1330" t="s">
        <v>805</v>
      </c>
      <c r="O91" s="1330"/>
      <c r="P91" s="1330"/>
      <c r="Q91" s="1330"/>
      <c r="R91" s="1330"/>
      <c r="S91" s="1338" t="s">
        <v>806</v>
      </c>
      <c r="T91" s="1328"/>
      <c r="U91" s="1328"/>
      <c r="V91" s="1328"/>
      <c r="W91" s="1329"/>
      <c r="X91" s="1338" t="s">
        <v>807</v>
      </c>
      <c r="Y91" s="1328"/>
      <c r="Z91" s="1328"/>
      <c r="AA91" s="1328"/>
      <c r="AB91" s="1329"/>
      <c r="AC91" s="1338" t="s">
        <v>480</v>
      </c>
      <c r="AD91" s="1328"/>
      <c r="AE91" s="1328"/>
      <c r="AF91" s="1328"/>
      <c r="AG91" s="1329"/>
      <c r="AH91" s="1338" t="s">
        <v>434</v>
      </c>
      <c r="AI91" s="1328"/>
      <c r="AJ91" s="1348"/>
      <c r="AP91" s="427" t="s">
        <v>653</v>
      </c>
      <c r="AQ91" s="427">
        <v>0.5</v>
      </c>
      <c r="AR91" s="427">
        <v>1</v>
      </c>
      <c r="AS91" s="427">
        <v>2</v>
      </c>
      <c r="AT91" s="427">
        <v>3.2</v>
      </c>
      <c r="AU91" s="427">
        <v>4</v>
      </c>
      <c r="AV91" s="427">
        <v>5</v>
      </c>
      <c r="AW91" s="427">
        <v>6.3</v>
      </c>
      <c r="AX91" s="427">
        <v>8</v>
      </c>
      <c r="AY91" s="427">
        <v>10</v>
      </c>
      <c r="AZ91" s="427">
        <v>12.5</v>
      </c>
      <c r="BA91" s="427">
        <v>16</v>
      </c>
      <c r="BB91" s="427">
        <v>20</v>
      </c>
      <c r="BC91" s="427">
        <v>25</v>
      </c>
      <c r="BD91" s="427">
        <v>32</v>
      </c>
      <c r="BE91" s="427">
        <v>40</v>
      </c>
      <c r="BF91" s="427">
        <v>50</v>
      </c>
      <c r="BG91" s="427">
        <v>64</v>
      </c>
      <c r="BH91" s="427">
        <v>72</v>
      </c>
      <c r="BI91" s="427">
        <v>80</v>
      </c>
    </row>
    <row r="92" spans="1:61" ht="18" customHeight="1" thickTop="1">
      <c r="B92" s="1374">
        <f>I4</f>
        <v>3.6</v>
      </c>
      <c r="C92" s="1374"/>
      <c r="D92" s="1374"/>
      <c r="E92" s="1374"/>
      <c r="F92" s="1374"/>
      <c r="G92" s="1374"/>
      <c r="H92" s="1375"/>
      <c r="I92" s="1376">
        <f>'2.3 기존시설 쇄파대검토'!AL6</f>
        <v>209.91</v>
      </c>
      <c r="J92" s="1376"/>
      <c r="K92" s="1376"/>
      <c r="L92" s="1376"/>
      <c r="M92" s="1376"/>
      <c r="N92" s="1377">
        <f>ROUND(B92/I92,5)</f>
        <v>1.7149999999999999E-2</v>
      </c>
      <c r="O92" s="1377"/>
      <c r="P92" s="1377"/>
      <c r="Q92" s="1377"/>
      <c r="R92" s="1377"/>
      <c r="S92" s="1322">
        <f>ROUND(1/1.5/N92^0.5,3)</f>
        <v>5.0910000000000002</v>
      </c>
      <c r="T92" s="1323"/>
      <c r="U92" s="1323"/>
      <c r="V92" s="1323"/>
      <c r="W92" s="1324"/>
      <c r="X92" s="1339">
        <f>AO79</f>
        <v>1</v>
      </c>
      <c r="Y92" s="1318"/>
      <c r="Z92" s="1318"/>
      <c r="AA92" s="1318"/>
      <c r="AB92" s="1319"/>
      <c r="AC92" s="1322">
        <v>0.5</v>
      </c>
      <c r="AD92" s="1323"/>
      <c r="AE92" s="1323"/>
      <c r="AF92" s="1323"/>
      <c r="AG92" s="1324"/>
      <c r="AH92" s="1322"/>
      <c r="AI92" s="1323"/>
      <c r="AJ92" s="1349"/>
      <c r="AP92" s="427" t="s">
        <v>654</v>
      </c>
      <c r="AQ92" s="427">
        <v>0.46</v>
      </c>
      <c r="AR92" s="427">
        <v>0.92</v>
      </c>
      <c r="AS92" s="427">
        <v>1.84</v>
      </c>
      <c r="AT92" s="427">
        <v>2.88</v>
      </c>
      <c r="AU92" s="427">
        <v>3.68</v>
      </c>
      <c r="AV92" s="427">
        <v>4.5999999999999996</v>
      </c>
      <c r="AW92" s="427">
        <v>5.75</v>
      </c>
      <c r="AX92" s="427">
        <v>7.36</v>
      </c>
      <c r="AY92" s="427">
        <v>9.1999999999999993</v>
      </c>
      <c r="AZ92" s="427">
        <v>11.5</v>
      </c>
      <c r="BA92" s="427">
        <v>14.49</v>
      </c>
      <c r="BB92" s="427">
        <v>18.399999999999999</v>
      </c>
      <c r="BC92" s="427">
        <v>23</v>
      </c>
      <c r="BD92" s="427">
        <v>28.75</v>
      </c>
      <c r="BE92" s="427">
        <v>36.799999999999997</v>
      </c>
      <c r="BF92" s="427">
        <v>46</v>
      </c>
      <c r="BG92" s="427">
        <v>58.88</v>
      </c>
      <c r="BH92" s="427">
        <v>66.25</v>
      </c>
      <c r="BI92" s="427">
        <v>80.5</v>
      </c>
    </row>
    <row r="93" spans="1:61" ht="18" customHeight="1" thickBot="1">
      <c r="B93" s="1328" t="s">
        <v>482</v>
      </c>
      <c r="C93" s="1328"/>
      <c r="D93" s="1328"/>
      <c r="E93" s="1328"/>
      <c r="F93" s="1328"/>
      <c r="G93" s="1328"/>
      <c r="H93" s="1329"/>
      <c r="I93" s="1330" t="s">
        <v>173</v>
      </c>
      <c r="J93" s="1330"/>
      <c r="K93" s="1330"/>
      <c r="L93" s="1330"/>
      <c r="M93" s="1330"/>
      <c r="N93" s="1330" t="s">
        <v>274</v>
      </c>
      <c r="O93" s="1330"/>
      <c r="P93" s="1330"/>
      <c r="Q93" s="1330"/>
      <c r="R93" s="1330"/>
      <c r="S93" s="1338" t="s">
        <v>808</v>
      </c>
      <c r="T93" s="1328"/>
      <c r="U93" s="1328"/>
      <c r="V93" s="1328"/>
      <c r="W93" s="1329"/>
      <c r="X93" s="1338" t="s">
        <v>809</v>
      </c>
      <c r="Y93" s="1328"/>
      <c r="Z93" s="1328"/>
      <c r="AA93" s="1328"/>
      <c r="AB93" s="1329"/>
      <c r="AC93" s="1338" t="s">
        <v>810</v>
      </c>
      <c r="AD93" s="1328"/>
      <c r="AE93" s="1328"/>
      <c r="AF93" s="1328"/>
      <c r="AG93" s="1329"/>
      <c r="AH93" s="1338" t="s">
        <v>434</v>
      </c>
      <c r="AI93" s="1328"/>
      <c r="AJ93" s="1348"/>
      <c r="AP93" s="662" t="s">
        <v>655</v>
      </c>
      <c r="AQ93" s="663">
        <f t="shared" ref="AQ93:BI93" si="1">AQ92*9.81</f>
        <v>4.5126000000000008</v>
      </c>
      <c r="AR93" s="663">
        <f t="shared" si="1"/>
        <v>9.0252000000000017</v>
      </c>
      <c r="AS93" s="663">
        <f t="shared" si="1"/>
        <v>18.050400000000003</v>
      </c>
      <c r="AT93" s="663">
        <f t="shared" si="1"/>
        <v>28.252800000000001</v>
      </c>
      <c r="AU93" s="663">
        <f t="shared" si="1"/>
        <v>36.100800000000007</v>
      </c>
      <c r="AV93" s="663">
        <f t="shared" si="1"/>
        <v>45.125999999999998</v>
      </c>
      <c r="AW93" s="667">
        <f t="shared" si="1"/>
        <v>56.407500000000006</v>
      </c>
      <c r="AX93" s="667">
        <f t="shared" si="1"/>
        <v>72.201600000000013</v>
      </c>
      <c r="AY93" s="667">
        <f t="shared" si="1"/>
        <v>90.251999999999995</v>
      </c>
      <c r="AZ93" s="664">
        <f t="shared" si="1"/>
        <v>112.81500000000001</v>
      </c>
      <c r="BA93" s="664">
        <f t="shared" si="1"/>
        <v>142.14690000000002</v>
      </c>
      <c r="BB93" s="664">
        <f t="shared" si="1"/>
        <v>180.50399999999999</v>
      </c>
      <c r="BC93" s="664">
        <f t="shared" si="1"/>
        <v>225.63000000000002</v>
      </c>
      <c r="BD93" s="663">
        <f t="shared" si="1"/>
        <v>282.03750000000002</v>
      </c>
      <c r="BE93" s="663">
        <f t="shared" si="1"/>
        <v>361.00799999999998</v>
      </c>
      <c r="BF93" s="663">
        <f t="shared" si="1"/>
        <v>451.26000000000005</v>
      </c>
      <c r="BG93" s="663">
        <f t="shared" si="1"/>
        <v>577.61280000000011</v>
      </c>
      <c r="BH93" s="663">
        <f t="shared" si="1"/>
        <v>649.91250000000002</v>
      </c>
      <c r="BI93" s="663">
        <f t="shared" si="1"/>
        <v>789.70500000000004</v>
      </c>
    </row>
    <row r="94" spans="1:61" ht="18" customHeight="1" thickTop="1">
      <c r="B94" s="1318">
        <v>5</v>
      </c>
      <c r="C94" s="1318"/>
      <c r="D94" s="1318"/>
      <c r="E94" s="1318"/>
      <c r="F94" s="1318"/>
      <c r="G94" s="1318"/>
      <c r="H94" s="1319"/>
      <c r="I94" s="1335">
        <v>1000</v>
      </c>
      <c r="J94" s="1335"/>
      <c r="K94" s="1335"/>
      <c r="L94" s="1335"/>
      <c r="M94" s="1335"/>
      <c r="N94" s="1336">
        <v>1.5</v>
      </c>
      <c r="O94" s="1336"/>
      <c r="P94" s="1336"/>
      <c r="Q94" s="1336"/>
      <c r="R94" s="1336"/>
      <c r="S94" s="1322">
        <f>ROUND(6.2*X92*AC92^0.18*(B94^0.2/I94^0.1)*S92^-0.5,4)</f>
        <v>1.6773</v>
      </c>
      <c r="T94" s="1323"/>
      <c r="U94" s="1323"/>
      <c r="V94" s="1323"/>
      <c r="W94" s="1324"/>
      <c r="X94" s="1325">
        <f>ROUND(X92*AC92^-0.13*(B94^0.2/I94^0.1)*N94^0.5*S92^AC92,4)</f>
        <v>2.0911</v>
      </c>
      <c r="Y94" s="1326"/>
      <c r="Z94" s="1326"/>
      <c r="AA94" s="1326"/>
      <c r="AB94" s="1327"/>
      <c r="AC94" s="1322">
        <f>MAX(S94:AB94)</f>
        <v>2.0911</v>
      </c>
      <c r="AD94" s="1323"/>
      <c r="AE94" s="1323"/>
      <c r="AF94" s="1323"/>
      <c r="AG94" s="1324"/>
      <c r="AH94" s="1322"/>
      <c r="AI94" s="1323"/>
      <c r="AJ94" s="1349"/>
    </row>
    <row r="95" spans="1:61" ht="18" customHeight="1">
      <c r="B95" s="1468"/>
      <c r="C95" s="1468"/>
      <c r="D95" s="1468"/>
      <c r="E95" s="1468"/>
      <c r="F95" s="1468"/>
      <c r="G95" s="1468"/>
      <c r="H95" s="1468"/>
      <c r="I95" s="1468"/>
      <c r="J95" s="1468"/>
      <c r="K95" s="1468"/>
      <c r="L95" s="1468"/>
      <c r="M95" s="1468"/>
      <c r="N95" s="1468"/>
      <c r="O95" s="1468"/>
      <c r="P95" s="1468"/>
      <c r="Q95" s="1468"/>
      <c r="R95" s="1468"/>
      <c r="S95" s="1468"/>
      <c r="T95" s="1468"/>
      <c r="U95" s="1468"/>
      <c r="V95" s="1468"/>
      <c r="W95" s="1468"/>
      <c r="X95" s="1468"/>
      <c r="Y95" s="1468"/>
      <c r="Z95" s="1468"/>
      <c r="AA95" s="1468"/>
      <c r="AB95" s="1468"/>
      <c r="AC95" s="1468"/>
      <c r="AD95" s="1468"/>
      <c r="AE95" s="1468"/>
      <c r="AF95" s="1468"/>
      <c r="AG95" s="1468"/>
      <c r="AH95" s="1468"/>
      <c r="AI95" s="1468"/>
      <c r="AJ95" s="1468"/>
    </row>
    <row r="96" spans="1:61" ht="18" customHeight="1" thickBot="1">
      <c r="B96" s="1329" t="s">
        <v>656</v>
      </c>
      <c r="C96" s="1330"/>
      <c r="D96" s="1330"/>
      <c r="E96" s="1330"/>
      <c r="F96" s="1330"/>
      <c r="G96" s="1330"/>
      <c r="H96" s="1330"/>
      <c r="I96" s="1330" t="s">
        <v>787</v>
      </c>
      <c r="J96" s="1330"/>
      <c r="K96" s="1330"/>
      <c r="L96" s="1330"/>
      <c r="M96" s="1330"/>
      <c r="N96" s="1330" t="s">
        <v>810</v>
      </c>
      <c r="O96" s="1330"/>
      <c r="P96" s="1330"/>
      <c r="Q96" s="1330"/>
      <c r="R96" s="1330"/>
      <c r="S96" s="1330" t="s">
        <v>789</v>
      </c>
      <c r="T96" s="1330"/>
      <c r="U96" s="1330"/>
      <c r="V96" s="1330"/>
      <c r="W96" s="1330"/>
      <c r="X96" s="1330" t="s">
        <v>657</v>
      </c>
      <c r="Y96" s="1330"/>
      <c r="Z96" s="1330"/>
      <c r="AA96" s="1330"/>
      <c r="AB96" s="1330"/>
      <c r="AC96" s="1330" t="s">
        <v>652</v>
      </c>
      <c r="AD96" s="1330"/>
      <c r="AE96" s="1330"/>
      <c r="AF96" s="1330"/>
      <c r="AG96" s="1330"/>
      <c r="AH96" s="1330" t="s">
        <v>658</v>
      </c>
      <c r="AI96" s="1330"/>
      <c r="AJ96" s="1338"/>
    </row>
    <row r="97" spans="2:39" ht="18" customHeight="1" thickTop="1">
      <c r="B97" s="1319">
        <f>B61</f>
        <v>22.562999999999999</v>
      </c>
      <c r="C97" s="1485"/>
      <c r="D97" s="1485"/>
      <c r="E97" s="1485"/>
      <c r="F97" s="1485"/>
      <c r="G97" s="1485"/>
      <c r="H97" s="1485"/>
      <c r="I97" s="1484">
        <f>B92</f>
        <v>3.6</v>
      </c>
      <c r="J97" s="1484"/>
      <c r="K97" s="1484"/>
      <c r="L97" s="1484"/>
      <c r="M97" s="1484"/>
      <c r="N97" s="1336">
        <f>AC94</f>
        <v>2.0911</v>
      </c>
      <c r="O97" s="1336"/>
      <c r="P97" s="1336"/>
      <c r="Q97" s="1336"/>
      <c r="R97" s="1336"/>
      <c r="S97" s="1341">
        <f>ROUND(B97/10.1,3)</f>
        <v>2.234</v>
      </c>
      <c r="T97" s="1341"/>
      <c r="U97" s="1341"/>
      <c r="V97" s="1341"/>
      <c r="W97" s="1341"/>
      <c r="X97" s="1342">
        <f>(B97*I97^3/(N97^3*(S97-1)^3))</f>
        <v>61.268106772744765</v>
      </c>
      <c r="Y97" s="1342"/>
      <c r="Z97" s="1342"/>
      <c r="AA97" s="1342"/>
      <c r="AB97" s="1342"/>
      <c r="AC97" s="1495">
        <f>AX91</f>
        <v>8</v>
      </c>
      <c r="AD97" s="1495"/>
      <c r="AE97" s="1495"/>
      <c r="AF97" s="1495"/>
      <c r="AG97" s="1495"/>
      <c r="AH97" s="1499"/>
      <c r="AI97" s="1499"/>
      <c r="AJ97" s="1500"/>
      <c r="AM97" s="661">
        <f>X97/9.81</f>
        <v>6.2454746965081309</v>
      </c>
    </row>
    <row r="98" spans="2:39" ht="18" customHeight="1">
      <c r="B98" s="668"/>
      <c r="C98" s="668"/>
      <c r="D98" s="668"/>
      <c r="E98" s="668"/>
      <c r="F98" s="668"/>
      <c r="G98" s="668"/>
      <c r="H98" s="668"/>
      <c r="I98" s="516"/>
      <c r="J98" s="516"/>
      <c r="K98" s="516"/>
      <c r="L98" s="516"/>
      <c r="M98" s="516"/>
      <c r="N98" s="669"/>
      <c r="O98" s="669"/>
      <c r="P98" s="669"/>
      <c r="Q98" s="669"/>
      <c r="R98" s="669"/>
      <c r="S98" s="292"/>
      <c r="T98" s="292"/>
      <c r="U98" s="292"/>
      <c r="V98" s="292"/>
      <c r="W98" s="292"/>
      <c r="X98" s="522"/>
      <c r="Y98" s="522"/>
      <c r="Z98" s="522"/>
      <c r="AA98" s="522"/>
      <c r="AB98" s="522"/>
      <c r="AC98" s="596"/>
      <c r="AD98" s="596"/>
      <c r="AE98" s="596"/>
      <c r="AF98" s="596"/>
      <c r="AG98" s="596"/>
      <c r="AH98" s="596"/>
      <c r="AI98" s="596"/>
      <c r="AJ98" s="522"/>
    </row>
    <row r="99" spans="2:39" ht="18" customHeight="1">
      <c r="AB99" s="346" t="s">
        <v>535</v>
      </c>
      <c r="AC99" s="1308" t="str">
        <f>AC62</f>
        <v>C구간</v>
      </c>
      <c r="AD99" s="787"/>
      <c r="AE99" s="787"/>
      <c r="AF99" s="787"/>
      <c r="AG99" s="787"/>
      <c r="AH99" s="787"/>
      <c r="AI99" s="787"/>
      <c r="AJ99" s="346" t="s">
        <v>537</v>
      </c>
    </row>
    <row r="100" spans="2:39" ht="18" customHeight="1" thickBot="1">
      <c r="B100" s="1328" t="s">
        <v>486</v>
      </c>
      <c r="C100" s="1328"/>
      <c r="D100" s="1328"/>
      <c r="E100" s="1328"/>
      <c r="F100" s="1328"/>
      <c r="G100" s="1328"/>
      <c r="H100" s="1329"/>
      <c r="I100" s="1330" t="s">
        <v>804</v>
      </c>
      <c r="J100" s="1330"/>
      <c r="K100" s="1330"/>
      <c r="L100" s="1330"/>
      <c r="M100" s="1330"/>
      <c r="N100" s="1330" t="s">
        <v>805</v>
      </c>
      <c r="O100" s="1330"/>
      <c r="P100" s="1330"/>
      <c r="Q100" s="1330"/>
      <c r="R100" s="1330"/>
      <c r="S100" s="1338" t="s">
        <v>806</v>
      </c>
      <c r="T100" s="1328"/>
      <c r="U100" s="1328"/>
      <c r="V100" s="1328"/>
      <c r="W100" s="1329"/>
      <c r="X100" s="1338" t="s">
        <v>807</v>
      </c>
      <c r="Y100" s="1328"/>
      <c r="Z100" s="1328"/>
      <c r="AA100" s="1328"/>
      <c r="AB100" s="1329"/>
      <c r="AC100" s="1338" t="s">
        <v>480</v>
      </c>
      <c r="AD100" s="1328"/>
      <c r="AE100" s="1328"/>
      <c r="AF100" s="1328"/>
      <c r="AG100" s="1329"/>
      <c r="AH100" s="1338" t="s">
        <v>434</v>
      </c>
      <c r="AI100" s="1328"/>
      <c r="AJ100" s="1348"/>
    </row>
    <row r="101" spans="2:39" ht="18" customHeight="1" thickTop="1">
      <c r="B101" s="1374">
        <f>I5</f>
        <v>4.3</v>
      </c>
      <c r="C101" s="1374"/>
      <c r="D101" s="1374"/>
      <c r="E101" s="1374"/>
      <c r="F101" s="1374"/>
      <c r="G101" s="1374"/>
      <c r="H101" s="1375"/>
      <c r="I101" s="1376">
        <f>'2.3 기존시설 쇄파대검토'!AL7</f>
        <v>209.91</v>
      </c>
      <c r="J101" s="1376"/>
      <c r="K101" s="1376"/>
      <c r="L101" s="1376"/>
      <c r="M101" s="1376"/>
      <c r="N101" s="1377">
        <f>ROUND(B101/I101,5)</f>
        <v>2.0480000000000002E-2</v>
      </c>
      <c r="O101" s="1377"/>
      <c r="P101" s="1377"/>
      <c r="Q101" s="1377"/>
      <c r="R101" s="1377"/>
      <c r="S101" s="1322">
        <f>ROUND(1/1.5/N101^0.5,3)</f>
        <v>4.6580000000000004</v>
      </c>
      <c r="T101" s="1323"/>
      <c r="U101" s="1323"/>
      <c r="V101" s="1323"/>
      <c r="W101" s="1324"/>
      <c r="X101" s="1339">
        <f>AO79</f>
        <v>1</v>
      </c>
      <c r="Y101" s="1318"/>
      <c r="Z101" s="1318"/>
      <c r="AA101" s="1318"/>
      <c r="AB101" s="1319"/>
      <c r="AC101" s="1322">
        <v>0.5</v>
      </c>
      <c r="AD101" s="1323"/>
      <c r="AE101" s="1323"/>
      <c r="AF101" s="1323"/>
      <c r="AG101" s="1324"/>
      <c r="AH101" s="1322"/>
      <c r="AI101" s="1323"/>
      <c r="AJ101" s="1349"/>
    </row>
    <row r="102" spans="2:39" ht="18" customHeight="1" thickBot="1">
      <c r="B102" s="1328" t="s">
        <v>482</v>
      </c>
      <c r="C102" s="1328"/>
      <c r="D102" s="1328"/>
      <c r="E102" s="1328"/>
      <c r="F102" s="1328"/>
      <c r="G102" s="1328"/>
      <c r="H102" s="1329"/>
      <c r="I102" s="1330" t="s">
        <v>173</v>
      </c>
      <c r="J102" s="1330"/>
      <c r="K102" s="1330"/>
      <c r="L102" s="1330"/>
      <c r="M102" s="1330"/>
      <c r="N102" s="1330" t="s">
        <v>274</v>
      </c>
      <c r="O102" s="1330"/>
      <c r="P102" s="1330"/>
      <c r="Q102" s="1330"/>
      <c r="R102" s="1330"/>
      <c r="S102" s="1338" t="s">
        <v>808</v>
      </c>
      <c r="T102" s="1328"/>
      <c r="U102" s="1328"/>
      <c r="V102" s="1328"/>
      <c r="W102" s="1329"/>
      <c r="X102" s="1338" t="s">
        <v>809</v>
      </c>
      <c r="Y102" s="1328"/>
      <c r="Z102" s="1328"/>
      <c r="AA102" s="1328"/>
      <c r="AB102" s="1329"/>
      <c r="AC102" s="1338" t="s">
        <v>810</v>
      </c>
      <c r="AD102" s="1328"/>
      <c r="AE102" s="1328"/>
      <c r="AF102" s="1328"/>
      <c r="AG102" s="1329"/>
      <c r="AH102" s="1338" t="s">
        <v>434</v>
      </c>
      <c r="AI102" s="1328"/>
      <c r="AJ102" s="1348"/>
    </row>
    <row r="103" spans="2:39" ht="18" customHeight="1" thickTop="1">
      <c r="B103" s="1318">
        <v>5</v>
      </c>
      <c r="C103" s="1318"/>
      <c r="D103" s="1318"/>
      <c r="E103" s="1318"/>
      <c r="F103" s="1318"/>
      <c r="G103" s="1318"/>
      <c r="H103" s="1319"/>
      <c r="I103" s="1335">
        <v>1000</v>
      </c>
      <c r="J103" s="1335"/>
      <c r="K103" s="1335"/>
      <c r="L103" s="1335"/>
      <c r="M103" s="1335"/>
      <c r="N103" s="1336">
        <v>1.5</v>
      </c>
      <c r="O103" s="1336"/>
      <c r="P103" s="1336"/>
      <c r="Q103" s="1336"/>
      <c r="R103" s="1336"/>
      <c r="S103" s="1322">
        <f>ROUND(6.2*X101*AC101^0.18*(B103^0.2/I103^0.1)*S101^-0.5,4)</f>
        <v>1.7535000000000001</v>
      </c>
      <c r="T103" s="1323"/>
      <c r="U103" s="1323"/>
      <c r="V103" s="1323"/>
      <c r="W103" s="1324"/>
      <c r="X103" s="1325">
        <f>ROUND(X101*AC101^-0.13*(B103^0.2/I103^0.1)*N103^0.5*S101^AC101,4)</f>
        <v>2.0002</v>
      </c>
      <c r="Y103" s="1326"/>
      <c r="Z103" s="1326"/>
      <c r="AA103" s="1326"/>
      <c r="AB103" s="1327"/>
      <c r="AC103" s="1322">
        <f>MAX(S103:AB103)</f>
        <v>2.0002</v>
      </c>
      <c r="AD103" s="1323"/>
      <c r="AE103" s="1323"/>
      <c r="AF103" s="1323"/>
      <c r="AG103" s="1324"/>
      <c r="AH103" s="1322"/>
      <c r="AI103" s="1323"/>
      <c r="AJ103" s="1349"/>
    </row>
    <row r="104" spans="2:39" ht="18" customHeight="1">
      <c r="B104" s="1468"/>
      <c r="C104" s="1468"/>
      <c r="D104" s="1468"/>
      <c r="E104" s="1468"/>
      <c r="F104" s="1468"/>
      <c r="G104" s="1468"/>
      <c r="H104" s="1468"/>
      <c r="I104" s="1468"/>
      <c r="J104" s="1468"/>
      <c r="K104" s="1468"/>
      <c r="L104" s="1468"/>
      <c r="M104" s="1468"/>
      <c r="N104" s="1468"/>
      <c r="O104" s="1468"/>
      <c r="P104" s="1468"/>
      <c r="Q104" s="1468"/>
      <c r="R104" s="1468"/>
      <c r="S104" s="1468"/>
      <c r="T104" s="1468"/>
      <c r="U104" s="1468"/>
      <c r="V104" s="1468"/>
      <c r="W104" s="1468"/>
      <c r="X104" s="1468"/>
      <c r="Y104" s="1468"/>
      <c r="Z104" s="1468"/>
      <c r="AA104" s="1468"/>
      <c r="AB104" s="1468"/>
      <c r="AC104" s="1468"/>
      <c r="AD104" s="1468"/>
      <c r="AE104" s="1468"/>
      <c r="AF104" s="1468"/>
      <c r="AG104" s="1468"/>
      <c r="AH104" s="1468"/>
      <c r="AI104" s="1468"/>
      <c r="AJ104" s="1468"/>
    </row>
    <row r="105" spans="2:39" ht="18" customHeight="1" thickBot="1">
      <c r="B105" s="1328" t="str">
        <f>B96</f>
        <v>ρr(kN/㎥)</v>
      </c>
      <c r="C105" s="1328"/>
      <c r="D105" s="1328"/>
      <c r="E105" s="1328"/>
      <c r="F105" s="1328"/>
      <c r="G105" s="1328"/>
      <c r="H105" s="1329"/>
      <c r="I105" s="1330" t="s">
        <v>787</v>
      </c>
      <c r="J105" s="1330"/>
      <c r="K105" s="1330"/>
      <c r="L105" s="1330"/>
      <c r="M105" s="1330"/>
      <c r="N105" s="1330" t="s">
        <v>810</v>
      </c>
      <c r="O105" s="1330"/>
      <c r="P105" s="1330"/>
      <c r="Q105" s="1330"/>
      <c r="R105" s="1330"/>
      <c r="S105" s="1338" t="s">
        <v>789</v>
      </c>
      <c r="T105" s="1328"/>
      <c r="U105" s="1328"/>
      <c r="V105" s="1328"/>
      <c r="W105" s="1329"/>
      <c r="X105" s="1338" t="s">
        <v>657</v>
      </c>
      <c r="Y105" s="1328"/>
      <c r="Z105" s="1328"/>
      <c r="AA105" s="1328"/>
      <c r="AB105" s="1329"/>
      <c r="AC105" s="1330" t="s">
        <v>652</v>
      </c>
      <c r="AD105" s="1330"/>
      <c r="AE105" s="1330"/>
      <c r="AF105" s="1330"/>
      <c r="AG105" s="1330"/>
      <c r="AH105" s="1330" t="s">
        <v>658</v>
      </c>
      <c r="AI105" s="1330"/>
      <c r="AJ105" s="1338"/>
    </row>
    <row r="106" spans="2:39" ht="18" customHeight="1" thickTop="1">
      <c r="B106" s="1318">
        <f>B97</f>
        <v>22.562999999999999</v>
      </c>
      <c r="C106" s="1318"/>
      <c r="D106" s="1318"/>
      <c r="E106" s="1318"/>
      <c r="F106" s="1318"/>
      <c r="G106" s="1318"/>
      <c r="H106" s="1319"/>
      <c r="I106" s="1484">
        <f>B101</f>
        <v>4.3</v>
      </c>
      <c r="J106" s="1484"/>
      <c r="K106" s="1484"/>
      <c r="L106" s="1484"/>
      <c r="M106" s="1484"/>
      <c r="N106" s="1336">
        <f>AC103</f>
        <v>2.0002</v>
      </c>
      <c r="O106" s="1336"/>
      <c r="P106" s="1336"/>
      <c r="Q106" s="1336"/>
      <c r="R106" s="1336"/>
      <c r="S106" s="1322">
        <f>ROUND(B106/10.1,3)</f>
        <v>2.234</v>
      </c>
      <c r="T106" s="1323"/>
      <c r="U106" s="1323"/>
      <c r="V106" s="1323"/>
      <c r="W106" s="1324"/>
      <c r="X106" s="1501">
        <f>(B106*I106^3/(N106^3*(S106-1)^3))</f>
        <v>119.29890630754541</v>
      </c>
      <c r="Y106" s="1502"/>
      <c r="Z106" s="1502"/>
      <c r="AA106" s="1502"/>
      <c r="AB106" s="1340"/>
      <c r="AC106" s="1495">
        <f>BA91</f>
        <v>16</v>
      </c>
      <c r="AD106" s="1495"/>
      <c r="AE106" s="1495"/>
      <c r="AF106" s="1495"/>
      <c r="AG106" s="1495"/>
      <c r="AH106" s="1499"/>
      <c r="AI106" s="1499"/>
      <c r="AJ106" s="1500"/>
      <c r="AL106" s="661">
        <f>W106/9.81</f>
        <v>0</v>
      </c>
      <c r="AM106" s="661">
        <f>X106/9.81</f>
        <v>12.160948655203406</v>
      </c>
    </row>
    <row r="107" spans="2:39" ht="18" customHeight="1">
      <c r="B107" s="668"/>
      <c r="C107" s="668"/>
      <c r="D107" s="668"/>
      <c r="E107" s="668"/>
      <c r="F107" s="668"/>
      <c r="G107" s="668"/>
      <c r="H107" s="668"/>
      <c r="I107" s="516"/>
      <c r="J107" s="516"/>
      <c r="K107" s="516"/>
      <c r="L107" s="516"/>
      <c r="M107" s="516"/>
      <c r="N107" s="669"/>
      <c r="O107" s="669"/>
      <c r="P107" s="669"/>
      <c r="Q107" s="669"/>
      <c r="R107" s="669"/>
      <c r="S107" s="292"/>
      <c r="T107" s="292"/>
      <c r="U107" s="292"/>
      <c r="V107" s="292"/>
      <c r="W107" s="292"/>
      <c r="X107" s="522"/>
      <c r="Y107" s="522"/>
      <c r="Z107" s="522"/>
      <c r="AA107" s="522"/>
      <c r="AB107" s="522"/>
      <c r="AC107" s="596"/>
      <c r="AD107" s="596"/>
      <c r="AE107" s="596"/>
      <c r="AF107" s="596"/>
      <c r="AG107" s="596"/>
      <c r="AH107" s="596"/>
      <c r="AI107" s="596"/>
      <c r="AJ107" s="522"/>
    </row>
    <row r="108" spans="2:39" ht="18" customHeight="1">
      <c r="AB108" s="346" t="s">
        <v>535</v>
      </c>
      <c r="AC108" s="1308" t="str">
        <f>AC65</f>
        <v>D구간</v>
      </c>
      <c r="AD108" s="787"/>
      <c r="AE108" s="787"/>
      <c r="AF108" s="787"/>
      <c r="AG108" s="787"/>
      <c r="AH108" s="787"/>
      <c r="AI108" s="787"/>
      <c r="AJ108" s="346" t="s">
        <v>537</v>
      </c>
    </row>
    <row r="109" spans="2:39" ht="18" customHeight="1" thickBot="1">
      <c r="B109" s="1328" t="s">
        <v>486</v>
      </c>
      <c r="C109" s="1328"/>
      <c r="D109" s="1328"/>
      <c r="E109" s="1328"/>
      <c r="F109" s="1328"/>
      <c r="G109" s="1328"/>
      <c r="H109" s="1329"/>
      <c r="I109" s="1330" t="s">
        <v>804</v>
      </c>
      <c r="J109" s="1330"/>
      <c r="K109" s="1330"/>
      <c r="L109" s="1330"/>
      <c r="M109" s="1330"/>
      <c r="N109" s="1330" t="s">
        <v>805</v>
      </c>
      <c r="O109" s="1330"/>
      <c r="P109" s="1330"/>
      <c r="Q109" s="1330"/>
      <c r="R109" s="1330"/>
      <c r="S109" s="1338" t="s">
        <v>806</v>
      </c>
      <c r="T109" s="1328"/>
      <c r="U109" s="1328"/>
      <c r="V109" s="1328"/>
      <c r="W109" s="1329"/>
      <c r="X109" s="1338" t="s">
        <v>807</v>
      </c>
      <c r="Y109" s="1328"/>
      <c r="Z109" s="1328"/>
      <c r="AA109" s="1328"/>
      <c r="AB109" s="1329"/>
      <c r="AC109" s="1338" t="s">
        <v>480</v>
      </c>
      <c r="AD109" s="1328"/>
      <c r="AE109" s="1328"/>
      <c r="AF109" s="1328"/>
      <c r="AG109" s="1329"/>
      <c r="AH109" s="1338" t="s">
        <v>434</v>
      </c>
      <c r="AI109" s="1328"/>
      <c r="AJ109" s="1348"/>
    </row>
    <row r="110" spans="2:39" ht="18" customHeight="1" thickTop="1">
      <c r="B110" s="1374">
        <f>I6</f>
        <v>4.2</v>
      </c>
      <c r="C110" s="1374"/>
      <c r="D110" s="1374"/>
      <c r="E110" s="1374"/>
      <c r="F110" s="1374"/>
      <c r="G110" s="1374"/>
      <c r="H110" s="1375"/>
      <c r="I110" s="1376">
        <f>'2.3 기존시설 쇄파대검토'!AL8</f>
        <v>209.91</v>
      </c>
      <c r="J110" s="1376"/>
      <c r="K110" s="1376"/>
      <c r="L110" s="1376"/>
      <c r="M110" s="1376"/>
      <c r="N110" s="1377">
        <f>ROUND(B110/I110,5)</f>
        <v>2.001E-2</v>
      </c>
      <c r="O110" s="1377"/>
      <c r="P110" s="1377"/>
      <c r="Q110" s="1377"/>
      <c r="R110" s="1377"/>
      <c r="S110" s="1322">
        <f>ROUND(1/1.5/N110^0.5,3)</f>
        <v>4.7130000000000001</v>
      </c>
      <c r="T110" s="1323"/>
      <c r="U110" s="1323"/>
      <c r="V110" s="1323"/>
      <c r="W110" s="1324"/>
      <c r="X110" s="1339">
        <f>AO79</f>
        <v>1</v>
      </c>
      <c r="Y110" s="1318"/>
      <c r="Z110" s="1318"/>
      <c r="AA110" s="1318"/>
      <c r="AB110" s="1319"/>
      <c r="AC110" s="1322">
        <v>0.5</v>
      </c>
      <c r="AD110" s="1323"/>
      <c r="AE110" s="1323"/>
      <c r="AF110" s="1323"/>
      <c r="AG110" s="1324"/>
      <c r="AH110" s="1322"/>
      <c r="AI110" s="1323"/>
      <c r="AJ110" s="1349"/>
    </row>
    <row r="111" spans="2:39" ht="18" customHeight="1" thickBot="1">
      <c r="B111" s="1328" t="s">
        <v>482</v>
      </c>
      <c r="C111" s="1328"/>
      <c r="D111" s="1328"/>
      <c r="E111" s="1328"/>
      <c r="F111" s="1328"/>
      <c r="G111" s="1328"/>
      <c r="H111" s="1329"/>
      <c r="I111" s="1330" t="s">
        <v>173</v>
      </c>
      <c r="J111" s="1330"/>
      <c r="K111" s="1330"/>
      <c r="L111" s="1330"/>
      <c r="M111" s="1330"/>
      <c r="N111" s="1330" t="s">
        <v>274</v>
      </c>
      <c r="O111" s="1330"/>
      <c r="P111" s="1330"/>
      <c r="Q111" s="1330"/>
      <c r="R111" s="1330"/>
      <c r="S111" s="1338" t="s">
        <v>808</v>
      </c>
      <c r="T111" s="1328"/>
      <c r="U111" s="1328"/>
      <c r="V111" s="1328"/>
      <c r="W111" s="1329"/>
      <c r="X111" s="1338" t="s">
        <v>809</v>
      </c>
      <c r="Y111" s="1328"/>
      <c r="Z111" s="1328"/>
      <c r="AA111" s="1328"/>
      <c r="AB111" s="1329"/>
      <c r="AC111" s="1338" t="s">
        <v>810</v>
      </c>
      <c r="AD111" s="1328"/>
      <c r="AE111" s="1328"/>
      <c r="AF111" s="1328"/>
      <c r="AG111" s="1329"/>
      <c r="AH111" s="1338" t="s">
        <v>434</v>
      </c>
      <c r="AI111" s="1328"/>
      <c r="AJ111" s="1348"/>
    </row>
    <row r="112" spans="2:39" ht="18" customHeight="1" thickTop="1">
      <c r="B112" s="1318">
        <v>5</v>
      </c>
      <c r="C112" s="1318"/>
      <c r="D112" s="1318"/>
      <c r="E112" s="1318"/>
      <c r="F112" s="1318"/>
      <c r="G112" s="1318"/>
      <c r="H112" s="1319"/>
      <c r="I112" s="1335">
        <v>1000</v>
      </c>
      <c r="J112" s="1335"/>
      <c r="K112" s="1335"/>
      <c r="L112" s="1335"/>
      <c r="M112" s="1335"/>
      <c r="N112" s="1336">
        <v>1.5</v>
      </c>
      <c r="O112" s="1336"/>
      <c r="P112" s="1336"/>
      <c r="Q112" s="1336"/>
      <c r="R112" s="1336"/>
      <c r="S112" s="1322">
        <f>ROUND(6.2*X110*AC110^0.18*(B112^0.2/I112^0.1)*S110^-0.5,4)</f>
        <v>1.7432000000000001</v>
      </c>
      <c r="T112" s="1323"/>
      <c r="U112" s="1323"/>
      <c r="V112" s="1323"/>
      <c r="W112" s="1324"/>
      <c r="X112" s="1325">
        <f>ROUND(X110*AC110^-0.13*(B112^0.2/I112^0.1)*N112^0.5*S110^AC110,4)</f>
        <v>2.012</v>
      </c>
      <c r="Y112" s="1326"/>
      <c r="Z112" s="1326"/>
      <c r="AA112" s="1326"/>
      <c r="AB112" s="1327"/>
      <c r="AC112" s="1322">
        <f>MAX(S112:AB112)</f>
        <v>2.012</v>
      </c>
      <c r="AD112" s="1323"/>
      <c r="AE112" s="1323"/>
      <c r="AF112" s="1323"/>
      <c r="AG112" s="1324"/>
      <c r="AH112" s="1322"/>
      <c r="AI112" s="1323"/>
      <c r="AJ112" s="1349"/>
    </row>
    <row r="113" spans="2:41" ht="18" customHeight="1">
      <c r="B113" s="1468"/>
      <c r="C113" s="1468"/>
      <c r="D113" s="1468"/>
      <c r="E113" s="1468"/>
      <c r="F113" s="1468"/>
      <c r="G113" s="1468"/>
      <c r="H113" s="1468"/>
      <c r="I113" s="1468"/>
      <c r="J113" s="1468"/>
      <c r="K113" s="1468"/>
      <c r="L113" s="1468"/>
      <c r="M113" s="1468"/>
      <c r="N113" s="1468"/>
      <c r="O113" s="1468"/>
      <c r="P113" s="1468"/>
      <c r="Q113" s="1468"/>
      <c r="R113" s="1468"/>
      <c r="S113" s="1468"/>
      <c r="T113" s="1468"/>
      <c r="U113" s="1468"/>
      <c r="V113" s="1468"/>
      <c r="W113" s="1468"/>
      <c r="X113" s="1468"/>
      <c r="Y113" s="1468"/>
      <c r="Z113" s="1468"/>
      <c r="AA113" s="1468"/>
      <c r="AB113" s="1468"/>
      <c r="AC113" s="1468"/>
      <c r="AD113" s="1468"/>
      <c r="AE113" s="1468"/>
      <c r="AF113" s="1468"/>
      <c r="AG113" s="1468"/>
      <c r="AH113" s="1468"/>
      <c r="AI113" s="1468"/>
      <c r="AJ113" s="1468"/>
    </row>
    <row r="114" spans="2:41" ht="18" customHeight="1" thickBot="1">
      <c r="B114" s="1328" t="str">
        <f>B105</f>
        <v>ρr(kN/㎥)</v>
      </c>
      <c r="C114" s="1328"/>
      <c r="D114" s="1328"/>
      <c r="E114" s="1328"/>
      <c r="F114" s="1328"/>
      <c r="G114" s="1328"/>
      <c r="H114" s="1329"/>
      <c r="I114" s="1330" t="s">
        <v>787</v>
      </c>
      <c r="J114" s="1330"/>
      <c r="K114" s="1330"/>
      <c r="L114" s="1330"/>
      <c r="M114" s="1330"/>
      <c r="N114" s="1330" t="s">
        <v>810</v>
      </c>
      <c r="O114" s="1330"/>
      <c r="P114" s="1330"/>
      <c r="Q114" s="1330"/>
      <c r="R114" s="1330"/>
      <c r="S114" s="1338" t="s">
        <v>789</v>
      </c>
      <c r="T114" s="1328"/>
      <c r="U114" s="1328"/>
      <c r="V114" s="1328"/>
      <c r="W114" s="1329"/>
      <c r="X114" s="1338" t="s">
        <v>657</v>
      </c>
      <c r="Y114" s="1328"/>
      <c r="Z114" s="1328"/>
      <c r="AA114" s="1328"/>
      <c r="AB114" s="1329"/>
      <c r="AC114" s="1330" t="s">
        <v>652</v>
      </c>
      <c r="AD114" s="1330"/>
      <c r="AE114" s="1330"/>
      <c r="AF114" s="1330"/>
      <c r="AG114" s="1330"/>
      <c r="AH114" s="1330" t="s">
        <v>658</v>
      </c>
      <c r="AI114" s="1330"/>
      <c r="AJ114" s="1338"/>
    </row>
    <row r="115" spans="2:41" ht="18" customHeight="1" thickTop="1">
      <c r="B115" s="1318">
        <f>B106</f>
        <v>22.562999999999999</v>
      </c>
      <c r="C115" s="1318"/>
      <c r="D115" s="1318"/>
      <c r="E115" s="1318"/>
      <c r="F115" s="1318"/>
      <c r="G115" s="1318"/>
      <c r="H115" s="1319"/>
      <c r="I115" s="1484">
        <f>B110</f>
        <v>4.2</v>
      </c>
      <c r="J115" s="1484"/>
      <c r="K115" s="1484"/>
      <c r="L115" s="1484"/>
      <c r="M115" s="1484"/>
      <c r="N115" s="1336">
        <f>AC112</f>
        <v>2.012</v>
      </c>
      <c r="O115" s="1336"/>
      <c r="P115" s="1336"/>
      <c r="Q115" s="1336"/>
      <c r="R115" s="1336"/>
      <c r="S115" s="1322">
        <f>ROUND(B115/10.1,3)</f>
        <v>2.234</v>
      </c>
      <c r="T115" s="1323"/>
      <c r="U115" s="1323"/>
      <c r="V115" s="1323"/>
      <c r="W115" s="1324"/>
      <c r="X115" s="1501">
        <f>(B115*I115^3/(N115^3*(S115-1)^3))</f>
        <v>109.22330313517139</v>
      </c>
      <c r="Y115" s="1502"/>
      <c r="Z115" s="1502"/>
      <c r="AA115" s="1502"/>
      <c r="AB115" s="1340"/>
      <c r="AC115" s="1495">
        <f>AZ91</f>
        <v>12.5</v>
      </c>
      <c r="AD115" s="1495"/>
      <c r="AE115" s="1495"/>
      <c r="AF115" s="1495"/>
      <c r="AG115" s="1495"/>
      <c r="AH115" s="1499"/>
      <c r="AI115" s="1499"/>
      <c r="AJ115" s="1500"/>
      <c r="AM115" s="661">
        <f>X115/9.81</f>
        <v>11.133873917958347</v>
      </c>
    </row>
    <row r="116" spans="2:41" ht="20.100000000000001" customHeight="1">
      <c r="B116" s="668"/>
      <c r="C116" s="668"/>
      <c r="D116" s="668"/>
      <c r="E116" s="668"/>
      <c r="F116" s="668"/>
      <c r="G116" s="668"/>
      <c r="H116" s="668"/>
      <c r="I116" s="516"/>
      <c r="J116" s="516"/>
      <c r="K116" s="516"/>
      <c r="L116" s="516"/>
      <c r="M116" s="516"/>
      <c r="N116" s="669"/>
      <c r="O116" s="669"/>
      <c r="P116" s="669"/>
      <c r="Q116" s="669"/>
      <c r="R116" s="669"/>
      <c r="S116" s="292"/>
      <c r="T116" s="292"/>
      <c r="U116" s="292"/>
      <c r="V116" s="292"/>
      <c r="W116" s="292"/>
      <c r="X116" s="522"/>
      <c r="Y116" s="522"/>
      <c r="Z116" s="522"/>
      <c r="AA116" s="522"/>
      <c r="AB116" s="522"/>
      <c r="AC116" s="596"/>
      <c r="AD116" s="596"/>
      <c r="AE116" s="596"/>
      <c r="AF116" s="596"/>
      <c r="AG116" s="596"/>
      <c r="AH116" s="596"/>
      <c r="AI116" s="596"/>
      <c r="AJ116" s="522"/>
    </row>
    <row r="117" spans="2:41" ht="20.100000000000001" customHeight="1">
      <c r="B117" s="659" t="s">
        <v>447</v>
      </c>
      <c r="C117" s="346" t="s">
        <v>488</v>
      </c>
    </row>
    <row r="118" spans="2:41" ht="9.9499999999999993" customHeight="1">
      <c r="B118" s="659"/>
    </row>
    <row r="119" spans="2:41" ht="20.100000000000001" customHeight="1">
      <c r="B119" s="384"/>
      <c r="C119" s="384"/>
      <c r="D119" s="384"/>
      <c r="E119" s="384"/>
      <c r="F119" s="384"/>
      <c r="G119" s="384"/>
      <c r="H119" s="384"/>
      <c r="I119" s="384"/>
      <c r="J119" s="384"/>
      <c r="K119" s="384"/>
      <c r="L119" s="384"/>
      <c r="M119" s="384"/>
      <c r="N119" s="384"/>
      <c r="O119" s="384"/>
      <c r="P119" s="384"/>
      <c r="Q119" s="384"/>
      <c r="R119" s="384"/>
      <c r="S119" s="384"/>
      <c r="T119" s="384"/>
      <c r="U119" s="384"/>
      <c r="V119" s="384"/>
      <c r="W119" s="384"/>
      <c r="X119" s="384"/>
      <c r="Y119" s="384"/>
      <c r="Z119" s="384"/>
      <c r="AA119" s="384"/>
      <c r="AB119" s="384"/>
      <c r="AC119" s="384"/>
      <c r="AD119" s="384"/>
      <c r="AE119" s="384"/>
      <c r="AF119" s="384"/>
      <c r="AG119" s="384"/>
      <c r="AH119" s="384"/>
      <c r="AI119" s="384"/>
      <c r="AJ119" s="384"/>
      <c r="AK119" s="384"/>
      <c r="AL119" s="384"/>
    </row>
    <row r="120" spans="2:41" ht="20.100000000000001" customHeight="1">
      <c r="B120" s="384"/>
      <c r="C120" s="384"/>
      <c r="D120" s="384"/>
      <c r="E120" s="384"/>
      <c r="F120" s="384"/>
      <c r="G120" s="384"/>
      <c r="H120" s="384"/>
      <c r="I120" s="384"/>
      <c r="J120" s="384"/>
      <c r="K120" s="384"/>
      <c r="L120" s="384"/>
      <c r="M120" s="384"/>
      <c r="N120" s="384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  <c r="AA120" s="384"/>
      <c r="AB120" s="384"/>
      <c r="AC120" s="384"/>
      <c r="AD120" s="384"/>
      <c r="AE120" s="384"/>
      <c r="AF120" s="384"/>
      <c r="AG120" s="384"/>
      <c r="AH120" s="384"/>
      <c r="AI120" s="384"/>
      <c r="AJ120" s="384"/>
      <c r="AK120" s="384"/>
      <c r="AL120" s="384"/>
    </row>
    <row r="121" spans="2:41" ht="20.100000000000001" customHeight="1">
      <c r="B121" s="384"/>
      <c r="C121" s="384"/>
      <c r="D121" s="384"/>
      <c r="E121" s="384"/>
      <c r="F121" s="384"/>
      <c r="G121" s="384"/>
      <c r="H121" s="384"/>
      <c r="I121" s="384"/>
      <c r="J121" s="384"/>
      <c r="K121" s="384"/>
      <c r="L121" s="384"/>
      <c r="M121" s="384"/>
      <c r="N121" s="384"/>
      <c r="O121" s="384"/>
      <c r="P121" s="384"/>
      <c r="Q121" s="384"/>
      <c r="R121" s="384"/>
      <c r="S121" s="384"/>
      <c r="T121" s="384"/>
      <c r="U121" s="384"/>
      <c r="V121" s="384"/>
      <c r="W121" s="384"/>
      <c r="X121" s="384"/>
      <c r="Y121" s="384"/>
      <c r="Z121" s="384"/>
      <c r="AA121" s="384"/>
      <c r="AB121" s="384"/>
      <c r="AC121" s="384"/>
      <c r="AD121" s="384"/>
      <c r="AE121" s="384"/>
      <c r="AF121" s="384"/>
      <c r="AG121" s="384"/>
      <c r="AH121" s="384"/>
      <c r="AI121" s="384"/>
      <c r="AJ121" s="384"/>
      <c r="AK121" s="384"/>
      <c r="AL121" s="384"/>
    </row>
    <row r="122" spans="2:41" ht="20.100000000000001" customHeight="1">
      <c r="B122" s="384"/>
      <c r="C122" s="384"/>
      <c r="D122" s="384"/>
      <c r="E122" s="384"/>
      <c r="F122" s="384"/>
      <c r="G122" s="384"/>
      <c r="H122" s="384"/>
      <c r="I122" s="384"/>
      <c r="J122" s="384"/>
      <c r="K122" s="384"/>
      <c r="L122" s="384"/>
      <c r="M122" s="384"/>
      <c r="N122" s="384"/>
      <c r="O122" s="384"/>
      <c r="P122" s="384"/>
      <c r="Q122" s="384"/>
      <c r="R122" s="384"/>
      <c r="S122" s="384"/>
      <c r="T122" s="384"/>
      <c r="U122" s="384"/>
      <c r="V122" s="384"/>
      <c r="W122" s="384"/>
      <c r="X122" s="384"/>
      <c r="Y122" s="384"/>
      <c r="Z122" s="384"/>
      <c r="AA122" s="384"/>
      <c r="AB122" s="384"/>
      <c r="AC122" s="384"/>
      <c r="AD122" s="384"/>
      <c r="AE122" s="384"/>
      <c r="AF122" s="384"/>
      <c r="AG122" s="384"/>
      <c r="AH122" s="384"/>
      <c r="AI122" s="384"/>
      <c r="AJ122" s="384"/>
      <c r="AK122" s="384"/>
      <c r="AL122" s="384"/>
    </row>
    <row r="123" spans="2:41" ht="20.100000000000001" customHeight="1">
      <c r="B123" s="384"/>
      <c r="C123" s="384"/>
      <c r="D123" s="384"/>
      <c r="E123" s="384"/>
      <c r="F123" s="384"/>
      <c r="G123" s="384"/>
      <c r="H123" s="384"/>
      <c r="I123" s="384"/>
      <c r="J123" s="384"/>
      <c r="K123" s="384"/>
      <c r="L123" s="384"/>
      <c r="M123" s="384"/>
      <c r="N123" s="384"/>
      <c r="O123" s="384"/>
      <c r="P123" s="384"/>
      <c r="Q123" s="384"/>
      <c r="R123" s="384"/>
      <c r="S123" s="384"/>
      <c r="T123" s="384"/>
      <c r="U123" s="384"/>
      <c r="V123" s="384"/>
      <c r="W123" s="384"/>
      <c r="X123" s="384"/>
      <c r="Y123" s="384"/>
      <c r="Z123" s="384"/>
      <c r="AA123" s="384"/>
      <c r="AB123" s="384"/>
      <c r="AC123" s="384"/>
      <c r="AD123" s="384"/>
      <c r="AE123" s="384"/>
      <c r="AF123" s="384"/>
      <c r="AG123" s="384"/>
      <c r="AH123" s="384"/>
      <c r="AI123" s="384"/>
      <c r="AJ123" s="384"/>
      <c r="AK123" s="384"/>
      <c r="AL123" s="384"/>
    </row>
    <row r="124" spans="2:41" ht="20.100000000000001" customHeight="1">
      <c r="B124" s="384"/>
      <c r="C124" s="384"/>
      <c r="D124" s="384"/>
      <c r="E124" s="384"/>
      <c r="F124" s="384"/>
      <c r="G124" s="384"/>
      <c r="H124" s="384"/>
      <c r="I124" s="384"/>
      <c r="J124" s="384"/>
      <c r="K124" s="384"/>
      <c r="L124" s="384"/>
      <c r="M124" s="384"/>
      <c r="N124" s="384"/>
      <c r="O124" s="384"/>
      <c r="P124" s="384"/>
      <c r="Q124" s="384"/>
      <c r="R124" s="384"/>
      <c r="S124" s="384"/>
      <c r="T124" s="384"/>
      <c r="U124" s="384"/>
      <c r="V124" s="384"/>
      <c r="W124" s="384"/>
      <c r="X124" s="384"/>
      <c r="Y124" s="384"/>
      <c r="Z124" s="384"/>
      <c r="AA124" s="384"/>
      <c r="AB124" s="384"/>
      <c r="AC124" s="384"/>
      <c r="AD124" s="384"/>
      <c r="AE124" s="384"/>
      <c r="AF124" s="384"/>
      <c r="AG124" s="384"/>
      <c r="AH124" s="384"/>
      <c r="AI124" s="384"/>
      <c r="AJ124" s="384"/>
      <c r="AK124" s="384"/>
      <c r="AL124" s="384"/>
    </row>
    <row r="125" spans="2:41" ht="20.100000000000001" customHeight="1">
      <c r="B125" s="384"/>
      <c r="C125" s="384"/>
      <c r="D125" s="384"/>
      <c r="E125" s="384"/>
      <c r="F125" s="384"/>
      <c r="G125" s="384"/>
      <c r="H125" s="384"/>
      <c r="I125" s="384"/>
      <c r="J125" s="384"/>
      <c r="K125" s="384"/>
      <c r="L125" s="384"/>
      <c r="M125" s="384"/>
      <c r="N125" s="384"/>
      <c r="O125" s="384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  <c r="AA125" s="384"/>
      <c r="AB125" s="384"/>
      <c r="AC125" s="384"/>
      <c r="AD125" s="384"/>
      <c r="AE125" s="384"/>
      <c r="AF125" s="384"/>
      <c r="AG125" s="384"/>
      <c r="AH125" s="384"/>
      <c r="AI125" s="384"/>
      <c r="AJ125" s="384"/>
      <c r="AK125" s="384"/>
      <c r="AL125" s="384"/>
    </row>
    <row r="126" spans="2:41" ht="20.100000000000001" customHeight="1">
      <c r="B126" s="384"/>
      <c r="C126" s="384"/>
      <c r="D126" s="384"/>
      <c r="E126" s="384"/>
      <c r="F126" s="384"/>
      <c r="G126" s="384"/>
      <c r="H126" s="384"/>
      <c r="I126" s="384"/>
      <c r="J126" s="384"/>
      <c r="K126" s="384"/>
      <c r="L126" s="384"/>
      <c r="M126" s="384"/>
      <c r="N126" s="384"/>
      <c r="O126" s="384"/>
      <c r="P126" s="384"/>
      <c r="Q126" s="384"/>
      <c r="R126" s="384"/>
      <c r="S126" s="384"/>
      <c r="T126" s="384"/>
      <c r="U126" s="384"/>
      <c r="V126" s="384"/>
      <c r="W126" s="384"/>
      <c r="X126" s="384"/>
      <c r="Y126" s="384"/>
      <c r="Z126" s="384"/>
      <c r="AA126" s="384"/>
      <c r="AB126" s="384"/>
      <c r="AC126" s="384"/>
      <c r="AD126" s="384"/>
      <c r="AE126" s="384"/>
      <c r="AF126" s="384"/>
      <c r="AG126" s="384"/>
      <c r="AH126" s="384"/>
      <c r="AI126" s="384"/>
      <c r="AJ126" s="384"/>
      <c r="AK126" s="384"/>
      <c r="AL126" s="384"/>
    </row>
    <row r="127" spans="2:41" ht="20.100000000000001" customHeight="1">
      <c r="B127" s="384"/>
      <c r="C127" s="384"/>
      <c r="D127" s="384"/>
      <c r="E127" s="384"/>
      <c r="F127" s="384"/>
      <c r="G127" s="384"/>
      <c r="H127" s="384"/>
      <c r="I127" s="384"/>
      <c r="J127" s="384"/>
      <c r="K127" s="384"/>
      <c r="L127" s="384"/>
      <c r="M127" s="384"/>
      <c r="N127" s="384"/>
      <c r="O127" s="384"/>
      <c r="P127" s="384"/>
      <c r="Q127" s="384"/>
      <c r="R127" s="384"/>
      <c r="S127" s="384"/>
      <c r="T127" s="384"/>
      <c r="U127" s="384"/>
      <c r="V127" s="384"/>
      <c r="W127" s="384"/>
      <c r="X127" s="384"/>
      <c r="Y127" s="384"/>
      <c r="Z127" s="384"/>
      <c r="AA127" s="384"/>
      <c r="AB127" s="384"/>
      <c r="AC127" s="384"/>
      <c r="AD127" s="384"/>
      <c r="AE127" s="384"/>
      <c r="AF127" s="384"/>
      <c r="AG127" s="384"/>
      <c r="AH127" s="384"/>
      <c r="AI127" s="384"/>
      <c r="AJ127" s="384"/>
      <c r="AK127" s="384"/>
      <c r="AL127" s="384"/>
    </row>
    <row r="128" spans="2:41" ht="20.100000000000001" customHeight="1">
      <c r="B128" s="384"/>
      <c r="C128" s="384"/>
      <c r="D128" s="384"/>
      <c r="E128" s="384"/>
      <c r="F128" s="384"/>
      <c r="G128" s="384"/>
      <c r="H128" s="384"/>
      <c r="I128" s="384"/>
      <c r="J128" s="384"/>
      <c r="K128" s="384"/>
      <c r="L128" s="384"/>
      <c r="M128" s="384"/>
      <c r="N128" s="384"/>
      <c r="O128" s="384"/>
      <c r="P128" s="384"/>
      <c r="Q128" s="384"/>
      <c r="R128" s="384"/>
      <c r="S128" s="384"/>
      <c r="T128" s="384"/>
      <c r="U128" s="384"/>
      <c r="V128" s="384"/>
      <c r="W128" s="384"/>
      <c r="X128" s="384"/>
      <c r="Y128" s="384"/>
      <c r="Z128" s="384"/>
      <c r="AA128" s="384"/>
      <c r="AB128" s="384"/>
      <c r="AC128" s="384"/>
      <c r="AD128" s="384"/>
      <c r="AE128" s="384"/>
      <c r="AF128" s="384"/>
      <c r="AG128" s="384"/>
      <c r="AH128" s="384"/>
      <c r="AI128" s="384"/>
      <c r="AJ128" s="384"/>
      <c r="AK128" s="384"/>
      <c r="AL128" s="384"/>
      <c r="AM128" s="384"/>
      <c r="AN128" s="384"/>
      <c r="AO128" s="384"/>
    </row>
    <row r="129" spans="1:41" ht="20.100000000000001" customHeight="1">
      <c r="B129" s="384"/>
      <c r="C129" s="384"/>
      <c r="D129" s="384"/>
      <c r="E129" s="384"/>
      <c r="F129" s="384"/>
      <c r="G129" s="384"/>
      <c r="H129" s="384"/>
      <c r="I129" s="384"/>
      <c r="J129" s="384"/>
      <c r="K129" s="384"/>
      <c r="L129" s="384"/>
      <c r="M129" s="384"/>
      <c r="N129" s="384"/>
      <c r="O129" s="384"/>
      <c r="P129" s="384"/>
      <c r="Q129" s="384"/>
      <c r="R129" s="384"/>
      <c r="S129" s="384"/>
      <c r="T129" s="384"/>
      <c r="U129" s="384"/>
      <c r="V129" s="384"/>
      <c r="W129" s="384"/>
      <c r="X129" s="384"/>
      <c r="Y129" s="384"/>
      <c r="Z129" s="384"/>
      <c r="AA129" s="384"/>
      <c r="AB129" s="384"/>
      <c r="AC129" s="384"/>
      <c r="AD129" s="384"/>
      <c r="AE129" s="384"/>
      <c r="AF129" s="384"/>
      <c r="AG129" s="384"/>
      <c r="AH129" s="384"/>
      <c r="AI129" s="384"/>
      <c r="AJ129" s="384"/>
      <c r="AK129" s="384"/>
      <c r="AL129" s="384"/>
      <c r="AM129" s="384"/>
      <c r="AN129" s="384"/>
      <c r="AO129" s="384"/>
    </row>
    <row r="130" spans="1:41" ht="20.100000000000001" customHeight="1">
      <c r="B130" s="384"/>
      <c r="C130" s="384"/>
      <c r="D130" s="384"/>
      <c r="E130" s="384"/>
      <c r="F130" s="384"/>
      <c r="G130" s="384"/>
      <c r="H130" s="384"/>
      <c r="I130" s="384"/>
      <c r="J130" s="384"/>
      <c r="K130" s="384"/>
      <c r="L130" s="384"/>
      <c r="M130" s="384"/>
      <c r="N130" s="384"/>
      <c r="O130" s="384"/>
      <c r="P130" s="384"/>
      <c r="Q130" s="384"/>
      <c r="R130" s="384"/>
      <c r="S130" s="384"/>
      <c r="T130" s="384"/>
      <c r="U130" s="384"/>
      <c r="V130" s="384"/>
      <c r="W130" s="384"/>
      <c r="X130" s="384"/>
      <c r="Y130" s="384"/>
      <c r="Z130" s="384" t="s">
        <v>489</v>
      </c>
      <c r="AA130" s="384"/>
      <c r="AB130" s="384"/>
      <c r="AC130" s="384"/>
      <c r="AD130" s="384"/>
      <c r="AE130" s="384"/>
      <c r="AF130" s="384"/>
      <c r="AG130" s="384"/>
      <c r="AH130" s="384"/>
      <c r="AI130" s="384"/>
      <c r="AJ130" s="384"/>
      <c r="AK130" s="384"/>
      <c r="AL130" s="384"/>
    </row>
    <row r="131" spans="1:41" ht="20.100000000000001" customHeight="1">
      <c r="B131" s="384"/>
      <c r="C131" s="384"/>
      <c r="D131" s="384"/>
      <c r="E131" s="384"/>
      <c r="F131" s="384"/>
      <c r="G131" s="384"/>
      <c r="H131" s="384"/>
      <c r="I131" s="384"/>
      <c r="J131" s="384"/>
      <c r="K131" s="384"/>
      <c r="L131" s="384"/>
      <c r="M131" s="384"/>
      <c r="N131" s="384"/>
      <c r="O131" s="384"/>
      <c r="P131" s="384"/>
      <c r="Q131" s="384"/>
      <c r="R131" s="384"/>
      <c r="S131" s="384"/>
      <c r="T131" s="384"/>
      <c r="U131" s="384"/>
      <c r="V131" s="384"/>
      <c r="W131" s="384"/>
      <c r="X131" s="384"/>
      <c r="Z131" s="384"/>
      <c r="AA131" s="384"/>
      <c r="AB131" s="384"/>
      <c r="AC131" s="384"/>
      <c r="AD131" s="384"/>
      <c r="AE131" s="384"/>
      <c r="AF131" s="384"/>
      <c r="AH131" s="384"/>
      <c r="AI131" s="384"/>
      <c r="AJ131" s="384"/>
      <c r="AK131" s="384"/>
      <c r="AL131" s="384"/>
    </row>
    <row r="132" spans="1:41" ht="20.100000000000001" customHeight="1">
      <c r="B132" s="384"/>
      <c r="C132" s="384"/>
      <c r="D132" s="384"/>
      <c r="E132" s="384"/>
      <c r="F132" s="384"/>
      <c r="G132" s="384"/>
      <c r="H132" s="384"/>
      <c r="I132" s="384"/>
      <c r="J132" s="384"/>
      <c r="K132" s="384"/>
      <c r="L132" s="384"/>
      <c r="M132" s="384"/>
      <c r="N132" s="384"/>
      <c r="O132" s="384"/>
      <c r="P132" s="384"/>
      <c r="Q132" s="384"/>
      <c r="R132" s="384"/>
      <c r="S132" s="384"/>
      <c r="T132" s="384"/>
      <c r="AK132" s="384"/>
      <c r="AL132" s="384"/>
    </row>
    <row r="133" spans="1:41" ht="20.100000000000001" customHeight="1">
      <c r="B133" s="384"/>
      <c r="C133" s="384"/>
      <c r="D133" s="384"/>
      <c r="E133" s="384"/>
      <c r="F133" s="384"/>
      <c r="G133" s="384"/>
      <c r="H133" s="384"/>
      <c r="I133" s="384"/>
      <c r="J133" s="384"/>
      <c r="K133" s="384"/>
      <c r="L133" s="384"/>
      <c r="M133" s="384"/>
      <c r="N133" s="384"/>
      <c r="O133" s="384"/>
      <c r="P133" s="384"/>
      <c r="Q133" s="384"/>
      <c r="R133" s="384"/>
      <c r="S133" s="384"/>
      <c r="T133" s="384"/>
      <c r="AK133" s="384"/>
      <c r="AL133" s="384"/>
    </row>
    <row r="134" spans="1:41" ht="20.100000000000001" customHeight="1">
      <c r="B134" s="384"/>
      <c r="C134" s="384"/>
      <c r="D134" s="384"/>
      <c r="E134" s="384"/>
      <c r="F134" s="384"/>
      <c r="G134" s="384"/>
      <c r="H134" s="384"/>
      <c r="I134" s="384"/>
      <c r="J134" s="384"/>
      <c r="K134" s="384"/>
      <c r="L134" s="384"/>
      <c r="M134" s="384"/>
      <c r="N134" s="384"/>
      <c r="O134" s="384"/>
      <c r="P134" s="384"/>
      <c r="Q134" s="384"/>
      <c r="R134" s="384"/>
      <c r="S134" s="384"/>
      <c r="T134" s="384"/>
      <c r="U134" s="384"/>
      <c r="V134" s="384"/>
      <c r="W134" s="384"/>
      <c r="X134" s="384"/>
      <c r="Y134" s="384"/>
      <c r="Z134" s="384"/>
      <c r="AA134" s="384"/>
      <c r="AB134" s="384"/>
      <c r="AC134" s="384"/>
      <c r="AD134" s="384"/>
      <c r="AE134" s="384"/>
      <c r="AF134" s="384"/>
      <c r="AG134" s="384"/>
      <c r="AH134" s="384"/>
      <c r="AI134" s="384"/>
      <c r="AJ134" s="384"/>
      <c r="AK134" s="384"/>
      <c r="AL134" s="384"/>
    </row>
    <row r="135" spans="1:41" ht="20.100000000000001" customHeight="1">
      <c r="B135" s="384"/>
      <c r="C135" s="384"/>
      <c r="D135" s="384"/>
      <c r="E135" s="384"/>
      <c r="F135" s="384"/>
      <c r="G135" s="384"/>
      <c r="H135" s="384"/>
      <c r="I135" s="384"/>
      <c r="J135" s="384"/>
      <c r="K135" s="384"/>
      <c r="L135" s="384"/>
      <c r="M135" s="384"/>
      <c r="N135" s="384"/>
      <c r="O135" s="384"/>
      <c r="P135" s="384"/>
      <c r="Q135" s="384"/>
      <c r="R135" s="384"/>
      <c r="S135" s="384"/>
      <c r="T135" s="384"/>
      <c r="U135" s="384"/>
      <c r="V135" s="384"/>
      <c r="W135" s="384"/>
      <c r="X135" s="384"/>
      <c r="Y135" s="384"/>
      <c r="Z135" s="384"/>
      <c r="AA135" s="384"/>
      <c r="AB135" s="384"/>
      <c r="AC135" s="384"/>
      <c r="AD135" s="384"/>
      <c r="AE135" s="384"/>
      <c r="AF135" s="384"/>
      <c r="AG135" s="384"/>
      <c r="AH135" s="384"/>
      <c r="AI135" s="384"/>
      <c r="AJ135" s="384"/>
      <c r="AK135" s="384"/>
      <c r="AL135" s="384"/>
    </row>
    <row r="136" spans="1:41" ht="20.100000000000001" customHeight="1">
      <c r="B136" s="384"/>
      <c r="C136" s="346" t="s">
        <v>811</v>
      </c>
      <c r="F136" s="384"/>
      <c r="G136" s="384"/>
      <c r="H136" s="384"/>
      <c r="I136" s="384"/>
      <c r="J136" s="384"/>
      <c r="K136" s="384"/>
      <c r="L136" s="384"/>
      <c r="M136" s="384"/>
      <c r="N136" s="384"/>
      <c r="O136" s="384"/>
      <c r="P136" s="384"/>
      <c r="Q136" s="384"/>
      <c r="R136" s="384"/>
      <c r="S136" s="384"/>
      <c r="T136" s="384"/>
      <c r="U136" s="384"/>
      <c r="V136" s="384"/>
      <c r="W136" s="384"/>
      <c r="X136" s="384"/>
      <c r="Y136" s="346" t="s">
        <v>490</v>
      </c>
      <c r="Z136" s="384"/>
      <c r="AA136" s="384"/>
      <c r="AB136" s="384"/>
      <c r="AC136" s="384"/>
      <c r="AD136" s="384"/>
      <c r="AE136" s="384"/>
      <c r="AF136" s="384"/>
      <c r="AG136" s="384"/>
      <c r="AH136" s="384"/>
      <c r="AI136" s="384"/>
      <c r="AJ136" s="384"/>
      <c r="AK136" s="384"/>
      <c r="AL136" s="384"/>
    </row>
    <row r="137" spans="1:41" ht="9.9499999999999993" customHeight="1">
      <c r="B137" s="384"/>
      <c r="C137" s="384"/>
      <c r="D137" s="384"/>
      <c r="E137" s="384"/>
      <c r="G137" s="384"/>
      <c r="H137" s="384"/>
      <c r="I137" s="384"/>
      <c r="J137" s="384"/>
      <c r="K137" s="384"/>
      <c r="L137" s="384"/>
      <c r="M137" s="384"/>
      <c r="N137" s="384"/>
      <c r="O137" s="384"/>
      <c r="P137" s="384"/>
      <c r="Q137" s="384"/>
      <c r="R137" s="384"/>
      <c r="S137" s="384"/>
      <c r="T137" s="384"/>
      <c r="U137" s="384"/>
      <c r="V137" s="384"/>
      <c r="W137" s="384"/>
      <c r="X137" s="384"/>
      <c r="Y137" s="384"/>
      <c r="Z137" s="384"/>
      <c r="AA137" s="384"/>
      <c r="AB137" s="384"/>
      <c r="AC137" s="384"/>
      <c r="AD137" s="384"/>
      <c r="AE137" s="384"/>
      <c r="AF137" s="384"/>
      <c r="AG137" s="384"/>
      <c r="AH137" s="384"/>
      <c r="AI137" s="384"/>
      <c r="AJ137" s="384"/>
      <c r="AK137" s="384"/>
      <c r="AL137" s="384"/>
    </row>
    <row r="138" spans="1:41" ht="21.95" customHeight="1">
      <c r="A138" s="346" t="s">
        <v>642</v>
      </c>
      <c r="U138" s="384"/>
      <c r="AK138" s="384"/>
      <c r="AL138" s="384"/>
    </row>
    <row r="139" spans="1:41" ht="21.95" customHeight="1">
      <c r="B139" s="595" t="s">
        <v>491</v>
      </c>
      <c r="C139" s="346" t="s">
        <v>472</v>
      </c>
    </row>
    <row r="140" spans="1:41" ht="21.95" customHeight="1">
      <c r="B140" s="384"/>
      <c r="C140" s="660" t="s">
        <v>812</v>
      </c>
      <c r="D140" s="660"/>
      <c r="E140" s="660"/>
      <c r="F140" s="660"/>
      <c r="G140" s="660"/>
      <c r="H140" s="660"/>
      <c r="I140" s="660"/>
      <c r="J140" s="660"/>
      <c r="K140" s="660"/>
      <c r="L140" s="660"/>
      <c r="M140" s="660"/>
      <c r="N140" s="660"/>
      <c r="O140" s="660"/>
      <c r="P140" s="660"/>
      <c r="Q140" s="660"/>
      <c r="R140" s="660"/>
      <c r="S140" s="660"/>
      <c r="T140" s="660"/>
      <c r="U140" s="660"/>
      <c r="V140" s="660"/>
      <c r="W140" s="660"/>
      <c r="X140" s="660"/>
      <c r="Y140" s="660"/>
      <c r="Z140" s="660"/>
      <c r="AA140" s="660"/>
      <c r="AB140" s="660"/>
      <c r="AC140" s="660"/>
      <c r="AD140" s="660"/>
      <c r="AE140" s="660"/>
      <c r="AF140" s="660"/>
      <c r="AG140" s="660"/>
      <c r="AH140" s="660"/>
      <c r="AI140" s="660"/>
      <c r="AJ140" s="660"/>
      <c r="AK140" s="660"/>
    </row>
    <row r="141" spans="1:41" ht="21.95" customHeight="1">
      <c r="B141" s="384"/>
      <c r="C141" s="660"/>
      <c r="D141" s="660"/>
      <c r="E141" s="660"/>
      <c r="F141" s="660" t="s">
        <v>69</v>
      </c>
      <c r="G141" s="660"/>
      <c r="H141" s="660"/>
      <c r="I141" s="594" t="s">
        <v>813</v>
      </c>
      <c r="J141" s="530" t="s">
        <v>492</v>
      </c>
      <c r="K141" s="530"/>
      <c r="M141" s="53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0"/>
      <c r="AB141" s="660"/>
      <c r="AC141" s="660"/>
      <c r="AD141" s="660"/>
      <c r="AE141" s="660"/>
      <c r="AF141" s="660"/>
      <c r="AG141" s="660"/>
      <c r="AH141" s="660"/>
      <c r="AI141" s="660"/>
      <c r="AJ141" s="660"/>
      <c r="AK141" s="660"/>
    </row>
    <row r="142" spans="1:41" ht="21.95" customHeight="1">
      <c r="B142" s="384"/>
      <c r="C142" s="660"/>
      <c r="D142" s="660"/>
      <c r="E142" s="660"/>
      <c r="F142" s="660"/>
      <c r="G142" s="660"/>
      <c r="H142" s="660"/>
      <c r="I142" s="660"/>
      <c r="J142" s="530" t="s">
        <v>814</v>
      </c>
      <c r="K142" s="530"/>
      <c r="L142" s="530"/>
      <c r="N142" s="660"/>
      <c r="O142" s="660"/>
      <c r="P142" s="660"/>
      <c r="Q142" s="660"/>
      <c r="R142" s="660"/>
      <c r="S142" s="660"/>
      <c r="T142" s="660"/>
      <c r="U142" s="660"/>
      <c r="V142" s="660"/>
      <c r="W142" s="660"/>
      <c r="X142" s="660"/>
      <c r="Y142" s="660"/>
      <c r="Z142" s="660"/>
      <c r="AA142" s="660"/>
      <c r="AB142" s="660"/>
      <c r="AC142" s="660"/>
      <c r="AD142" s="660"/>
      <c r="AE142" s="660"/>
      <c r="AF142" s="660"/>
      <c r="AG142" s="660"/>
      <c r="AH142" s="660"/>
      <c r="AI142" s="660"/>
      <c r="AJ142" s="660"/>
      <c r="AK142" s="660"/>
    </row>
    <row r="143" spans="1:41" ht="21.95" customHeight="1">
      <c r="B143" s="384"/>
      <c r="C143" s="660"/>
      <c r="D143" s="660"/>
      <c r="E143" s="660"/>
      <c r="F143" s="660"/>
      <c r="G143" s="660"/>
      <c r="H143" s="660"/>
      <c r="I143" s="594" t="s">
        <v>798</v>
      </c>
      <c r="J143" s="530" t="s">
        <v>799</v>
      </c>
      <c r="K143" s="530"/>
      <c r="M143" s="530"/>
      <c r="N143" s="660"/>
      <c r="O143" s="660"/>
      <c r="P143" s="660"/>
      <c r="Q143" s="660"/>
      <c r="R143" s="660"/>
      <c r="S143" s="660"/>
      <c r="T143" s="660"/>
      <c r="U143" s="660"/>
      <c r="V143" s="660"/>
      <c r="W143" s="660"/>
      <c r="X143" s="660"/>
      <c r="Y143" s="660"/>
      <c r="Z143" s="660"/>
      <c r="AA143" s="660"/>
      <c r="AB143" s="660"/>
      <c r="AC143" s="660"/>
      <c r="AD143" s="660"/>
      <c r="AE143" s="660"/>
      <c r="AF143" s="660"/>
      <c r="AG143" s="660"/>
      <c r="AH143" s="660"/>
      <c r="AI143" s="660"/>
      <c r="AJ143" s="660"/>
      <c r="AK143" s="660"/>
    </row>
    <row r="144" spans="1:41" ht="21.95" customHeight="1">
      <c r="B144" s="384"/>
      <c r="C144" s="660"/>
      <c r="D144" s="660"/>
      <c r="E144" s="660"/>
      <c r="F144" s="660"/>
      <c r="G144" s="660"/>
      <c r="H144" s="660"/>
      <c r="I144" s="660"/>
      <c r="J144" s="530" t="s">
        <v>493</v>
      </c>
      <c r="K144" s="530"/>
      <c r="L144" s="530"/>
      <c r="N144" s="660"/>
      <c r="O144" s="660"/>
      <c r="P144" s="660"/>
      <c r="Q144" s="660"/>
      <c r="R144" s="660"/>
      <c r="S144" s="660"/>
      <c r="T144" s="660"/>
      <c r="U144" s="660"/>
      <c r="V144" s="660"/>
      <c r="W144" s="660"/>
      <c r="X144" s="660"/>
      <c r="Y144" s="660"/>
      <c r="Z144" s="660"/>
      <c r="AA144" s="660"/>
      <c r="AK144" s="660"/>
    </row>
    <row r="145" spans="2:61" ht="21.95" customHeight="1">
      <c r="B145" s="384"/>
      <c r="C145" s="660"/>
      <c r="D145" s="660"/>
      <c r="E145" s="660"/>
      <c r="F145" s="660"/>
      <c r="G145" s="660"/>
      <c r="H145" s="660"/>
      <c r="I145" s="594" t="s">
        <v>141</v>
      </c>
      <c r="J145" s="530" t="s">
        <v>494</v>
      </c>
      <c r="K145" s="530"/>
      <c r="M145" s="530"/>
      <c r="N145" s="660"/>
      <c r="O145" s="660"/>
      <c r="P145" s="660"/>
      <c r="Q145" s="660"/>
      <c r="R145" s="660"/>
      <c r="S145" s="660"/>
      <c r="T145" s="660"/>
      <c r="U145" s="660"/>
      <c r="V145" s="660"/>
      <c r="W145" s="660"/>
      <c r="X145" s="660"/>
      <c r="Y145" s="660"/>
      <c r="Z145" s="660"/>
      <c r="AA145" s="660"/>
      <c r="AK145" s="660"/>
    </row>
    <row r="146" spans="2:61" ht="21.95" customHeight="1">
      <c r="B146" s="384"/>
      <c r="C146" s="660"/>
      <c r="D146" s="660"/>
      <c r="E146" s="660"/>
      <c r="F146" s="660"/>
      <c r="G146" s="660"/>
      <c r="H146" s="660"/>
      <c r="I146" s="660"/>
      <c r="J146" s="530" t="s">
        <v>815</v>
      </c>
      <c r="K146" s="530"/>
      <c r="L146" s="530"/>
      <c r="N146" s="660"/>
      <c r="O146" s="660"/>
      <c r="P146" s="660"/>
      <c r="Q146" s="660"/>
      <c r="R146" s="660"/>
      <c r="S146" s="530" t="s">
        <v>495</v>
      </c>
      <c r="U146" s="530"/>
      <c r="V146" s="530"/>
      <c r="W146" s="530"/>
      <c r="X146" s="530"/>
      <c r="Y146" s="530"/>
      <c r="AA146" s="530" t="s">
        <v>496</v>
      </c>
      <c r="AB146" s="530"/>
      <c r="AC146" s="749">
        <v>2.3199999999999998</v>
      </c>
      <c r="AD146" s="749"/>
      <c r="AE146" s="749"/>
      <c r="AF146" s="530" t="s">
        <v>497</v>
      </c>
      <c r="AH146" s="1372">
        <v>1.33</v>
      </c>
      <c r="AI146" s="1372"/>
      <c r="AJ146" s="1372"/>
    </row>
    <row r="147" spans="2:61" ht="21.95" customHeight="1">
      <c r="B147" s="384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0"/>
      <c r="P147" s="660"/>
      <c r="Q147" s="660"/>
      <c r="R147" s="660"/>
      <c r="S147" s="530" t="s">
        <v>498</v>
      </c>
      <c r="U147" s="530"/>
      <c r="V147" s="530"/>
      <c r="W147" s="530"/>
      <c r="X147" s="530"/>
      <c r="Y147" s="530"/>
      <c r="AA147" s="530" t="s">
        <v>496</v>
      </c>
      <c r="AB147" s="530"/>
      <c r="AC147" s="749">
        <v>2.3199999999999998</v>
      </c>
      <c r="AD147" s="749"/>
      <c r="AE147" s="749"/>
      <c r="AF147" s="530" t="s">
        <v>497</v>
      </c>
      <c r="AH147" s="1372">
        <v>1.42</v>
      </c>
      <c r="AI147" s="1372"/>
      <c r="AJ147" s="1372"/>
    </row>
    <row r="148" spans="2:61" ht="21.95" customHeight="1">
      <c r="B148" s="384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AA148" s="660"/>
      <c r="AB148" s="660"/>
      <c r="AC148" s="660"/>
      <c r="AD148" s="660"/>
      <c r="AE148" s="8"/>
      <c r="AF148" s="8"/>
      <c r="AG148" s="8"/>
      <c r="AH148" s="660"/>
      <c r="AI148" s="660"/>
      <c r="AK148" s="8"/>
    </row>
    <row r="149" spans="2:61" ht="21.95" customHeight="1">
      <c r="B149" s="384"/>
      <c r="C149" s="384" t="s">
        <v>816</v>
      </c>
      <c r="D149" s="384"/>
      <c r="E149" s="384"/>
      <c r="F149" s="384"/>
      <c r="G149" s="384"/>
      <c r="H149" s="384"/>
      <c r="I149" s="384"/>
      <c r="J149" s="384"/>
      <c r="K149" s="384"/>
      <c r="L149" s="384"/>
      <c r="M149" s="384"/>
      <c r="N149" s="384"/>
      <c r="O149" s="384"/>
      <c r="P149" s="384"/>
      <c r="Q149" s="384"/>
      <c r="R149" s="384"/>
      <c r="S149" s="384"/>
      <c r="T149" s="384"/>
      <c r="U149" s="384"/>
      <c r="V149" s="384"/>
      <c r="W149" s="384"/>
      <c r="X149" s="384"/>
      <c r="Y149" s="384"/>
      <c r="Z149" s="384"/>
      <c r="AA149" s="384"/>
      <c r="AB149" s="384"/>
      <c r="AC149" s="384"/>
      <c r="AD149" s="384"/>
      <c r="AE149" s="384"/>
      <c r="AF149" s="384"/>
      <c r="AG149" s="384"/>
      <c r="AH149" s="384"/>
      <c r="AI149" s="384"/>
      <c r="AJ149" s="384"/>
      <c r="AK149" s="384"/>
      <c r="AL149" s="384"/>
    </row>
    <row r="150" spans="2:61" ht="21.95" customHeight="1">
      <c r="B150" s="384"/>
      <c r="C150" s="384" t="s">
        <v>817</v>
      </c>
      <c r="D150" s="384"/>
      <c r="E150" s="384"/>
      <c r="F150" s="384"/>
      <c r="G150" s="384"/>
      <c r="H150" s="384"/>
      <c r="I150" s="384"/>
      <c r="J150" s="384"/>
      <c r="K150" s="384"/>
      <c r="L150" s="384"/>
      <c r="M150" s="384"/>
      <c r="N150" s="384"/>
      <c r="O150" s="384"/>
      <c r="P150" s="384"/>
      <c r="Q150" s="384"/>
      <c r="R150" s="384"/>
      <c r="S150" s="384"/>
      <c r="T150" s="384"/>
      <c r="U150" s="384"/>
      <c r="V150" s="384"/>
      <c r="W150" s="384"/>
      <c r="X150" s="384"/>
      <c r="Y150" s="384"/>
      <c r="Z150" s="384"/>
      <c r="AA150" s="384"/>
      <c r="AB150" s="384"/>
      <c r="AC150" s="384"/>
      <c r="AD150" s="384"/>
      <c r="AE150" s="384"/>
      <c r="AF150" s="384"/>
      <c r="AG150" s="384"/>
      <c r="AH150" s="384"/>
      <c r="AI150" s="384"/>
      <c r="AJ150" s="384"/>
      <c r="AK150" s="384"/>
      <c r="AL150" s="384"/>
    </row>
    <row r="151" spans="2:61" ht="20.100000000000001" customHeight="1">
      <c r="B151" s="384"/>
      <c r="C151" s="384"/>
      <c r="D151" s="384"/>
      <c r="E151" s="384"/>
      <c r="F151" s="384"/>
      <c r="G151" s="384"/>
      <c r="H151" s="384"/>
      <c r="I151" s="384"/>
      <c r="J151" s="384"/>
      <c r="K151" s="384"/>
      <c r="L151" s="384"/>
      <c r="M151" s="384"/>
      <c r="N151" s="384"/>
      <c r="O151" s="384"/>
      <c r="P151" s="384"/>
      <c r="Q151" s="384"/>
      <c r="R151" s="384"/>
      <c r="S151" s="384"/>
      <c r="T151" s="384"/>
      <c r="U151" s="384"/>
      <c r="V151" s="384"/>
      <c r="W151" s="384"/>
      <c r="X151" s="384"/>
      <c r="Y151" s="384"/>
      <c r="Z151" s="384"/>
      <c r="AA151" s="384"/>
      <c r="AB151" s="384"/>
      <c r="AC151" s="384"/>
      <c r="AD151" s="384"/>
      <c r="AE151" s="384"/>
      <c r="AF151" s="384"/>
      <c r="AG151" s="384"/>
      <c r="AH151" s="384"/>
      <c r="AI151" s="384"/>
      <c r="AJ151" s="384"/>
      <c r="AK151" s="384"/>
      <c r="AL151" s="384"/>
    </row>
    <row r="152" spans="2:61" ht="20.100000000000001" customHeight="1">
      <c r="B152" s="384"/>
      <c r="C152" s="384"/>
      <c r="D152" s="384"/>
      <c r="E152" s="384"/>
      <c r="F152" s="384"/>
      <c r="G152" s="384"/>
      <c r="H152" s="384"/>
      <c r="I152" s="384"/>
      <c r="J152" s="384"/>
      <c r="K152" s="384"/>
      <c r="L152" s="384"/>
      <c r="M152" s="384"/>
      <c r="N152" s="384"/>
      <c r="O152" s="384"/>
      <c r="P152" s="384"/>
      <c r="Q152" s="384"/>
      <c r="R152" s="384"/>
      <c r="S152" s="384"/>
      <c r="T152" s="384"/>
      <c r="U152" s="384"/>
      <c r="V152" s="384"/>
      <c r="W152" s="384"/>
      <c r="X152" s="384"/>
      <c r="Y152" s="384"/>
      <c r="Z152" s="384"/>
      <c r="AA152" s="384"/>
      <c r="AB152" s="346" t="s">
        <v>535</v>
      </c>
      <c r="AC152" s="1308" t="str">
        <f>AC90</f>
        <v>B구간</v>
      </c>
      <c r="AD152" s="787"/>
      <c r="AE152" s="787"/>
      <c r="AF152" s="787"/>
      <c r="AG152" s="787"/>
      <c r="AH152" s="787"/>
      <c r="AI152" s="787"/>
      <c r="AJ152" s="346" t="s">
        <v>537</v>
      </c>
      <c r="AK152" s="384"/>
      <c r="AL152" s="384"/>
      <c r="AP152" s="427" t="s">
        <v>653</v>
      </c>
      <c r="AQ152" s="427">
        <v>0.5</v>
      </c>
      <c r="AR152" s="427">
        <v>1</v>
      </c>
      <c r="AS152" s="427">
        <v>2</v>
      </c>
      <c r="AT152" s="427">
        <v>3.2</v>
      </c>
      <c r="AU152" s="427">
        <v>4</v>
      </c>
      <c r="AV152" s="427">
        <v>5</v>
      </c>
      <c r="AW152" s="427">
        <v>6.3</v>
      </c>
      <c r="AX152" s="427">
        <v>8</v>
      </c>
      <c r="AY152" s="427">
        <v>10</v>
      </c>
      <c r="AZ152" s="427">
        <v>12.5</v>
      </c>
      <c r="BA152" s="427">
        <v>16</v>
      </c>
      <c r="BB152" s="427">
        <v>20</v>
      </c>
      <c r="BC152" s="427">
        <v>25</v>
      </c>
      <c r="BD152" s="427">
        <v>32</v>
      </c>
      <c r="BE152" s="427">
        <v>40</v>
      </c>
      <c r="BF152" s="427">
        <v>50</v>
      </c>
      <c r="BG152" s="427">
        <v>64</v>
      </c>
      <c r="BH152" s="427">
        <v>72</v>
      </c>
      <c r="BI152" s="427">
        <v>80</v>
      </c>
    </row>
    <row r="153" spans="2:61" ht="20.100000000000001" customHeight="1" thickBot="1">
      <c r="B153" s="1328" t="s">
        <v>807</v>
      </c>
      <c r="C153" s="1328"/>
      <c r="D153" s="1328"/>
      <c r="E153" s="1328"/>
      <c r="F153" s="1328"/>
      <c r="G153" s="1328"/>
      <c r="H153" s="1329"/>
      <c r="I153" s="1330" t="s">
        <v>818</v>
      </c>
      <c r="J153" s="1330"/>
      <c r="K153" s="1330"/>
      <c r="L153" s="1330"/>
      <c r="M153" s="1330"/>
      <c r="N153" s="1330" t="s">
        <v>173</v>
      </c>
      <c r="O153" s="1330"/>
      <c r="P153" s="1330"/>
      <c r="Q153" s="1330"/>
      <c r="R153" s="1330"/>
      <c r="S153" s="1338" t="s">
        <v>250</v>
      </c>
      <c r="T153" s="1328"/>
      <c r="U153" s="1328"/>
      <c r="V153" s="1328"/>
      <c r="W153" s="1329"/>
      <c r="X153" s="1338" t="s">
        <v>251</v>
      </c>
      <c r="Y153" s="1328"/>
      <c r="Z153" s="1328"/>
      <c r="AA153" s="1328"/>
      <c r="AB153" s="1329"/>
      <c r="AC153" s="1338" t="s">
        <v>810</v>
      </c>
      <c r="AD153" s="1328"/>
      <c r="AE153" s="1328"/>
      <c r="AF153" s="1328"/>
      <c r="AG153" s="1328"/>
      <c r="AH153" s="1328"/>
      <c r="AI153" s="1328"/>
      <c r="AJ153" s="1328"/>
      <c r="AP153" s="427" t="s">
        <v>654</v>
      </c>
      <c r="AQ153" s="427">
        <v>0.46</v>
      </c>
      <c r="AR153" s="427">
        <v>0.92</v>
      </c>
      <c r="AS153" s="427">
        <v>1.84</v>
      </c>
      <c r="AT153" s="427">
        <v>2.88</v>
      </c>
      <c r="AU153" s="427">
        <v>3.68</v>
      </c>
      <c r="AV153" s="427">
        <v>4.5999999999999996</v>
      </c>
      <c r="AW153" s="427">
        <v>5.75</v>
      </c>
      <c r="AX153" s="427">
        <v>7.36</v>
      </c>
      <c r="AY153" s="427">
        <v>9.1999999999999993</v>
      </c>
      <c r="AZ153" s="427">
        <v>11.5</v>
      </c>
      <c r="BA153" s="427">
        <v>14.49</v>
      </c>
      <c r="BB153" s="427">
        <v>18.399999999999999</v>
      </c>
      <c r="BC153" s="427">
        <v>23</v>
      </c>
      <c r="BD153" s="427">
        <v>28.75</v>
      </c>
      <c r="BE153" s="427">
        <v>36.799999999999997</v>
      </c>
      <c r="BF153" s="427">
        <v>46</v>
      </c>
      <c r="BG153" s="427">
        <v>58.88</v>
      </c>
      <c r="BH153" s="427">
        <v>66.25</v>
      </c>
      <c r="BI153" s="427">
        <v>80.5</v>
      </c>
    </row>
    <row r="154" spans="2:61" ht="20.100000000000001" customHeight="1" thickTop="1">
      <c r="B154" s="1318">
        <f>AO80</f>
        <v>0.97</v>
      </c>
      <c r="C154" s="1318"/>
      <c r="D154" s="1318"/>
      <c r="E154" s="1318"/>
      <c r="F154" s="1318"/>
      <c r="G154" s="1318"/>
      <c r="H154" s="1319"/>
      <c r="I154" s="1336">
        <v>0.3</v>
      </c>
      <c r="J154" s="1336"/>
      <c r="K154" s="1336"/>
      <c r="L154" s="1336"/>
      <c r="M154" s="1336"/>
      <c r="N154" s="1335">
        <v>1000</v>
      </c>
      <c r="O154" s="1335"/>
      <c r="P154" s="1335"/>
      <c r="Q154" s="1335"/>
      <c r="R154" s="1335"/>
      <c r="S154" s="1322">
        <f>AC147</f>
        <v>2.3199999999999998</v>
      </c>
      <c r="T154" s="1323"/>
      <c r="U154" s="1323"/>
      <c r="V154" s="1323"/>
      <c r="W154" s="1324"/>
      <c r="X154" s="1325">
        <f>AH147</f>
        <v>1.42</v>
      </c>
      <c r="Y154" s="1326"/>
      <c r="Z154" s="1326"/>
      <c r="AA154" s="1326"/>
      <c r="AB154" s="1327"/>
      <c r="AC154" s="1322">
        <f>ROUND(B154*(S154*(I154/N154^0.5)^0.2+X154),2)</f>
        <v>2.2599999999999998</v>
      </c>
      <c r="AD154" s="1323"/>
      <c r="AE154" s="1323"/>
      <c r="AF154" s="1323"/>
      <c r="AG154" s="1323"/>
      <c r="AH154" s="1323"/>
      <c r="AI154" s="1323"/>
      <c r="AJ154" s="1323"/>
      <c r="AP154" s="662" t="s">
        <v>655</v>
      </c>
      <c r="AQ154" s="663">
        <f t="shared" ref="AQ154:BI154" si="2">AQ153*9.81</f>
        <v>4.5126000000000008</v>
      </c>
      <c r="AR154" s="663">
        <f t="shared" si="2"/>
        <v>9.0252000000000017</v>
      </c>
      <c r="AS154" s="663">
        <f t="shared" si="2"/>
        <v>18.050400000000003</v>
      </c>
      <c r="AT154" s="663">
        <f t="shared" si="2"/>
        <v>28.252800000000001</v>
      </c>
      <c r="AU154" s="663">
        <f t="shared" si="2"/>
        <v>36.100800000000007</v>
      </c>
      <c r="AV154" s="663">
        <f t="shared" si="2"/>
        <v>45.125999999999998</v>
      </c>
      <c r="AW154" s="667">
        <f t="shared" si="2"/>
        <v>56.407500000000006</v>
      </c>
      <c r="AX154" s="664">
        <f t="shared" si="2"/>
        <v>72.201600000000013</v>
      </c>
      <c r="AY154" s="664">
        <f t="shared" si="2"/>
        <v>90.251999999999995</v>
      </c>
      <c r="AZ154" s="664">
        <f t="shared" si="2"/>
        <v>112.81500000000001</v>
      </c>
      <c r="BA154" s="664">
        <f t="shared" si="2"/>
        <v>142.14690000000002</v>
      </c>
      <c r="BB154" s="667">
        <f t="shared" si="2"/>
        <v>180.50399999999999</v>
      </c>
      <c r="BC154" s="667">
        <f t="shared" si="2"/>
        <v>225.63000000000002</v>
      </c>
      <c r="BD154" s="663">
        <f t="shared" si="2"/>
        <v>282.03750000000002</v>
      </c>
      <c r="BE154" s="663">
        <f t="shared" si="2"/>
        <v>361.00799999999998</v>
      </c>
      <c r="BF154" s="663">
        <f t="shared" si="2"/>
        <v>451.26000000000005</v>
      </c>
      <c r="BG154" s="663">
        <f t="shared" si="2"/>
        <v>577.61280000000011</v>
      </c>
      <c r="BH154" s="663">
        <f t="shared" si="2"/>
        <v>649.91250000000002</v>
      </c>
      <c r="BI154" s="663">
        <f t="shared" si="2"/>
        <v>789.70500000000004</v>
      </c>
    </row>
    <row r="155" spans="2:61" ht="20.100000000000001" customHeight="1">
      <c r="B155" s="1465"/>
      <c r="C155" s="1465"/>
      <c r="D155" s="1465"/>
      <c r="E155" s="1465"/>
      <c r="F155" s="1465"/>
      <c r="G155" s="1465"/>
      <c r="H155" s="1465"/>
      <c r="I155" s="1465"/>
      <c r="J155" s="1465"/>
      <c r="K155" s="1465"/>
      <c r="L155" s="1465"/>
      <c r="M155" s="1465"/>
      <c r="N155" s="1465"/>
      <c r="O155" s="1465"/>
      <c r="P155" s="1465"/>
      <c r="Q155" s="1465"/>
      <c r="R155" s="1465"/>
      <c r="S155" s="1465"/>
      <c r="T155" s="1465"/>
      <c r="U155" s="1465"/>
      <c r="V155" s="1465"/>
      <c r="W155" s="1465"/>
      <c r="X155" s="1465"/>
      <c r="Y155" s="1465"/>
      <c r="Z155" s="1465"/>
      <c r="AA155" s="1465"/>
      <c r="AB155" s="1465"/>
      <c r="AC155" s="1465"/>
      <c r="AD155" s="1465"/>
      <c r="AE155" s="1465"/>
      <c r="AF155" s="1465"/>
      <c r="AG155" s="1465"/>
      <c r="AH155" s="1465"/>
      <c r="AI155" s="1465"/>
      <c r="AJ155" s="1465"/>
    </row>
    <row r="156" spans="2:61" ht="20.100000000000001" customHeight="1" thickBot="1">
      <c r="B156" s="1329" t="str">
        <f>B114</f>
        <v>ρr(kN/㎥)</v>
      </c>
      <c r="C156" s="1330"/>
      <c r="D156" s="1330"/>
      <c r="E156" s="1330"/>
      <c r="F156" s="1330"/>
      <c r="G156" s="1330"/>
      <c r="H156" s="1330"/>
      <c r="I156" s="1330" t="s">
        <v>787</v>
      </c>
      <c r="J156" s="1330"/>
      <c r="K156" s="1330"/>
      <c r="L156" s="1330"/>
      <c r="M156" s="1330"/>
      <c r="N156" s="1330" t="s">
        <v>810</v>
      </c>
      <c r="O156" s="1330"/>
      <c r="P156" s="1330"/>
      <c r="Q156" s="1330"/>
      <c r="R156" s="1330"/>
      <c r="S156" s="1330" t="s">
        <v>789</v>
      </c>
      <c r="T156" s="1330"/>
      <c r="U156" s="1330"/>
      <c r="V156" s="1330"/>
      <c r="W156" s="1330"/>
      <c r="X156" s="1330" t="s">
        <v>651</v>
      </c>
      <c r="Y156" s="1330"/>
      <c r="Z156" s="1330"/>
      <c r="AA156" s="1330"/>
      <c r="AB156" s="1330"/>
      <c r="AC156" s="1330" t="s">
        <v>659</v>
      </c>
      <c r="AD156" s="1330"/>
      <c r="AE156" s="1330"/>
      <c r="AF156" s="1330"/>
      <c r="AG156" s="1330"/>
      <c r="AH156" s="1330"/>
      <c r="AI156" s="1330"/>
      <c r="AJ156" s="1338"/>
    </row>
    <row r="157" spans="2:61" ht="20.100000000000001" customHeight="1" thickTop="1">
      <c r="B157" s="1319">
        <f>B97</f>
        <v>22.562999999999999</v>
      </c>
      <c r="C157" s="1485"/>
      <c r="D157" s="1485"/>
      <c r="E157" s="1485"/>
      <c r="F157" s="1485"/>
      <c r="G157" s="1485"/>
      <c r="H157" s="1485"/>
      <c r="I157" s="1486">
        <f>I4</f>
        <v>3.6</v>
      </c>
      <c r="J157" s="1341"/>
      <c r="K157" s="1341"/>
      <c r="L157" s="1341"/>
      <c r="M157" s="1341"/>
      <c r="N157" s="1336">
        <f>AC154</f>
        <v>2.2599999999999998</v>
      </c>
      <c r="O157" s="1336"/>
      <c r="P157" s="1336"/>
      <c r="Q157" s="1336"/>
      <c r="R157" s="1336"/>
      <c r="S157" s="1341">
        <f>ROUND(B157/10.1,3)</f>
        <v>2.234</v>
      </c>
      <c r="T157" s="1341"/>
      <c r="U157" s="1341"/>
      <c r="V157" s="1341"/>
      <c r="W157" s="1341"/>
      <c r="X157" s="1342">
        <f>(B157*I157^3/(N157^3*(S157-1)^2))</f>
        <v>59.889227172641363</v>
      </c>
      <c r="Y157" s="1342"/>
      <c r="Z157" s="1342"/>
      <c r="AA157" s="1342"/>
      <c r="AB157" s="1342"/>
      <c r="AC157" s="1463">
        <f>AX152</f>
        <v>8</v>
      </c>
      <c r="AD157" s="1464"/>
      <c r="AE157" s="1464"/>
      <c r="AF157" s="1464"/>
      <c r="AG157" s="1464"/>
      <c r="AH157" s="1464"/>
      <c r="AI157" s="1464"/>
      <c r="AJ157" s="2372"/>
      <c r="AM157" s="661">
        <f>X157/9.81</f>
        <v>6.1049161236127789</v>
      </c>
    </row>
    <row r="158" spans="2:61" ht="20.100000000000001" customHeight="1">
      <c r="B158" s="384"/>
      <c r="C158" s="384"/>
      <c r="D158" s="384"/>
      <c r="E158" s="384"/>
      <c r="F158" s="384"/>
      <c r="G158" s="384"/>
      <c r="H158" s="384"/>
      <c r="I158" s="384"/>
      <c r="J158" s="384"/>
      <c r="K158" s="384"/>
      <c r="L158" s="384"/>
      <c r="M158" s="384"/>
      <c r="N158" s="384"/>
      <c r="O158" s="384"/>
      <c r="P158" s="384"/>
      <c r="Q158" s="384"/>
      <c r="R158" s="384"/>
      <c r="S158" s="384"/>
      <c r="T158" s="384"/>
      <c r="U158" s="384"/>
      <c r="V158" s="384"/>
      <c r="W158" s="384"/>
      <c r="X158" s="384"/>
      <c r="Y158" s="384"/>
      <c r="Z158" s="384"/>
      <c r="AA158" s="384"/>
      <c r="AB158" s="384"/>
      <c r="AC158" s="384"/>
      <c r="AD158" s="384"/>
      <c r="AE158" s="384"/>
      <c r="AF158" s="384"/>
      <c r="AG158" s="384"/>
      <c r="AH158" s="384"/>
      <c r="AI158" s="384"/>
      <c r="AJ158" s="384"/>
      <c r="AK158" s="384"/>
      <c r="AL158" s="384"/>
    </row>
    <row r="159" spans="2:61" ht="20.100000000000001" customHeight="1">
      <c r="B159" s="384"/>
      <c r="C159" s="384"/>
      <c r="D159" s="384"/>
      <c r="E159" s="384"/>
      <c r="F159" s="384"/>
      <c r="G159" s="384"/>
      <c r="H159" s="384"/>
      <c r="I159" s="384"/>
      <c r="J159" s="384"/>
      <c r="K159" s="384"/>
      <c r="L159" s="384"/>
      <c r="M159" s="384"/>
      <c r="N159" s="384"/>
      <c r="O159" s="384"/>
      <c r="P159" s="384"/>
      <c r="Q159" s="384"/>
      <c r="R159" s="384"/>
      <c r="S159" s="384"/>
      <c r="T159" s="384"/>
      <c r="U159" s="384"/>
      <c r="V159" s="384"/>
      <c r="W159" s="384"/>
      <c r="X159" s="384"/>
      <c r="Y159" s="384"/>
      <c r="Z159" s="384"/>
      <c r="AA159" s="384"/>
      <c r="AB159" s="346" t="s">
        <v>535</v>
      </c>
      <c r="AC159" s="1308" t="str">
        <f>AC99</f>
        <v>C구간</v>
      </c>
      <c r="AD159" s="787"/>
      <c r="AE159" s="787"/>
      <c r="AF159" s="787"/>
      <c r="AG159" s="787"/>
      <c r="AH159" s="787"/>
      <c r="AI159" s="787"/>
      <c r="AJ159" s="346" t="s">
        <v>537</v>
      </c>
      <c r="AK159" s="384"/>
      <c r="AL159" s="384"/>
    </row>
    <row r="160" spans="2:61" ht="20.100000000000001" customHeight="1" thickBot="1">
      <c r="B160" s="1328" t="s">
        <v>807</v>
      </c>
      <c r="C160" s="1328"/>
      <c r="D160" s="1328"/>
      <c r="E160" s="1328"/>
      <c r="F160" s="1328"/>
      <c r="G160" s="1328"/>
      <c r="H160" s="1329"/>
      <c r="I160" s="1330" t="s">
        <v>818</v>
      </c>
      <c r="J160" s="1330"/>
      <c r="K160" s="1330"/>
      <c r="L160" s="1330"/>
      <c r="M160" s="1330"/>
      <c r="N160" s="1330" t="s">
        <v>173</v>
      </c>
      <c r="O160" s="1330"/>
      <c r="P160" s="1330"/>
      <c r="Q160" s="1330"/>
      <c r="R160" s="1330"/>
      <c r="S160" s="1338" t="s">
        <v>250</v>
      </c>
      <c r="T160" s="1328"/>
      <c r="U160" s="1328"/>
      <c r="V160" s="1328"/>
      <c r="W160" s="1329"/>
      <c r="X160" s="1338" t="s">
        <v>251</v>
      </c>
      <c r="Y160" s="1328"/>
      <c r="Z160" s="1328"/>
      <c r="AA160" s="1328"/>
      <c r="AB160" s="1329"/>
      <c r="AC160" s="1338" t="s">
        <v>810</v>
      </c>
      <c r="AD160" s="1328"/>
      <c r="AE160" s="1328"/>
      <c r="AF160" s="1328"/>
      <c r="AG160" s="1328"/>
      <c r="AH160" s="1328"/>
      <c r="AI160" s="1328"/>
      <c r="AJ160" s="1328"/>
    </row>
    <row r="161" spans="2:39" ht="20.100000000000001" customHeight="1" thickTop="1">
      <c r="B161" s="1318">
        <f>AO80</f>
        <v>0.97</v>
      </c>
      <c r="C161" s="1318"/>
      <c r="D161" s="1318"/>
      <c r="E161" s="1318"/>
      <c r="F161" s="1318"/>
      <c r="G161" s="1318"/>
      <c r="H161" s="1319"/>
      <c r="I161" s="1336">
        <v>0.3</v>
      </c>
      <c r="J161" s="1336"/>
      <c r="K161" s="1336"/>
      <c r="L161" s="1336"/>
      <c r="M161" s="1336"/>
      <c r="N161" s="1335">
        <v>1000</v>
      </c>
      <c r="O161" s="1335"/>
      <c r="P161" s="1335"/>
      <c r="Q161" s="1335"/>
      <c r="R161" s="1335"/>
      <c r="S161" s="1322">
        <f>AC147</f>
        <v>2.3199999999999998</v>
      </c>
      <c r="T161" s="1323"/>
      <c r="U161" s="1323"/>
      <c r="V161" s="1323"/>
      <c r="W161" s="1324"/>
      <c r="X161" s="1325">
        <f>AH147</f>
        <v>1.42</v>
      </c>
      <c r="Y161" s="1326"/>
      <c r="Z161" s="1326"/>
      <c r="AA161" s="1326"/>
      <c r="AB161" s="1327"/>
      <c r="AC161" s="1322">
        <f>ROUND(B161*(S161*(I161/N161^0.5)^0.2+X161),2)</f>
        <v>2.2599999999999998</v>
      </c>
      <c r="AD161" s="1323"/>
      <c r="AE161" s="1323"/>
      <c r="AF161" s="1323"/>
      <c r="AG161" s="1323"/>
      <c r="AH161" s="1323"/>
      <c r="AI161" s="1323"/>
      <c r="AJ161" s="1323"/>
    </row>
    <row r="162" spans="2:39" ht="20.100000000000001" customHeight="1">
      <c r="B162" s="1465"/>
      <c r="C162" s="1465"/>
      <c r="D162" s="1465"/>
      <c r="E162" s="1465"/>
      <c r="F162" s="1465"/>
      <c r="G162" s="1465"/>
      <c r="H162" s="1465"/>
      <c r="I162" s="1465"/>
      <c r="J162" s="1465"/>
      <c r="K162" s="1465"/>
      <c r="L162" s="1465"/>
      <c r="M162" s="1465"/>
      <c r="N162" s="1465"/>
      <c r="O162" s="1465"/>
      <c r="P162" s="1465"/>
      <c r="Q162" s="1465"/>
      <c r="R162" s="1465"/>
      <c r="S162" s="1465"/>
      <c r="T162" s="1465"/>
      <c r="U162" s="1465"/>
      <c r="V162" s="1465"/>
      <c r="W162" s="1465"/>
      <c r="X162" s="1465"/>
      <c r="Y162" s="1465"/>
      <c r="Z162" s="1465"/>
      <c r="AA162" s="1465"/>
      <c r="AB162" s="1465"/>
      <c r="AC162" s="1465"/>
      <c r="AD162" s="1465"/>
      <c r="AE162" s="1465"/>
      <c r="AF162" s="1465"/>
      <c r="AG162" s="1465"/>
      <c r="AH162" s="1465"/>
      <c r="AI162" s="1465"/>
      <c r="AJ162" s="1465"/>
    </row>
    <row r="163" spans="2:39" ht="20.100000000000001" customHeight="1" thickBot="1">
      <c r="B163" s="1329" t="str">
        <f>B156</f>
        <v>ρr(kN/㎥)</v>
      </c>
      <c r="C163" s="1330"/>
      <c r="D163" s="1330"/>
      <c r="E163" s="1330"/>
      <c r="F163" s="1330"/>
      <c r="G163" s="1330"/>
      <c r="H163" s="1330"/>
      <c r="I163" s="1330" t="s">
        <v>787</v>
      </c>
      <c r="J163" s="1330"/>
      <c r="K163" s="1330"/>
      <c r="L163" s="1330"/>
      <c r="M163" s="1330"/>
      <c r="N163" s="1330" t="s">
        <v>810</v>
      </c>
      <c r="O163" s="1330"/>
      <c r="P163" s="1330"/>
      <c r="Q163" s="1330"/>
      <c r="R163" s="1330"/>
      <c r="S163" s="1330" t="s">
        <v>789</v>
      </c>
      <c r="T163" s="1330"/>
      <c r="U163" s="1330"/>
      <c r="V163" s="1330"/>
      <c r="W163" s="1330"/>
      <c r="X163" s="1330" t="s">
        <v>651</v>
      </c>
      <c r="Y163" s="1330"/>
      <c r="Z163" s="1330"/>
      <c r="AA163" s="1330"/>
      <c r="AB163" s="1330"/>
      <c r="AC163" s="1330" t="s">
        <v>659</v>
      </c>
      <c r="AD163" s="1330"/>
      <c r="AE163" s="1330"/>
      <c r="AF163" s="1330"/>
      <c r="AG163" s="1330"/>
      <c r="AH163" s="1330"/>
      <c r="AI163" s="1330"/>
      <c r="AJ163" s="1338"/>
    </row>
    <row r="164" spans="2:39" ht="20.100000000000001" customHeight="1" thickTop="1">
      <c r="B164" s="1319">
        <f>B157</f>
        <v>22.562999999999999</v>
      </c>
      <c r="C164" s="1485"/>
      <c r="D164" s="1485"/>
      <c r="E164" s="1485"/>
      <c r="F164" s="1485"/>
      <c r="G164" s="1485"/>
      <c r="H164" s="1485"/>
      <c r="I164" s="1486">
        <f>I5</f>
        <v>4.3</v>
      </c>
      <c r="J164" s="1341"/>
      <c r="K164" s="1341"/>
      <c r="L164" s="1341"/>
      <c r="M164" s="1341"/>
      <c r="N164" s="1336">
        <f>AC161</f>
        <v>2.2599999999999998</v>
      </c>
      <c r="O164" s="1336"/>
      <c r="P164" s="1336"/>
      <c r="Q164" s="1336"/>
      <c r="R164" s="1336"/>
      <c r="S164" s="1341">
        <f>ROUND(B164/10.1,3)</f>
        <v>2.234</v>
      </c>
      <c r="T164" s="1341"/>
      <c r="U164" s="1341"/>
      <c r="V164" s="1341"/>
      <c r="W164" s="1341"/>
      <c r="X164" s="1342">
        <f>(B164*I164^3/(N164^3*(S164-1)^2))</f>
        <v>102.0578871916837</v>
      </c>
      <c r="Y164" s="1342"/>
      <c r="Z164" s="1342"/>
      <c r="AA164" s="1342"/>
      <c r="AB164" s="1342"/>
      <c r="AC164" s="1463">
        <f>AZ152</f>
        <v>12.5</v>
      </c>
      <c r="AD164" s="1464"/>
      <c r="AE164" s="1464"/>
      <c r="AF164" s="1464"/>
      <c r="AG164" s="1464"/>
      <c r="AH164" s="1464"/>
      <c r="AI164" s="1464"/>
      <c r="AJ164" s="2372"/>
      <c r="AM164" s="661">
        <f>X164/9.81</f>
        <v>10.403454351853588</v>
      </c>
    </row>
    <row r="165" spans="2:39" ht="20.100000000000001" customHeight="1">
      <c r="B165" s="668"/>
      <c r="C165" s="668"/>
      <c r="D165" s="668"/>
      <c r="E165" s="668"/>
      <c r="F165" s="668"/>
      <c r="G165" s="668"/>
      <c r="H165" s="668"/>
      <c r="I165" s="517"/>
      <c r="J165" s="292"/>
      <c r="K165" s="292"/>
      <c r="L165" s="292"/>
      <c r="M165" s="292"/>
      <c r="N165" s="669"/>
      <c r="O165" s="669"/>
      <c r="P165" s="669"/>
      <c r="Q165" s="669"/>
      <c r="R165" s="669"/>
      <c r="S165" s="292"/>
      <c r="T165" s="292"/>
      <c r="U165" s="292"/>
      <c r="V165" s="292"/>
      <c r="W165" s="292"/>
      <c r="X165" s="522"/>
      <c r="Y165" s="522"/>
      <c r="Z165" s="522"/>
      <c r="AA165" s="522"/>
      <c r="AB165" s="522"/>
      <c r="AC165" s="596"/>
      <c r="AD165" s="596"/>
      <c r="AE165" s="596"/>
      <c r="AF165" s="596"/>
      <c r="AG165" s="596"/>
      <c r="AH165" s="596"/>
      <c r="AI165" s="596"/>
      <c r="AJ165" s="522"/>
    </row>
    <row r="166" spans="2:39" ht="20.100000000000001" customHeight="1">
      <c r="B166" s="384"/>
      <c r="C166" s="384"/>
      <c r="D166" s="384"/>
      <c r="E166" s="384"/>
      <c r="F166" s="384"/>
      <c r="G166" s="384"/>
      <c r="H166" s="384"/>
      <c r="I166" s="384"/>
      <c r="J166" s="384"/>
      <c r="K166" s="384"/>
      <c r="L166" s="384"/>
      <c r="M166" s="384"/>
      <c r="N166" s="384"/>
      <c r="O166" s="384"/>
      <c r="P166" s="384"/>
      <c r="Q166" s="384"/>
      <c r="R166" s="384"/>
      <c r="S166" s="384"/>
      <c r="T166" s="384"/>
      <c r="U166" s="384"/>
      <c r="V166" s="384"/>
      <c r="W166" s="384"/>
      <c r="X166" s="384"/>
      <c r="Y166" s="384"/>
      <c r="Z166" s="384"/>
      <c r="AA166" s="384"/>
      <c r="AB166" s="346" t="s">
        <v>535</v>
      </c>
      <c r="AC166" s="1308" t="str">
        <f>AC108</f>
        <v>D구간</v>
      </c>
      <c r="AD166" s="787"/>
      <c r="AE166" s="787"/>
      <c r="AF166" s="787"/>
      <c r="AG166" s="787"/>
      <c r="AH166" s="787"/>
      <c r="AI166" s="787"/>
      <c r="AJ166" s="346" t="s">
        <v>537</v>
      </c>
      <c r="AK166" s="384"/>
      <c r="AL166" s="384"/>
    </row>
    <row r="167" spans="2:39" ht="20.100000000000001" customHeight="1" thickBot="1">
      <c r="B167" s="1328" t="s">
        <v>807</v>
      </c>
      <c r="C167" s="1328"/>
      <c r="D167" s="1328"/>
      <c r="E167" s="1328"/>
      <c r="F167" s="1328"/>
      <c r="G167" s="1328"/>
      <c r="H167" s="1329"/>
      <c r="I167" s="1330" t="s">
        <v>818</v>
      </c>
      <c r="J167" s="1330"/>
      <c r="K167" s="1330"/>
      <c r="L167" s="1330"/>
      <c r="M167" s="1330"/>
      <c r="N167" s="1330" t="s">
        <v>173</v>
      </c>
      <c r="O167" s="1330"/>
      <c r="P167" s="1330"/>
      <c r="Q167" s="1330"/>
      <c r="R167" s="1330"/>
      <c r="S167" s="1338" t="s">
        <v>250</v>
      </c>
      <c r="T167" s="1328"/>
      <c r="U167" s="1328"/>
      <c r="V167" s="1328"/>
      <c r="W167" s="1329"/>
      <c r="X167" s="1338" t="s">
        <v>251</v>
      </c>
      <c r="Y167" s="1328"/>
      <c r="Z167" s="1328"/>
      <c r="AA167" s="1328"/>
      <c r="AB167" s="1329"/>
      <c r="AC167" s="1338" t="s">
        <v>810</v>
      </c>
      <c r="AD167" s="1328"/>
      <c r="AE167" s="1328"/>
      <c r="AF167" s="1328"/>
      <c r="AG167" s="1328"/>
      <c r="AH167" s="1328"/>
      <c r="AI167" s="1328"/>
      <c r="AJ167" s="1328"/>
    </row>
    <row r="168" spans="2:39" ht="20.100000000000001" customHeight="1" thickTop="1">
      <c r="B168" s="1318">
        <f>AO79</f>
        <v>1</v>
      </c>
      <c r="C168" s="1318"/>
      <c r="D168" s="1318"/>
      <c r="E168" s="1318"/>
      <c r="F168" s="1318"/>
      <c r="G168" s="1318"/>
      <c r="H168" s="1319"/>
      <c r="I168" s="1336">
        <v>0.3</v>
      </c>
      <c r="J168" s="1336"/>
      <c r="K168" s="1336"/>
      <c r="L168" s="1336"/>
      <c r="M168" s="1336"/>
      <c r="N168" s="1335">
        <v>1000</v>
      </c>
      <c r="O168" s="1335"/>
      <c r="P168" s="1335"/>
      <c r="Q168" s="1335"/>
      <c r="R168" s="1335"/>
      <c r="S168" s="1322">
        <f>AC147</f>
        <v>2.3199999999999998</v>
      </c>
      <c r="T168" s="1323"/>
      <c r="U168" s="1323"/>
      <c r="V168" s="1323"/>
      <c r="W168" s="1324"/>
      <c r="X168" s="1325">
        <f>AH147</f>
        <v>1.42</v>
      </c>
      <c r="Y168" s="1326"/>
      <c r="Z168" s="1326"/>
      <c r="AA168" s="1326"/>
      <c r="AB168" s="1327"/>
      <c r="AC168" s="1322">
        <f>ROUND(B168*(S168*(I168/N168^0.5)^0.2+X168),2)</f>
        <v>2.33</v>
      </c>
      <c r="AD168" s="1323"/>
      <c r="AE168" s="1323"/>
      <c r="AF168" s="1323"/>
      <c r="AG168" s="1323"/>
      <c r="AH168" s="1323"/>
      <c r="AI168" s="1323"/>
      <c r="AJ168" s="1323"/>
    </row>
    <row r="169" spans="2:39" ht="20.100000000000001" customHeight="1">
      <c r="B169" s="1465"/>
      <c r="C169" s="1465"/>
      <c r="D169" s="1465"/>
      <c r="E169" s="1465"/>
      <c r="F169" s="1465"/>
      <c r="G169" s="1465"/>
      <c r="H169" s="1465"/>
      <c r="I169" s="1465"/>
      <c r="J169" s="1465"/>
      <c r="K169" s="1465"/>
      <c r="L169" s="1465"/>
      <c r="M169" s="1465"/>
      <c r="N169" s="1465"/>
      <c r="O169" s="1465"/>
      <c r="P169" s="1465"/>
      <c r="Q169" s="1465"/>
      <c r="R169" s="1465"/>
      <c r="S169" s="1465"/>
      <c r="T169" s="1465"/>
      <c r="U169" s="1465"/>
      <c r="V169" s="1465"/>
      <c r="W169" s="1465"/>
      <c r="X169" s="1465"/>
      <c r="Y169" s="1465"/>
      <c r="Z169" s="1465"/>
      <c r="AA169" s="1465"/>
      <c r="AB169" s="1465"/>
      <c r="AC169" s="1465"/>
      <c r="AD169" s="1465"/>
      <c r="AE169" s="1465"/>
      <c r="AF169" s="1465"/>
      <c r="AG169" s="1465"/>
      <c r="AH169" s="1465"/>
      <c r="AI169" s="1465"/>
      <c r="AJ169" s="1465"/>
    </row>
    <row r="170" spans="2:39" ht="20.100000000000001" customHeight="1" thickBot="1">
      <c r="B170" s="1329" t="str">
        <f>B163</f>
        <v>ρr(kN/㎥)</v>
      </c>
      <c r="C170" s="1330"/>
      <c r="D170" s="1330"/>
      <c r="E170" s="1330"/>
      <c r="F170" s="1330"/>
      <c r="G170" s="1330"/>
      <c r="H170" s="1330"/>
      <c r="I170" s="1330" t="s">
        <v>787</v>
      </c>
      <c r="J170" s="1330"/>
      <c r="K170" s="1330"/>
      <c r="L170" s="1330"/>
      <c r="M170" s="1330"/>
      <c r="N170" s="1330" t="s">
        <v>810</v>
      </c>
      <c r="O170" s="1330"/>
      <c r="P170" s="1330"/>
      <c r="Q170" s="1330"/>
      <c r="R170" s="1330"/>
      <c r="S170" s="1330" t="s">
        <v>789</v>
      </c>
      <c r="T170" s="1330"/>
      <c r="U170" s="1330"/>
      <c r="V170" s="1330"/>
      <c r="W170" s="1330"/>
      <c r="X170" s="1330" t="s">
        <v>651</v>
      </c>
      <c r="Y170" s="1330"/>
      <c r="Z170" s="1330"/>
      <c r="AA170" s="1330"/>
      <c r="AB170" s="1330"/>
      <c r="AC170" s="1330" t="s">
        <v>659</v>
      </c>
      <c r="AD170" s="1330"/>
      <c r="AE170" s="1330"/>
      <c r="AF170" s="1330"/>
      <c r="AG170" s="1330"/>
      <c r="AH170" s="1330"/>
      <c r="AI170" s="1330"/>
      <c r="AJ170" s="1338"/>
    </row>
    <row r="171" spans="2:39" ht="20.100000000000001" customHeight="1" thickTop="1">
      <c r="B171" s="1319">
        <f>B164</f>
        <v>22.562999999999999</v>
      </c>
      <c r="C171" s="1485"/>
      <c r="D171" s="1485"/>
      <c r="E171" s="1485"/>
      <c r="F171" s="1485"/>
      <c r="G171" s="1485"/>
      <c r="H171" s="1485"/>
      <c r="I171" s="1486">
        <f>I6</f>
        <v>4.2</v>
      </c>
      <c r="J171" s="1341"/>
      <c r="K171" s="1341"/>
      <c r="L171" s="1341"/>
      <c r="M171" s="1341"/>
      <c r="N171" s="1336">
        <f>AC168</f>
        <v>2.33</v>
      </c>
      <c r="O171" s="1336"/>
      <c r="P171" s="1336"/>
      <c r="Q171" s="1336"/>
      <c r="R171" s="1336"/>
      <c r="S171" s="1341">
        <f>ROUND(B171/10.1,3)</f>
        <v>2.234</v>
      </c>
      <c r="T171" s="1341"/>
      <c r="U171" s="1341"/>
      <c r="V171" s="1341"/>
      <c r="W171" s="1341"/>
      <c r="X171" s="1342">
        <f>(B171*I171^3/(N171^3*(S171-1)^2))</f>
        <v>86.785392530161189</v>
      </c>
      <c r="Y171" s="1342"/>
      <c r="Z171" s="1342"/>
      <c r="AA171" s="1342"/>
      <c r="AB171" s="1342"/>
      <c r="AC171" s="1463">
        <f>AY152</f>
        <v>10</v>
      </c>
      <c r="AD171" s="1464"/>
      <c r="AE171" s="1464"/>
      <c r="AF171" s="1464"/>
      <c r="AG171" s="1464"/>
      <c r="AH171" s="1464"/>
      <c r="AI171" s="1464"/>
      <c r="AJ171" s="1464"/>
      <c r="AM171" s="661">
        <f>X171/9.81</f>
        <v>8.8466251304955339</v>
      </c>
    </row>
    <row r="172" spans="2:39" ht="20.100000000000001" customHeight="1">
      <c r="B172" s="668"/>
      <c r="C172" s="668"/>
      <c r="D172" s="668"/>
      <c r="E172" s="668"/>
      <c r="F172" s="668"/>
      <c r="G172" s="668"/>
      <c r="H172" s="668"/>
      <c r="I172" s="517"/>
      <c r="J172" s="292"/>
      <c r="K172" s="292"/>
      <c r="L172" s="292"/>
      <c r="M172" s="292"/>
      <c r="N172" s="669"/>
      <c r="O172" s="669"/>
      <c r="P172" s="669"/>
      <c r="Q172" s="669"/>
      <c r="R172" s="669"/>
      <c r="S172" s="292"/>
      <c r="T172" s="292"/>
      <c r="U172" s="292"/>
      <c r="V172" s="292"/>
      <c r="W172" s="292"/>
      <c r="X172" s="522"/>
      <c r="Y172" s="522"/>
      <c r="Z172" s="522"/>
      <c r="AA172" s="522"/>
      <c r="AB172" s="522"/>
      <c r="AC172" s="596"/>
      <c r="AD172" s="596"/>
      <c r="AE172" s="596"/>
      <c r="AF172" s="596"/>
      <c r="AG172" s="596"/>
      <c r="AH172" s="596"/>
      <c r="AI172" s="596"/>
      <c r="AJ172" s="522"/>
    </row>
    <row r="173" spans="2:39" ht="20.100000000000001" customHeight="1">
      <c r="B173" s="668"/>
      <c r="C173" s="668"/>
      <c r="D173" s="668"/>
      <c r="E173" s="668"/>
      <c r="F173" s="668"/>
      <c r="G173" s="668"/>
      <c r="H173" s="668"/>
      <c r="I173" s="517"/>
      <c r="J173" s="292"/>
      <c r="K173" s="292"/>
      <c r="L173" s="292"/>
      <c r="M173" s="292"/>
      <c r="N173" s="669"/>
      <c r="O173" s="669"/>
      <c r="P173" s="669"/>
      <c r="Q173" s="669"/>
      <c r="R173" s="669"/>
      <c r="S173" s="292"/>
      <c r="T173" s="292"/>
      <c r="U173" s="292"/>
      <c r="V173" s="292"/>
      <c r="W173" s="292"/>
      <c r="X173" s="522"/>
      <c r="Y173" s="522"/>
      <c r="Z173" s="522"/>
      <c r="AA173" s="522"/>
      <c r="AB173" s="522"/>
      <c r="AC173" s="522"/>
      <c r="AD173" s="522"/>
      <c r="AE173" s="522"/>
      <c r="AF173" s="522"/>
      <c r="AG173" s="522"/>
      <c r="AH173" s="522"/>
      <c r="AI173" s="522"/>
      <c r="AJ173" s="522"/>
    </row>
    <row r="174" spans="2:39" ht="20.100000000000001" customHeight="1">
      <c r="B174" s="668"/>
      <c r="C174" s="668"/>
      <c r="D174" s="668"/>
      <c r="E174" s="668"/>
      <c r="F174" s="668"/>
      <c r="G174" s="668"/>
      <c r="H174" s="668"/>
      <c r="I174" s="517"/>
      <c r="J174" s="292"/>
      <c r="K174" s="292"/>
      <c r="L174" s="292"/>
      <c r="M174" s="292"/>
      <c r="N174" s="669"/>
      <c r="O174" s="669"/>
      <c r="P174" s="669"/>
      <c r="Q174" s="669"/>
      <c r="R174" s="669"/>
      <c r="S174" s="292"/>
      <c r="T174" s="292"/>
      <c r="U174" s="292"/>
      <c r="V174" s="292"/>
      <c r="W174" s="292"/>
      <c r="X174" s="522"/>
      <c r="Y174" s="522"/>
      <c r="Z174" s="522"/>
      <c r="AA174" s="522"/>
      <c r="AB174" s="522"/>
      <c r="AC174" s="522"/>
      <c r="AD174" s="522"/>
      <c r="AE174" s="522"/>
      <c r="AF174" s="522"/>
      <c r="AG174" s="522"/>
      <c r="AH174" s="522"/>
      <c r="AI174" s="522"/>
      <c r="AJ174" s="522"/>
    </row>
    <row r="175" spans="2:39" ht="20.100000000000001" customHeight="1">
      <c r="B175" s="668"/>
      <c r="C175" s="668"/>
      <c r="D175" s="668"/>
      <c r="E175" s="668"/>
      <c r="F175" s="668"/>
      <c r="G175" s="668"/>
      <c r="H175" s="668"/>
      <c r="I175" s="517"/>
      <c r="J175" s="292"/>
      <c r="K175" s="292"/>
      <c r="L175" s="292"/>
      <c r="M175" s="292"/>
      <c r="N175" s="669"/>
      <c r="O175" s="669"/>
      <c r="P175" s="669"/>
      <c r="Q175" s="669"/>
      <c r="R175" s="669"/>
      <c r="S175" s="292"/>
      <c r="T175" s="292"/>
      <c r="U175" s="292"/>
      <c r="V175" s="292"/>
      <c r="W175" s="292"/>
      <c r="X175" s="522"/>
      <c r="Y175" s="522"/>
      <c r="Z175" s="522"/>
      <c r="AA175" s="522"/>
      <c r="AB175" s="522"/>
      <c r="AC175" s="522"/>
      <c r="AD175" s="522"/>
      <c r="AE175" s="522"/>
      <c r="AF175" s="522"/>
      <c r="AG175" s="522"/>
      <c r="AH175" s="522"/>
      <c r="AI175" s="522"/>
      <c r="AJ175" s="522"/>
    </row>
    <row r="176" spans="2:39" ht="20.100000000000001" customHeight="1">
      <c r="B176" s="668"/>
      <c r="C176" s="668"/>
      <c r="D176" s="668"/>
      <c r="E176" s="668"/>
      <c r="F176" s="668"/>
      <c r="G176" s="668"/>
      <c r="H176" s="668"/>
      <c r="I176" s="517"/>
      <c r="J176" s="292"/>
      <c r="K176" s="292"/>
      <c r="L176" s="292"/>
      <c r="M176" s="292"/>
      <c r="N176" s="669"/>
      <c r="O176" s="669"/>
      <c r="P176" s="669"/>
      <c r="Q176" s="669"/>
      <c r="R176" s="669"/>
      <c r="S176" s="292"/>
      <c r="T176" s="292"/>
      <c r="U176" s="292"/>
      <c r="V176" s="292"/>
      <c r="W176" s="292"/>
      <c r="X176" s="522"/>
      <c r="Y176" s="522"/>
      <c r="Z176" s="522"/>
      <c r="AA176" s="522"/>
      <c r="AB176" s="522"/>
      <c r="AC176" s="522"/>
      <c r="AD176" s="522"/>
      <c r="AE176" s="522"/>
      <c r="AF176" s="522"/>
      <c r="AG176" s="522"/>
      <c r="AH176" s="522"/>
      <c r="AI176" s="522"/>
      <c r="AJ176" s="522"/>
    </row>
    <row r="177" spans="2:37" ht="20.100000000000001" customHeight="1">
      <c r="B177" s="668"/>
      <c r="C177" s="668"/>
      <c r="D177" s="668"/>
      <c r="E177" s="668"/>
      <c r="F177" s="668"/>
      <c r="G177" s="668"/>
      <c r="H177" s="668"/>
      <c r="I177" s="517"/>
      <c r="J177" s="292"/>
      <c r="K177" s="292"/>
      <c r="L177" s="292"/>
      <c r="M177" s="292"/>
      <c r="N177" s="669"/>
      <c r="O177" s="669"/>
      <c r="P177" s="669"/>
      <c r="Q177" s="669"/>
      <c r="R177" s="669"/>
      <c r="S177" s="292"/>
      <c r="T177" s="292"/>
      <c r="U177" s="292"/>
      <c r="V177" s="292"/>
      <c r="W177" s="292"/>
      <c r="X177" s="522"/>
      <c r="Y177" s="522"/>
      <c r="Z177" s="522"/>
      <c r="AA177" s="522"/>
      <c r="AB177" s="522"/>
      <c r="AC177" s="522"/>
      <c r="AD177" s="522"/>
      <c r="AE177" s="522"/>
      <c r="AF177" s="522"/>
      <c r="AG177" s="522"/>
      <c r="AH177" s="522"/>
      <c r="AI177" s="522"/>
      <c r="AJ177" s="522"/>
    </row>
    <row r="178" spans="2:37" ht="20.100000000000001" customHeight="1">
      <c r="B178" s="668"/>
      <c r="C178" s="668"/>
      <c r="D178" s="668"/>
      <c r="E178" s="668"/>
      <c r="F178" s="668"/>
      <c r="G178" s="668"/>
      <c r="H178" s="668"/>
      <c r="I178" s="517"/>
      <c r="J178" s="292"/>
      <c r="K178" s="292"/>
      <c r="L178" s="292"/>
      <c r="M178" s="292"/>
      <c r="N178" s="669"/>
      <c r="O178" s="669"/>
      <c r="P178" s="669"/>
      <c r="Q178" s="669"/>
      <c r="R178" s="669"/>
      <c r="S178" s="292"/>
      <c r="T178" s="292"/>
      <c r="U178" s="292"/>
      <c r="V178" s="292"/>
      <c r="W178" s="292"/>
      <c r="X178" s="522"/>
      <c r="Y178" s="522"/>
      <c r="Z178" s="522"/>
      <c r="AA178" s="522"/>
      <c r="AB178" s="522"/>
      <c r="AC178" s="522"/>
      <c r="AD178" s="522"/>
      <c r="AE178" s="522"/>
      <c r="AF178" s="522"/>
      <c r="AG178" s="522"/>
      <c r="AH178" s="522"/>
      <c r="AI178" s="522"/>
      <c r="AJ178" s="522"/>
    </row>
    <row r="179" spans="2:37" ht="20.100000000000001" customHeight="1">
      <c r="B179" s="668"/>
      <c r="C179" s="668"/>
      <c r="D179" s="668"/>
      <c r="E179" s="668"/>
      <c r="F179" s="668"/>
      <c r="G179" s="668"/>
      <c r="H179" s="668"/>
      <c r="I179" s="517"/>
      <c r="J179" s="292"/>
      <c r="K179" s="292"/>
      <c r="L179" s="292"/>
      <c r="M179" s="292"/>
      <c r="N179" s="669"/>
      <c r="O179" s="669"/>
      <c r="P179" s="669"/>
      <c r="Q179" s="669"/>
      <c r="R179" s="669"/>
      <c r="S179" s="292"/>
      <c r="T179" s="292"/>
      <c r="U179" s="292"/>
      <c r="V179" s="292"/>
      <c r="W179" s="292"/>
      <c r="X179" s="522"/>
      <c r="Y179" s="522"/>
      <c r="Z179" s="522"/>
      <c r="AA179" s="522"/>
      <c r="AB179" s="522"/>
      <c r="AC179" s="522"/>
      <c r="AD179" s="522"/>
      <c r="AE179" s="522"/>
      <c r="AF179" s="522"/>
      <c r="AG179" s="522"/>
      <c r="AH179" s="522"/>
      <c r="AI179" s="522"/>
      <c r="AJ179" s="522"/>
    </row>
    <row r="180" spans="2:37" ht="21.95" customHeight="1">
      <c r="B180" s="346" t="s">
        <v>643</v>
      </c>
    </row>
    <row r="181" spans="2:37" ht="21.95" customHeight="1">
      <c r="B181" s="595" t="s">
        <v>491</v>
      </c>
      <c r="C181" s="346" t="s">
        <v>499</v>
      </c>
    </row>
    <row r="182" spans="2:37" ht="21.95" customHeight="1">
      <c r="C182" s="346" t="s">
        <v>500</v>
      </c>
    </row>
    <row r="183" spans="2:37" ht="21.95" customHeight="1">
      <c r="C183" s="346" t="s">
        <v>501</v>
      </c>
    </row>
    <row r="184" spans="2:37" ht="9.9499999999999993" customHeight="1">
      <c r="B184" s="384"/>
      <c r="C184" s="384"/>
      <c r="D184" s="384"/>
      <c r="E184" s="384"/>
      <c r="F184" s="384"/>
      <c r="G184" s="384"/>
      <c r="H184" s="384"/>
      <c r="I184" s="384"/>
      <c r="J184" s="384"/>
      <c r="K184" s="384"/>
      <c r="L184" s="384"/>
      <c r="M184" s="384"/>
      <c r="N184" s="384"/>
      <c r="O184" s="384"/>
      <c r="P184" s="384"/>
      <c r="Q184" s="384"/>
      <c r="R184" s="384"/>
      <c r="S184" s="384"/>
      <c r="T184" s="384"/>
      <c r="U184" s="384"/>
      <c r="V184" s="384"/>
      <c r="W184" s="384"/>
      <c r="X184" s="384"/>
      <c r="Y184" s="384"/>
      <c r="Z184" s="384"/>
      <c r="AA184" s="384"/>
      <c r="AB184" s="384"/>
      <c r="AC184" s="384"/>
      <c r="AD184" s="384"/>
      <c r="AE184" s="384"/>
      <c r="AF184" s="384"/>
      <c r="AG184" s="384"/>
      <c r="AH184" s="384"/>
      <c r="AI184" s="384"/>
      <c r="AJ184" s="384"/>
    </row>
    <row r="185" spans="2:37" ht="20.100000000000001" customHeight="1">
      <c r="B185" s="384"/>
      <c r="C185" s="384"/>
      <c r="D185" s="384"/>
      <c r="E185" s="384"/>
      <c r="F185" s="919" t="s">
        <v>502</v>
      </c>
      <c r="G185" s="919"/>
      <c r="H185" s="919"/>
      <c r="I185" s="919"/>
      <c r="J185" s="787" t="s">
        <v>819</v>
      </c>
      <c r="K185" s="787"/>
      <c r="L185" s="787"/>
      <c r="M185" s="787"/>
      <c r="N185" s="787"/>
      <c r="O185" s="787"/>
      <c r="P185" s="787"/>
      <c r="Q185" s="787"/>
      <c r="R185" s="787"/>
      <c r="S185" s="787"/>
      <c r="T185" s="384"/>
      <c r="U185" s="384"/>
      <c r="V185" s="384"/>
      <c r="W185" s="384"/>
      <c r="X185" s="384"/>
      <c r="Y185" s="384"/>
      <c r="Z185" s="384"/>
      <c r="AA185" s="384"/>
      <c r="AB185" s="384"/>
      <c r="AC185" s="384"/>
      <c r="AD185" s="384"/>
      <c r="AE185" s="384"/>
      <c r="AF185" s="384"/>
      <c r="AG185" s="384"/>
      <c r="AH185" s="384"/>
      <c r="AI185" s="384"/>
      <c r="AJ185" s="384"/>
    </row>
    <row r="186" spans="2:37" ht="20.100000000000001" customHeight="1">
      <c r="B186" s="384"/>
      <c r="C186" s="384"/>
      <c r="D186" s="384"/>
      <c r="E186" s="384"/>
      <c r="F186" s="919"/>
      <c r="G186" s="919"/>
      <c r="H186" s="919"/>
      <c r="I186" s="919"/>
      <c r="J186" s="749" t="s">
        <v>820</v>
      </c>
      <c r="K186" s="749"/>
      <c r="L186" s="749"/>
      <c r="M186" s="749"/>
      <c r="N186" s="749"/>
      <c r="O186" s="749"/>
      <c r="P186" s="749"/>
      <c r="Q186" s="749"/>
      <c r="R186" s="749"/>
      <c r="S186" s="749"/>
      <c r="T186" s="384"/>
      <c r="U186" s="384"/>
      <c r="V186" s="384"/>
      <c r="W186" s="384"/>
      <c r="X186" s="384"/>
      <c r="Y186" s="384"/>
      <c r="Z186" s="384"/>
      <c r="AA186" s="384"/>
      <c r="AB186" s="384"/>
      <c r="AC186" s="384"/>
      <c r="AD186" s="384"/>
      <c r="AE186" s="384"/>
      <c r="AF186" s="384"/>
      <c r="AG186" s="384"/>
      <c r="AH186" s="384"/>
      <c r="AI186" s="384"/>
      <c r="AJ186" s="384"/>
    </row>
    <row r="187" spans="2:37" ht="20.100000000000001" customHeight="1">
      <c r="B187" s="384"/>
      <c r="C187" s="384"/>
      <c r="D187" s="384"/>
      <c r="E187" s="384"/>
      <c r="F187" s="384"/>
      <c r="G187" s="384"/>
      <c r="H187" s="633" t="s">
        <v>503</v>
      </c>
      <c r="I187" s="346" t="s">
        <v>504</v>
      </c>
      <c r="J187" s="384"/>
      <c r="K187" s="384"/>
      <c r="L187" s="384"/>
      <c r="M187" s="384"/>
      <c r="N187" s="384"/>
      <c r="O187" s="384"/>
      <c r="P187" s="384"/>
      <c r="Q187" s="384"/>
      <c r="R187" s="384"/>
      <c r="S187" s="384"/>
      <c r="T187" s="384"/>
      <c r="U187" s="384"/>
      <c r="V187" s="384"/>
      <c r="W187" s="384"/>
      <c r="X187" s="384"/>
      <c r="Y187" s="384"/>
      <c r="Z187" s="384"/>
      <c r="AA187" s="384"/>
      <c r="AB187" s="384"/>
      <c r="AC187" s="384"/>
      <c r="AD187" s="384"/>
      <c r="AE187" s="384"/>
      <c r="AF187" s="384"/>
      <c r="AG187" s="384"/>
      <c r="AH187" s="384"/>
      <c r="AI187" s="384"/>
      <c r="AJ187" s="384"/>
      <c r="AK187" s="384"/>
    </row>
    <row r="188" spans="2:37" ht="20.100000000000001" customHeight="1">
      <c r="B188" s="384"/>
      <c r="C188" s="384"/>
      <c r="D188" s="384"/>
      <c r="E188" s="384"/>
      <c r="F188" s="384"/>
      <c r="G188" s="384"/>
      <c r="I188" s="346" t="s">
        <v>505</v>
      </c>
      <c r="J188" s="384"/>
      <c r="K188" s="384"/>
      <c r="L188" s="384"/>
      <c r="M188" s="384"/>
      <c r="N188" s="384"/>
      <c r="O188" s="384"/>
      <c r="P188" s="384"/>
      <c r="Q188" s="384"/>
      <c r="R188" s="384"/>
      <c r="S188" s="384"/>
      <c r="T188" s="384"/>
      <c r="U188" s="384"/>
      <c r="V188" s="384"/>
      <c r="W188" s="384"/>
      <c r="X188" s="384"/>
      <c r="Y188" s="384"/>
      <c r="Z188" s="384"/>
      <c r="AA188" s="384"/>
      <c r="AB188" s="384"/>
      <c r="AC188" s="384"/>
      <c r="AD188" s="384"/>
      <c r="AE188" s="384"/>
      <c r="AF188" s="384"/>
      <c r="AG188" s="384"/>
      <c r="AH188" s="384"/>
      <c r="AI188" s="384"/>
      <c r="AJ188" s="384"/>
      <c r="AK188" s="384"/>
    </row>
    <row r="189" spans="2:37" ht="20.100000000000001" customHeight="1">
      <c r="B189" s="384"/>
      <c r="C189" s="384"/>
      <c r="D189" s="384"/>
      <c r="E189" s="384"/>
      <c r="F189" s="384"/>
      <c r="G189" s="384"/>
      <c r="I189" s="346" t="s">
        <v>506</v>
      </c>
      <c r="J189" s="384"/>
      <c r="K189" s="384"/>
      <c r="L189" s="384"/>
      <c r="M189" s="384"/>
      <c r="N189" s="384"/>
      <c r="O189" s="384"/>
      <c r="P189" s="384"/>
      <c r="Q189" s="384"/>
      <c r="R189" s="384"/>
      <c r="S189" s="384"/>
      <c r="T189" s="384"/>
      <c r="U189" s="384"/>
      <c r="V189" s="384"/>
      <c r="W189" s="384"/>
      <c r="X189" s="384"/>
      <c r="Y189" s="384"/>
      <c r="Z189" s="384"/>
      <c r="AA189" s="384"/>
      <c r="AB189" s="384"/>
      <c r="AC189" s="384"/>
      <c r="AD189" s="384"/>
      <c r="AE189" s="384"/>
      <c r="AF189" s="384"/>
      <c r="AG189" s="384"/>
      <c r="AH189" s="384"/>
      <c r="AI189" s="384"/>
      <c r="AJ189" s="384"/>
      <c r="AK189" s="384"/>
    </row>
    <row r="190" spans="2:37" ht="20.100000000000001" customHeight="1">
      <c r="B190" s="384"/>
      <c r="C190" s="384"/>
      <c r="D190" s="384"/>
      <c r="E190" s="384"/>
      <c r="F190" s="384"/>
      <c r="G190" s="384"/>
      <c r="I190" s="346" t="s">
        <v>507</v>
      </c>
      <c r="J190" s="384"/>
      <c r="K190" s="384"/>
      <c r="L190" s="384"/>
      <c r="M190" s="384"/>
      <c r="N190" s="384"/>
      <c r="O190" s="384"/>
      <c r="P190" s="384"/>
      <c r="Q190" s="384"/>
      <c r="R190" s="384"/>
      <c r="S190" s="384"/>
      <c r="T190" s="384"/>
      <c r="U190" s="384"/>
      <c r="V190" s="384"/>
      <c r="W190" s="384"/>
      <c r="X190" s="384"/>
      <c r="Y190" s="384"/>
      <c r="Z190" s="384"/>
      <c r="AA190" s="384"/>
      <c r="AB190" s="384"/>
      <c r="AC190" s="384"/>
      <c r="AD190" s="384"/>
      <c r="AE190" s="384"/>
      <c r="AF190" s="384"/>
      <c r="AG190" s="384"/>
      <c r="AH190" s="384"/>
      <c r="AI190" s="384"/>
      <c r="AJ190" s="384"/>
      <c r="AK190" s="384"/>
    </row>
    <row r="191" spans="2:37" ht="20.100000000000001" customHeight="1">
      <c r="B191" s="384"/>
      <c r="C191" s="384"/>
      <c r="D191" s="384"/>
      <c r="E191" s="384"/>
      <c r="F191" s="384"/>
      <c r="G191" s="384"/>
      <c r="I191" s="346" t="s">
        <v>508</v>
      </c>
      <c r="J191" s="384"/>
      <c r="K191" s="384"/>
      <c r="L191" s="384"/>
      <c r="M191" s="384"/>
      <c r="N191" s="384"/>
      <c r="O191" s="384"/>
      <c r="P191" s="384"/>
      <c r="Q191" s="384"/>
      <c r="R191" s="384"/>
      <c r="S191" s="384"/>
      <c r="T191" s="384"/>
      <c r="U191" s="384"/>
      <c r="V191" s="384"/>
      <c r="W191" s="384"/>
      <c r="X191" s="384"/>
      <c r="Y191" s="384"/>
      <c r="Z191" s="384"/>
      <c r="AA191" s="384"/>
      <c r="AB191" s="384"/>
      <c r="AC191" s="384"/>
      <c r="AD191" s="384"/>
      <c r="AE191" s="384"/>
      <c r="AF191" s="384"/>
      <c r="AG191" s="384"/>
      <c r="AH191" s="384"/>
      <c r="AI191" s="384"/>
      <c r="AJ191" s="384"/>
      <c r="AK191" s="384"/>
    </row>
    <row r="192" spans="2:37" ht="20.100000000000001" customHeight="1">
      <c r="B192" s="384"/>
      <c r="C192" s="384"/>
      <c r="D192" s="384"/>
      <c r="E192" s="384"/>
      <c r="F192" s="384"/>
      <c r="G192" s="384"/>
      <c r="I192" s="346" t="s">
        <v>509</v>
      </c>
      <c r="J192" s="384"/>
      <c r="K192" s="384"/>
      <c r="L192" s="384"/>
      <c r="M192" s="384"/>
      <c r="N192" s="384"/>
      <c r="O192" s="384"/>
      <c r="P192" s="384"/>
      <c r="Q192" s="384"/>
      <c r="R192" s="384"/>
      <c r="S192" s="384"/>
      <c r="T192" s="384"/>
      <c r="U192" s="384"/>
      <c r="V192" s="384"/>
      <c r="W192" s="384"/>
      <c r="X192" s="384"/>
      <c r="Y192" s="384"/>
      <c r="Z192" s="384"/>
      <c r="AA192" s="384"/>
      <c r="AB192" s="384"/>
      <c r="AC192" s="384"/>
      <c r="AD192" s="384"/>
      <c r="AE192" s="384"/>
      <c r="AF192" s="384"/>
      <c r="AG192" s="384"/>
      <c r="AH192" s="384"/>
      <c r="AI192" s="384"/>
      <c r="AJ192" s="384"/>
      <c r="AK192" s="384"/>
    </row>
    <row r="193" spans="2:37" ht="20.100000000000001" customHeight="1">
      <c r="B193" s="384"/>
      <c r="C193" s="384"/>
      <c r="D193" s="384"/>
      <c r="E193" s="384"/>
      <c r="G193" s="346" t="s">
        <v>510</v>
      </c>
      <c r="I193" s="346" t="s">
        <v>511</v>
      </c>
      <c r="J193" s="384"/>
      <c r="K193" s="384"/>
      <c r="L193" s="384"/>
      <c r="M193" s="384"/>
      <c r="N193" s="384"/>
      <c r="O193" s="384"/>
      <c r="P193" s="384"/>
      <c r="Q193" s="384"/>
      <c r="R193" s="384"/>
      <c r="S193" s="384"/>
      <c r="T193" s="384"/>
      <c r="U193" s="384"/>
      <c r="V193" s="384"/>
      <c r="W193" s="384"/>
      <c r="X193" s="384"/>
      <c r="Y193" s="384"/>
      <c r="Z193" s="384"/>
      <c r="AA193" s="384"/>
      <c r="AB193" s="384"/>
      <c r="AC193" s="384"/>
      <c r="AD193" s="384"/>
      <c r="AE193" s="384"/>
      <c r="AF193" s="384"/>
      <c r="AG193" s="384"/>
      <c r="AH193" s="384"/>
      <c r="AI193" s="384"/>
      <c r="AJ193" s="384"/>
      <c r="AK193" s="384"/>
    </row>
    <row r="194" spans="2:37" ht="20.100000000000001" customHeight="1">
      <c r="B194" s="384"/>
      <c r="C194" s="384"/>
      <c r="D194" s="384"/>
      <c r="E194" s="384"/>
      <c r="F194" s="384"/>
      <c r="G194" s="384"/>
      <c r="I194" s="346" t="s">
        <v>512</v>
      </c>
      <c r="J194" s="384"/>
      <c r="K194" s="384"/>
      <c r="L194" s="384"/>
      <c r="M194" s="384"/>
      <c r="N194" s="384"/>
      <c r="O194" s="384"/>
      <c r="P194" s="384"/>
      <c r="Q194" s="384"/>
      <c r="R194" s="384"/>
      <c r="S194" s="384"/>
      <c r="T194" s="384"/>
      <c r="U194" s="384"/>
      <c r="V194" s="384"/>
      <c r="W194" s="384"/>
      <c r="X194" s="384"/>
      <c r="Y194" s="384"/>
      <c r="Z194" s="384"/>
      <c r="AA194" s="384"/>
      <c r="AB194" s="384"/>
      <c r="AC194" s="384"/>
      <c r="AD194" s="384"/>
      <c r="AE194" s="384"/>
      <c r="AF194" s="384"/>
      <c r="AG194" s="384"/>
      <c r="AH194" s="384"/>
      <c r="AI194" s="384"/>
      <c r="AJ194" s="384"/>
      <c r="AK194" s="384"/>
    </row>
    <row r="195" spans="2:37" ht="20.100000000000001" customHeight="1">
      <c r="B195" s="384"/>
      <c r="C195" s="384"/>
      <c r="D195" s="384"/>
      <c r="E195" s="384"/>
      <c r="F195" s="384"/>
      <c r="G195" s="384"/>
      <c r="I195" s="346" t="s">
        <v>513</v>
      </c>
      <c r="J195" s="384"/>
      <c r="K195" s="384"/>
      <c r="L195" s="384"/>
      <c r="M195" s="384"/>
      <c r="N195" s="384"/>
      <c r="O195" s="384"/>
      <c r="P195" s="384"/>
      <c r="Q195" s="384"/>
      <c r="R195" s="384"/>
      <c r="S195" s="384"/>
      <c r="T195" s="384"/>
      <c r="U195" s="384"/>
      <c r="V195" s="384"/>
      <c r="W195" s="384"/>
      <c r="X195" s="384"/>
      <c r="Y195" s="384"/>
      <c r="Z195" s="384"/>
      <c r="AA195" s="384"/>
      <c r="AB195" s="384"/>
      <c r="AC195" s="384"/>
      <c r="AD195" s="384"/>
      <c r="AE195" s="384"/>
      <c r="AF195" s="384"/>
      <c r="AG195" s="384"/>
      <c r="AH195" s="384"/>
      <c r="AI195" s="384"/>
      <c r="AJ195" s="384"/>
      <c r="AK195" s="384"/>
    </row>
    <row r="196" spans="2:37" ht="9.9499999999999993" customHeight="1">
      <c r="B196" s="384"/>
      <c r="F196" s="384"/>
      <c r="G196" s="384"/>
      <c r="H196" s="384"/>
      <c r="I196" s="384"/>
      <c r="J196" s="384"/>
      <c r="K196" s="384"/>
      <c r="L196" s="384"/>
      <c r="M196" s="384"/>
      <c r="N196" s="384"/>
      <c r="O196" s="384"/>
      <c r="P196" s="384"/>
      <c r="Q196" s="384"/>
      <c r="R196" s="384"/>
      <c r="S196" s="384"/>
      <c r="T196" s="384"/>
      <c r="U196" s="384"/>
      <c r="V196" s="384"/>
      <c r="W196" s="384"/>
      <c r="X196" s="384"/>
      <c r="Y196" s="384"/>
      <c r="Z196" s="384"/>
      <c r="AA196" s="384"/>
      <c r="AB196" s="384"/>
      <c r="AC196" s="384"/>
      <c r="AD196" s="384"/>
      <c r="AE196" s="384"/>
      <c r="AF196" s="384"/>
      <c r="AG196" s="384"/>
      <c r="AH196" s="384"/>
      <c r="AI196" s="384"/>
      <c r="AJ196" s="384"/>
      <c r="AK196" s="384"/>
    </row>
    <row r="197" spans="2:37" ht="21.95" customHeight="1">
      <c r="C197" s="670"/>
      <c r="F197" s="384"/>
      <c r="G197" s="595"/>
      <c r="H197" s="595"/>
      <c r="I197" s="595"/>
      <c r="J197" s="595"/>
      <c r="K197" s="595"/>
      <c r="L197" s="595"/>
      <c r="M197" s="595"/>
      <c r="N197" s="595"/>
      <c r="O197" s="595"/>
      <c r="P197" s="595"/>
      <c r="Q197" s="595"/>
      <c r="R197" s="595"/>
      <c r="S197" s="595"/>
      <c r="T197" s="595"/>
      <c r="U197" s="595"/>
      <c r="V197" s="595"/>
      <c r="W197" s="595"/>
      <c r="X197" s="595"/>
      <c r="Y197" s="595"/>
      <c r="Z197" s="595"/>
      <c r="AA197" s="595"/>
      <c r="AB197" s="595"/>
      <c r="AC197" s="595"/>
      <c r="AD197" s="595"/>
      <c r="AE197" s="595"/>
      <c r="AF197" s="595"/>
      <c r="AG197" s="595"/>
      <c r="AH197" s="595"/>
      <c r="AI197" s="595"/>
      <c r="AJ197" s="595"/>
      <c r="AK197" s="384"/>
    </row>
    <row r="198" spans="2:37" ht="21.95" customHeight="1">
      <c r="B198" s="384"/>
      <c r="C198" s="670"/>
      <c r="F198" s="384"/>
      <c r="G198" s="384"/>
      <c r="H198" s="384"/>
      <c r="I198" s="384"/>
      <c r="J198" s="384"/>
      <c r="K198" s="384"/>
      <c r="L198" s="384"/>
      <c r="M198" s="384"/>
      <c r="O198" s="384"/>
      <c r="P198" s="384"/>
      <c r="Q198" s="384"/>
      <c r="R198" s="384"/>
      <c r="S198" s="384"/>
      <c r="T198" s="384"/>
      <c r="U198" s="384"/>
      <c r="V198" s="384"/>
      <c r="W198" s="384"/>
      <c r="X198" s="384"/>
      <c r="Y198" s="384"/>
      <c r="Z198" s="384"/>
      <c r="AA198" s="384"/>
      <c r="AB198" s="384"/>
      <c r="AC198" s="384"/>
      <c r="AD198" s="384"/>
      <c r="AE198" s="384"/>
      <c r="AF198" s="384"/>
      <c r="AG198" s="384"/>
      <c r="AH198" s="384"/>
      <c r="AI198" s="384"/>
      <c r="AJ198" s="384"/>
      <c r="AK198" s="384"/>
    </row>
    <row r="199" spans="2:37" ht="21.95" customHeight="1">
      <c r="B199" s="384"/>
      <c r="H199" s="530"/>
      <c r="I199" s="530"/>
      <c r="J199" s="530"/>
      <c r="K199" s="530"/>
      <c r="L199" s="530"/>
      <c r="M199" s="530"/>
      <c r="N199" s="530"/>
      <c r="O199" s="292"/>
      <c r="P199" s="384"/>
      <c r="Q199" s="384"/>
      <c r="R199" s="384"/>
      <c r="S199" s="384"/>
      <c r="T199" s="384"/>
      <c r="U199" s="384"/>
      <c r="V199" s="384"/>
      <c r="W199" s="384"/>
      <c r="X199" s="384"/>
      <c r="Y199" s="384"/>
      <c r="Z199" s="384"/>
      <c r="AA199" s="384"/>
      <c r="AB199" s="384"/>
      <c r="AC199" s="384"/>
      <c r="AD199" s="384"/>
      <c r="AE199" s="384"/>
      <c r="AF199" s="384"/>
      <c r="AG199" s="384"/>
      <c r="AH199" s="384"/>
      <c r="AI199" s="384"/>
      <c r="AJ199" s="384"/>
      <c r="AK199" s="384"/>
    </row>
    <row r="200" spans="2:37" ht="21.95" customHeight="1">
      <c r="B200" s="384"/>
      <c r="H200" s="530"/>
      <c r="I200" s="530"/>
      <c r="J200" s="530"/>
      <c r="K200" s="530"/>
      <c r="L200" s="530"/>
      <c r="M200" s="530"/>
      <c r="N200" s="530"/>
      <c r="O200" s="292"/>
      <c r="P200" s="384"/>
      <c r="Q200" s="384"/>
      <c r="R200" s="384"/>
      <c r="S200" s="384"/>
      <c r="T200" s="384"/>
      <c r="U200" s="384"/>
      <c r="V200" s="384"/>
      <c r="W200" s="384"/>
      <c r="X200" s="384"/>
      <c r="Y200" s="384"/>
      <c r="Z200" s="384"/>
      <c r="AA200" s="384"/>
      <c r="AB200" s="384"/>
      <c r="AC200" s="384"/>
      <c r="AD200" s="384"/>
      <c r="AE200" s="384"/>
      <c r="AF200" s="384"/>
      <c r="AG200" s="384"/>
      <c r="AH200" s="384"/>
      <c r="AI200" s="384"/>
      <c r="AJ200" s="384"/>
      <c r="AK200" s="384"/>
    </row>
    <row r="201" spans="2:37" ht="21.95" customHeight="1">
      <c r="B201" s="384"/>
      <c r="C201" s="670"/>
      <c r="D201" s="670"/>
      <c r="E201" s="670"/>
      <c r="F201" s="384"/>
      <c r="G201" s="384"/>
      <c r="H201" s="1373"/>
      <c r="I201" s="1373"/>
      <c r="J201" s="1373"/>
      <c r="K201" s="1373"/>
      <c r="L201" s="1373"/>
      <c r="M201" s="1373"/>
      <c r="N201" s="1373"/>
      <c r="O201" s="1373"/>
      <c r="P201" s="1373"/>
      <c r="Q201" s="1373"/>
      <c r="R201" s="1373"/>
      <c r="S201" s="1373"/>
      <c r="T201" s="1373"/>
      <c r="U201" s="1373"/>
      <c r="V201" s="1373"/>
      <c r="W201" s="1373"/>
      <c r="X201" s="1373"/>
      <c r="Y201" s="1373"/>
      <c r="Z201" s="1373"/>
      <c r="AA201" s="1373"/>
      <c r="AB201" s="1373"/>
      <c r="AC201" s="1373"/>
      <c r="AD201" s="1373"/>
      <c r="AE201" s="1373"/>
      <c r="AF201" s="1373"/>
      <c r="AG201" s="1373"/>
      <c r="AH201" s="1373"/>
      <c r="AI201" s="1373"/>
      <c r="AJ201" s="1373"/>
      <c r="AK201" s="384"/>
    </row>
    <row r="202" spans="2:37" ht="21.95" customHeight="1">
      <c r="B202" s="384"/>
      <c r="C202" s="384"/>
      <c r="D202" s="384"/>
      <c r="Q202" s="670"/>
      <c r="R202" s="671"/>
      <c r="S202" s="384"/>
      <c r="T202" s="384"/>
      <c r="U202" s="384"/>
      <c r="V202" s="384"/>
      <c r="W202" s="384"/>
      <c r="X202" s="384"/>
      <c r="Y202" s="384"/>
      <c r="Z202" s="384"/>
      <c r="AA202" s="384"/>
      <c r="AB202" s="384"/>
      <c r="AC202" s="384"/>
      <c r="AD202" s="384"/>
      <c r="AE202" s="384"/>
      <c r="AF202" s="384"/>
      <c r="AG202" s="384"/>
      <c r="AH202" s="384"/>
      <c r="AI202" s="384"/>
      <c r="AJ202" s="384"/>
      <c r="AK202" s="384"/>
    </row>
    <row r="203" spans="2:37" ht="21.95" customHeight="1">
      <c r="B203" s="384"/>
      <c r="C203" s="384"/>
      <c r="D203" s="384"/>
      <c r="Q203" s="670"/>
      <c r="R203" s="670"/>
      <c r="S203" s="384"/>
      <c r="T203" s="384"/>
      <c r="U203" s="384"/>
      <c r="V203" s="384"/>
      <c r="W203" s="384"/>
      <c r="X203" s="384"/>
      <c r="Y203" s="384"/>
      <c r="Z203" s="384"/>
      <c r="AA203" s="384"/>
      <c r="AB203" s="384"/>
      <c r="AC203" s="384"/>
      <c r="AD203" s="384"/>
      <c r="AE203" s="384"/>
      <c r="AF203" s="384"/>
      <c r="AG203" s="384"/>
      <c r="AH203" s="384"/>
      <c r="AI203" s="384"/>
      <c r="AJ203" s="384"/>
      <c r="AK203" s="384"/>
    </row>
    <row r="204" spans="2:37" ht="21.95" customHeight="1">
      <c r="B204" s="384"/>
      <c r="C204" s="384"/>
      <c r="D204" s="384"/>
      <c r="Q204" s="670"/>
      <c r="R204" s="670"/>
      <c r="S204" s="384"/>
      <c r="T204" s="384"/>
      <c r="U204" s="384"/>
      <c r="V204" s="384"/>
      <c r="W204" s="384"/>
      <c r="X204" s="384"/>
      <c r="Y204" s="384"/>
      <c r="Z204" s="384"/>
      <c r="AA204" s="384"/>
      <c r="AB204" s="384"/>
      <c r="AC204" s="384"/>
      <c r="AD204" s="384"/>
      <c r="AE204" s="384"/>
      <c r="AF204" s="384"/>
      <c r="AG204" s="384"/>
      <c r="AH204" s="384"/>
      <c r="AI204" s="384"/>
      <c r="AJ204" s="384"/>
      <c r="AK204" s="384"/>
    </row>
    <row r="205" spans="2:37" ht="21.95" customHeight="1">
      <c r="B205" s="384"/>
      <c r="C205" s="384"/>
      <c r="D205" s="384"/>
      <c r="Q205" s="670"/>
      <c r="R205" s="670"/>
      <c r="S205" s="384"/>
      <c r="T205" s="384"/>
      <c r="U205" s="384"/>
      <c r="V205" s="384"/>
      <c r="W205" s="384"/>
      <c r="X205" s="384"/>
      <c r="Y205" s="384"/>
      <c r="Z205" s="384"/>
      <c r="AA205" s="384"/>
      <c r="AB205" s="384"/>
      <c r="AC205" s="384"/>
      <c r="AD205" s="384"/>
      <c r="AE205" s="384"/>
      <c r="AF205" s="384"/>
      <c r="AG205" s="384"/>
      <c r="AH205" s="384"/>
      <c r="AI205" s="384"/>
      <c r="AJ205" s="384"/>
      <c r="AK205" s="595"/>
    </row>
    <row r="206" spans="2:37" ht="21.95" customHeight="1">
      <c r="B206" s="384"/>
      <c r="C206" s="384"/>
      <c r="D206" s="384"/>
      <c r="Q206" s="670"/>
      <c r="R206" s="670"/>
      <c r="S206" s="384"/>
      <c r="T206" s="384"/>
      <c r="U206" s="384"/>
      <c r="V206" s="384"/>
      <c r="W206" s="384"/>
      <c r="X206" s="384"/>
      <c r="Y206" s="384"/>
      <c r="Z206" s="384"/>
      <c r="AA206" s="384"/>
      <c r="AB206" s="384"/>
      <c r="AC206" s="384"/>
      <c r="AD206" s="384"/>
      <c r="AE206" s="384"/>
      <c r="AF206" s="384"/>
      <c r="AG206" s="384"/>
      <c r="AH206" s="384"/>
      <c r="AI206" s="384"/>
      <c r="AJ206" s="384"/>
      <c r="AK206" s="595"/>
    </row>
    <row r="207" spans="2:37" ht="21.95" customHeight="1">
      <c r="B207" s="384"/>
      <c r="Q207" s="670"/>
      <c r="R207" s="671"/>
      <c r="S207" s="384"/>
      <c r="T207" s="384"/>
      <c r="U207" s="384"/>
      <c r="V207" s="384"/>
      <c r="W207" s="384"/>
      <c r="X207" s="384"/>
      <c r="Y207" s="384"/>
      <c r="Z207" s="384"/>
      <c r="AA207" s="384"/>
      <c r="AB207" s="384"/>
      <c r="AC207" s="384"/>
      <c r="AD207" s="384"/>
      <c r="AE207" s="384"/>
      <c r="AF207" s="384"/>
      <c r="AG207" s="384"/>
      <c r="AH207" s="384"/>
      <c r="AI207" s="384"/>
      <c r="AJ207" s="384"/>
      <c r="AK207" s="384"/>
    </row>
    <row r="208" spans="2:37" ht="21.95" customHeight="1">
      <c r="B208" s="384"/>
      <c r="C208" s="384"/>
      <c r="D208" s="595" t="s">
        <v>69</v>
      </c>
      <c r="E208" s="384"/>
      <c r="F208" s="670" t="s">
        <v>514</v>
      </c>
      <c r="G208" s="670"/>
      <c r="H208" s="670"/>
      <c r="I208" s="670"/>
      <c r="J208" s="670"/>
      <c r="K208" s="670"/>
      <c r="L208" s="670"/>
      <c r="M208" s="670"/>
      <c r="N208" s="670"/>
      <c r="Q208" s="670"/>
      <c r="R208" s="670"/>
      <c r="S208" s="384"/>
      <c r="T208" s="384"/>
      <c r="U208" s="384"/>
      <c r="V208" s="384"/>
      <c r="W208" s="384"/>
      <c r="X208" s="384"/>
      <c r="Y208" s="384"/>
      <c r="Z208" s="384"/>
      <c r="AA208" s="384"/>
      <c r="AB208" s="384"/>
      <c r="AC208" s="384"/>
      <c r="AD208" s="384"/>
      <c r="AE208" s="384"/>
      <c r="AF208" s="384"/>
      <c r="AG208" s="384"/>
      <c r="AH208" s="384"/>
      <c r="AI208" s="384"/>
      <c r="AJ208" s="384"/>
      <c r="AK208" s="384"/>
    </row>
    <row r="209" spans="2:38" ht="21.95" customHeight="1">
      <c r="B209" s="384"/>
      <c r="C209" s="384"/>
      <c r="D209" s="595"/>
      <c r="E209" s="384"/>
      <c r="F209" s="670" t="s">
        <v>821</v>
      </c>
      <c r="G209" s="670"/>
      <c r="H209" s="670"/>
      <c r="I209" s="670"/>
      <c r="J209" s="670"/>
      <c r="K209" s="670"/>
      <c r="L209" s="670"/>
      <c r="M209" s="670"/>
      <c r="N209" s="670"/>
      <c r="Q209" s="670"/>
      <c r="R209" s="670"/>
      <c r="S209" s="384"/>
      <c r="T209" s="384"/>
      <c r="U209" s="384"/>
      <c r="V209" s="384"/>
      <c r="W209" s="384"/>
      <c r="X209" s="384"/>
      <c r="Y209" s="384"/>
      <c r="Z209" s="384"/>
      <c r="AA209" s="384"/>
      <c r="AB209" s="384"/>
      <c r="AC209" s="384"/>
      <c r="AD209" s="384"/>
      <c r="AE209" s="384"/>
      <c r="AF209" s="384"/>
      <c r="AG209" s="384"/>
      <c r="AH209" s="384"/>
      <c r="AI209" s="384"/>
      <c r="AJ209" s="384"/>
      <c r="AK209" s="384"/>
    </row>
    <row r="210" spans="2:38" ht="21.95" customHeight="1">
      <c r="B210" s="384"/>
      <c r="C210" s="384"/>
      <c r="D210" s="595"/>
      <c r="E210" s="384"/>
      <c r="F210" s="670" t="s">
        <v>822</v>
      </c>
      <c r="G210" s="670"/>
      <c r="H210" s="670"/>
      <c r="I210" s="670"/>
      <c r="J210" s="670"/>
      <c r="K210" s="670"/>
      <c r="L210" s="670"/>
      <c r="M210" s="670"/>
      <c r="N210" s="670"/>
      <c r="O210" s="670"/>
      <c r="P210" s="670"/>
      <c r="Q210" s="670"/>
      <c r="R210" s="670"/>
      <c r="S210" s="384"/>
      <c r="T210" s="384"/>
      <c r="U210" s="384"/>
      <c r="V210" s="384"/>
      <c r="W210" s="384"/>
      <c r="X210" s="384"/>
      <c r="Y210" s="384"/>
      <c r="Z210" s="384"/>
      <c r="AA210" s="384"/>
      <c r="AB210" s="384"/>
      <c r="AC210" s="384"/>
      <c r="AD210" s="384"/>
      <c r="AE210" s="384"/>
      <c r="AF210" s="384"/>
      <c r="AG210" s="384"/>
      <c r="AH210" s="384"/>
      <c r="AI210" s="384"/>
      <c r="AJ210" s="384"/>
      <c r="AK210" s="384"/>
    </row>
    <row r="211" spans="2:38" ht="21.95" customHeight="1">
      <c r="B211" s="384"/>
      <c r="C211" s="384"/>
      <c r="E211" s="384"/>
      <c r="F211" s="670" t="s">
        <v>515</v>
      </c>
      <c r="G211" s="670"/>
      <c r="H211" s="670"/>
      <c r="I211" s="670"/>
      <c r="J211" s="670"/>
      <c r="K211" s="670"/>
      <c r="L211" s="670"/>
      <c r="M211" s="670"/>
      <c r="N211" s="670"/>
      <c r="O211" s="670"/>
      <c r="P211" s="670"/>
      <c r="Q211" s="670"/>
      <c r="R211" s="670"/>
      <c r="S211" s="384"/>
      <c r="T211" s="384"/>
      <c r="U211" s="384"/>
      <c r="V211" s="384"/>
      <c r="W211" s="384"/>
      <c r="X211" s="384"/>
      <c r="Y211" s="384"/>
      <c r="Z211" s="384"/>
      <c r="AA211" s="384"/>
      <c r="AB211" s="384"/>
      <c r="AC211" s="384"/>
      <c r="AD211" s="384"/>
      <c r="AE211" s="384"/>
      <c r="AF211" s="384"/>
      <c r="AG211" s="384"/>
      <c r="AH211" s="384"/>
      <c r="AI211" s="384"/>
      <c r="AJ211" s="384"/>
      <c r="AK211" s="384"/>
    </row>
    <row r="212" spans="2:38" ht="21.95" customHeight="1">
      <c r="B212" s="384"/>
      <c r="C212" s="384"/>
      <c r="E212" s="384"/>
      <c r="F212" s="670" t="s">
        <v>823</v>
      </c>
      <c r="G212" s="670"/>
      <c r="H212" s="670"/>
      <c r="I212" s="670"/>
      <c r="J212" s="670"/>
      <c r="K212" s="670"/>
      <c r="L212" s="670"/>
      <c r="M212" s="670"/>
      <c r="N212" s="670"/>
      <c r="O212" s="670"/>
      <c r="P212" s="670"/>
      <c r="Q212" s="670"/>
      <c r="R212" s="670"/>
      <c r="S212" s="384"/>
      <c r="T212" s="384"/>
      <c r="U212" s="384"/>
      <c r="V212" s="384"/>
      <c r="W212" s="384"/>
      <c r="X212" s="384"/>
      <c r="Y212" s="384"/>
      <c r="Z212" s="384"/>
      <c r="AA212" s="384"/>
      <c r="AB212" s="384"/>
      <c r="AC212" s="384"/>
      <c r="AD212" s="384"/>
      <c r="AE212" s="384"/>
      <c r="AF212" s="384"/>
      <c r="AG212" s="384"/>
      <c r="AH212" s="384"/>
      <c r="AI212" s="384"/>
      <c r="AJ212" s="384"/>
      <c r="AK212" s="384"/>
    </row>
    <row r="213" spans="2:38" ht="21.95" customHeight="1">
      <c r="B213" s="384"/>
      <c r="C213" s="384"/>
      <c r="E213" s="384"/>
      <c r="F213" s="670" t="s">
        <v>516</v>
      </c>
      <c r="G213" s="670"/>
      <c r="H213" s="670"/>
      <c r="I213" s="670"/>
      <c r="J213" s="670"/>
      <c r="K213" s="670"/>
      <c r="L213" s="670"/>
      <c r="M213" s="670"/>
      <c r="N213" s="670"/>
      <c r="O213" s="670"/>
      <c r="P213" s="670"/>
      <c r="Q213" s="670"/>
      <c r="R213" s="670"/>
      <c r="S213" s="384"/>
      <c r="T213" s="384"/>
      <c r="U213" s="384"/>
      <c r="V213" s="384"/>
      <c r="W213" s="384"/>
      <c r="X213" s="384"/>
      <c r="Y213" s="384"/>
      <c r="Z213" s="384"/>
      <c r="AA213" s="384"/>
      <c r="AB213" s="384"/>
      <c r="AC213" s="384"/>
      <c r="AD213" s="384"/>
      <c r="AE213" s="384"/>
      <c r="AF213" s="384"/>
      <c r="AG213" s="384"/>
      <c r="AH213" s="384"/>
      <c r="AI213" s="384"/>
      <c r="AJ213" s="384"/>
      <c r="AK213" s="384"/>
    </row>
    <row r="214" spans="2:38" ht="21.95" customHeight="1">
      <c r="B214" s="384"/>
      <c r="C214" s="384"/>
      <c r="E214" s="384"/>
      <c r="F214" s="670" t="s">
        <v>824</v>
      </c>
      <c r="G214" s="670"/>
      <c r="H214" s="670"/>
      <c r="I214" s="670"/>
      <c r="J214" s="670"/>
      <c r="K214" s="670"/>
      <c r="L214" s="670"/>
      <c r="M214" s="670"/>
      <c r="N214" s="670"/>
      <c r="O214" s="670"/>
      <c r="P214" s="670"/>
      <c r="Q214" s="670"/>
      <c r="R214" s="670"/>
      <c r="S214" s="384"/>
      <c r="T214" s="384"/>
      <c r="U214" s="384"/>
      <c r="V214" s="384"/>
      <c r="W214" s="384"/>
      <c r="X214" s="384"/>
      <c r="Y214" s="384"/>
      <c r="Z214" s="384"/>
      <c r="AA214" s="384"/>
      <c r="AB214" s="384"/>
      <c r="AC214" s="384"/>
      <c r="AD214" s="384"/>
      <c r="AE214" s="384"/>
      <c r="AF214" s="384"/>
      <c r="AG214" s="384"/>
      <c r="AH214" s="384"/>
      <c r="AI214" s="384"/>
      <c r="AJ214" s="384"/>
      <c r="AK214" s="384"/>
    </row>
    <row r="215" spans="2:38" ht="20.100000000000001" customHeight="1">
      <c r="B215" s="595" t="s">
        <v>491</v>
      </c>
      <c r="C215" s="346" t="s">
        <v>517</v>
      </c>
      <c r="F215" s="384"/>
      <c r="G215" s="384"/>
      <c r="H215" s="670"/>
      <c r="I215" s="670"/>
      <c r="J215" s="670"/>
      <c r="K215" s="670"/>
      <c r="L215" s="670"/>
      <c r="M215" s="670"/>
      <c r="N215" s="670"/>
      <c r="O215" s="670"/>
      <c r="P215" s="670"/>
      <c r="Q215" s="670"/>
      <c r="R215" s="670"/>
      <c r="S215" s="384"/>
      <c r="T215" s="384"/>
      <c r="U215" s="384"/>
      <c r="V215" s="384"/>
      <c r="W215" s="384"/>
      <c r="X215" s="384"/>
      <c r="Y215" s="384"/>
      <c r="Z215" s="384"/>
      <c r="AA215" s="384"/>
      <c r="AB215" s="384"/>
      <c r="AC215" s="384"/>
      <c r="AD215" s="384"/>
      <c r="AE215" s="384"/>
      <c r="AK215" s="384"/>
    </row>
    <row r="216" spans="2:38" ht="9.9499999999999993" customHeight="1">
      <c r="B216" s="384"/>
      <c r="C216" s="384"/>
      <c r="D216" s="384"/>
      <c r="E216" s="384"/>
      <c r="F216" s="384"/>
      <c r="G216" s="384"/>
      <c r="H216" s="384"/>
      <c r="I216" s="384"/>
      <c r="J216" s="384"/>
      <c r="K216" s="384"/>
      <c r="L216" s="384"/>
      <c r="M216" s="384"/>
      <c r="N216" s="384"/>
      <c r="O216" s="384"/>
      <c r="P216" s="384"/>
      <c r="Q216" s="384"/>
      <c r="R216" s="384"/>
      <c r="S216" s="384"/>
      <c r="T216" s="384"/>
      <c r="U216" s="384"/>
      <c r="V216" s="384"/>
      <c r="W216" s="384"/>
      <c r="X216" s="384"/>
      <c r="Y216" s="384"/>
      <c r="Z216" s="384"/>
      <c r="AA216" s="384"/>
      <c r="AB216" s="384"/>
      <c r="AC216" s="384"/>
      <c r="AD216" s="384"/>
      <c r="AE216" s="384"/>
      <c r="AK216" s="384"/>
    </row>
    <row r="217" spans="2:38" ht="20.100000000000001" customHeight="1">
      <c r="B217" s="384"/>
      <c r="C217" s="384"/>
      <c r="D217" s="384"/>
      <c r="E217" s="384"/>
      <c r="F217" s="384"/>
      <c r="G217" s="384"/>
      <c r="H217" s="384"/>
      <c r="I217" s="384"/>
      <c r="J217" s="384"/>
      <c r="K217" s="384"/>
      <c r="L217" s="384"/>
      <c r="M217" s="384"/>
      <c r="N217" s="384"/>
      <c r="O217" s="384"/>
      <c r="P217" s="384"/>
      <c r="Q217" s="384"/>
      <c r="R217" s="384"/>
      <c r="S217" s="384"/>
      <c r="T217" s="384"/>
      <c r="U217" s="384"/>
      <c r="V217" s="384"/>
      <c r="W217" s="384"/>
      <c r="X217" s="384"/>
      <c r="Y217" s="384"/>
      <c r="Z217" s="384"/>
      <c r="AA217" s="384"/>
      <c r="AB217" s="384"/>
      <c r="AC217" s="384"/>
      <c r="AD217" s="384"/>
      <c r="AE217" s="384"/>
      <c r="AK217" s="384"/>
    </row>
    <row r="218" spans="2:38" ht="20.100000000000001" customHeight="1">
      <c r="B218" s="384"/>
      <c r="C218" s="384"/>
      <c r="D218" s="384"/>
      <c r="E218" s="384"/>
      <c r="F218" s="384"/>
      <c r="G218" s="384"/>
      <c r="H218" s="384"/>
      <c r="I218" s="384"/>
      <c r="J218" s="384"/>
      <c r="K218" s="384"/>
      <c r="L218" s="384"/>
      <c r="M218" s="384"/>
      <c r="N218" s="384"/>
      <c r="O218" s="384"/>
      <c r="P218" s="384"/>
      <c r="Q218" s="384"/>
      <c r="R218" s="384"/>
      <c r="S218" s="384"/>
      <c r="T218" s="384"/>
      <c r="U218" s="384"/>
      <c r="V218" s="384"/>
      <c r="W218" s="384"/>
      <c r="X218" s="384"/>
      <c r="Y218" s="384"/>
      <c r="Z218" s="384"/>
      <c r="AA218" s="384"/>
      <c r="AB218" s="384"/>
      <c r="AC218" s="384"/>
      <c r="AD218" s="384"/>
      <c r="AE218" s="384"/>
      <c r="AK218" s="384"/>
    </row>
    <row r="219" spans="2:38" ht="20.100000000000001" customHeight="1">
      <c r="B219" s="384"/>
      <c r="C219" s="384"/>
      <c r="D219" s="384"/>
      <c r="E219" s="384"/>
      <c r="F219" s="384"/>
      <c r="G219" s="384"/>
      <c r="H219" s="384"/>
      <c r="I219" s="384"/>
      <c r="J219" s="384"/>
      <c r="K219" s="384"/>
      <c r="L219" s="384"/>
      <c r="M219" s="384"/>
      <c r="N219" s="384"/>
      <c r="O219" s="384"/>
      <c r="P219" s="384"/>
      <c r="Q219" s="384"/>
      <c r="R219" s="384"/>
      <c r="S219" s="384"/>
      <c r="T219" s="384"/>
      <c r="U219" s="384"/>
      <c r="V219" s="384"/>
      <c r="W219" s="384"/>
      <c r="X219" s="384"/>
      <c r="Y219" s="384"/>
      <c r="Z219" s="384"/>
      <c r="AA219" s="384"/>
      <c r="AB219" s="384"/>
      <c r="AC219" s="384"/>
      <c r="AD219" s="384"/>
      <c r="AE219" s="384"/>
      <c r="AK219" s="384"/>
    </row>
    <row r="220" spans="2:38" ht="20.100000000000001" customHeight="1">
      <c r="B220" s="384"/>
      <c r="C220" s="384"/>
      <c r="D220" s="384"/>
      <c r="E220" s="384"/>
      <c r="F220" s="384"/>
      <c r="G220" s="384"/>
      <c r="H220" s="384"/>
      <c r="I220" s="384"/>
      <c r="J220" s="384"/>
      <c r="K220" s="384"/>
      <c r="L220" s="384"/>
      <c r="M220" s="384"/>
      <c r="N220" s="384"/>
      <c r="O220" s="384"/>
      <c r="P220" s="384"/>
      <c r="Q220" s="384"/>
      <c r="R220" s="384"/>
      <c r="S220" s="384"/>
      <c r="T220" s="384"/>
      <c r="U220" s="384"/>
      <c r="V220" s="384"/>
      <c r="W220" s="384"/>
      <c r="X220" s="384"/>
      <c r="Y220" s="384"/>
      <c r="Z220" s="384"/>
      <c r="AA220" s="384"/>
      <c r="AB220" s="384"/>
      <c r="AC220" s="384"/>
      <c r="AD220" s="384"/>
      <c r="AE220" s="384"/>
      <c r="AK220" s="384"/>
      <c r="AL220" s="384"/>
    </row>
    <row r="221" spans="2:38" ht="20.100000000000001" customHeight="1">
      <c r="B221" s="384"/>
      <c r="C221" s="384"/>
      <c r="D221" s="384"/>
      <c r="E221" s="384"/>
      <c r="F221" s="384"/>
      <c r="G221" s="384"/>
      <c r="H221" s="384"/>
      <c r="I221" s="384"/>
      <c r="J221" s="384"/>
      <c r="K221" s="384"/>
      <c r="L221" s="384"/>
      <c r="M221" s="384"/>
      <c r="N221" s="384"/>
      <c r="O221" s="384"/>
      <c r="P221" s="384"/>
      <c r="Q221" s="384"/>
      <c r="R221" s="384"/>
      <c r="S221" s="384"/>
      <c r="T221" s="384"/>
      <c r="U221" s="384"/>
      <c r="V221" s="384"/>
      <c r="W221" s="384"/>
      <c r="X221" s="384"/>
      <c r="Y221" s="384"/>
      <c r="Z221" s="384"/>
      <c r="AA221" s="384"/>
      <c r="AB221" s="384"/>
      <c r="AC221" s="384"/>
      <c r="AD221" s="384"/>
      <c r="AE221" s="384"/>
      <c r="AK221" s="384"/>
      <c r="AL221" s="384"/>
    </row>
    <row r="222" spans="2:38" ht="20.100000000000001" customHeight="1">
      <c r="B222" s="384"/>
      <c r="C222" s="384"/>
      <c r="D222" s="384"/>
      <c r="E222" s="384"/>
      <c r="F222" s="384"/>
      <c r="G222" s="384"/>
      <c r="H222" s="384"/>
      <c r="I222" s="384"/>
      <c r="J222" s="384"/>
      <c r="K222" s="384"/>
      <c r="L222" s="384"/>
      <c r="M222" s="384"/>
      <c r="N222" s="384"/>
      <c r="O222" s="384"/>
      <c r="P222" s="384"/>
      <c r="Q222" s="384"/>
      <c r="R222" s="384"/>
      <c r="S222" s="384"/>
      <c r="T222" s="384"/>
      <c r="U222" s="384"/>
      <c r="V222" s="384"/>
      <c r="W222" s="384"/>
      <c r="X222" s="384"/>
      <c r="Y222" s="384"/>
      <c r="Z222" s="384"/>
      <c r="AA222" s="384"/>
      <c r="AB222" s="384"/>
      <c r="AC222" s="384"/>
      <c r="AD222" s="384"/>
      <c r="AE222" s="384"/>
      <c r="AF222" s="384"/>
      <c r="AG222" s="384"/>
      <c r="AH222" s="384"/>
      <c r="AI222" s="384"/>
      <c r="AJ222" s="384"/>
      <c r="AK222" s="384"/>
      <c r="AL222" s="384"/>
    </row>
    <row r="223" spans="2:38" ht="20.100000000000001" customHeight="1">
      <c r="B223" s="384"/>
      <c r="C223" s="384"/>
      <c r="D223" s="384"/>
      <c r="E223" s="384"/>
      <c r="F223" s="384"/>
      <c r="G223" s="384"/>
      <c r="H223" s="384"/>
      <c r="I223" s="384"/>
      <c r="J223" s="384"/>
      <c r="K223" s="384"/>
      <c r="L223" s="384"/>
      <c r="M223" s="384"/>
      <c r="N223" s="384"/>
      <c r="O223" s="384"/>
      <c r="P223" s="384"/>
      <c r="Q223" s="384"/>
      <c r="R223" s="384"/>
      <c r="S223" s="384"/>
      <c r="T223" s="384"/>
      <c r="U223" s="384"/>
      <c r="V223" s="384"/>
      <c r="W223" s="384"/>
      <c r="X223" s="384"/>
      <c r="Y223" s="384"/>
      <c r="Z223" s="384"/>
      <c r="AA223" s="384"/>
      <c r="AB223" s="384"/>
      <c r="AC223" s="384"/>
      <c r="AD223" s="384"/>
      <c r="AE223" s="384"/>
      <c r="AF223" s="384"/>
      <c r="AG223" s="384"/>
      <c r="AH223" s="384"/>
      <c r="AI223" s="384"/>
      <c r="AJ223" s="384"/>
      <c r="AK223" s="384"/>
      <c r="AL223" s="384"/>
    </row>
    <row r="224" spans="2:38" ht="20.100000000000001" customHeight="1">
      <c r="B224" s="384"/>
      <c r="C224" s="384"/>
      <c r="D224" s="384"/>
      <c r="E224" s="384"/>
      <c r="F224" s="384"/>
      <c r="G224" s="384"/>
      <c r="H224" s="384"/>
      <c r="I224" s="384"/>
      <c r="J224" s="384"/>
      <c r="K224" s="384"/>
      <c r="L224" s="384"/>
      <c r="M224" s="384"/>
      <c r="N224" s="384"/>
      <c r="O224" s="384"/>
      <c r="P224" s="384"/>
      <c r="Q224" s="384"/>
      <c r="R224" s="384"/>
      <c r="S224" s="384"/>
      <c r="T224" s="384"/>
      <c r="U224" s="384"/>
      <c r="V224" s="384"/>
      <c r="W224" s="384"/>
      <c r="X224" s="384"/>
      <c r="Y224" s="384"/>
      <c r="Z224" s="384"/>
      <c r="AA224" s="384"/>
      <c r="AB224" s="384"/>
      <c r="AC224" s="384"/>
      <c r="AD224" s="384"/>
      <c r="AE224" s="384"/>
      <c r="AF224" s="384"/>
      <c r="AG224" s="384"/>
      <c r="AH224" s="384"/>
      <c r="AI224" s="384"/>
      <c r="AJ224" s="384"/>
    </row>
    <row r="225" spans="1:135" ht="20.100000000000001" customHeight="1">
      <c r="AF225" s="384"/>
      <c r="AG225" s="384"/>
      <c r="AH225" s="384"/>
      <c r="AI225" s="384"/>
      <c r="AJ225" s="384"/>
      <c r="AK225" s="384"/>
      <c r="AL225" s="384"/>
      <c r="AM225" s="384"/>
    </row>
    <row r="226" spans="1:135" ht="20.100000000000001" customHeight="1">
      <c r="B226" s="659" t="s">
        <v>491</v>
      </c>
      <c r="C226" s="672" t="s">
        <v>518</v>
      </c>
      <c r="D226" s="672"/>
      <c r="E226" s="672"/>
      <c r="AB226" s="346" t="s">
        <v>535</v>
      </c>
      <c r="AC226" s="1308" t="str">
        <f>AC152</f>
        <v>B구간</v>
      </c>
      <c r="AD226" s="787"/>
      <c r="AE226" s="787"/>
      <c r="AF226" s="787"/>
      <c r="AG226" s="787"/>
      <c r="AH226" s="787"/>
      <c r="AI226" s="787"/>
      <c r="AJ226" s="346" t="s">
        <v>537</v>
      </c>
      <c r="AK226" s="384"/>
      <c r="AL226" s="1356" t="s">
        <v>606</v>
      </c>
      <c r="AM226" s="1356"/>
      <c r="AN226" s="1356"/>
      <c r="AO226" s="1357">
        <f>O4</f>
        <v>11.6</v>
      </c>
      <c r="AP226" s="1357"/>
      <c r="AQ226" s="1357"/>
      <c r="AR226" s="1357"/>
      <c r="AS226" s="1356" t="s">
        <v>607</v>
      </c>
      <c r="AT226" s="1356"/>
      <c r="AU226" s="1356"/>
      <c r="AV226" s="1356">
        <f>AV227-(9.8*AO226^2/(2*PI()))*TANH(2*PI()*(AO227)/AV227)</f>
        <v>-9.4524845598171936</v>
      </c>
      <c r="AW226" s="1356"/>
      <c r="AX226" s="1356"/>
      <c r="AY226" s="1356"/>
    </row>
    <row r="227" spans="1:135" ht="20.100000000000001" customHeight="1" thickBot="1">
      <c r="B227" s="1360" t="s">
        <v>55</v>
      </c>
      <c r="C227" s="1346"/>
      <c r="D227" s="1346"/>
      <c r="E227" s="1346"/>
      <c r="F227" s="1346"/>
      <c r="G227" s="1346" t="s">
        <v>519</v>
      </c>
      <c r="H227" s="1346"/>
      <c r="I227" s="1346"/>
      <c r="J227" s="1346" t="s">
        <v>70</v>
      </c>
      <c r="K227" s="1346"/>
      <c r="L227" s="1346"/>
      <c r="M227" s="1346"/>
      <c r="N227" s="1346" t="s">
        <v>825</v>
      </c>
      <c r="O227" s="1346"/>
      <c r="P227" s="1346"/>
      <c r="Q227" s="1346"/>
      <c r="R227" s="1346" t="s">
        <v>12</v>
      </c>
      <c r="S227" s="1346"/>
      <c r="T227" s="1346"/>
      <c r="U227" s="1346" t="s">
        <v>826</v>
      </c>
      <c r="V227" s="1346"/>
      <c r="W227" s="1346"/>
      <c r="X227" s="1346"/>
      <c r="Y227" s="1346"/>
      <c r="Z227" s="1346" t="s">
        <v>520</v>
      </c>
      <c r="AA227" s="1346"/>
      <c r="AB227" s="1346"/>
      <c r="AC227" s="1346" t="s">
        <v>11</v>
      </c>
      <c r="AD227" s="1346"/>
      <c r="AE227" s="1346"/>
      <c r="AF227" s="1346"/>
      <c r="AG227" s="1346" t="s">
        <v>521</v>
      </c>
      <c r="AH227" s="1346"/>
      <c r="AI227" s="1346"/>
      <c r="AJ227" s="1351"/>
      <c r="AK227" s="384"/>
      <c r="AL227" s="1356" t="s">
        <v>608</v>
      </c>
      <c r="AM227" s="1356"/>
      <c r="AN227" s="1356"/>
      <c r="AO227" s="1358">
        <f>B228</f>
        <v>6.4560000000000004</v>
      </c>
      <c r="AP227" s="1358"/>
      <c r="AQ227" s="1358"/>
      <c r="AR227" s="1358"/>
      <c r="AS227" s="1356" t="s">
        <v>609</v>
      </c>
      <c r="AT227" s="1356"/>
      <c r="AU227" s="1356"/>
      <c r="AV227" s="1356">
        <v>84.352595550887486</v>
      </c>
      <c r="AW227" s="1356"/>
      <c r="AX227" s="1356"/>
      <c r="AY227" s="1356"/>
      <c r="CU227" s="292"/>
      <c r="CV227" s="660"/>
      <c r="CW227" s="660"/>
      <c r="CX227" s="660"/>
      <c r="CY227" s="660"/>
      <c r="CZ227" s="660"/>
      <c r="DA227" s="660"/>
      <c r="DB227" s="660"/>
      <c r="DC227" s="660"/>
      <c r="DD227" s="660"/>
      <c r="DE227" s="660"/>
      <c r="DF227" s="660"/>
      <c r="DG227" s="660"/>
      <c r="DH227" s="660"/>
      <c r="DI227" s="660"/>
      <c r="DJ227" s="660"/>
      <c r="DK227" s="660"/>
      <c r="DL227" s="660"/>
      <c r="DM227" s="660"/>
      <c r="DN227" s="660"/>
      <c r="DO227" s="660"/>
      <c r="DP227" s="660"/>
      <c r="DQ227" s="660"/>
      <c r="DR227" s="660"/>
      <c r="DS227" s="660"/>
      <c r="DT227" s="660"/>
      <c r="DU227" s="660"/>
      <c r="DV227" s="660"/>
      <c r="DW227" s="660"/>
      <c r="DX227" s="660"/>
      <c r="DY227" s="660"/>
      <c r="DZ227" s="660"/>
      <c r="EA227" s="660"/>
      <c r="EB227" s="660"/>
      <c r="EC227" s="660"/>
      <c r="ED227" s="660"/>
      <c r="EE227" s="660"/>
    </row>
    <row r="228" spans="1:135" ht="20.100000000000001" customHeight="1" thickTop="1">
      <c r="B228" s="1347">
        <v>6.4560000000000004</v>
      </c>
      <c r="C228" s="1343"/>
      <c r="D228" s="1343"/>
      <c r="E228" s="1343"/>
      <c r="F228" s="1343"/>
      <c r="G228" s="1343">
        <v>5.3</v>
      </c>
      <c r="H228" s="1343"/>
      <c r="I228" s="1343"/>
      <c r="J228" s="1343">
        <f>AV227</f>
        <v>84.352595550887486</v>
      </c>
      <c r="K228" s="1343"/>
      <c r="L228" s="1343"/>
      <c r="M228" s="1343"/>
      <c r="N228" s="1343">
        <v>0.45</v>
      </c>
      <c r="O228" s="1343"/>
      <c r="P228" s="1343"/>
      <c r="Q228" s="1343"/>
      <c r="R228" s="1343">
        <v>0</v>
      </c>
      <c r="S228" s="1343"/>
      <c r="T228" s="1343"/>
      <c r="U228" s="1343">
        <f>MAX(N228*(SIN(RADIANS(R228)))^2*(COS(2*PI()*G228*COS(RADIANS(R228))/J228))^2,(COS(RADIANS(R228)))^2*(SIN(2*PI()*G228*COS(RADIANS(R228))/J228))^2)</f>
        <v>0.14792248285093706</v>
      </c>
      <c r="V228" s="1343"/>
      <c r="W228" s="1343"/>
      <c r="X228" s="1343"/>
      <c r="Y228" s="1343"/>
      <c r="Z228" s="1343">
        <f>((4*PI()*B228)/J228)/SINH((4*PI()*B228)/J228)</f>
        <v>0.8609859721935853</v>
      </c>
      <c r="AA228" s="1343"/>
      <c r="AB228" s="1343"/>
      <c r="AC228" s="1343">
        <f>U228*Z228</f>
        <v>0.12735918270670299</v>
      </c>
      <c r="AD228" s="1343"/>
      <c r="AE228" s="1343"/>
      <c r="AF228" s="1343"/>
      <c r="AG228" s="1343">
        <f>ROUND(MAX(1.8,(1.3*((1-AC228)/(AC228)^(1/3)*(B228/I4))+(1.8*EXP((-1.5)*(1-AC228)^2/(AC228)^(1/3)*(B228/I4))))),2)</f>
        <v>4.07</v>
      </c>
      <c r="AH228" s="1343"/>
      <c r="AI228" s="1343"/>
      <c r="AJ228" s="1350"/>
      <c r="AK228" s="919"/>
      <c r="AL228" s="919"/>
      <c r="AM228" s="919"/>
      <c r="AP228" s="673"/>
      <c r="AQ228" s="919"/>
      <c r="AR228" s="919"/>
      <c r="AS228" s="595"/>
      <c r="AT228" s="1371"/>
      <c r="AU228" s="1371"/>
      <c r="CU228" s="1362"/>
      <c r="CV228" s="1362"/>
      <c r="CW228" s="1362"/>
      <c r="CX228" s="1362"/>
      <c r="CY228" s="1362"/>
      <c r="CZ228" s="1362"/>
      <c r="DA228" s="1362"/>
      <c r="DB228" s="1362"/>
      <c r="DC228" s="1362"/>
      <c r="DD228" s="1362"/>
      <c r="DE228" s="1362"/>
      <c r="DF228" s="1362"/>
      <c r="DG228" s="1362"/>
      <c r="DH228" s="1362"/>
      <c r="DI228" s="1362"/>
      <c r="DJ228" s="1362"/>
      <c r="DK228" s="1362"/>
      <c r="DL228" s="1362"/>
      <c r="DM228" s="1362"/>
      <c r="DN228" s="1362"/>
      <c r="DO228" s="1362"/>
      <c r="DP228" s="1362"/>
      <c r="DQ228" s="1362"/>
      <c r="DR228" s="1362"/>
      <c r="DS228" s="1362"/>
      <c r="DT228" s="1362"/>
      <c r="DU228" s="1362"/>
      <c r="DV228" s="1362"/>
      <c r="DW228" s="1362"/>
      <c r="DX228" s="1362"/>
      <c r="DY228" s="1362"/>
      <c r="DZ228" s="1362"/>
      <c r="EA228" s="1362"/>
      <c r="EB228" s="1362"/>
      <c r="EC228" s="1362"/>
      <c r="ED228" s="1362"/>
      <c r="EE228" s="1366"/>
    </row>
    <row r="229" spans="1:135" ht="9.9499999999999993" customHeight="1">
      <c r="A229" s="672"/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72"/>
      <c r="AB229" s="672"/>
      <c r="AC229" s="672"/>
      <c r="AD229" s="672"/>
      <c r="AE229" s="672"/>
      <c r="AF229" s="672"/>
      <c r="AG229" s="672"/>
      <c r="AH229" s="672"/>
      <c r="AI229" s="672"/>
      <c r="AJ229" s="672"/>
      <c r="CU229" s="920"/>
      <c r="CV229" s="920"/>
      <c r="CW229" s="920"/>
      <c r="CX229" s="920"/>
      <c r="CY229" s="920"/>
      <c r="CZ229" s="920"/>
      <c r="DA229" s="920"/>
      <c r="DB229" s="920"/>
      <c r="DC229" s="920"/>
      <c r="DD229" s="920"/>
      <c r="DE229" s="920"/>
      <c r="DF229" s="920"/>
      <c r="DG229" s="920"/>
      <c r="DH229" s="920"/>
      <c r="DI229" s="920"/>
      <c r="DJ229" s="920"/>
      <c r="DK229" s="920"/>
      <c r="DL229" s="920"/>
      <c r="DM229" s="920"/>
      <c r="DN229" s="920"/>
      <c r="DO229" s="920"/>
      <c r="DP229" s="920"/>
      <c r="DQ229" s="920"/>
      <c r="DR229" s="920"/>
      <c r="DS229" s="920"/>
      <c r="DT229" s="920"/>
      <c r="DU229" s="920"/>
      <c r="DV229" s="920"/>
      <c r="DW229" s="920"/>
      <c r="DX229" s="920"/>
      <c r="DY229" s="920"/>
      <c r="DZ229" s="920"/>
      <c r="EA229" s="920"/>
      <c r="EB229" s="920"/>
      <c r="EC229" s="920"/>
      <c r="ED229" s="920"/>
      <c r="EE229" s="1365"/>
    </row>
    <row r="230" spans="1:135" ht="20.100000000000001" customHeight="1" thickBot="1">
      <c r="B230" s="1360" t="s">
        <v>521</v>
      </c>
      <c r="C230" s="1346"/>
      <c r="D230" s="1346"/>
      <c r="E230" s="1346"/>
      <c r="F230" s="1346"/>
      <c r="G230" s="1346"/>
      <c r="H230" s="1346"/>
      <c r="I230" s="1346"/>
      <c r="J230" s="1346" t="s">
        <v>522</v>
      </c>
      <c r="K230" s="1346"/>
      <c r="L230" s="1346"/>
      <c r="M230" s="1346"/>
      <c r="N230" s="1346"/>
      <c r="O230" s="1346"/>
      <c r="P230" s="1346"/>
      <c r="Q230" s="1346"/>
      <c r="R230" s="1346" t="s">
        <v>676</v>
      </c>
      <c r="S230" s="1346"/>
      <c r="T230" s="1346"/>
      <c r="U230" s="1346"/>
      <c r="V230" s="1346"/>
      <c r="W230" s="1346"/>
      <c r="X230" s="1346"/>
      <c r="Y230" s="1346"/>
      <c r="Z230" s="1346" t="s">
        <v>523</v>
      </c>
      <c r="AA230" s="1346"/>
      <c r="AB230" s="1346"/>
      <c r="AC230" s="1346"/>
      <c r="AD230" s="1346"/>
      <c r="AE230" s="1346"/>
      <c r="AF230" s="1346" t="s">
        <v>487</v>
      </c>
      <c r="AG230" s="1346"/>
      <c r="AH230" s="1346"/>
      <c r="AI230" s="1346"/>
      <c r="AJ230" s="1351"/>
      <c r="CU230" s="660"/>
      <c r="CV230" s="660"/>
      <c r="CW230" s="660"/>
      <c r="CX230" s="660"/>
      <c r="CY230" s="660"/>
      <c r="CZ230" s="660"/>
      <c r="DA230" s="660"/>
      <c r="DB230" s="660"/>
      <c r="DC230" s="660"/>
      <c r="DD230" s="660"/>
      <c r="DE230" s="660"/>
      <c r="DF230" s="660"/>
      <c r="DG230" s="660"/>
      <c r="DH230" s="660"/>
      <c r="DI230" s="660"/>
      <c r="DJ230" s="660"/>
      <c r="DK230" s="660"/>
      <c r="DL230" s="660"/>
      <c r="DM230" s="660"/>
      <c r="DN230" s="660"/>
      <c r="DO230" s="660"/>
      <c r="DP230" s="660"/>
      <c r="DQ230" s="660"/>
      <c r="DR230" s="660"/>
      <c r="DS230" s="660"/>
      <c r="DT230" s="660"/>
      <c r="DU230" s="660"/>
      <c r="DV230" s="660"/>
      <c r="DW230" s="660"/>
      <c r="DX230" s="660"/>
      <c r="DY230" s="660"/>
      <c r="DZ230" s="660"/>
      <c r="EA230" s="660"/>
      <c r="EB230" s="660"/>
      <c r="EC230" s="660"/>
      <c r="ED230" s="660"/>
      <c r="EE230" s="660"/>
    </row>
    <row r="231" spans="1:135" ht="20.100000000000001" customHeight="1" thickTop="1">
      <c r="B231" s="1347">
        <f>AG228</f>
        <v>4.07</v>
      </c>
      <c r="C231" s="1355"/>
      <c r="D231" s="1355"/>
      <c r="E231" s="1355"/>
      <c r="F231" s="1355"/>
      <c r="G231" s="1355"/>
      <c r="H231" s="1355"/>
      <c r="I231" s="1355"/>
      <c r="J231" s="1361">
        <f>Z231/10.1</f>
        <v>2.5742574257425743</v>
      </c>
      <c r="K231" s="1361"/>
      <c r="L231" s="1361"/>
      <c r="M231" s="1361"/>
      <c r="N231" s="1361"/>
      <c r="O231" s="1361"/>
      <c r="P231" s="1361"/>
      <c r="Q231" s="1361"/>
      <c r="R231" s="1343">
        <f>I4</f>
        <v>3.6</v>
      </c>
      <c r="S231" s="1355"/>
      <c r="T231" s="1355"/>
      <c r="U231" s="1355"/>
      <c r="V231" s="1355"/>
      <c r="W231" s="1355"/>
      <c r="X231" s="1355"/>
      <c r="Y231" s="1355"/>
      <c r="Z231" s="1354">
        <v>26</v>
      </c>
      <c r="AA231" s="1355"/>
      <c r="AB231" s="1355"/>
      <c r="AC231" s="1355"/>
      <c r="AD231" s="1355"/>
      <c r="AE231" s="1355"/>
      <c r="AF231" s="1343">
        <f>((Z231*(R231)^3)/((B231)^3*(J231-1)^3))/Z231</f>
        <v>0.17737688468815532</v>
      </c>
      <c r="AG231" s="1343"/>
      <c r="AH231" s="1343"/>
      <c r="AI231" s="1343"/>
      <c r="AJ231" s="1350"/>
      <c r="CU231" s="1362"/>
      <c r="CV231" s="1362"/>
      <c r="CW231" s="1362"/>
      <c r="CX231" s="1362"/>
      <c r="CY231" s="1362"/>
      <c r="CZ231" s="1362"/>
      <c r="DA231" s="1362"/>
      <c r="DB231" s="1362"/>
      <c r="DC231" s="1362"/>
      <c r="DD231" s="1362"/>
      <c r="DE231" s="1362"/>
      <c r="DF231" s="1362"/>
      <c r="DG231" s="1362"/>
      <c r="DH231" s="1362"/>
      <c r="DI231" s="1362"/>
      <c r="DJ231" s="1362"/>
      <c r="DK231" s="1362"/>
      <c r="DL231" s="1362"/>
      <c r="DM231" s="1362"/>
      <c r="DN231" s="1362"/>
      <c r="DO231" s="1362"/>
      <c r="DP231" s="1362"/>
      <c r="DQ231" s="1362"/>
      <c r="DR231" s="1362"/>
      <c r="DS231" s="1362"/>
      <c r="DT231" s="1362"/>
      <c r="DU231" s="1362"/>
      <c r="DV231" s="1362"/>
      <c r="DW231" s="1362"/>
      <c r="DX231" s="1362"/>
      <c r="DY231" s="1362"/>
      <c r="DZ231" s="1362"/>
      <c r="EA231" s="1362"/>
      <c r="EB231" s="1362"/>
      <c r="EC231" s="1362"/>
      <c r="ED231" s="1362"/>
      <c r="EE231" s="1362"/>
    </row>
    <row r="232" spans="1:135" s="677" customFormat="1" ht="9.9499999999999993" customHeight="1">
      <c r="A232" s="676"/>
      <c r="F232" s="676"/>
      <c r="G232" s="676"/>
      <c r="H232" s="676"/>
      <c r="I232" s="676"/>
      <c r="J232" s="676"/>
      <c r="K232" s="676"/>
      <c r="L232" s="676"/>
      <c r="M232" s="676"/>
      <c r="N232" s="676"/>
      <c r="O232" s="676"/>
      <c r="P232" s="676"/>
      <c r="Q232" s="676"/>
      <c r="R232" s="676"/>
      <c r="S232" s="676"/>
      <c r="T232" s="676"/>
      <c r="U232" s="676"/>
      <c r="V232" s="676"/>
      <c r="W232" s="676"/>
      <c r="X232" s="676"/>
      <c r="Y232" s="676"/>
      <c r="Z232" s="676"/>
      <c r="AA232" s="676"/>
      <c r="AB232" s="676"/>
      <c r="AC232" s="676"/>
      <c r="AD232" s="676"/>
      <c r="AE232" s="676"/>
      <c r="AF232" s="676"/>
      <c r="AG232" s="676"/>
      <c r="AH232" s="676"/>
      <c r="AI232" s="676"/>
      <c r="AJ232" s="676"/>
      <c r="CU232" s="1367"/>
      <c r="CV232" s="1081"/>
      <c r="CW232" s="1081"/>
      <c r="CX232" s="1081"/>
      <c r="CY232" s="1081"/>
      <c r="CZ232" s="1081"/>
      <c r="DA232" s="1081"/>
      <c r="DB232" s="1081"/>
      <c r="DC232" s="1368"/>
      <c r="DD232" s="1368"/>
      <c r="DE232" s="1368"/>
      <c r="DF232" s="1368"/>
      <c r="DG232" s="1368"/>
      <c r="DH232" s="1368"/>
      <c r="DI232" s="1368"/>
      <c r="DJ232" s="1368"/>
      <c r="DK232" s="1367"/>
      <c r="DL232" s="1081"/>
      <c r="DM232" s="1081"/>
      <c r="DN232" s="1081"/>
      <c r="DO232" s="1081"/>
      <c r="DP232" s="1081"/>
      <c r="DQ232" s="1081"/>
      <c r="DR232" s="1081"/>
      <c r="DS232" s="1369"/>
      <c r="DT232" s="1081"/>
      <c r="DU232" s="1081"/>
      <c r="DV232" s="1081"/>
      <c r="DW232" s="1081"/>
      <c r="DX232" s="1081"/>
      <c r="DY232" s="1081"/>
      <c r="DZ232" s="1081"/>
      <c r="EA232" s="1370"/>
      <c r="EB232" s="1370"/>
      <c r="EC232" s="1370"/>
      <c r="ED232" s="1370"/>
      <c r="EE232" s="1370"/>
    </row>
    <row r="233" spans="1:135" ht="20.100000000000001" customHeight="1">
      <c r="B233" s="659" t="s">
        <v>491</v>
      </c>
      <c r="C233" s="672" t="s">
        <v>524</v>
      </c>
      <c r="D233" s="672"/>
      <c r="E233" s="672"/>
      <c r="F233" s="672"/>
      <c r="G233" s="672"/>
      <c r="H233" s="672"/>
      <c r="I233" s="672"/>
      <c r="J233" s="672"/>
      <c r="K233" s="672"/>
      <c r="L233" s="672"/>
      <c r="M233" s="672"/>
      <c r="N233" s="672"/>
      <c r="O233" s="672"/>
      <c r="P233" s="672"/>
      <c r="Q233" s="672"/>
      <c r="R233" s="672"/>
      <c r="S233" s="672"/>
      <c r="T233" s="672"/>
      <c r="U233" s="672"/>
      <c r="V233" s="672"/>
      <c r="W233" s="672"/>
      <c r="X233" s="672"/>
      <c r="Y233" s="672"/>
      <c r="Z233" s="672"/>
      <c r="AA233" s="672"/>
      <c r="AB233" s="672"/>
      <c r="AC233" s="672"/>
      <c r="AD233" s="672"/>
      <c r="AE233" s="672"/>
      <c r="AF233" s="672"/>
      <c r="AG233" s="672"/>
      <c r="AH233" s="672"/>
      <c r="AI233" s="672"/>
      <c r="AJ233" s="672"/>
      <c r="CU233" s="660"/>
      <c r="CV233" s="660"/>
      <c r="CW233" s="660"/>
      <c r="CX233" s="660"/>
      <c r="CY233" s="660"/>
      <c r="CZ233" s="660"/>
      <c r="DA233" s="660"/>
      <c r="DB233" s="660"/>
      <c r="DC233" s="660"/>
      <c r="DD233" s="660"/>
      <c r="DE233" s="660"/>
      <c r="DF233" s="660"/>
      <c r="DG233" s="660"/>
      <c r="DH233" s="660"/>
      <c r="DI233" s="660"/>
      <c r="DJ233" s="660"/>
      <c r="DK233" s="660"/>
      <c r="DL233" s="660"/>
      <c r="DM233" s="660"/>
      <c r="DN233" s="660"/>
      <c r="DO233" s="660"/>
      <c r="DP233" s="660"/>
      <c r="DQ233" s="660"/>
      <c r="DR233" s="660"/>
      <c r="DS233" s="660"/>
      <c r="DT233" s="660"/>
      <c r="DU233" s="660"/>
      <c r="DV233" s="660"/>
      <c r="DW233" s="660"/>
      <c r="DX233" s="660"/>
      <c r="DY233" s="660"/>
      <c r="DZ233" s="660"/>
      <c r="EA233" s="660"/>
      <c r="EB233" s="660"/>
      <c r="EC233" s="660"/>
      <c r="ED233" s="660"/>
      <c r="EE233" s="660"/>
    </row>
    <row r="234" spans="1:135" ht="20.100000000000001" customHeight="1" thickBot="1">
      <c r="B234" s="1360" t="s">
        <v>55</v>
      </c>
      <c r="C234" s="1346"/>
      <c r="D234" s="1346"/>
      <c r="E234" s="1346"/>
      <c r="F234" s="1346"/>
      <c r="G234" s="1346" t="s">
        <v>519</v>
      </c>
      <c r="H234" s="1346"/>
      <c r="I234" s="1346"/>
      <c r="J234" s="1346" t="s">
        <v>70</v>
      </c>
      <c r="K234" s="1346"/>
      <c r="L234" s="1346"/>
      <c r="M234" s="1346"/>
      <c r="N234" s="1346" t="s">
        <v>525</v>
      </c>
      <c r="O234" s="1346"/>
      <c r="P234" s="1346"/>
      <c r="Q234" s="1346"/>
      <c r="R234" s="1346" t="s">
        <v>12</v>
      </c>
      <c r="S234" s="1346"/>
      <c r="T234" s="1346"/>
      <c r="U234" s="1346" t="s">
        <v>526</v>
      </c>
      <c r="V234" s="1346"/>
      <c r="W234" s="1346"/>
      <c r="X234" s="1346"/>
      <c r="Y234" s="1346"/>
      <c r="Z234" s="1346" t="s">
        <v>520</v>
      </c>
      <c r="AA234" s="1346"/>
      <c r="AB234" s="1346"/>
      <c r="AC234" s="1346" t="s">
        <v>11</v>
      </c>
      <c r="AD234" s="1346"/>
      <c r="AE234" s="1346"/>
      <c r="AF234" s="1346"/>
      <c r="AG234" s="1346" t="s">
        <v>521</v>
      </c>
      <c r="AH234" s="1346"/>
      <c r="AI234" s="1346"/>
      <c r="AJ234" s="1351"/>
      <c r="CU234" s="292"/>
      <c r="CV234" s="660"/>
      <c r="CW234" s="660"/>
      <c r="CX234" s="660"/>
      <c r="CY234" s="660"/>
      <c r="CZ234" s="660"/>
      <c r="DA234" s="660"/>
      <c r="DB234" s="660"/>
      <c r="DC234" s="660"/>
      <c r="DD234" s="660"/>
      <c r="DE234" s="660"/>
      <c r="DF234" s="660"/>
      <c r="DG234" s="660"/>
      <c r="DH234" s="660"/>
      <c r="DI234" s="660"/>
      <c r="DJ234" s="660"/>
      <c r="DK234" s="660"/>
      <c r="DL234" s="660"/>
      <c r="DM234" s="660"/>
      <c r="DN234" s="660"/>
      <c r="DO234" s="660"/>
      <c r="DP234" s="660"/>
      <c r="DQ234" s="660"/>
      <c r="DR234" s="660"/>
      <c r="DS234" s="660"/>
      <c r="DT234" s="660"/>
      <c r="DU234" s="660"/>
      <c r="DV234" s="660"/>
      <c r="DW234" s="660"/>
      <c r="DX234" s="660"/>
      <c r="DY234" s="660"/>
      <c r="DZ234" s="660"/>
      <c r="EA234" s="660"/>
      <c r="EB234" s="660"/>
      <c r="EC234" s="660"/>
      <c r="ED234" s="660"/>
      <c r="EE234" s="660"/>
    </row>
    <row r="235" spans="1:135" ht="20.100000000000001" customHeight="1" thickTop="1">
      <c r="B235" s="1347">
        <f>B228</f>
        <v>6.4560000000000004</v>
      </c>
      <c r="C235" s="1355"/>
      <c r="D235" s="1355"/>
      <c r="E235" s="1355"/>
      <c r="F235" s="1355"/>
      <c r="G235" s="1343">
        <f>G228</f>
        <v>5.3</v>
      </c>
      <c r="H235" s="1355"/>
      <c r="I235" s="1355"/>
      <c r="J235" s="1343">
        <f>J228</f>
        <v>84.352595550887486</v>
      </c>
      <c r="K235" s="1343"/>
      <c r="L235" s="1355"/>
      <c r="M235" s="1355"/>
      <c r="N235" s="1343">
        <f>N228</f>
        <v>0.45</v>
      </c>
      <c r="O235" s="1343"/>
      <c r="P235" s="1343"/>
      <c r="Q235" s="1343"/>
      <c r="R235" s="1343">
        <v>26</v>
      </c>
      <c r="S235" s="1355"/>
      <c r="T235" s="1355"/>
      <c r="U235" s="1343">
        <f>MAX(N235*(SIN(RADIANS(R235)))^2*(COS(2*PI()*G235*COS(RADIANS(R235))/J235))^2,(COS(RADIANS(R235)))^2*(SIN(2*PI()*G235*COS(RADIANS(R235))/J235))^2)</f>
        <v>9.7510623986508838E-2</v>
      </c>
      <c r="V235" s="1343"/>
      <c r="W235" s="1343"/>
      <c r="X235" s="1343"/>
      <c r="Y235" s="1343"/>
      <c r="Z235" s="1343">
        <f>((4*PI()*B235)/J235)/SINH((4*PI()*B235)/J235)</f>
        <v>0.8609859721935853</v>
      </c>
      <c r="AA235" s="1343"/>
      <c r="AB235" s="1343"/>
      <c r="AC235" s="1343">
        <f>U235*Z235</f>
        <v>8.3955279392227453E-2</v>
      </c>
      <c r="AD235" s="1343"/>
      <c r="AE235" s="1343"/>
      <c r="AF235" s="1343"/>
      <c r="AG235" s="1343">
        <f>ROUND(MAX(1.8,(1.3*((1-AC235)/(AC235)^(1/3)*(B235/I4))+(1.8*EXP((-1.5)*(1-AC235)^2/(AC235)^(1/3)*(B235/I4))))),2)</f>
        <v>4.8899999999999997</v>
      </c>
      <c r="AH235" s="1343"/>
      <c r="AI235" s="1343"/>
      <c r="AJ235" s="1350"/>
      <c r="CU235" s="1362"/>
      <c r="CV235" s="1362"/>
      <c r="CW235" s="1362"/>
      <c r="CX235" s="1362"/>
      <c r="CY235" s="1362"/>
      <c r="CZ235" s="1362"/>
      <c r="DA235" s="1362"/>
      <c r="DB235" s="1362"/>
      <c r="DC235" s="1362"/>
      <c r="DD235" s="1362"/>
      <c r="DE235" s="1362"/>
      <c r="DF235" s="1362"/>
      <c r="DG235" s="1362"/>
      <c r="DH235" s="1362"/>
      <c r="DI235" s="1362"/>
      <c r="DJ235" s="1362"/>
      <c r="DK235" s="1362"/>
      <c r="DL235" s="1362"/>
      <c r="DM235" s="1362"/>
      <c r="DN235" s="1362"/>
      <c r="DO235" s="1362"/>
      <c r="DP235" s="1362"/>
      <c r="DQ235" s="1362"/>
      <c r="DR235" s="1362"/>
      <c r="DS235" s="1362"/>
      <c r="DT235" s="1362"/>
      <c r="DU235" s="1362"/>
      <c r="DV235" s="1362"/>
      <c r="DW235" s="1362"/>
      <c r="DX235" s="1362"/>
      <c r="DY235" s="1362"/>
      <c r="DZ235" s="1362"/>
      <c r="EA235" s="1362"/>
      <c r="EB235" s="1362"/>
      <c r="EC235" s="1362"/>
      <c r="ED235" s="1362"/>
      <c r="EE235" s="1366"/>
    </row>
    <row r="236" spans="1:135" ht="9.9499999999999993" customHeight="1">
      <c r="A236" s="672"/>
      <c r="B236" s="672"/>
      <c r="C236" s="672"/>
      <c r="D236" s="672"/>
      <c r="E236" s="672"/>
      <c r="F236" s="672"/>
      <c r="G236" s="672"/>
      <c r="H236" s="672"/>
      <c r="I236" s="672"/>
      <c r="J236" s="672"/>
      <c r="K236" s="672"/>
      <c r="L236" s="672"/>
      <c r="M236" s="672"/>
      <c r="N236" s="672"/>
      <c r="O236" s="672"/>
      <c r="P236" s="672"/>
      <c r="Q236" s="672"/>
      <c r="R236" s="672"/>
      <c r="S236" s="672"/>
      <c r="T236" s="672"/>
      <c r="U236" s="672"/>
      <c r="V236" s="672"/>
      <c r="W236" s="672"/>
      <c r="X236" s="672"/>
      <c r="Y236" s="672"/>
      <c r="Z236" s="672"/>
      <c r="AA236" s="672"/>
      <c r="AB236" s="672"/>
      <c r="AC236" s="672"/>
      <c r="AD236" s="672"/>
      <c r="AE236" s="672"/>
      <c r="AF236" s="672"/>
      <c r="AG236" s="672"/>
      <c r="AH236" s="672"/>
      <c r="AI236" s="672"/>
      <c r="AJ236" s="672"/>
      <c r="CU236" s="920"/>
      <c r="CV236" s="749"/>
      <c r="CW236" s="749"/>
      <c r="CX236" s="749"/>
      <c r="CY236" s="920"/>
      <c r="CZ236" s="749"/>
      <c r="DA236" s="749"/>
      <c r="DB236" s="749"/>
      <c r="DC236" s="920"/>
      <c r="DD236" s="749"/>
      <c r="DE236" s="749"/>
      <c r="DF236" s="749"/>
      <c r="DG236" s="920"/>
      <c r="DH236" s="749"/>
      <c r="DI236" s="749"/>
      <c r="DJ236" s="749"/>
      <c r="DK236" s="920"/>
      <c r="DL236" s="749"/>
      <c r="DM236" s="749"/>
      <c r="DN236" s="749"/>
      <c r="DO236" s="920"/>
      <c r="DP236" s="920"/>
      <c r="DQ236" s="920"/>
      <c r="DR236" s="920"/>
      <c r="DS236" s="920"/>
      <c r="DT236" s="920"/>
      <c r="DU236" s="920"/>
      <c r="DV236" s="920"/>
      <c r="DW236" s="920"/>
      <c r="DX236" s="920"/>
      <c r="DY236" s="920"/>
      <c r="DZ236" s="920"/>
      <c r="EA236" s="920"/>
      <c r="EB236" s="920"/>
      <c r="EC236" s="920"/>
      <c r="ED236" s="920"/>
      <c r="EE236" s="1365"/>
    </row>
    <row r="237" spans="1:135" ht="20.100000000000001" customHeight="1" thickBot="1">
      <c r="B237" s="1360" t="s">
        <v>521</v>
      </c>
      <c r="C237" s="1346"/>
      <c r="D237" s="1346"/>
      <c r="E237" s="1346"/>
      <c r="F237" s="1346"/>
      <c r="G237" s="1346"/>
      <c r="H237" s="1346"/>
      <c r="I237" s="1346"/>
      <c r="J237" s="1346" t="s">
        <v>522</v>
      </c>
      <c r="K237" s="1346"/>
      <c r="L237" s="1346"/>
      <c r="M237" s="1346"/>
      <c r="N237" s="1346"/>
      <c r="O237" s="1346"/>
      <c r="P237" s="1346" t="s">
        <v>676</v>
      </c>
      <c r="Q237" s="1346"/>
      <c r="R237" s="1346"/>
      <c r="S237" s="1346"/>
      <c r="T237" s="1346"/>
      <c r="U237" s="1346"/>
      <c r="V237" s="1346"/>
      <c r="W237" s="1346"/>
      <c r="X237" s="1346" t="s">
        <v>523</v>
      </c>
      <c r="Y237" s="1346"/>
      <c r="Z237" s="1346"/>
      <c r="AA237" s="1346"/>
      <c r="AB237" s="1346"/>
      <c r="AC237" s="1346"/>
      <c r="AD237" s="1346"/>
      <c r="AE237" s="1346"/>
      <c r="AF237" s="1346" t="s">
        <v>487</v>
      </c>
      <c r="AG237" s="1346"/>
      <c r="AH237" s="1346"/>
      <c r="AI237" s="1346"/>
      <c r="AJ237" s="1351"/>
      <c r="CU237" s="660"/>
      <c r="CV237" s="660"/>
      <c r="CW237" s="660"/>
      <c r="CX237" s="660"/>
      <c r="CY237" s="660"/>
      <c r="CZ237" s="660"/>
      <c r="DA237" s="660"/>
      <c r="DB237" s="660"/>
      <c r="DC237" s="660"/>
      <c r="DD237" s="660"/>
      <c r="DE237" s="660"/>
      <c r="DF237" s="660"/>
      <c r="DG237" s="660"/>
      <c r="DH237" s="660"/>
      <c r="DI237" s="660"/>
      <c r="DJ237" s="660"/>
      <c r="DK237" s="660"/>
      <c r="DL237" s="660"/>
      <c r="DM237" s="660"/>
      <c r="DN237" s="660"/>
      <c r="DO237" s="660"/>
      <c r="DP237" s="660"/>
      <c r="DQ237" s="660"/>
      <c r="DR237" s="660"/>
      <c r="DS237" s="660"/>
      <c r="DT237" s="660"/>
      <c r="DU237" s="660"/>
      <c r="DV237" s="660"/>
      <c r="DW237" s="660"/>
      <c r="DX237" s="660"/>
      <c r="DY237" s="660"/>
      <c r="DZ237" s="660"/>
      <c r="EA237" s="660"/>
      <c r="EB237" s="660"/>
      <c r="EC237" s="660"/>
      <c r="ED237" s="660"/>
      <c r="EE237" s="660"/>
    </row>
    <row r="238" spans="1:135" ht="20.100000000000001" customHeight="1" thickTop="1">
      <c r="B238" s="1347">
        <f>AG235</f>
        <v>4.8899999999999997</v>
      </c>
      <c r="C238" s="1355"/>
      <c r="D238" s="1355"/>
      <c r="E238" s="1355"/>
      <c r="F238" s="1355"/>
      <c r="G238" s="1355"/>
      <c r="H238" s="1355"/>
      <c r="I238" s="1355"/>
      <c r="J238" s="1359">
        <f>X238/10.1</f>
        <v>2.5742574257425743</v>
      </c>
      <c r="K238" s="1359"/>
      <c r="L238" s="1359"/>
      <c r="M238" s="1359"/>
      <c r="N238" s="1359"/>
      <c r="O238" s="1359"/>
      <c r="P238" s="1343">
        <f>R231</f>
        <v>3.6</v>
      </c>
      <c r="Q238" s="1343"/>
      <c r="R238" s="1343"/>
      <c r="S238" s="1343"/>
      <c r="T238" s="1343"/>
      <c r="U238" s="1343"/>
      <c r="V238" s="1343"/>
      <c r="W238" s="1343"/>
      <c r="X238" s="1354">
        <f>Z231</f>
        <v>26</v>
      </c>
      <c r="Y238" s="1354"/>
      <c r="Z238" s="1354"/>
      <c r="AA238" s="1354"/>
      <c r="AB238" s="1354"/>
      <c r="AC238" s="1354"/>
      <c r="AD238" s="1354"/>
      <c r="AE238" s="1354"/>
      <c r="AF238" s="1343">
        <f>((X238*(P238)^3)/((B238)^3*(J238-1)^3))/X238</f>
        <v>0.10227127571914532</v>
      </c>
      <c r="AG238" s="1343"/>
      <c r="AH238" s="1343"/>
      <c r="AI238" s="1343"/>
      <c r="AJ238" s="1350"/>
      <c r="CU238" s="1362"/>
      <c r="CV238" s="1362"/>
      <c r="CW238" s="1362"/>
      <c r="CX238" s="1362"/>
      <c r="CY238" s="1362"/>
      <c r="CZ238" s="1362"/>
      <c r="DA238" s="1362"/>
      <c r="DB238" s="1362"/>
      <c r="DC238" s="1362"/>
      <c r="DD238" s="1362"/>
      <c r="DE238" s="1362"/>
      <c r="DF238" s="1362"/>
      <c r="DG238" s="1362"/>
      <c r="DH238" s="1362"/>
      <c r="DI238" s="1362"/>
      <c r="DJ238" s="1362"/>
      <c r="DK238" s="1362"/>
      <c r="DL238" s="1362"/>
      <c r="DM238" s="1362"/>
      <c r="DN238" s="1362"/>
      <c r="DO238" s="1362"/>
      <c r="DP238" s="1362"/>
      <c r="DQ238" s="1362"/>
      <c r="DR238" s="1362"/>
      <c r="DS238" s="1362"/>
      <c r="DT238" s="1362"/>
      <c r="DU238" s="1362"/>
      <c r="DV238" s="1362"/>
      <c r="DW238" s="1362"/>
      <c r="DX238" s="1362"/>
      <c r="DY238" s="1362"/>
      <c r="DZ238" s="1362"/>
      <c r="EA238" s="1362"/>
      <c r="EB238" s="1362"/>
      <c r="EC238" s="1362"/>
      <c r="ED238" s="1362"/>
      <c r="EE238" s="1362"/>
    </row>
    <row r="239" spans="1:135" ht="15" customHeight="1">
      <c r="CU239" s="920"/>
      <c r="CV239" s="749"/>
      <c r="CW239" s="749"/>
      <c r="CX239" s="749"/>
      <c r="CY239" s="749"/>
      <c r="CZ239" s="749"/>
      <c r="DA239" s="749"/>
      <c r="DB239" s="749"/>
      <c r="DC239" s="1363"/>
      <c r="DD239" s="749"/>
      <c r="DE239" s="749"/>
      <c r="DF239" s="749"/>
      <c r="DG239" s="749"/>
      <c r="DH239" s="749"/>
      <c r="DI239" s="749"/>
      <c r="DJ239" s="749"/>
      <c r="DK239" s="920"/>
      <c r="DL239" s="749"/>
      <c r="DM239" s="749"/>
      <c r="DN239" s="749"/>
      <c r="DO239" s="749"/>
      <c r="DP239" s="749"/>
      <c r="DQ239" s="749"/>
      <c r="DR239" s="749"/>
      <c r="DS239" s="1363"/>
      <c r="DT239" s="749"/>
      <c r="DU239" s="749"/>
      <c r="DV239" s="749"/>
      <c r="DW239" s="749"/>
      <c r="DX239" s="749"/>
      <c r="DY239" s="749"/>
      <c r="DZ239" s="749"/>
      <c r="EA239" s="1364"/>
      <c r="EB239" s="1364"/>
      <c r="EC239" s="1364"/>
      <c r="ED239" s="1364"/>
      <c r="EE239" s="1364"/>
    </row>
    <row r="240" spans="1:135" ht="20.100000000000001" customHeight="1">
      <c r="B240" s="659" t="s">
        <v>491</v>
      </c>
      <c r="C240" s="672" t="s">
        <v>518</v>
      </c>
      <c r="D240" s="672"/>
      <c r="E240" s="672"/>
      <c r="AB240" s="346" t="s">
        <v>535</v>
      </c>
      <c r="AC240" s="1308" t="str">
        <f>AC159</f>
        <v>C구간</v>
      </c>
      <c r="AD240" s="787"/>
      <c r="AE240" s="787"/>
      <c r="AF240" s="787"/>
      <c r="AG240" s="787"/>
      <c r="AH240" s="787"/>
      <c r="AI240" s="787"/>
      <c r="AJ240" s="346" t="s">
        <v>537</v>
      </c>
      <c r="AK240" s="384"/>
      <c r="AL240" s="1356" t="s">
        <v>606</v>
      </c>
      <c r="AM240" s="1356"/>
      <c r="AN240" s="1356"/>
      <c r="AO240" s="1357">
        <f>O5</f>
        <v>11.6</v>
      </c>
      <c r="AP240" s="1357"/>
      <c r="AQ240" s="1357"/>
      <c r="AR240" s="1357"/>
      <c r="AS240" s="1356" t="s">
        <v>607</v>
      </c>
      <c r="AT240" s="1356"/>
      <c r="AU240" s="1356"/>
      <c r="AV240" s="1356">
        <f>AV241-(9.8*AO240^2/(2*PI()))*TANH(2*PI()*(AO241)/AV241)</f>
        <v>-1.5452403354388338</v>
      </c>
      <c r="AW240" s="1356"/>
      <c r="AX240" s="1356"/>
      <c r="AY240" s="1356"/>
    </row>
    <row r="241" spans="1:135" ht="20.100000000000001" customHeight="1" thickBot="1">
      <c r="B241" s="1360" t="s">
        <v>55</v>
      </c>
      <c r="C241" s="1346"/>
      <c r="D241" s="1346"/>
      <c r="E241" s="1346"/>
      <c r="F241" s="1346"/>
      <c r="G241" s="1346" t="s">
        <v>519</v>
      </c>
      <c r="H241" s="1346"/>
      <c r="I241" s="1346"/>
      <c r="J241" s="1346" t="s">
        <v>70</v>
      </c>
      <c r="K241" s="1346"/>
      <c r="L241" s="1346"/>
      <c r="M241" s="1346"/>
      <c r="N241" s="1346" t="s">
        <v>825</v>
      </c>
      <c r="O241" s="1346"/>
      <c r="P241" s="1346"/>
      <c r="Q241" s="1346"/>
      <c r="R241" s="1346" t="s">
        <v>12</v>
      </c>
      <c r="S241" s="1346"/>
      <c r="T241" s="1346"/>
      <c r="U241" s="1346" t="s">
        <v>826</v>
      </c>
      <c r="V241" s="1346"/>
      <c r="W241" s="1346"/>
      <c r="X241" s="1346"/>
      <c r="Y241" s="1346"/>
      <c r="Z241" s="1346" t="s">
        <v>520</v>
      </c>
      <c r="AA241" s="1346"/>
      <c r="AB241" s="1346"/>
      <c r="AC241" s="1346" t="s">
        <v>11</v>
      </c>
      <c r="AD241" s="1346"/>
      <c r="AE241" s="1346"/>
      <c r="AF241" s="1346"/>
      <c r="AG241" s="1346" t="s">
        <v>521</v>
      </c>
      <c r="AH241" s="1346"/>
      <c r="AI241" s="1346"/>
      <c r="AJ241" s="1351"/>
      <c r="AK241" s="384"/>
      <c r="AL241" s="1356" t="s">
        <v>608</v>
      </c>
      <c r="AM241" s="1356"/>
      <c r="AN241" s="1356"/>
      <c r="AO241" s="1358">
        <f>B242</f>
        <v>6.4560000000000004</v>
      </c>
      <c r="AP241" s="1358"/>
      <c r="AQ241" s="1358"/>
      <c r="AR241" s="1358"/>
      <c r="AS241" s="1356" t="s">
        <v>609</v>
      </c>
      <c r="AT241" s="1356"/>
      <c r="AU241" s="1356"/>
      <c r="AV241" s="1356">
        <v>88.466659364361846</v>
      </c>
      <c r="AW241" s="1356"/>
      <c r="AX241" s="1356"/>
      <c r="AY241" s="1356"/>
      <c r="AZ241" s="672"/>
      <c r="CU241" s="292"/>
      <c r="CV241" s="660"/>
      <c r="CW241" s="660"/>
      <c r="CX241" s="660"/>
      <c r="CY241" s="660"/>
      <c r="CZ241" s="660"/>
      <c r="DA241" s="660"/>
      <c r="DB241" s="660"/>
      <c r="DC241" s="660"/>
      <c r="DD241" s="660"/>
      <c r="DE241" s="660"/>
      <c r="DF241" s="660"/>
      <c r="DG241" s="660"/>
      <c r="DH241" s="660"/>
      <c r="DI241" s="660"/>
      <c r="DJ241" s="660"/>
      <c r="DK241" s="660"/>
      <c r="DL241" s="660"/>
      <c r="DM241" s="660"/>
      <c r="DN241" s="660"/>
      <c r="DO241" s="660"/>
      <c r="DP241" s="660"/>
      <c r="DQ241" s="660"/>
      <c r="DR241" s="660"/>
      <c r="DS241" s="660"/>
      <c r="DT241" s="660"/>
      <c r="DU241" s="660"/>
      <c r="DV241" s="660"/>
      <c r="DW241" s="660"/>
      <c r="DX241" s="660"/>
      <c r="DY241" s="660"/>
      <c r="DZ241" s="660"/>
      <c r="EA241" s="660"/>
      <c r="EB241" s="660"/>
      <c r="EC241" s="660"/>
      <c r="ED241" s="660"/>
      <c r="EE241" s="660"/>
    </row>
    <row r="242" spans="1:135" ht="20.100000000000001" customHeight="1" thickTop="1">
      <c r="B242" s="1347">
        <f>B228</f>
        <v>6.4560000000000004</v>
      </c>
      <c r="C242" s="1343"/>
      <c r="D242" s="1343"/>
      <c r="E242" s="1343"/>
      <c r="F242" s="1343"/>
      <c r="G242" s="1343">
        <f>G228</f>
        <v>5.3</v>
      </c>
      <c r="H242" s="1343"/>
      <c r="I242" s="1343"/>
      <c r="J242" s="1343">
        <f>AV241</f>
        <v>88.466659364361846</v>
      </c>
      <c r="K242" s="1343"/>
      <c r="L242" s="1343"/>
      <c r="M242" s="1343"/>
      <c r="N242" s="1343">
        <v>0.45</v>
      </c>
      <c r="O242" s="1343"/>
      <c r="P242" s="1343"/>
      <c r="Q242" s="1343"/>
      <c r="R242" s="1343">
        <v>0</v>
      </c>
      <c r="S242" s="1343"/>
      <c r="T242" s="1343"/>
      <c r="U242" s="1343">
        <f>MAX(N242*(SIN(RADIANS(R242)))^2*(COS(2*PI()*G242*COS(RADIANS(R242))/J242))^2,(COS(RADIANS(R242)))^2*(SIN(2*PI()*G242*COS(RADIANS(R242))/J242))^2)</f>
        <v>0.1351269931732321</v>
      </c>
      <c r="V242" s="1343"/>
      <c r="W242" s="1343"/>
      <c r="X242" s="1343"/>
      <c r="Y242" s="1343"/>
      <c r="Z242" s="1343">
        <f>((4*PI()*B242)/J242)/SINH((4*PI()*B242)/J242)</f>
        <v>0.87246551238114944</v>
      </c>
      <c r="AA242" s="1343"/>
      <c r="AB242" s="1343"/>
      <c r="AC242" s="1343">
        <f>U242*Z242</f>
        <v>0.11789364133540803</v>
      </c>
      <c r="AD242" s="1343"/>
      <c r="AE242" s="1343"/>
      <c r="AF242" s="1343"/>
      <c r="AG242" s="1343">
        <f>ROUND(MAX(1.8,(1.3*((1-AC242)/(AC242)^(1/3)*(B242/I5))+(1.8*EXP((-1.5)*(1-AC242)^2/(AC242)^(1/3)*(B242/I5))))),2)</f>
        <v>3.56</v>
      </c>
      <c r="AH242" s="1343"/>
      <c r="AI242" s="1343"/>
      <c r="AJ242" s="1350"/>
      <c r="AK242" s="919"/>
      <c r="AL242" s="919"/>
      <c r="AM242" s="919"/>
      <c r="AP242" s="673"/>
      <c r="AQ242" s="919"/>
      <c r="AR242" s="919"/>
      <c r="AS242" s="595"/>
      <c r="AT242" s="1371"/>
      <c r="AU242" s="1371"/>
      <c r="CU242" s="1362"/>
      <c r="CV242" s="1362"/>
      <c r="CW242" s="1362"/>
      <c r="CX242" s="1362"/>
      <c r="CY242" s="1362"/>
      <c r="CZ242" s="1362"/>
      <c r="DA242" s="1362"/>
      <c r="DB242" s="1362"/>
      <c r="DC242" s="1362"/>
      <c r="DD242" s="1362"/>
      <c r="DE242" s="1362"/>
      <c r="DF242" s="1362"/>
      <c r="DG242" s="1362"/>
      <c r="DH242" s="1362"/>
      <c r="DI242" s="1362"/>
      <c r="DJ242" s="1362"/>
      <c r="DK242" s="1362"/>
      <c r="DL242" s="1362"/>
      <c r="DM242" s="1362"/>
      <c r="DN242" s="1362"/>
      <c r="DO242" s="1362"/>
      <c r="DP242" s="1362"/>
      <c r="DQ242" s="1362"/>
      <c r="DR242" s="1362"/>
      <c r="DS242" s="1362"/>
      <c r="DT242" s="1362"/>
      <c r="DU242" s="1362"/>
      <c r="DV242" s="1362"/>
      <c r="DW242" s="1362"/>
      <c r="DX242" s="1362"/>
      <c r="DY242" s="1362"/>
      <c r="DZ242" s="1362"/>
      <c r="EA242" s="1362"/>
      <c r="EB242" s="1362"/>
      <c r="EC242" s="1362"/>
      <c r="ED242" s="1362"/>
      <c r="EE242" s="1366"/>
    </row>
    <row r="243" spans="1:135" ht="9.9499999999999993" customHeight="1">
      <c r="A243" s="672"/>
      <c r="B243" s="672"/>
      <c r="C243" s="672"/>
      <c r="D243" s="672"/>
      <c r="E243" s="672"/>
      <c r="F243" s="672"/>
      <c r="G243" s="672"/>
      <c r="H243" s="672"/>
      <c r="I243" s="672"/>
      <c r="J243" s="672"/>
      <c r="K243" s="672"/>
      <c r="L243" s="672"/>
      <c r="M243" s="672"/>
      <c r="N243" s="672"/>
      <c r="O243" s="672"/>
      <c r="P243" s="672"/>
      <c r="Q243" s="672"/>
      <c r="R243" s="672"/>
      <c r="S243" s="672"/>
      <c r="T243" s="672"/>
      <c r="U243" s="672"/>
      <c r="V243" s="672"/>
      <c r="W243" s="672"/>
      <c r="X243" s="672"/>
      <c r="Y243" s="672"/>
      <c r="Z243" s="672"/>
      <c r="AA243" s="672"/>
      <c r="AB243" s="672"/>
      <c r="AC243" s="672"/>
      <c r="AD243" s="672"/>
      <c r="AE243" s="672"/>
      <c r="AF243" s="672"/>
      <c r="AG243" s="672"/>
      <c r="AH243" s="672"/>
      <c r="AI243" s="672"/>
      <c r="AJ243" s="672"/>
      <c r="CU243" s="920"/>
      <c r="CV243" s="920"/>
      <c r="CW243" s="920"/>
      <c r="CX243" s="920"/>
      <c r="CY243" s="920"/>
      <c r="CZ243" s="920"/>
      <c r="DA243" s="920"/>
      <c r="DB243" s="920"/>
      <c r="DC243" s="920"/>
      <c r="DD243" s="920"/>
      <c r="DE243" s="920"/>
      <c r="DF243" s="920"/>
      <c r="DG243" s="920"/>
      <c r="DH243" s="920"/>
      <c r="DI243" s="920"/>
      <c r="DJ243" s="920"/>
      <c r="DK243" s="920"/>
      <c r="DL243" s="920"/>
      <c r="DM243" s="920"/>
      <c r="DN243" s="920"/>
      <c r="DO243" s="920"/>
      <c r="DP243" s="920"/>
      <c r="DQ243" s="920"/>
      <c r="DR243" s="920"/>
      <c r="DS243" s="920"/>
      <c r="DT243" s="920"/>
      <c r="DU243" s="920"/>
      <c r="DV243" s="920"/>
      <c r="DW243" s="920"/>
      <c r="DX243" s="920"/>
      <c r="DY243" s="920"/>
      <c r="DZ243" s="920"/>
      <c r="EA243" s="920"/>
      <c r="EB243" s="920"/>
      <c r="EC243" s="920"/>
      <c r="ED243" s="920"/>
      <c r="EE243" s="1365"/>
    </row>
    <row r="244" spans="1:135" ht="20.100000000000001" customHeight="1" thickBot="1">
      <c r="B244" s="1360" t="s">
        <v>521</v>
      </c>
      <c r="C244" s="1346"/>
      <c r="D244" s="1346"/>
      <c r="E244" s="1346"/>
      <c r="F244" s="1346"/>
      <c r="G244" s="1346"/>
      <c r="H244" s="1346"/>
      <c r="I244" s="1346"/>
      <c r="J244" s="1346" t="s">
        <v>522</v>
      </c>
      <c r="K244" s="1346"/>
      <c r="L244" s="1346"/>
      <c r="M244" s="1346"/>
      <c r="N244" s="1346"/>
      <c r="O244" s="1346"/>
      <c r="P244" s="1346"/>
      <c r="Q244" s="1346"/>
      <c r="R244" s="1346" t="s">
        <v>676</v>
      </c>
      <c r="S244" s="1346"/>
      <c r="T244" s="1346"/>
      <c r="U244" s="1346"/>
      <c r="V244" s="1346"/>
      <c r="W244" s="1346"/>
      <c r="X244" s="1346"/>
      <c r="Y244" s="1346"/>
      <c r="Z244" s="1346" t="s">
        <v>523</v>
      </c>
      <c r="AA244" s="1346"/>
      <c r="AB244" s="1346"/>
      <c r="AC244" s="1346"/>
      <c r="AD244" s="1346"/>
      <c r="AE244" s="1346"/>
      <c r="AF244" s="1346" t="s">
        <v>487</v>
      </c>
      <c r="AG244" s="1346"/>
      <c r="AH244" s="1346"/>
      <c r="AI244" s="1346"/>
      <c r="AJ244" s="1351"/>
      <c r="CU244" s="660"/>
      <c r="CV244" s="660"/>
      <c r="CW244" s="660"/>
      <c r="CX244" s="660"/>
      <c r="CY244" s="660"/>
      <c r="CZ244" s="660"/>
      <c r="DA244" s="660"/>
      <c r="DB244" s="660"/>
      <c r="DC244" s="660"/>
      <c r="DD244" s="660"/>
      <c r="DE244" s="660"/>
      <c r="DF244" s="660"/>
      <c r="DG244" s="660"/>
      <c r="DH244" s="660"/>
      <c r="DI244" s="660"/>
      <c r="DJ244" s="660"/>
      <c r="DK244" s="660"/>
      <c r="DL244" s="660"/>
      <c r="DM244" s="660"/>
      <c r="DN244" s="660"/>
      <c r="DO244" s="660"/>
      <c r="DP244" s="660"/>
      <c r="DQ244" s="660"/>
      <c r="DR244" s="660"/>
      <c r="DS244" s="660"/>
      <c r="DT244" s="660"/>
      <c r="DU244" s="660"/>
      <c r="DV244" s="660"/>
      <c r="DW244" s="660"/>
      <c r="DX244" s="660"/>
      <c r="DY244" s="660"/>
      <c r="DZ244" s="660"/>
      <c r="EA244" s="660"/>
      <c r="EB244" s="660"/>
      <c r="EC244" s="660"/>
      <c r="ED244" s="660"/>
      <c r="EE244" s="660"/>
    </row>
    <row r="245" spans="1:135" ht="20.100000000000001" customHeight="1" thickTop="1">
      <c r="B245" s="1347">
        <f>AG242</f>
        <v>3.56</v>
      </c>
      <c r="C245" s="1355"/>
      <c r="D245" s="1355"/>
      <c r="E245" s="1355"/>
      <c r="F245" s="1355"/>
      <c r="G245" s="1355"/>
      <c r="H245" s="1355"/>
      <c r="I245" s="1355"/>
      <c r="J245" s="1359">
        <f>Z245/10.1</f>
        <v>2.5742574257425743</v>
      </c>
      <c r="K245" s="1359"/>
      <c r="L245" s="1359"/>
      <c r="M245" s="1359"/>
      <c r="N245" s="1359"/>
      <c r="O245" s="1359"/>
      <c r="P245" s="1359"/>
      <c r="Q245" s="1359"/>
      <c r="R245" s="1343">
        <f>I5</f>
        <v>4.3</v>
      </c>
      <c r="S245" s="1355"/>
      <c r="T245" s="1355"/>
      <c r="U245" s="1355"/>
      <c r="V245" s="1355"/>
      <c r="W245" s="1355"/>
      <c r="X245" s="1355"/>
      <c r="Y245" s="1355"/>
      <c r="Z245" s="1354">
        <f>Z231</f>
        <v>26</v>
      </c>
      <c r="AA245" s="1355"/>
      <c r="AB245" s="1355"/>
      <c r="AC245" s="1355"/>
      <c r="AD245" s="1355"/>
      <c r="AE245" s="1355"/>
      <c r="AF245" s="1343">
        <f>((Z245*(R245)^3)/((B245)^3*(J245-1)^3))/Z245</f>
        <v>0.45167715074233783</v>
      </c>
      <c r="AG245" s="1343"/>
      <c r="AH245" s="1343"/>
      <c r="AI245" s="1343"/>
      <c r="AJ245" s="1350"/>
      <c r="CU245" s="1362"/>
      <c r="CV245" s="1362"/>
      <c r="CW245" s="1362"/>
      <c r="CX245" s="1362"/>
      <c r="CY245" s="1362"/>
      <c r="CZ245" s="1362"/>
      <c r="DA245" s="1362"/>
      <c r="DB245" s="1362"/>
      <c r="DC245" s="1362"/>
      <c r="DD245" s="1362"/>
      <c r="DE245" s="1362"/>
      <c r="DF245" s="1362"/>
      <c r="DG245" s="1362"/>
      <c r="DH245" s="1362"/>
      <c r="DI245" s="1362"/>
      <c r="DJ245" s="1362"/>
      <c r="DK245" s="1362"/>
      <c r="DL245" s="1362"/>
      <c r="DM245" s="1362"/>
      <c r="DN245" s="1362"/>
      <c r="DO245" s="1362"/>
      <c r="DP245" s="1362"/>
      <c r="DQ245" s="1362"/>
      <c r="DR245" s="1362"/>
      <c r="DS245" s="1362"/>
      <c r="DT245" s="1362"/>
      <c r="DU245" s="1362"/>
      <c r="DV245" s="1362"/>
      <c r="DW245" s="1362"/>
      <c r="DX245" s="1362"/>
      <c r="DY245" s="1362"/>
      <c r="DZ245" s="1362"/>
      <c r="EA245" s="1362"/>
      <c r="EB245" s="1362"/>
      <c r="EC245" s="1362"/>
      <c r="ED245" s="1362"/>
      <c r="EE245" s="1362"/>
    </row>
    <row r="246" spans="1:135" s="677" customFormat="1" ht="9.9499999999999993" customHeight="1">
      <c r="A246" s="676"/>
      <c r="F246" s="676"/>
      <c r="G246" s="676"/>
      <c r="H246" s="676"/>
      <c r="I246" s="676"/>
      <c r="J246" s="676"/>
      <c r="K246" s="676"/>
      <c r="L246" s="676"/>
      <c r="M246" s="676"/>
      <c r="N246" s="676"/>
      <c r="O246" s="676"/>
      <c r="P246" s="676"/>
      <c r="Q246" s="676"/>
      <c r="R246" s="676"/>
      <c r="S246" s="676"/>
      <c r="T246" s="676"/>
      <c r="U246" s="676"/>
      <c r="V246" s="676"/>
      <c r="W246" s="676"/>
      <c r="X246" s="676"/>
      <c r="Y246" s="676"/>
      <c r="Z246" s="676"/>
      <c r="AA246" s="676"/>
      <c r="AB246" s="676"/>
      <c r="AC246" s="676"/>
      <c r="AD246" s="676"/>
      <c r="AE246" s="676"/>
      <c r="AF246" s="676"/>
      <c r="AG246" s="676"/>
      <c r="AH246" s="676"/>
      <c r="AI246" s="676"/>
      <c r="AJ246" s="676"/>
      <c r="CU246" s="1367"/>
      <c r="CV246" s="1081"/>
      <c r="CW246" s="1081"/>
      <c r="CX246" s="1081"/>
      <c r="CY246" s="1081"/>
      <c r="CZ246" s="1081"/>
      <c r="DA246" s="1081"/>
      <c r="DB246" s="1081"/>
      <c r="DC246" s="1368"/>
      <c r="DD246" s="1368"/>
      <c r="DE246" s="1368"/>
      <c r="DF246" s="1368"/>
      <c r="DG246" s="1368"/>
      <c r="DH246" s="1368"/>
      <c r="DI246" s="1368"/>
      <c r="DJ246" s="1368"/>
      <c r="DK246" s="1367"/>
      <c r="DL246" s="1081"/>
      <c r="DM246" s="1081"/>
      <c r="DN246" s="1081"/>
      <c r="DO246" s="1081"/>
      <c r="DP246" s="1081"/>
      <c r="DQ246" s="1081"/>
      <c r="DR246" s="1081"/>
      <c r="DS246" s="1369"/>
      <c r="DT246" s="1081"/>
      <c r="DU246" s="1081"/>
      <c r="DV246" s="1081"/>
      <c r="DW246" s="1081"/>
      <c r="DX246" s="1081"/>
      <c r="DY246" s="1081"/>
      <c r="DZ246" s="1081"/>
      <c r="EA246" s="1370"/>
      <c r="EB246" s="1370"/>
      <c r="EC246" s="1370"/>
      <c r="ED246" s="1370"/>
      <c r="EE246" s="1370"/>
    </row>
    <row r="247" spans="1:135" ht="20.100000000000001" customHeight="1">
      <c r="B247" s="659" t="s">
        <v>491</v>
      </c>
      <c r="C247" s="672" t="s">
        <v>524</v>
      </c>
      <c r="D247" s="672"/>
      <c r="E247" s="672"/>
      <c r="F247" s="672"/>
      <c r="G247" s="672"/>
      <c r="H247" s="672"/>
      <c r="I247" s="672"/>
      <c r="J247" s="672"/>
      <c r="K247" s="672"/>
      <c r="L247" s="672"/>
      <c r="M247" s="672"/>
      <c r="N247" s="672"/>
      <c r="O247" s="672"/>
      <c r="P247" s="672"/>
      <c r="Q247" s="672"/>
      <c r="R247" s="672"/>
      <c r="S247" s="672"/>
      <c r="T247" s="672"/>
      <c r="U247" s="672"/>
      <c r="V247" s="672"/>
      <c r="W247" s="672"/>
      <c r="X247" s="672"/>
      <c r="Y247" s="672"/>
      <c r="Z247" s="672"/>
      <c r="AA247" s="672"/>
      <c r="AB247" s="672"/>
      <c r="AC247" s="672"/>
      <c r="AD247" s="672"/>
      <c r="AE247" s="672"/>
      <c r="AF247" s="672"/>
      <c r="AG247" s="672"/>
      <c r="AH247" s="672"/>
      <c r="AI247" s="672"/>
      <c r="AJ247" s="672"/>
      <c r="CU247" s="660"/>
      <c r="CV247" s="660"/>
      <c r="CW247" s="660"/>
      <c r="CX247" s="660"/>
      <c r="CY247" s="660"/>
      <c r="CZ247" s="660"/>
      <c r="DA247" s="660"/>
      <c r="DB247" s="660"/>
      <c r="DC247" s="660"/>
      <c r="DD247" s="660"/>
      <c r="DE247" s="660"/>
      <c r="DF247" s="660"/>
      <c r="DG247" s="660"/>
      <c r="DH247" s="660"/>
      <c r="DI247" s="660"/>
      <c r="DJ247" s="660"/>
      <c r="DK247" s="660"/>
      <c r="DL247" s="660"/>
      <c r="DM247" s="660"/>
      <c r="DN247" s="660"/>
      <c r="DO247" s="660"/>
      <c r="DP247" s="660"/>
      <c r="DQ247" s="660"/>
      <c r="DR247" s="660"/>
      <c r="DS247" s="660"/>
      <c r="DT247" s="660"/>
      <c r="DU247" s="660"/>
      <c r="DV247" s="660"/>
      <c r="DW247" s="660"/>
      <c r="DX247" s="660"/>
      <c r="DY247" s="660"/>
      <c r="DZ247" s="660"/>
      <c r="EA247" s="660"/>
      <c r="EB247" s="660"/>
      <c r="EC247" s="660"/>
      <c r="ED247" s="660"/>
      <c r="EE247" s="660"/>
    </row>
    <row r="248" spans="1:135" ht="20.100000000000001" customHeight="1" thickBot="1">
      <c r="B248" s="1360" t="s">
        <v>55</v>
      </c>
      <c r="C248" s="1346"/>
      <c r="D248" s="1346"/>
      <c r="E248" s="1346"/>
      <c r="F248" s="1346"/>
      <c r="G248" s="1346" t="s">
        <v>519</v>
      </c>
      <c r="H248" s="1346"/>
      <c r="I248" s="1346"/>
      <c r="J248" s="1346" t="s">
        <v>70</v>
      </c>
      <c r="K248" s="1346"/>
      <c r="L248" s="1346"/>
      <c r="M248" s="1346"/>
      <c r="N248" s="1346" t="s">
        <v>525</v>
      </c>
      <c r="O248" s="1346"/>
      <c r="P248" s="1346"/>
      <c r="Q248" s="1346"/>
      <c r="R248" s="1346" t="s">
        <v>12</v>
      </c>
      <c r="S248" s="1346"/>
      <c r="T248" s="1346"/>
      <c r="U248" s="1346" t="s">
        <v>526</v>
      </c>
      <c r="V248" s="1346"/>
      <c r="W248" s="1346"/>
      <c r="X248" s="1346"/>
      <c r="Y248" s="1346"/>
      <c r="Z248" s="1346" t="s">
        <v>520</v>
      </c>
      <c r="AA248" s="1346"/>
      <c r="AB248" s="1346"/>
      <c r="AC248" s="1346" t="s">
        <v>11</v>
      </c>
      <c r="AD248" s="1346"/>
      <c r="AE248" s="1346"/>
      <c r="AF248" s="1346"/>
      <c r="AG248" s="1346" t="s">
        <v>521</v>
      </c>
      <c r="AH248" s="1346"/>
      <c r="AI248" s="1346"/>
      <c r="AJ248" s="1351"/>
      <c r="CU248" s="292"/>
      <c r="CV248" s="660"/>
      <c r="CW248" s="660"/>
      <c r="CX248" s="660"/>
      <c r="CY248" s="660"/>
      <c r="CZ248" s="660"/>
      <c r="DA248" s="660"/>
      <c r="DB248" s="660"/>
      <c r="DC248" s="660"/>
      <c r="DD248" s="660"/>
      <c r="DE248" s="660"/>
      <c r="DF248" s="660"/>
      <c r="DG248" s="660"/>
      <c r="DH248" s="660"/>
      <c r="DI248" s="660"/>
      <c r="DJ248" s="660"/>
      <c r="DK248" s="660"/>
      <c r="DL248" s="660"/>
      <c r="DM248" s="660"/>
      <c r="DN248" s="660"/>
      <c r="DO248" s="660"/>
      <c r="DP248" s="660"/>
      <c r="DQ248" s="660"/>
      <c r="DR248" s="660"/>
      <c r="DS248" s="660"/>
      <c r="DT248" s="660"/>
      <c r="DU248" s="660"/>
      <c r="DV248" s="660"/>
      <c r="DW248" s="660"/>
      <c r="DX248" s="660"/>
      <c r="DY248" s="660"/>
      <c r="DZ248" s="660"/>
      <c r="EA248" s="660"/>
      <c r="EB248" s="660"/>
      <c r="EC248" s="660"/>
      <c r="ED248" s="660"/>
      <c r="EE248" s="660"/>
    </row>
    <row r="249" spans="1:135" ht="20.100000000000001" customHeight="1" thickTop="1">
      <c r="B249" s="1347">
        <f>B242</f>
        <v>6.4560000000000004</v>
      </c>
      <c r="C249" s="1355"/>
      <c r="D249" s="1355"/>
      <c r="E249" s="1355"/>
      <c r="F249" s="1355"/>
      <c r="G249" s="1343">
        <f>G242</f>
        <v>5.3</v>
      </c>
      <c r="H249" s="1355"/>
      <c r="I249" s="1355"/>
      <c r="J249" s="1343">
        <f>J242</f>
        <v>88.466659364361846</v>
      </c>
      <c r="K249" s="1343"/>
      <c r="L249" s="1355"/>
      <c r="M249" s="1355"/>
      <c r="N249" s="1343">
        <f>N242</f>
        <v>0.45</v>
      </c>
      <c r="O249" s="1343"/>
      <c r="P249" s="1343"/>
      <c r="Q249" s="1343"/>
      <c r="R249" s="1343">
        <v>26</v>
      </c>
      <c r="S249" s="1355"/>
      <c r="T249" s="1355"/>
      <c r="U249" s="1343">
        <f>MAX(N249*(SIN(RADIANS(R249)))^2*(COS(2*PI()*G249*COS(RADIANS(R249))/J249))^2,(COS(RADIANS(R249)))^2*(SIN(2*PI()*G249*COS(RADIANS(R249))/J249))^2)</f>
        <v>8.8993600572565945E-2</v>
      </c>
      <c r="V249" s="1343"/>
      <c r="W249" s="1343"/>
      <c r="X249" s="1343"/>
      <c r="Y249" s="1343"/>
      <c r="Z249" s="1343">
        <f>((4*PI()*B249)/J249)/SINH((4*PI()*B249)/J249)</f>
        <v>0.87246551238114944</v>
      </c>
      <c r="AA249" s="1343"/>
      <c r="AB249" s="1343"/>
      <c r="AC249" s="1343">
        <f>U249*Z249</f>
        <v>7.7643847322187098E-2</v>
      </c>
      <c r="AD249" s="1343"/>
      <c r="AE249" s="1343"/>
      <c r="AF249" s="1343"/>
      <c r="AG249" s="1343">
        <f>ROUND(MAX(1.8,(1.3*((1-AC249)/(AC249)^(1/3)*(B249/I5))+(1.8*EXP((-1.5)*(1-AC249)^2/(AC249)^(1/3)*(B249/I5))))),2)</f>
        <v>4.24</v>
      </c>
      <c r="AH249" s="1343"/>
      <c r="AI249" s="1343"/>
      <c r="AJ249" s="1350"/>
      <c r="CU249" s="1362"/>
      <c r="CV249" s="1362"/>
      <c r="CW249" s="1362"/>
      <c r="CX249" s="1362"/>
      <c r="CY249" s="1362"/>
      <c r="CZ249" s="1362"/>
      <c r="DA249" s="1362"/>
      <c r="DB249" s="1362"/>
      <c r="DC249" s="1362"/>
      <c r="DD249" s="1362"/>
      <c r="DE249" s="1362"/>
      <c r="DF249" s="1362"/>
      <c r="DG249" s="1362"/>
      <c r="DH249" s="1362"/>
      <c r="DI249" s="1362"/>
      <c r="DJ249" s="1362"/>
      <c r="DK249" s="1362"/>
      <c r="DL249" s="1362"/>
      <c r="DM249" s="1362"/>
      <c r="DN249" s="1362"/>
      <c r="DO249" s="1362"/>
      <c r="DP249" s="1362"/>
      <c r="DQ249" s="1362"/>
      <c r="DR249" s="1362"/>
      <c r="DS249" s="1362"/>
      <c r="DT249" s="1362"/>
      <c r="DU249" s="1362"/>
      <c r="DV249" s="1362"/>
      <c r="DW249" s="1362"/>
      <c r="DX249" s="1362"/>
      <c r="DY249" s="1362"/>
      <c r="DZ249" s="1362"/>
      <c r="EA249" s="1362"/>
      <c r="EB249" s="1362"/>
      <c r="EC249" s="1362"/>
      <c r="ED249" s="1362"/>
      <c r="EE249" s="1366"/>
    </row>
    <row r="250" spans="1:135" ht="9.9499999999999993" customHeight="1">
      <c r="A250" s="672"/>
      <c r="B250" s="672"/>
      <c r="C250" s="672"/>
      <c r="D250" s="672"/>
      <c r="E250" s="672"/>
      <c r="F250" s="672"/>
      <c r="G250" s="672"/>
      <c r="H250" s="672"/>
      <c r="I250" s="672"/>
      <c r="J250" s="672"/>
      <c r="K250" s="672"/>
      <c r="L250" s="672"/>
      <c r="M250" s="672"/>
      <c r="N250" s="672"/>
      <c r="O250" s="672"/>
      <c r="P250" s="672"/>
      <c r="Q250" s="672"/>
      <c r="R250" s="672"/>
      <c r="S250" s="672"/>
      <c r="T250" s="672"/>
      <c r="U250" s="672"/>
      <c r="V250" s="672"/>
      <c r="W250" s="672"/>
      <c r="X250" s="672"/>
      <c r="Y250" s="672"/>
      <c r="Z250" s="672"/>
      <c r="AA250" s="672"/>
      <c r="AB250" s="672"/>
      <c r="AC250" s="672"/>
      <c r="AD250" s="672"/>
      <c r="AE250" s="672"/>
      <c r="AF250" s="672"/>
      <c r="AG250" s="672"/>
      <c r="AH250" s="672"/>
      <c r="AI250" s="672"/>
      <c r="AJ250" s="672"/>
      <c r="CU250" s="920"/>
      <c r="CV250" s="749"/>
      <c r="CW250" s="749"/>
      <c r="CX250" s="749"/>
      <c r="CY250" s="920"/>
      <c r="CZ250" s="749"/>
      <c r="DA250" s="749"/>
      <c r="DB250" s="749"/>
      <c r="DC250" s="920"/>
      <c r="DD250" s="749"/>
      <c r="DE250" s="749"/>
      <c r="DF250" s="749"/>
      <c r="DG250" s="920"/>
      <c r="DH250" s="749"/>
      <c r="DI250" s="749"/>
      <c r="DJ250" s="749"/>
      <c r="DK250" s="920"/>
      <c r="DL250" s="749"/>
      <c r="DM250" s="749"/>
      <c r="DN250" s="749"/>
      <c r="DO250" s="920"/>
      <c r="DP250" s="920"/>
      <c r="DQ250" s="920"/>
      <c r="DR250" s="920"/>
      <c r="DS250" s="920"/>
      <c r="DT250" s="920"/>
      <c r="DU250" s="920"/>
      <c r="DV250" s="920"/>
      <c r="DW250" s="920"/>
      <c r="DX250" s="920"/>
      <c r="DY250" s="920"/>
      <c r="DZ250" s="920"/>
      <c r="EA250" s="920"/>
      <c r="EB250" s="920"/>
      <c r="EC250" s="920"/>
      <c r="ED250" s="920"/>
      <c r="EE250" s="1365"/>
    </row>
    <row r="251" spans="1:135" ht="20.100000000000001" customHeight="1" thickBot="1">
      <c r="B251" s="1360" t="s">
        <v>521</v>
      </c>
      <c r="C251" s="1346"/>
      <c r="D251" s="1346"/>
      <c r="E251" s="1346"/>
      <c r="F251" s="1346"/>
      <c r="G251" s="1346"/>
      <c r="H251" s="1346"/>
      <c r="I251" s="1346"/>
      <c r="J251" s="1346" t="s">
        <v>522</v>
      </c>
      <c r="K251" s="1346"/>
      <c r="L251" s="1346"/>
      <c r="M251" s="1346"/>
      <c r="N251" s="1346"/>
      <c r="O251" s="1346"/>
      <c r="P251" s="1346" t="s">
        <v>676</v>
      </c>
      <c r="Q251" s="1346"/>
      <c r="R251" s="1346"/>
      <c r="S251" s="1346"/>
      <c r="T251" s="1346"/>
      <c r="U251" s="1346"/>
      <c r="V251" s="1346"/>
      <c r="W251" s="1346"/>
      <c r="X251" s="1346" t="s">
        <v>523</v>
      </c>
      <c r="Y251" s="1346"/>
      <c r="Z251" s="1346"/>
      <c r="AA251" s="1346"/>
      <c r="AB251" s="1346"/>
      <c r="AC251" s="1346"/>
      <c r="AD251" s="1346"/>
      <c r="AE251" s="1346"/>
      <c r="AF251" s="1346" t="s">
        <v>487</v>
      </c>
      <c r="AG251" s="1346"/>
      <c r="AH251" s="1346"/>
      <c r="AI251" s="1346"/>
      <c r="AJ251" s="1351"/>
      <c r="CU251" s="660"/>
      <c r="CV251" s="660"/>
      <c r="CW251" s="660"/>
      <c r="CX251" s="660"/>
      <c r="CY251" s="660"/>
      <c r="CZ251" s="660"/>
      <c r="DA251" s="660"/>
      <c r="DB251" s="660"/>
      <c r="DC251" s="660"/>
      <c r="DD251" s="660"/>
      <c r="DE251" s="660"/>
      <c r="DF251" s="660"/>
      <c r="DG251" s="660"/>
      <c r="DH251" s="660"/>
      <c r="DI251" s="660"/>
      <c r="DJ251" s="660"/>
      <c r="DK251" s="660"/>
      <c r="DL251" s="660"/>
      <c r="DM251" s="660"/>
      <c r="DN251" s="660"/>
      <c r="DO251" s="660"/>
      <c r="DP251" s="660"/>
      <c r="DQ251" s="660"/>
      <c r="DR251" s="660"/>
      <c r="DS251" s="660"/>
      <c r="DT251" s="660"/>
      <c r="DU251" s="660"/>
      <c r="DV251" s="660"/>
      <c r="DW251" s="660"/>
      <c r="DX251" s="660"/>
      <c r="DY251" s="660"/>
      <c r="DZ251" s="660"/>
      <c r="EA251" s="660"/>
      <c r="EB251" s="660"/>
      <c r="EC251" s="660"/>
      <c r="ED251" s="660"/>
      <c r="EE251" s="660"/>
    </row>
    <row r="252" spans="1:135" ht="20.100000000000001" customHeight="1" thickTop="1">
      <c r="B252" s="1347">
        <f>AG249</f>
        <v>4.24</v>
      </c>
      <c r="C252" s="1355"/>
      <c r="D252" s="1355"/>
      <c r="E252" s="1355"/>
      <c r="F252" s="1355"/>
      <c r="G252" s="1355"/>
      <c r="H252" s="1355"/>
      <c r="I252" s="1355"/>
      <c r="J252" s="1359">
        <f>X252/10.1</f>
        <v>2.5742574257425743</v>
      </c>
      <c r="K252" s="1359"/>
      <c r="L252" s="1359"/>
      <c r="M252" s="1359"/>
      <c r="N252" s="1359"/>
      <c r="O252" s="1359"/>
      <c r="P252" s="1343">
        <f>R245</f>
        <v>4.3</v>
      </c>
      <c r="Q252" s="1343"/>
      <c r="R252" s="1343"/>
      <c r="S252" s="1343"/>
      <c r="T252" s="1343"/>
      <c r="U252" s="1343"/>
      <c r="V252" s="1343"/>
      <c r="W252" s="1343"/>
      <c r="X252" s="1354">
        <f>Z245</f>
        <v>26</v>
      </c>
      <c r="Y252" s="1354"/>
      <c r="Z252" s="1354"/>
      <c r="AA252" s="1354"/>
      <c r="AB252" s="1354"/>
      <c r="AC252" s="1354"/>
      <c r="AD252" s="1354"/>
      <c r="AE252" s="1354"/>
      <c r="AF252" s="1343">
        <f>((X252*(P252)^3)/((B252)^3*(J252-1)^3))/X252</f>
        <v>0.26735021971298045</v>
      </c>
      <c r="AG252" s="1343"/>
      <c r="AH252" s="1343"/>
      <c r="AI252" s="1343"/>
      <c r="AJ252" s="1350"/>
      <c r="CU252" s="1362"/>
      <c r="CV252" s="1362"/>
      <c r="CW252" s="1362"/>
      <c r="CX252" s="1362"/>
      <c r="CY252" s="1362"/>
      <c r="CZ252" s="1362"/>
      <c r="DA252" s="1362"/>
      <c r="DB252" s="1362"/>
      <c r="DC252" s="1362"/>
      <c r="DD252" s="1362"/>
      <c r="DE252" s="1362"/>
      <c r="DF252" s="1362"/>
      <c r="DG252" s="1362"/>
      <c r="DH252" s="1362"/>
      <c r="DI252" s="1362"/>
      <c r="DJ252" s="1362"/>
      <c r="DK252" s="1362"/>
      <c r="DL252" s="1362"/>
      <c r="DM252" s="1362"/>
      <c r="DN252" s="1362"/>
      <c r="DO252" s="1362"/>
      <c r="DP252" s="1362"/>
      <c r="DQ252" s="1362"/>
      <c r="DR252" s="1362"/>
      <c r="DS252" s="1362"/>
      <c r="DT252" s="1362"/>
      <c r="DU252" s="1362"/>
      <c r="DV252" s="1362"/>
      <c r="DW252" s="1362"/>
      <c r="DX252" s="1362"/>
      <c r="DY252" s="1362"/>
      <c r="DZ252" s="1362"/>
      <c r="EA252" s="1362"/>
      <c r="EB252" s="1362"/>
      <c r="EC252" s="1362"/>
      <c r="ED252" s="1362"/>
      <c r="EE252" s="1362"/>
    </row>
    <row r="253" spans="1:135" ht="15" customHeight="1">
      <c r="B253" s="503"/>
      <c r="C253" s="292"/>
      <c r="D253" s="292"/>
      <c r="E253" s="292"/>
      <c r="F253" s="292"/>
      <c r="G253" s="292"/>
      <c r="H253" s="292"/>
      <c r="I253" s="292"/>
      <c r="J253" s="522"/>
      <c r="K253" s="522"/>
      <c r="L253" s="292"/>
      <c r="M253" s="292"/>
      <c r="N253" s="292"/>
      <c r="O253" s="292"/>
      <c r="P253" s="292"/>
      <c r="Q253" s="292"/>
      <c r="R253" s="503"/>
      <c r="S253" s="292"/>
      <c r="T253" s="292"/>
      <c r="U253" s="292"/>
      <c r="V253" s="292"/>
      <c r="W253" s="292"/>
      <c r="X253" s="292"/>
      <c r="Y253" s="292"/>
      <c r="Z253" s="668"/>
      <c r="AA253" s="292"/>
      <c r="AB253" s="292"/>
      <c r="AC253" s="292"/>
      <c r="AD253" s="292"/>
      <c r="AE253" s="292"/>
      <c r="AF253" s="292"/>
      <c r="AG253" s="678"/>
      <c r="AH253" s="678"/>
      <c r="AI253" s="678"/>
      <c r="AJ253" s="678"/>
      <c r="AK253" s="384"/>
      <c r="AL253" s="384"/>
    </row>
    <row r="254" spans="1:135" ht="15" customHeight="1">
      <c r="B254" s="503"/>
      <c r="C254" s="292"/>
      <c r="D254" s="292"/>
      <c r="E254" s="292"/>
      <c r="F254" s="292"/>
      <c r="G254" s="292"/>
      <c r="H254" s="292"/>
      <c r="I254" s="292"/>
      <c r="J254" s="522"/>
      <c r="K254" s="522"/>
      <c r="L254" s="292"/>
      <c r="M254" s="292"/>
      <c r="N254" s="292"/>
      <c r="O254" s="292"/>
      <c r="P254" s="292"/>
      <c r="Q254" s="292"/>
      <c r="R254" s="503"/>
      <c r="S254" s="292"/>
      <c r="T254" s="292"/>
      <c r="U254" s="292"/>
      <c r="V254" s="292"/>
      <c r="W254" s="292"/>
      <c r="X254" s="292"/>
      <c r="Y254" s="292"/>
      <c r="Z254" s="668"/>
      <c r="AA254" s="292"/>
      <c r="AB254" s="292"/>
      <c r="AC254" s="292"/>
      <c r="AD254" s="292"/>
      <c r="AE254" s="292"/>
      <c r="AF254" s="292"/>
      <c r="AG254" s="678"/>
      <c r="AH254" s="678"/>
      <c r="AI254" s="678"/>
      <c r="AJ254" s="678"/>
      <c r="AK254" s="384"/>
      <c r="AL254" s="384"/>
    </row>
    <row r="255" spans="1:135" ht="20.100000000000001" customHeight="1">
      <c r="B255" s="659" t="s">
        <v>491</v>
      </c>
      <c r="C255" s="672" t="s">
        <v>518</v>
      </c>
      <c r="D255" s="672"/>
      <c r="E255" s="672"/>
      <c r="AB255" s="346" t="s">
        <v>535</v>
      </c>
      <c r="AC255" s="1308" t="str">
        <f>AC166</f>
        <v>D구간</v>
      </c>
      <c r="AD255" s="787"/>
      <c r="AE255" s="787"/>
      <c r="AF255" s="787"/>
      <c r="AG255" s="787"/>
      <c r="AH255" s="787"/>
      <c r="AI255" s="787"/>
      <c r="AJ255" s="346" t="s">
        <v>537</v>
      </c>
      <c r="AK255" s="384"/>
      <c r="AL255" s="1356" t="s">
        <v>606</v>
      </c>
      <c r="AM255" s="1356"/>
      <c r="AN255" s="1356"/>
      <c r="AO255" s="1357">
        <f>O6</f>
        <v>11.6</v>
      </c>
      <c r="AP255" s="1357"/>
      <c r="AQ255" s="1357"/>
      <c r="AR255" s="1357"/>
      <c r="AS255" s="1356" t="s">
        <v>607</v>
      </c>
      <c r="AT255" s="1356"/>
      <c r="AU255" s="1356"/>
      <c r="AV255" s="1356">
        <f>AV256-(9.8*AO255^2/(2*PI()))*TANH(2*PI()*(AO256)/AV256)</f>
        <v>-4.671200714570503</v>
      </c>
      <c r="AW255" s="1356"/>
      <c r="AX255" s="1356"/>
      <c r="AY255" s="1356"/>
    </row>
    <row r="256" spans="1:135" ht="20.100000000000001" customHeight="1" thickBot="1">
      <c r="B256" s="1360" t="s">
        <v>55</v>
      </c>
      <c r="C256" s="1346"/>
      <c r="D256" s="1346"/>
      <c r="E256" s="1346"/>
      <c r="F256" s="1346"/>
      <c r="G256" s="1346" t="s">
        <v>519</v>
      </c>
      <c r="H256" s="1346"/>
      <c r="I256" s="1346"/>
      <c r="J256" s="1346" t="s">
        <v>70</v>
      </c>
      <c r="K256" s="1346"/>
      <c r="L256" s="1346"/>
      <c r="M256" s="1346"/>
      <c r="N256" s="1346" t="s">
        <v>825</v>
      </c>
      <c r="O256" s="1346"/>
      <c r="P256" s="1346"/>
      <c r="Q256" s="1346"/>
      <c r="R256" s="1346" t="s">
        <v>12</v>
      </c>
      <c r="S256" s="1346"/>
      <c r="T256" s="1346"/>
      <c r="U256" s="1346" t="s">
        <v>826</v>
      </c>
      <c r="V256" s="1346"/>
      <c r="W256" s="1346"/>
      <c r="X256" s="1346"/>
      <c r="Y256" s="1346"/>
      <c r="Z256" s="1346" t="s">
        <v>520</v>
      </c>
      <c r="AA256" s="1346"/>
      <c r="AB256" s="1346"/>
      <c r="AC256" s="1346" t="s">
        <v>11</v>
      </c>
      <c r="AD256" s="1346"/>
      <c r="AE256" s="1346"/>
      <c r="AF256" s="1346"/>
      <c r="AG256" s="1346" t="s">
        <v>521</v>
      </c>
      <c r="AH256" s="1346"/>
      <c r="AI256" s="1346"/>
      <c r="AJ256" s="1351"/>
      <c r="AK256" s="384"/>
      <c r="AL256" s="1356" t="s">
        <v>608</v>
      </c>
      <c r="AM256" s="1356"/>
      <c r="AN256" s="1356"/>
      <c r="AO256" s="1358">
        <f>B257</f>
        <v>6.4560000000000004</v>
      </c>
      <c r="AP256" s="1358"/>
      <c r="AQ256" s="1358"/>
      <c r="AR256" s="1358"/>
      <c r="AS256" s="1356" t="s">
        <v>609</v>
      </c>
      <c r="AT256" s="1356"/>
      <c r="AU256" s="1356"/>
      <c r="AV256" s="1356">
        <v>86.822401529686715</v>
      </c>
      <c r="AW256" s="1356"/>
      <c r="AX256" s="1356"/>
      <c r="AY256" s="1356"/>
      <c r="AZ256" s="672"/>
      <c r="CU256" s="292"/>
      <c r="CV256" s="660"/>
      <c r="CW256" s="660"/>
      <c r="CX256" s="660"/>
      <c r="CY256" s="660"/>
      <c r="CZ256" s="660"/>
      <c r="DA256" s="660"/>
      <c r="DB256" s="660"/>
      <c r="DC256" s="660"/>
      <c r="DD256" s="660"/>
      <c r="DE256" s="660"/>
      <c r="DF256" s="660"/>
      <c r="DG256" s="660"/>
      <c r="DH256" s="660"/>
      <c r="DI256" s="660"/>
      <c r="DJ256" s="660"/>
      <c r="DK256" s="660"/>
      <c r="DL256" s="660"/>
      <c r="DM256" s="660"/>
      <c r="DN256" s="660"/>
      <c r="DO256" s="660"/>
      <c r="DP256" s="660"/>
      <c r="DQ256" s="660"/>
      <c r="DR256" s="660"/>
      <c r="DS256" s="660"/>
      <c r="DT256" s="660"/>
      <c r="DU256" s="660"/>
      <c r="DV256" s="660"/>
      <c r="DW256" s="660"/>
      <c r="DX256" s="660"/>
      <c r="DY256" s="660"/>
      <c r="DZ256" s="660"/>
      <c r="EA256" s="660"/>
      <c r="EB256" s="660"/>
      <c r="EC256" s="660"/>
      <c r="ED256" s="660"/>
      <c r="EE256" s="660"/>
    </row>
    <row r="257" spans="1:135" ht="20.100000000000001" customHeight="1" thickTop="1">
      <c r="B257" s="1347">
        <f>B242</f>
        <v>6.4560000000000004</v>
      </c>
      <c r="C257" s="1343"/>
      <c r="D257" s="1343"/>
      <c r="E257" s="1343"/>
      <c r="F257" s="1343"/>
      <c r="G257" s="1343">
        <f>G242</f>
        <v>5.3</v>
      </c>
      <c r="H257" s="1343"/>
      <c r="I257" s="1343"/>
      <c r="J257" s="1343">
        <f>AV256</f>
        <v>86.822401529686715</v>
      </c>
      <c r="K257" s="1343"/>
      <c r="L257" s="1343"/>
      <c r="M257" s="1343"/>
      <c r="N257" s="1343">
        <v>0.45</v>
      </c>
      <c r="O257" s="1343"/>
      <c r="P257" s="1343"/>
      <c r="Q257" s="1343"/>
      <c r="R257" s="1343">
        <v>0</v>
      </c>
      <c r="S257" s="1343"/>
      <c r="T257" s="1343"/>
      <c r="U257" s="1343">
        <f>MAX(N257*(SIN(RADIANS(R257)))^2*(COS(2*PI()*G257*COS(RADIANS(R257))/J257))^2,(COS(RADIANS(R257)))^2*(SIN(2*PI()*G257*COS(RADIANS(R257))/J257))^2)</f>
        <v>0.14003797917856683</v>
      </c>
      <c r="V257" s="1343"/>
      <c r="W257" s="1343"/>
      <c r="X257" s="1343"/>
      <c r="Y257" s="1343"/>
      <c r="Z257" s="1343">
        <f>((4*PI()*B257)/J257)/SINH((4*PI()*B257)/J257)</f>
        <v>0.86804811174170227</v>
      </c>
      <c r="AA257" s="1343"/>
      <c r="AB257" s="1343"/>
      <c r="AC257" s="1343">
        <f>U257*Z257</f>
        <v>0.12155970339807876</v>
      </c>
      <c r="AD257" s="1343"/>
      <c r="AE257" s="1343"/>
      <c r="AF257" s="1343"/>
      <c r="AG257" s="1343">
        <f>ROUND(MAX(1.8,(1.3*((1-AC257)/(AC257)^(1/3)*(B257/I6))+(1.8*EXP((-1.5)*(1-AC257)^2/(AC257)^(1/3)*(B257/I6))))),2)</f>
        <v>3.59</v>
      </c>
      <c r="AH257" s="1343"/>
      <c r="AI257" s="1343"/>
      <c r="AJ257" s="1350"/>
      <c r="AK257" s="919"/>
      <c r="AL257" s="919"/>
      <c r="AM257" s="919"/>
      <c r="AP257" s="673"/>
      <c r="AQ257" s="919"/>
      <c r="AR257" s="919"/>
      <c r="AS257" s="595"/>
      <c r="AT257" s="1371"/>
      <c r="AU257" s="1371"/>
      <c r="CU257" s="1362"/>
      <c r="CV257" s="1362"/>
      <c r="CW257" s="1362"/>
      <c r="CX257" s="1362"/>
      <c r="CY257" s="1362"/>
      <c r="CZ257" s="1362"/>
      <c r="DA257" s="1362"/>
      <c r="DB257" s="1362"/>
      <c r="DC257" s="1362"/>
      <c r="DD257" s="1362"/>
      <c r="DE257" s="1362"/>
      <c r="DF257" s="1362"/>
      <c r="DG257" s="1362"/>
      <c r="DH257" s="1362"/>
      <c r="DI257" s="1362"/>
      <c r="DJ257" s="1362"/>
      <c r="DK257" s="1362"/>
      <c r="DL257" s="1362"/>
      <c r="DM257" s="1362"/>
      <c r="DN257" s="1362"/>
      <c r="DO257" s="1362"/>
      <c r="DP257" s="1362"/>
      <c r="DQ257" s="1362"/>
      <c r="DR257" s="1362"/>
      <c r="DS257" s="1362"/>
      <c r="DT257" s="1362"/>
      <c r="DU257" s="1362"/>
      <c r="DV257" s="1362"/>
      <c r="DW257" s="1362"/>
      <c r="DX257" s="1362"/>
      <c r="DY257" s="1362"/>
      <c r="DZ257" s="1362"/>
      <c r="EA257" s="1362"/>
      <c r="EB257" s="1362"/>
      <c r="EC257" s="1362"/>
      <c r="ED257" s="1362"/>
      <c r="EE257" s="1366"/>
    </row>
    <row r="258" spans="1:135" ht="9.9499999999999993" customHeight="1">
      <c r="A258" s="672"/>
      <c r="B258" s="672"/>
      <c r="C258" s="672"/>
      <c r="D258" s="672"/>
      <c r="E258" s="672"/>
      <c r="F258" s="672"/>
      <c r="G258" s="672"/>
      <c r="H258" s="672"/>
      <c r="I258" s="672"/>
      <c r="J258" s="672"/>
      <c r="K258" s="672"/>
      <c r="L258" s="672"/>
      <c r="M258" s="672"/>
      <c r="N258" s="672"/>
      <c r="O258" s="672"/>
      <c r="P258" s="672"/>
      <c r="Q258" s="672"/>
      <c r="R258" s="672"/>
      <c r="S258" s="672"/>
      <c r="T258" s="672"/>
      <c r="U258" s="672"/>
      <c r="V258" s="672"/>
      <c r="W258" s="672"/>
      <c r="X258" s="672"/>
      <c r="Y258" s="672"/>
      <c r="Z258" s="672"/>
      <c r="AA258" s="672"/>
      <c r="AB258" s="672"/>
      <c r="AC258" s="672"/>
      <c r="AD258" s="672"/>
      <c r="AE258" s="672"/>
      <c r="AF258" s="672"/>
      <c r="AG258" s="672"/>
      <c r="AH258" s="672"/>
      <c r="AI258" s="672"/>
      <c r="AJ258" s="672"/>
      <c r="CU258" s="920"/>
      <c r="CV258" s="920"/>
      <c r="CW258" s="920"/>
      <c r="CX258" s="920"/>
      <c r="CY258" s="920"/>
      <c r="CZ258" s="920"/>
      <c r="DA258" s="920"/>
      <c r="DB258" s="920"/>
      <c r="DC258" s="920"/>
      <c r="DD258" s="920"/>
      <c r="DE258" s="920"/>
      <c r="DF258" s="920"/>
      <c r="DG258" s="920"/>
      <c r="DH258" s="920"/>
      <c r="DI258" s="920"/>
      <c r="DJ258" s="920"/>
      <c r="DK258" s="920"/>
      <c r="DL258" s="920"/>
      <c r="DM258" s="920"/>
      <c r="DN258" s="920"/>
      <c r="DO258" s="920"/>
      <c r="DP258" s="920"/>
      <c r="DQ258" s="920"/>
      <c r="DR258" s="920"/>
      <c r="DS258" s="920"/>
      <c r="DT258" s="920"/>
      <c r="DU258" s="920"/>
      <c r="DV258" s="920"/>
      <c r="DW258" s="920"/>
      <c r="DX258" s="920"/>
      <c r="DY258" s="920"/>
      <c r="DZ258" s="920"/>
      <c r="EA258" s="920"/>
      <c r="EB258" s="920"/>
      <c r="EC258" s="920"/>
      <c r="ED258" s="920"/>
      <c r="EE258" s="1365"/>
    </row>
    <row r="259" spans="1:135" ht="20.100000000000001" customHeight="1" thickBot="1">
      <c r="B259" s="1360" t="s">
        <v>521</v>
      </c>
      <c r="C259" s="1346"/>
      <c r="D259" s="1346"/>
      <c r="E259" s="1346"/>
      <c r="F259" s="1346"/>
      <c r="G259" s="1346"/>
      <c r="H259" s="1346"/>
      <c r="I259" s="1346"/>
      <c r="J259" s="1346" t="s">
        <v>522</v>
      </c>
      <c r="K259" s="1346"/>
      <c r="L259" s="1346"/>
      <c r="M259" s="1346"/>
      <c r="N259" s="1346"/>
      <c r="O259" s="1346"/>
      <c r="P259" s="1346"/>
      <c r="Q259" s="1346"/>
      <c r="R259" s="1346" t="s">
        <v>676</v>
      </c>
      <c r="S259" s="1346"/>
      <c r="T259" s="1346"/>
      <c r="U259" s="1346"/>
      <c r="V259" s="1346"/>
      <c r="W259" s="1346"/>
      <c r="X259" s="1346"/>
      <c r="Y259" s="1346"/>
      <c r="Z259" s="1346" t="s">
        <v>523</v>
      </c>
      <c r="AA259" s="1346"/>
      <c r="AB259" s="1346"/>
      <c r="AC259" s="1346"/>
      <c r="AD259" s="1346"/>
      <c r="AE259" s="1346"/>
      <c r="AF259" s="1346" t="s">
        <v>487</v>
      </c>
      <c r="AG259" s="1346"/>
      <c r="AH259" s="1346"/>
      <c r="AI259" s="1346"/>
      <c r="AJ259" s="1351"/>
      <c r="CU259" s="660"/>
      <c r="CV259" s="660"/>
      <c r="CW259" s="660"/>
      <c r="CX259" s="660"/>
      <c r="CY259" s="660"/>
      <c r="CZ259" s="660"/>
      <c r="DA259" s="660"/>
      <c r="DB259" s="660"/>
      <c r="DC259" s="660"/>
      <c r="DD259" s="660"/>
      <c r="DE259" s="660"/>
      <c r="DF259" s="660"/>
      <c r="DG259" s="660"/>
      <c r="DH259" s="660"/>
      <c r="DI259" s="660"/>
      <c r="DJ259" s="660"/>
      <c r="DK259" s="660"/>
      <c r="DL259" s="660"/>
      <c r="DM259" s="660"/>
      <c r="DN259" s="660"/>
      <c r="DO259" s="660"/>
      <c r="DP259" s="660"/>
      <c r="DQ259" s="660"/>
      <c r="DR259" s="660"/>
      <c r="DS259" s="660"/>
      <c r="DT259" s="660"/>
      <c r="DU259" s="660"/>
      <c r="DV259" s="660"/>
      <c r="DW259" s="660"/>
      <c r="DX259" s="660"/>
      <c r="DY259" s="660"/>
      <c r="DZ259" s="660"/>
      <c r="EA259" s="660"/>
      <c r="EB259" s="660"/>
      <c r="EC259" s="660"/>
      <c r="ED259" s="660"/>
      <c r="EE259" s="660"/>
    </row>
    <row r="260" spans="1:135" ht="20.100000000000001" customHeight="1" thickTop="1">
      <c r="B260" s="1347">
        <f>AG257</f>
        <v>3.59</v>
      </c>
      <c r="C260" s="1355"/>
      <c r="D260" s="1355"/>
      <c r="E260" s="1355"/>
      <c r="F260" s="1355"/>
      <c r="G260" s="1355"/>
      <c r="H260" s="1355"/>
      <c r="I260" s="1355"/>
      <c r="J260" s="1361">
        <f>Z260/10.1</f>
        <v>2.5742574257425743</v>
      </c>
      <c r="K260" s="1361"/>
      <c r="L260" s="1361"/>
      <c r="M260" s="1361"/>
      <c r="N260" s="1361"/>
      <c r="O260" s="1361"/>
      <c r="P260" s="1361"/>
      <c r="Q260" s="1361"/>
      <c r="R260" s="1343">
        <f>I6</f>
        <v>4.2</v>
      </c>
      <c r="S260" s="1355"/>
      <c r="T260" s="1355"/>
      <c r="U260" s="1355"/>
      <c r="V260" s="1355"/>
      <c r="W260" s="1355"/>
      <c r="X260" s="1355"/>
      <c r="Y260" s="1355"/>
      <c r="Z260" s="1354">
        <v>26</v>
      </c>
      <c r="AA260" s="1355"/>
      <c r="AB260" s="1355"/>
      <c r="AC260" s="1355"/>
      <c r="AD260" s="1355"/>
      <c r="AE260" s="1355"/>
      <c r="AF260" s="1343">
        <f>((Z260*(R260)^3)/((B260)^3*(J260-1)^3))/Z260</f>
        <v>0.41042827644900481</v>
      </c>
      <c r="AG260" s="1343"/>
      <c r="AH260" s="1343"/>
      <c r="AI260" s="1343"/>
      <c r="AJ260" s="1350"/>
      <c r="CU260" s="1362"/>
      <c r="CV260" s="1362"/>
      <c r="CW260" s="1362"/>
      <c r="CX260" s="1362"/>
      <c r="CY260" s="1362"/>
      <c r="CZ260" s="1362"/>
      <c r="DA260" s="1362"/>
      <c r="DB260" s="1362"/>
      <c r="DC260" s="1362"/>
      <c r="DD260" s="1362"/>
      <c r="DE260" s="1362"/>
      <c r="DF260" s="1362"/>
      <c r="DG260" s="1362"/>
      <c r="DH260" s="1362"/>
      <c r="DI260" s="1362"/>
      <c r="DJ260" s="1362"/>
      <c r="DK260" s="1362"/>
      <c r="DL260" s="1362"/>
      <c r="DM260" s="1362"/>
      <c r="DN260" s="1362"/>
      <c r="DO260" s="1362"/>
      <c r="DP260" s="1362"/>
      <c r="DQ260" s="1362"/>
      <c r="DR260" s="1362"/>
      <c r="DS260" s="1362"/>
      <c r="DT260" s="1362"/>
      <c r="DU260" s="1362"/>
      <c r="DV260" s="1362"/>
      <c r="DW260" s="1362"/>
      <c r="DX260" s="1362"/>
      <c r="DY260" s="1362"/>
      <c r="DZ260" s="1362"/>
      <c r="EA260" s="1362"/>
      <c r="EB260" s="1362"/>
      <c r="EC260" s="1362"/>
      <c r="ED260" s="1362"/>
      <c r="EE260" s="1362"/>
    </row>
    <row r="261" spans="1:135" s="677" customFormat="1" ht="9.9499999999999993" customHeight="1">
      <c r="A261" s="676"/>
      <c r="F261" s="676"/>
      <c r="G261" s="676"/>
      <c r="H261" s="676"/>
      <c r="I261" s="676"/>
      <c r="J261" s="676"/>
      <c r="K261" s="676"/>
      <c r="L261" s="676"/>
      <c r="M261" s="676"/>
      <c r="N261" s="676"/>
      <c r="O261" s="676"/>
      <c r="P261" s="676"/>
      <c r="Q261" s="676"/>
      <c r="R261" s="676"/>
      <c r="S261" s="676"/>
      <c r="T261" s="676"/>
      <c r="U261" s="676"/>
      <c r="V261" s="676"/>
      <c r="W261" s="676"/>
      <c r="X261" s="676"/>
      <c r="Y261" s="676"/>
      <c r="Z261" s="676"/>
      <c r="AA261" s="676"/>
      <c r="AB261" s="676"/>
      <c r="AC261" s="676"/>
      <c r="AD261" s="676"/>
      <c r="AE261" s="676"/>
      <c r="AF261" s="676"/>
      <c r="AG261" s="676"/>
      <c r="AH261" s="676"/>
      <c r="AI261" s="676"/>
      <c r="AJ261" s="676"/>
      <c r="CU261" s="1367"/>
      <c r="CV261" s="1081"/>
      <c r="CW261" s="1081"/>
      <c r="CX261" s="1081"/>
      <c r="CY261" s="1081"/>
      <c r="CZ261" s="1081"/>
      <c r="DA261" s="1081"/>
      <c r="DB261" s="1081"/>
      <c r="DC261" s="1368"/>
      <c r="DD261" s="1368"/>
      <c r="DE261" s="1368"/>
      <c r="DF261" s="1368"/>
      <c r="DG261" s="1368"/>
      <c r="DH261" s="1368"/>
      <c r="DI261" s="1368"/>
      <c r="DJ261" s="1368"/>
      <c r="DK261" s="1367"/>
      <c r="DL261" s="1081"/>
      <c r="DM261" s="1081"/>
      <c r="DN261" s="1081"/>
      <c r="DO261" s="1081"/>
      <c r="DP261" s="1081"/>
      <c r="DQ261" s="1081"/>
      <c r="DR261" s="1081"/>
      <c r="DS261" s="1369"/>
      <c r="DT261" s="1081"/>
      <c r="DU261" s="1081"/>
      <c r="DV261" s="1081"/>
      <c r="DW261" s="1081"/>
      <c r="DX261" s="1081"/>
      <c r="DY261" s="1081"/>
      <c r="DZ261" s="1081"/>
      <c r="EA261" s="1370"/>
      <c r="EB261" s="1370"/>
      <c r="EC261" s="1370"/>
      <c r="ED261" s="1370"/>
      <c r="EE261" s="1370"/>
    </row>
    <row r="262" spans="1:135" ht="15" customHeight="1">
      <c r="CU262" s="920"/>
      <c r="CV262" s="749"/>
      <c r="CW262" s="749"/>
      <c r="CX262" s="749"/>
      <c r="CY262" s="749"/>
      <c r="CZ262" s="749"/>
      <c r="DA262" s="749"/>
      <c r="DB262" s="749"/>
      <c r="DC262" s="1363"/>
      <c r="DD262" s="749"/>
      <c r="DE262" s="749"/>
      <c r="DF262" s="749"/>
      <c r="DG262" s="749"/>
      <c r="DH262" s="749"/>
      <c r="DI262" s="749"/>
      <c r="DJ262" s="749"/>
      <c r="DK262" s="920"/>
      <c r="DL262" s="749"/>
      <c r="DM262" s="749"/>
      <c r="DN262" s="749"/>
      <c r="DO262" s="749"/>
      <c r="DP262" s="749"/>
      <c r="DQ262" s="749"/>
      <c r="DR262" s="749"/>
      <c r="DS262" s="1363"/>
      <c r="DT262" s="749"/>
      <c r="DU262" s="749"/>
      <c r="DV262" s="749"/>
      <c r="DW262" s="749"/>
      <c r="DX262" s="749"/>
      <c r="DY262" s="749"/>
      <c r="DZ262" s="749"/>
      <c r="EA262" s="1364"/>
      <c r="EB262" s="1364"/>
      <c r="EC262" s="1364"/>
      <c r="ED262" s="1364"/>
      <c r="EE262" s="1364"/>
    </row>
    <row r="263" spans="1:135" ht="20.100000000000001" customHeight="1">
      <c r="B263" s="659" t="s">
        <v>491</v>
      </c>
      <c r="C263" s="672" t="s">
        <v>518</v>
      </c>
      <c r="D263" s="672"/>
      <c r="E263" s="672"/>
      <c r="AB263" s="346" t="s">
        <v>535</v>
      </c>
      <c r="AC263" s="1308" t="e">
        <f>#REF!</f>
        <v>#REF!</v>
      </c>
      <c r="AD263" s="787"/>
      <c r="AE263" s="787"/>
      <c r="AF263" s="787"/>
      <c r="AG263" s="787"/>
      <c r="AH263" s="787"/>
      <c r="AI263" s="787"/>
      <c r="AJ263" s="346" t="s">
        <v>537</v>
      </c>
      <c r="AK263" s="384"/>
      <c r="AL263" s="1356" t="s">
        <v>606</v>
      </c>
      <c r="AM263" s="1356"/>
      <c r="AN263" s="1356"/>
      <c r="AO263" s="1357" t="e">
        <f>#REF!</f>
        <v>#REF!</v>
      </c>
      <c r="AP263" s="1357"/>
      <c r="AQ263" s="1357"/>
      <c r="AR263" s="1357"/>
      <c r="AS263" s="1356" t="s">
        <v>607</v>
      </c>
      <c r="AT263" s="1356"/>
      <c r="AU263" s="1356"/>
      <c r="AV263" s="1356" t="e">
        <f>AV264-(9.8*AO263^2/(2*PI()))*TANH(2*PI()*(AO264)/AV264)</f>
        <v>#REF!</v>
      </c>
      <c r="AW263" s="1356"/>
      <c r="AX263" s="1356"/>
      <c r="AY263" s="1356"/>
    </row>
    <row r="264" spans="1:135" ht="20.100000000000001" customHeight="1" thickBot="1">
      <c r="B264" s="1360" t="s">
        <v>55</v>
      </c>
      <c r="C264" s="1346"/>
      <c r="D264" s="1346"/>
      <c r="E264" s="1346"/>
      <c r="F264" s="1346"/>
      <c r="G264" s="1346" t="s">
        <v>519</v>
      </c>
      <c r="H264" s="1346"/>
      <c r="I264" s="1346"/>
      <c r="J264" s="1346" t="s">
        <v>70</v>
      </c>
      <c r="K264" s="1346"/>
      <c r="L264" s="1346"/>
      <c r="M264" s="1346"/>
      <c r="N264" s="1346" t="s">
        <v>825</v>
      </c>
      <c r="O264" s="1346"/>
      <c r="P264" s="1346"/>
      <c r="Q264" s="1346"/>
      <c r="R264" s="1346" t="s">
        <v>12</v>
      </c>
      <c r="S264" s="1346"/>
      <c r="T264" s="1346"/>
      <c r="U264" s="1346" t="s">
        <v>826</v>
      </c>
      <c r="V264" s="1346"/>
      <c r="W264" s="1346"/>
      <c r="X264" s="1346"/>
      <c r="Y264" s="1346"/>
      <c r="Z264" s="1346" t="s">
        <v>520</v>
      </c>
      <c r="AA264" s="1346"/>
      <c r="AB264" s="1346"/>
      <c r="AC264" s="1346" t="s">
        <v>11</v>
      </c>
      <c r="AD264" s="1346"/>
      <c r="AE264" s="1346"/>
      <c r="AF264" s="1346"/>
      <c r="AG264" s="1346" t="s">
        <v>521</v>
      </c>
      <c r="AH264" s="1346"/>
      <c r="AI264" s="1346"/>
      <c r="AJ264" s="1351"/>
      <c r="AK264" s="384"/>
      <c r="AL264" s="1356" t="s">
        <v>608</v>
      </c>
      <c r="AM264" s="1356"/>
      <c r="AN264" s="1356"/>
      <c r="AO264" s="1358">
        <f>B265</f>
        <v>6.4560000000000004</v>
      </c>
      <c r="AP264" s="1358"/>
      <c r="AQ264" s="1358"/>
      <c r="AR264" s="1358"/>
      <c r="AS264" s="1356" t="s">
        <v>609</v>
      </c>
      <c r="AT264" s="1356"/>
      <c r="AU264" s="1356"/>
      <c r="AV264" s="1356">
        <v>89.287989064141712</v>
      </c>
      <c r="AW264" s="1356"/>
      <c r="AX264" s="1356"/>
      <c r="AY264" s="1356"/>
      <c r="AZ264" s="672"/>
      <c r="CU264" s="292"/>
      <c r="CV264" s="660"/>
      <c r="CW264" s="660"/>
      <c r="CX264" s="660"/>
      <c r="CY264" s="660"/>
      <c r="CZ264" s="660"/>
      <c r="DA264" s="660"/>
      <c r="DB264" s="660"/>
      <c r="DC264" s="660"/>
      <c r="DD264" s="660"/>
      <c r="DE264" s="660"/>
      <c r="DF264" s="660"/>
      <c r="DG264" s="660"/>
      <c r="DH264" s="660"/>
      <c r="DI264" s="660"/>
      <c r="DJ264" s="660"/>
      <c r="DK264" s="660"/>
      <c r="DL264" s="660"/>
      <c r="DM264" s="660"/>
      <c r="DN264" s="660"/>
      <c r="DO264" s="660"/>
      <c r="DP264" s="660"/>
      <c r="DQ264" s="660"/>
      <c r="DR264" s="660"/>
      <c r="DS264" s="660"/>
      <c r="DT264" s="660"/>
      <c r="DU264" s="660"/>
      <c r="DV264" s="660"/>
      <c r="DW264" s="660"/>
      <c r="DX264" s="660"/>
      <c r="DY264" s="660"/>
      <c r="DZ264" s="660"/>
      <c r="EA264" s="660"/>
      <c r="EB264" s="660"/>
      <c r="EC264" s="660"/>
      <c r="ED264" s="660"/>
      <c r="EE264" s="660"/>
    </row>
    <row r="265" spans="1:135" ht="20.100000000000001" customHeight="1" thickTop="1">
      <c r="B265" s="1347">
        <f>B257</f>
        <v>6.4560000000000004</v>
      </c>
      <c r="C265" s="1343"/>
      <c r="D265" s="1343"/>
      <c r="E265" s="1343"/>
      <c r="F265" s="1343"/>
      <c r="G265" s="1343">
        <f>G257</f>
        <v>5.3</v>
      </c>
      <c r="H265" s="1343"/>
      <c r="I265" s="1343"/>
      <c r="J265" s="1343">
        <f>AV264</f>
        <v>89.287989064141712</v>
      </c>
      <c r="K265" s="1343"/>
      <c r="L265" s="1343"/>
      <c r="M265" s="1343"/>
      <c r="N265" s="1343">
        <v>0.45</v>
      </c>
      <c r="O265" s="1343"/>
      <c r="P265" s="1343"/>
      <c r="Q265" s="1343"/>
      <c r="R265" s="1343">
        <v>0</v>
      </c>
      <c r="S265" s="1343"/>
      <c r="T265" s="1343"/>
      <c r="U265" s="1343">
        <f>MAX(N265*(SIN(RADIANS(R265)))^2*(COS(2*PI()*G265*COS(RADIANS(R265))/J265))^2,(COS(RADIANS(R265)))^2*(SIN(2*PI()*G265*COS(RADIANS(R265))/J265))^2)</f>
        <v>0.13276832768799823</v>
      </c>
      <c r="V265" s="1343"/>
      <c r="W265" s="1343"/>
      <c r="X265" s="1343"/>
      <c r="Y265" s="1343"/>
      <c r="Z265" s="1343">
        <f>((4*PI()*B265)/J265)/SINH((4*PI()*B265)/J265)</f>
        <v>0.87459223648847073</v>
      </c>
      <c r="AA265" s="1343"/>
      <c r="AB265" s="1343"/>
      <c r="AC265" s="1343">
        <f>U265*Z265</f>
        <v>0.11611814864748053</v>
      </c>
      <c r="AD265" s="1343"/>
      <c r="AE265" s="1343"/>
      <c r="AF265" s="1343"/>
      <c r="AG265" s="1343" t="e">
        <f>ROUND(MAX(1.8,(1.3*((1-AC265)/(AC265)^(1/3)*(B265/#REF!))+(1.8*EXP((-1.5)*(1-AC265)^2/(AC265)^(1/3)*(B265/#REF!))))),2)</f>
        <v>#REF!</v>
      </c>
      <c r="AH265" s="1343"/>
      <c r="AI265" s="1343"/>
      <c r="AJ265" s="1350"/>
      <c r="AK265" s="919"/>
      <c r="AL265" s="919"/>
      <c r="AM265" s="919"/>
      <c r="AP265" s="673"/>
      <c r="AQ265" s="919"/>
      <c r="AR265" s="919"/>
      <c r="AS265" s="595"/>
      <c r="AT265" s="1371"/>
      <c r="AU265" s="1371"/>
      <c r="CU265" s="1362"/>
      <c r="CV265" s="1362"/>
      <c r="CW265" s="1362"/>
      <c r="CX265" s="1362"/>
      <c r="CY265" s="1362"/>
      <c r="CZ265" s="1362"/>
      <c r="DA265" s="1362"/>
      <c r="DB265" s="1362"/>
      <c r="DC265" s="1362"/>
      <c r="DD265" s="1362"/>
      <c r="DE265" s="1362"/>
      <c r="DF265" s="1362"/>
      <c r="DG265" s="1362"/>
      <c r="DH265" s="1362"/>
      <c r="DI265" s="1362"/>
      <c r="DJ265" s="1362"/>
      <c r="DK265" s="1362"/>
      <c r="DL265" s="1362"/>
      <c r="DM265" s="1362"/>
      <c r="DN265" s="1362"/>
      <c r="DO265" s="1362"/>
      <c r="DP265" s="1362"/>
      <c r="DQ265" s="1362"/>
      <c r="DR265" s="1362"/>
      <c r="DS265" s="1362"/>
      <c r="DT265" s="1362"/>
      <c r="DU265" s="1362"/>
      <c r="DV265" s="1362"/>
      <c r="DW265" s="1362"/>
      <c r="DX265" s="1362"/>
      <c r="DY265" s="1362"/>
      <c r="DZ265" s="1362"/>
      <c r="EA265" s="1362"/>
      <c r="EB265" s="1362"/>
      <c r="EC265" s="1362"/>
      <c r="ED265" s="1362"/>
      <c r="EE265" s="1366"/>
    </row>
    <row r="266" spans="1:135" ht="9.9499999999999993" customHeight="1">
      <c r="A266" s="672"/>
      <c r="B266" s="672"/>
      <c r="C266" s="672"/>
      <c r="D266" s="672"/>
      <c r="E266" s="672"/>
      <c r="F266" s="672"/>
      <c r="G266" s="672"/>
      <c r="H266" s="672"/>
      <c r="I266" s="672"/>
      <c r="J266" s="672"/>
      <c r="K266" s="672"/>
      <c r="L266" s="672"/>
      <c r="M266" s="672"/>
      <c r="N266" s="672"/>
      <c r="O266" s="672"/>
      <c r="P266" s="672"/>
      <c r="Q266" s="672"/>
      <c r="R266" s="672"/>
      <c r="S266" s="672"/>
      <c r="T266" s="672"/>
      <c r="U266" s="672"/>
      <c r="V266" s="672"/>
      <c r="W266" s="672"/>
      <c r="X266" s="672"/>
      <c r="Y266" s="672"/>
      <c r="Z266" s="672"/>
      <c r="AA266" s="672"/>
      <c r="AB266" s="672"/>
      <c r="AC266" s="672"/>
      <c r="AD266" s="672"/>
      <c r="AE266" s="672"/>
      <c r="AF266" s="672"/>
      <c r="AG266" s="672"/>
      <c r="AH266" s="672"/>
      <c r="AI266" s="672"/>
      <c r="AJ266" s="672"/>
      <c r="CU266" s="920"/>
      <c r="CV266" s="920"/>
      <c r="CW266" s="920"/>
      <c r="CX266" s="920"/>
      <c r="CY266" s="920"/>
      <c r="CZ266" s="920"/>
      <c r="DA266" s="920"/>
      <c r="DB266" s="920"/>
      <c r="DC266" s="920"/>
      <c r="DD266" s="920"/>
      <c r="DE266" s="920"/>
      <c r="DF266" s="920"/>
      <c r="DG266" s="920"/>
      <c r="DH266" s="920"/>
      <c r="DI266" s="920"/>
      <c r="DJ266" s="920"/>
      <c r="DK266" s="920"/>
      <c r="DL266" s="920"/>
      <c r="DM266" s="920"/>
      <c r="DN266" s="920"/>
      <c r="DO266" s="920"/>
      <c r="DP266" s="920"/>
      <c r="DQ266" s="920"/>
      <c r="DR266" s="920"/>
      <c r="DS266" s="920"/>
      <c r="DT266" s="920"/>
      <c r="DU266" s="920"/>
      <c r="DV266" s="920"/>
      <c r="DW266" s="920"/>
      <c r="DX266" s="920"/>
      <c r="DY266" s="920"/>
      <c r="DZ266" s="920"/>
      <c r="EA266" s="920"/>
      <c r="EB266" s="920"/>
      <c r="EC266" s="920"/>
      <c r="ED266" s="920"/>
      <c r="EE266" s="1365"/>
    </row>
    <row r="267" spans="1:135" ht="20.100000000000001" customHeight="1" thickBot="1">
      <c r="B267" s="1360" t="s">
        <v>521</v>
      </c>
      <c r="C267" s="1346"/>
      <c r="D267" s="1346"/>
      <c r="E267" s="1346"/>
      <c r="F267" s="1346"/>
      <c r="G267" s="1346"/>
      <c r="H267" s="1346"/>
      <c r="I267" s="1346"/>
      <c r="J267" s="1346" t="s">
        <v>522</v>
      </c>
      <c r="K267" s="1346"/>
      <c r="L267" s="1346"/>
      <c r="M267" s="1346"/>
      <c r="N267" s="1346"/>
      <c r="O267" s="1346"/>
      <c r="P267" s="1346"/>
      <c r="Q267" s="1346"/>
      <c r="R267" s="1346" t="s">
        <v>676</v>
      </c>
      <c r="S267" s="1346"/>
      <c r="T267" s="1346"/>
      <c r="U267" s="1346"/>
      <c r="V267" s="1346"/>
      <c r="W267" s="1346"/>
      <c r="X267" s="1346"/>
      <c r="Y267" s="1346"/>
      <c r="Z267" s="1346" t="s">
        <v>523</v>
      </c>
      <c r="AA267" s="1346"/>
      <c r="AB267" s="1346"/>
      <c r="AC267" s="1346"/>
      <c r="AD267" s="1346"/>
      <c r="AE267" s="1346"/>
      <c r="AF267" s="1346" t="s">
        <v>487</v>
      </c>
      <c r="AG267" s="1346"/>
      <c r="AH267" s="1346"/>
      <c r="AI267" s="1346"/>
      <c r="AJ267" s="1351"/>
      <c r="CU267" s="660"/>
      <c r="CV267" s="660"/>
      <c r="CW267" s="660"/>
      <c r="CX267" s="660"/>
      <c r="CY267" s="660"/>
      <c r="CZ267" s="660"/>
      <c r="DA267" s="660"/>
      <c r="DB267" s="660"/>
      <c r="DC267" s="660"/>
      <c r="DD267" s="660"/>
      <c r="DE267" s="660"/>
      <c r="DF267" s="660"/>
      <c r="DG267" s="660"/>
      <c r="DH267" s="660"/>
      <c r="DI267" s="660"/>
      <c r="DJ267" s="660"/>
      <c r="DK267" s="660"/>
      <c r="DL267" s="660"/>
      <c r="DM267" s="660"/>
      <c r="DN267" s="660"/>
      <c r="DO267" s="660"/>
      <c r="DP267" s="660"/>
      <c r="DQ267" s="660"/>
      <c r="DR267" s="660"/>
      <c r="DS267" s="660"/>
      <c r="DT267" s="660"/>
      <c r="DU267" s="660"/>
      <c r="DV267" s="660"/>
      <c r="DW267" s="660"/>
      <c r="DX267" s="660"/>
      <c r="DY267" s="660"/>
      <c r="DZ267" s="660"/>
      <c r="EA267" s="660"/>
      <c r="EB267" s="660"/>
      <c r="EC267" s="660"/>
      <c r="ED267" s="660"/>
      <c r="EE267" s="660"/>
    </row>
    <row r="268" spans="1:135" ht="20.100000000000001" customHeight="1" thickTop="1">
      <c r="B268" s="1347" t="e">
        <f>AG265</f>
        <v>#REF!</v>
      </c>
      <c r="C268" s="1355"/>
      <c r="D268" s="1355"/>
      <c r="E268" s="1355"/>
      <c r="F268" s="1355"/>
      <c r="G268" s="1355"/>
      <c r="H268" s="1355"/>
      <c r="I268" s="1355"/>
      <c r="J268" s="1361">
        <f>Z268/10.1</f>
        <v>2.5742574257425743</v>
      </c>
      <c r="K268" s="1361"/>
      <c r="L268" s="1361"/>
      <c r="M268" s="1361"/>
      <c r="N268" s="1361"/>
      <c r="O268" s="1361"/>
      <c r="P268" s="1361"/>
      <c r="Q268" s="1361"/>
      <c r="R268" s="1343" t="e">
        <f>#REF!</f>
        <v>#REF!</v>
      </c>
      <c r="S268" s="1355"/>
      <c r="T268" s="1355"/>
      <c r="U268" s="1355"/>
      <c r="V268" s="1355"/>
      <c r="W268" s="1355"/>
      <c r="X268" s="1355"/>
      <c r="Y268" s="1355"/>
      <c r="Z268" s="1354">
        <f>Z260</f>
        <v>26</v>
      </c>
      <c r="AA268" s="1355"/>
      <c r="AB268" s="1355"/>
      <c r="AC268" s="1355"/>
      <c r="AD268" s="1355"/>
      <c r="AE268" s="1355"/>
      <c r="AF268" s="1343" t="e">
        <f>((Z268*(R268)^3)/((B268)^3*(J268-1)^3))/Z268</f>
        <v>#REF!</v>
      </c>
      <c r="AG268" s="1343"/>
      <c r="AH268" s="1343"/>
      <c r="AI268" s="1343"/>
      <c r="AJ268" s="1350"/>
      <c r="CU268" s="1362"/>
      <c r="CV268" s="1362"/>
      <c r="CW268" s="1362"/>
      <c r="CX268" s="1362"/>
      <c r="CY268" s="1362"/>
      <c r="CZ268" s="1362"/>
      <c r="DA268" s="1362"/>
      <c r="DB268" s="1362"/>
      <c r="DC268" s="1362"/>
      <c r="DD268" s="1362"/>
      <c r="DE268" s="1362"/>
      <c r="DF268" s="1362"/>
      <c r="DG268" s="1362"/>
      <c r="DH268" s="1362"/>
      <c r="DI268" s="1362"/>
      <c r="DJ268" s="1362"/>
      <c r="DK268" s="1362"/>
      <c r="DL268" s="1362"/>
      <c r="DM268" s="1362"/>
      <c r="DN268" s="1362"/>
      <c r="DO268" s="1362"/>
      <c r="DP268" s="1362"/>
      <c r="DQ268" s="1362"/>
      <c r="DR268" s="1362"/>
      <c r="DS268" s="1362"/>
      <c r="DT268" s="1362"/>
      <c r="DU268" s="1362"/>
      <c r="DV268" s="1362"/>
      <c r="DW268" s="1362"/>
      <c r="DX268" s="1362"/>
      <c r="DY268" s="1362"/>
      <c r="DZ268" s="1362"/>
      <c r="EA268" s="1362"/>
      <c r="EB268" s="1362"/>
      <c r="EC268" s="1362"/>
      <c r="ED268" s="1362"/>
      <c r="EE268" s="1362"/>
    </row>
    <row r="269" spans="1:135" s="677" customFormat="1" ht="9.9499999999999993" customHeight="1">
      <c r="A269" s="676"/>
      <c r="F269" s="676"/>
      <c r="G269" s="676"/>
      <c r="H269" s="676"/>
      <c r="I269" s="676"/>
      <c r="J269" s="676"/>
      <c r="K269" s="676"/>
      <c r="L269" s="676"/>
      <c r="M269" s="676"/>
      <c r="N269" s="676"/>
      <c r="O269" s="676"/>
      <c r="P269" s="676"/>
      <c r="Q269" s="676"/>
      <c r="R269" s="676"/>
      <c r="S269" s="676"/>
      <c r="T269" s="676"/>
      <c r="U269" s="676"/>
      <c r="V269" s="676"/>
      <c r="W269" s="676"/>
      <c r="X269" s="676"/>
      <c r="Y269" s="676"/>
      <c r="Z269" s="676"/>
      <c r="AA269" s="676"/>
      <c r="AB269" s="676"/>
      <c r="AC269" s="676"/>
      <c r="AD269" s="676"/>
      <c r="AE269" s="676"/>
      <c r="AF269" s="676"/>
      <c r="AG269" s="676"/>
      <c r="AH269" s="676"/>
      <c r="AI269" s="676"/>
      <c r="AJ269" s="676"/>
      <c r="CU269" s="1367"/>
      <c r="CV269" s="1081"/>
      <c r="CW269" s="1081"/>
      <c r="CX269" s="1081"/>
      <c r="CY269" s="1081"/>
      <c r="CZ269" s="1081"/>
      <c r="DA269" s="1081"/>
      <c r="DB269" s="1081"/>
      <c r="DC269" s="1368"/>
      <c r="DD269" s="1368"/>
      <c r="DE269" s="1368"/>
      <c r="DF269" s="1368"/>
      <c r="DG269" s="1368"/>
      <c r="DH269" s="1368"/>
      <c r="DI269" s="1368"/>
      <c r="DJ269" s="1368"/>
      <c r="DK269" s="1367"/>
      <c r="DL269" s="1081"/>
      <c r="DM269" s="1081"/>
      <c r="DN269" s="1081"/>
      <c r="DO269" s="1081"/>
      <c r="DP269" s="1081"/>
      <c r="DQ269" s="1081"/>
      <c r="DR269" s="1081"/>
      <c r="DS269" s="1369"/>
      <c r="DT269" s="1081"/>
      <c r="DU269" s="1081"/>
      <c r="DV269" s="1081"/>
      <c r="DW269" s="1081"/>
      <c r="DX269" s="1081"/>
      <c r="DY269" s="1081"/>
      <c r="DZ269" s="1081"/>
      <c r="EA269" s="1370"/>
      <c r="EB269" s="1370"/>
      <c r="EC269" s="1370"/>
      <c r="ED269" s="1370"/>
      <c r="EE269" s="1370"/>
    </row>
    <row r="270" spans="1:135" ht="20.100000000000001" customHeight="1">
      <c r="B270" s="679"/>
      <c r="C270" s="680"/>
      <c r="D270" s="680"/>
      <c r="E270" s="680"/>
      <c r="F270" s="680"/>
      <c r="G270" s="680"/>
      <c r="H270" s="680"/>
      <c r="I270" s="680"/>
      <c r="J270" s="681"/>
      <c r="K270" s="681"/>
      <c r="L270" s="680"/>
      <c r="M270" s="680"/>
      <c r="N270" s="680"/>
      <c r="O270" s="680"/>
      <c r="P270" s="679"/>
      <c r="Q270" s="679"/>
      <c r="R270" s="679"/>
      <c r="S270" s="679"/>
      <c r="T270" s="679"/>
      <c r="U270" s="679"/>
      <c r="V270" s="679"/>
      <c r="W270" s="679"/>
      <c r="X270" s="681"/>
      <c r="Y270" s="681"/>
      <c r="Z270" s="681"/>
      <c r="AA270" s="681"/>
      <c r="AB270" s="681"/>
      <c r="AC270" s="681"/>
      <c r="AD270" s="681"/>
      <c r="AE270" s="681"/>
      <c r="AF270" s="682"/>
      <c r="AG270" s="682"/>
      <c r="AH270" s="682"/>
      <c r="AI270" s="682"/>
      <c r="AJ270" s="682"/>
      <c r="CU270" s="674"/>
      <c r="CV270" s="674"/>
      <c r="CW270" s="674"/>
      <c r="CX270" s="674"/>
      <c r="CY270" s="674"/>
      <c r="CZ270" s="674"/>
      <c r="DA270" s="674"/>
      <c r="DB270" s="674"/>
      <c r="DC270" s="674"/>
      <c r="DD270" s="674"/>
      <c r="DE270" s="674"/>
      <c r="DF270" s="674"/>
      <c r="DG270" s="674"/>
      <c r="DH270" s="674"/>
      <c r="DI270" s="674"/>
      <c r="DJ270" s="674"/>
      <c r="DK270" s="674"/>
      <c r="DL270" s="674"/>
      <c r="DM270" s="674"/>
      <c r="DN270" s="674"/>
      <c r="DO270" s="674"/>
      <c r="DP270" s="674"/>
      <c r="DQ270" s="674"/>
      <c r="DR270" s="674"/>
      <c r="DS270" s="674"/>
      <c r="DT270" s="674"/>
      <c r="DU270" s="674"/>
      <c r="DV270" s="674"/>
      <c r="DW270" s="674"/>
      <c r="DX270" s="674"/>
      <c r="DY270" s="674"/>
      <c r="DZ270" s="674"/>
      <c r="EA270" s="674"/>
      <c r="EB270" s="674"/>
      <c r="EC270" s="674"/>
      <c r="ED270" s="674"/>
      <c r="EE270" s="674"/>
    </row>
    <row r="271" spans="1:135" ht="24.95" customHeight="1">
      <c r="B271" s="1352" t="s">
        <v>527</v>
      </c>
      <c r="C271" s="1352"/>
      <c r="D271" s="1352"/>
      <c r="E271" s="1352"/>
      <c r="F271" s="1352"/>
      <c r="G271" s="1352"/>
      <c r="H271" s="1352"/>
      <c r="I271" s="1352"/>
      <c r="J271" s="1352"/>
      <c r="K271" s="1352"/>
      <c r="L271" s="1352"/>
      <c r="M271" s="1352"/>
      <c r="N271" s="1352"/>
      <c r="O271" s="1352"/>
      <c r="P271" s="1352"/>
      <c r="Q271" s="1352"/>
      <c r="R271" s="1352"/>
      <c r="S271" s="292"/>
      <c r="T271" s="292"/>
      <c r="U271" s="292"/>
      <c r="V271" s="292"/>
      <c r="W271" s="292"/>
      <c r="X271" s="292"/>
      <c r="Y271" s="292"/>
      <c r="Z271" s="668"/>
      <c r="AA271" s="292"/>
      <c r="AB271" s="292"/>
      <c r="AC271" s="292"/>
      <c r="AD271" s="292"/>
      <c r="AE271" s="292"/>
      <c r="AF271" s="292"/>
      <c r="AG271" s="678"/>
      <c r="AH271" s="678"/>
      <c r="AI271" s="678"/>
      <c r="AJ271" s="678"/>
      <c r="AK271" s="384"/>
      <c r="AL271" s="384"/>
    </row>
    <row r="272" spans="1:135" ht="24.95" customHeight="1">
      <c r="B272" s="503"/>
      <c r="C272" s="292"/>
      <c r="D272" s="292"/>
      <c r="E272" s="292"/>
      <c r="F272" s="292"/>
      <c r="G272" s="292"/>
      <c r="H272" s="292"/>
      <c r="I272" s="292"/>
      <c r="J272" s="522"/>
      <c r="K272" s="522"/>
      <c r="L272" s="292"/>
      <c r="M272" s="292"/>
      <c r="N272" s="292"/>
      <c r="O272" s="292"/>
      <c r="P272" s="292"/>
      <c r="Q272" s="292"/>
      <c r="R272" s="503"/>
      <c r="S272" s="292"/>
      <c r="T272" s="292"/>
      <c r="U272" s="292"/>
      <c r="V272" s="292"/>
      <c r="W272" s="292"/>
      <c r="X272" s="292"/>
      <c r="Y272" s="292"/>
      <c r="Z272" s="668"/>
      <c r="AA272" s="292"/>
      <c r="AB272" s="292"/>
      <c r="AC272" s="292"/>
      <c r="AD272" s="292"/>
      <c r="AE272" s="292"/>
      <c r="AF272" s="292"/>
      <c r="AG272" s="678"/>
      <c r="AH272" s="678"/>
      <c r="AI272" s="678"/>
      <c r="AJ272" s="678"/>
      <c r="AK272" s="384"/>
      <c r="AL272" s="384"/>
    </row>
    <row r="273" spans="2:66" ht="24.95" customHeight="1">
      <c r="B273" s="503"/>
      <c r="C273" s="292"/>
      <c r="D273" s="292"/>
      <c r="E273" s="292"/>
      <c r="F273" s="292"/>
      <c r="G273" s="292"/>
      <c r="H273" s="292"/>
      <c r="I273" s="292"/>
      <c r="J273" s="522"/>
      <c r="K273" s="522"/>
      <c r="L273" s="292"/>
      <c r="M273" s="292"/>
      <c r="N273" s="292"/>
      <c r="O273" s="292"/>
      <c r="P273" s="292"/>
      <c r="Q273" s="292"/>
      <c r="R273" s="503"/>
      <c r="S273" s="292"/>
      <c r="T273" s="292"/>
      <c r="U273" s="292"/>
      <c r="V273" s="292"/>
      <c r="W273" s="292"/>
      <c r="X273" s="292"/>
      <c r="Y273" s="292"/>
      <c r="Z273" s="668"/>
      <c r="AA273" s="292"/>
      <c r="AB273" s="292"/>
      <c r="AC273" s="292"/>
      <c r="AD273" s="292"/>
      <c r="AE273" s="292"/>
      <c r="AF273" s="292"/>
      <c r="AG273" s="678"/>
      <c r="AH273" s="678"/>
      <c r="AI273" s="678"/>
      <c r="AJ273" s="678"/>
      <c r="AK273" s="384"/>
      <c r="AL273" s="384"/>
    </row>
    <row r="274" spans="2:66" ht="24.95" customHeight="1">
      <c r="B274" s="503"/>
      <c r="C274" s="292"/>
      <c r="D274" s="292"/>
      <c r="E274" s="292"/>
      <c r="F274" s="292"/>
      <c r="G274" s="292"/>
      <c r="H274" s="292"/>
      <c r="I274" s="292"/>
      <c r="J274" s="522"/>
      <c r="K274" s="522"/>
      <c r="L274" s="292"/>
      <c r="M274" s="292"/>
      <c r="N274" s="292"/>
      <c r="O274" s="292"/>
      <c r="P274" s="292"/>
      <c r="Q274" s="292"/>
      <c r="R274" s="503"/>
      <c r="S274" s="292"/>
      <c r="T274" s="292"/>
      <c r="U274" s="292"/>
      <c r="V274" s="292"/>
      <c r="W274" s="292"/>
      <c r="X274" s="292"/>
      <c r="Y274" s="292"/>
      <c r="Z274" s="668"/>
      <c r="AA274" s="292"/>
      <c r="AB274" s="292"/>
      <c r="AC274" s="292"/>
      <c r="AD274" s="292"/>
      <c r="AE274" s="292"/>
      <c r="AF274" s="292"/>
      <c r="AG274" s="678"/>
      <c r="AH274" s="678"/>
      <c r="AI274" s="678"/>
      <c r="AJ274" s="678"/>
      <c r="AK274" s="384"/>
      <c r="AL274" s="384"/>
    </row>
    <row r="275" spans="2:66" ht="24.95" customHeight="1">
      <c r="B275" s="503"/>
      <c r="C275" s="292"/>
      <c r="D275" s="292"/>
      <c r="E275" s="292"/>
      <c r="F275" s="292"/>
      <c r="G275" s="292"/>
      <c r="H275" s="292"/>
      <c r="I275" s="292"/>
      <c r="J275" s="522"/>
      <c r="K275" s="522"/>
      <c r="L275" s="292"/>
      <c r="M275" s="292"/>
      <c r="N275" s="292"/>
      <c r="O275" s="292"/>
      <c r="P275" s="292"/>
      <c r="Q275" s="292"/>
      <c r="R275" s="503"/>
      <c r="S275" s="292"/>
      <c r="T275" s="292"/>
      <c r="U275" s="292"/>
      <c r="V275" s="292"/>
      <c r="W275" s="292"/>
      <c r="X275" s="292"/>
      <c r="Y275" s="292"/>
      <c r="Z275" s="668"/>
      <c r="AA275" s="292"/>
      <c r="AB275" s="292"/>
      <c r="AC275" s="292"/>
      <c r="AD275" s="292"/>
      <c r="AE275" s="292"/>
      <c r="AF275" s="292"/>
      <c r="AG275" s="678"/>
      <c r="AH275" s="678"/>
      <c r="AI275" s="678"/>
      <c r="AJ275" s="678"/>
      <c r="AK275" s="384"/>
      <c r="AL275" s="384"/>
    </row>
    <row r="276" spans="2:66" ht="24.95" customHeight="1">
      <c r="B276" s="503"/>
      <c r="C276" s="292"/>
      <c r="D276" s="292"/>
      <c r="E276" s="292"/>
      <c r="F276" s="292"/>
      <c r="G276" s="292"/>
      <c r="H276" s="292"/>
      <c r="I276" s="292"/>
      <c r="J276" s="522"/>
      <c r="K276" s="522"/>
      <c r="L276" s="292"/>
      <c r="M276" s="292"/>
      <c r="N276" s="292"/>
      <c r="O276" s="292"/>
      <c r="P276" s="292"/>
      <c r="Q276" s="292"/>
      <c r="R276" s="503"/>
      <c r="S276" s="292"/>
      <c r="T276" s="292"/>
      <c r="U276" s="292"/>
      <c r="V276" s="292"/>
      <c r="W276" s="292"/>
      <c r="X276" s="292"/>
      <c r="Y276" s="292"/>
      <c r="Z276" s="668"/>
      <c r="AA276" s="292"/>
      <c r="AB276" s="292"/>
      <c r="AC276" s="292"/>
      <c r="AD276" s="292"/>
      <c r="AE276" s="292"/>
      <c r="AF276" s="292"/>
      <c r="AG276" s="678"/>
      <c r="AH276" s="678"/>
      <c r="AI276" s="678"/>
      <c r="AJ276" s="678"/>
      <c r="AK276" s="384"/>
      <c r="AL276" s="384"/>
    </row>
    <row r="277" spans="2:66" ht="24.95" customHeight="1">
      <c r="B277" s="503"/>
      <c r="C277" s="292"/>
      <c r="D277" s="292"/>
      <c r="E277" s="292"/>
      <c r="F277" s="292"/>
      <c r="G277" s="292"/>
      <c r="H277" s="292"/>
      <c r="I277" s="292"/>
      <c r="J277" s="522"/>
      <c r="K277" s="522"/>
      <c r="L277" s="292"/>
      <c r="M277" s="292"/>
      <c r="N277" s="292"/>
      <c r="O277" s="292"/>
      <c r="P277" s="292"/>
      <c r="Q277" s="292"/>
      <c r="R277" s="503"/>
      <c r="S277" s="292"/>
      <c r="T277" s="292"/>
      <c r="U277" s="292"/>
      <c r="V277" s="292"/>
      <c r="W277" s="292"/>
      <c r="X277" s="292"/>
      <c r="Y277" s="292"/>
      <c r="Z277" s="668"/>
      <c r="AA277" s="292"/>
      <c r="AB277" s="292"/>
      <c r="AC277" s="292"/>
      <c r="AD277" s="292"/>
      <c r="AE277" s="292"/>
      <c r="AF277" s="292"/>
      <c r="AG277" s="678"/>
      <c r="AH277" s="678"/>
      <c r="AI277" s="678"/>
      <c r="AJ277" s="678"/>
    </row>
    <row r="278" spans="2:66" ht="24.95" customHeight="1">
      <c r="B278" s="503"/>
      <c r="C278" s="292"/>
      <c r="D278" s="292"/>
      <c r="E278" s="292"/>
      <c r="F278" s="292"/>
      <c r="G278" s="292"/>
      <c r="H278" s="292"/>
      <c r="I278" s="292"/>
      <c r="J278" s="522"/>
      <c r="K278" s="522"/>
      <c r="L278" s="292"/>
      <c r="M278" s="292"/>
      <c r="N278" s="292"/>
      <c r="O278" s="292"/>
      <c r="P278" s="292"/>
      <c r="Q278" s="292"/>
      <c r="R278" s="503"/>
      <c r="S278" s="292"/>
      <c r="T278" s="292"/>
      <c r="U278" s="292"/>
      <c r="V278" s="292"/>
      <c r="W278" s="292"/>
      <c r="X278" s="292"/>
      <c r="Y278" s="292"/>
      <c r="Z278" s="668"/>
      <c r="AA278" s="292"/>
      <c r="AB278" s="292"/>
      <c r="AC278" s="292"/>
      <c r="AD278" s="292"/>
      <c r="AE278" s="292"/>
      <c r="AF278" s="292"/>
      <c r="AG278" s="678"/>
      <c r="AH278" s="678"/>
      <c r="AI278" s="678"/>
      <c r="AJ278" s="678"/>
    </row>
    <row r="279" spans="2:66" ht="24.95" customHeight="1">
      <c r="B279" s="503"/>
      <c r="C279" s="292"/>
      <c r="D279" s="292"/>
      <c r="E279" s="292"/>
      <c r="F279" s="292"/>
      <c r="G279" s="292"/>
      <c r="H279" s="292"/>
      <c r="I279" s="292"/>
      <c r="J279" s="522"/>
      <c r="K279" s="522"/>
      <c r="L279" s="292"/>
      <c r="M279" s="292"/>
      <c r="N279" s="292"/>
      <c r="O279" s="292"/>
      <c r="P279" s="292"/>
      <c r="Q279" s="292"/>
      <c r="R279" s="503"/>
      <c r="S279" s="292"/>
      <c r="T279" s="292"/>
      <c r="U279" s="292"/>
      <c r="V279" s="292"/>
      <c r="W279" s="292"/>
      <c r="X279" s="292"/>
      <c r="Y279" s="292"/>
      <c r="Z279" s="668"/>
      <c r="AA279" s="292"/>
      <c r="AB279" s="292"/>
      <c r="AC279" s="292"/>
      <c r="AD279" s="292"/>
      <c r="AE279" s="292"/>
      <c r="AF279" s="292"/>
      <c r="AG279" s="678"/>
      <c r="AH279" s="678"/>
      <c r="AI279" s="678"/>
      <c r="AJ279" s="678"/>
    </row>
    <row r="280" spans="2:66" ht="24.95" customHeight="1">
      <c r="B280" s="503"/>
      <c r="C280" s="292"/>
      <c r="D280" s="292"/>
      <c r="E280" s="292"/>
      <c r="F280" s="292"/>
      <c r="G280" s="292"/>
      <c r="H280" s="292"/>
      <c r="I280" s="292"/>
      <c r="J280" s="522"/>
      <c r="K280" s="522"/>
      <c r="L280" s="292"/>
      <c r="M280" s="292"/>
      <c r="N280" s="292"/>
      <c r="O280" s="292"/>
      <c r="P280" s="292"/>
      <c r="Q280" s="292"/>
      <c r="R280" s="503"/>
      <c r="S280" s="292"/>
      <c r="T280" s="292"/>
      <c r="U280" s="292"/>
      <c r="V280" s="292"/>
      <c r="W280" s="292"/>
      <c r="X280" s="292"/>
      <c r="Y280" s="292"/>
      <c r="Z280" s="668"/>
      <c r="AA280" s="292"/>
      <c r="AB280" s="292"/>
      <c r="AC280" s="292"/>
      <c r="AD280" s="292"/>
      <c r="AE280" s="292"/>
      <c r="AF280" s="292"/>
      <c r="AG280" s="678"/>
      <c r="AH280" s="678"/>
      <c r="AI280" s="678"/>
      <c r="AJ280" s="678"/>
      <c r="AK280" s="384"/>
      <c r="AL280" s="384"/>
    </row>
    <row r="281" spans="2:66" ht="24.95" customHeight="1">
      <c r="B281" s="503"/>
      <c r="C281" s="292"/>
      <c r="D281" s="292"/>
      <c r="E281" s="292"/>
      <c r="F281" s="292"/>
      <c r="G281" s="292"/>
      <c r="H281" s="292"/>
      <c r="I281" s="292"/>
      <c r="J281" s="522"/>
      <c r="K281" s="522"/>
      <c r="L281" s="292"/>
      <c r="M281" s="292"/>
      <c r="N281" s="292"/>
      <c r="O281" s="292"/>
      <c r="P281" s="292"/>
      <c r="Q281" s="292"/>
      <c r="R281" s="503"/>
      <c r="S281" s="292"/>
      <c r="T281" s="292"/>
      <c r="U281" s="292"/>
      <c r="V281" s="292"/>
      <c r="W281" s="292"/>
      <c r="X281" s="292"/>
      <c r="Y281" s="292"/>
      <c r="Z281" s="668"/>
      <c r="AA281" s="292"/>
      <c r="AB281" s="292"/>
      <c r="AC281" s="292"/>
      <c r="AD281" s="292"/>
      <c r="AE281" s="292"/>
      <c r="AF281" s="292"/>
      <c r="AG281" s="678"/>
      <c r="AH281" s="678"/>
      <c r="AI281" s="678"/>
      <c r="AJ281" s="678"/>
      <c r="AK281" s="384"/>
      <c r="AL281" s="384"/>
    </row>
    <row r="282" spans="2:66" ht="24.95" customHeight="1">
      <c r="B282" s="503"/>
      <c r="C282" s="292"/>
      <c r="D282" s="292"/>
      <c r="E282" s="292"/>
      <c r="F282" s="292"/>
      <c r="G282" s="292"/>
      <c r="H282" s="292"/>
      <c r="I282" s="292"/>
      <c r="J282" s="522"/>
      <c r="K282" s="522"/>
      <c r="L282" s="292"/>
      <c r="M282" s="292"/>
      <c r="N282" s="292"/>
      <c r="O282" s="292"/>
      <c r="P282" s="292"/>
      <c r="Q282" s="292"/>
      <c r="R282" s="503"/>
      <c r="S282" s="292"/>
      <c r="T282" s="292"/>
      <c r="U282" s="292"/>
      <c r="V282" s="292"/>
      <c r="W282" s="292"/>
      <c r="X282" s="292"/>
      <c r="Y282" s="292"/>
      <c r="Z282" s="668"/>
      <c r="AA282" s="292"/>
      <c r="AB282" s="292"/>
      <c r="AC282" s="292"/>
      <c r="AD282" s="292"/>
      <c r="AE282" s="292"/>
      <c r="AF282" s="292"/>
      <c r="AG282" s="678"/>
      <c r="AH282" s="678"/>
      <c r="AI282" s="678"/>
      <c r="AJ282" s="678"/>
      <c r="AK282" s="384"/>
      <c r="AL282" s="384"/>
    </row>
    <row r="283" spans="2:66" ht="21.95" customHeight="1">
      <c r="B283" s="595" t="s">
        <v>528</v>
      </c>
      <c r="C283" s="8" t="s">
        <v>741</v>
      </c>
      <c r="D283" s="8"/>
      <c r="E283" s="8"/>
      <c r="F283" s="292"/>
      <c r="G283" s="292"/>
      <c r="H283" s="292"/>
      <c r="I283" s="292"/>
      <c r="J283" s="522"/>
      <c r="K283" s="522"/>
      <c r="L283" s="292"/>
      <c r="M283" s="292"/>
      <c r="N283" s="292"/>
      <c r="O283" s="292"/>
      <c r="P283" s="292"/>
      <c r="Q283" s="292"/>
      <c r="R283" s="503"/>
      <c r="S283" s="292"/>
      <c r="T283" s="292"/>
      <c r="U283" s="292"/>
      <c r="V283" s="292"/>
      <c r="W283" s="292"/>
      <c r="X283" s="292"/>
      <c r="Y283" s="292"/>
      <c r="Z283" s="668"/>
      <c r="AA283" s="292"/>
      <c r="AB283" s="292"/>
      <c r="AC283" s="292"/>
      <c r="AD283" s="292"/>
      <c r="AE283" s="292"/>
      <c r="AF283" s="292"/>
      <c r="AG283" s="678"/>
      <c r="AH283" s="678"/>
      <c r="AI283" s="678"/>
      <c r="AJ283" s="678"/>
      <c r="AK283" s="384"/>
      <c r="AL283" s="384"/>
    </row>
    <row r="284" spans="2:66" ht="21.95" customHeight="1">
      <c r="B284" s="503"/>
      <c r="C284" s="8" t="s">
        <v>529</v>
      </c>
      <c r="D284" s="8"/>
      <c r="E284" s="8"/>
      <c r="F284" s="292"/>
      <c r="G284" s="292"/>
      <c r="H284" s="292"/>
      <c r="I284" s="292"/>
      <c r="J284" s="522"/>
      <c r="K284" s="522"/>
      <c r="L284" s="292"/>
      <c r="M284" s="292"/>
      <c r="N284" s="292"/>
      <c r="O284" s="292"/>
      <c r="P284" s="292"/>
      <c r="Q284" s="292"/>
      <c r="R284" s="503"/>
      <c r="S284" s="292"/>
      <c r="T284" s="292"/>
      <c r="U284" s="292"/>
      <c r="V284" s="292"/>
      <c r="W284" s="292"/>
      <c r="X284" s="292"/>
      <c r="Y284" s="292"/>
      <c r="Z284" s="668"/>
      <c r="AA284" s="292"/>
      <c r="AB284" s="292"/>
      <c r="AC284" s="292"/>
      <c r="AD284" s="292"/>
      <c r="AE284" s="292"/>
      <c r="AF284" s="292"/>
      <c r="AG284" s="678"/>
      <c r="AH284" s="678"/>
      <c r="AI284" s="678"/>
      <c r="AJ284" s="678"/>
      <c r="AK284" s="384"/>
      <c r="AL284" s="384"/>
      <c r="BK284" s="683"/>
      <c r="BL284" s="683"/>
      <c r="BM284" s="683"/>
      <c r="BN284" s="683"/>
    </row>
    <row r="285" spans="2:66" ht="21.95" customHeight="1">
      <c r="B285" s="503"/>
      <c r="C285" s="8" t="s">
        <v>592</v>
      </c>
      <c r="D285" s="8"/>
      <c r="E285" s="8"/>
      <c r="F285" s="292"/>
      <c r="G285" s="292"/>
      <c r="H285" s="292"/>
      <c r="I285" s="292"/>
      <c r="J285" s="522"/>
      <c r="K285" s="522"/>
      <c r="L285" s="292"/>
      <c r="M285" s="292"/>
      <c r="N285" s="292"/>
      <c r="O285" s="292"/>
      <c r="P285" s="292"/>
      <c r="Q285" s="292"/>
      <c r="R285" s="503"/>
      <c r="S285" s="292"/>
      <c r="T285" s="292"/>
      <c r="U285" s="292"/>
      <c r="V285" s="292"/>
      <c r="W285" s="292"/>
      <c r="X285" s="292"/>
      <c r="Y285" s="292"/>
      <c r="Z285" s="668"/>
      <c r="AA285" s="292"/>
      <c r="AB285" s="292"/>
      <c r="AC285" s="292"/>
      <c r="AD285" s="292"/>
      <c r="AE285" s="292"/>
      <c r="AF285" s="292"/>
      <c r="AG285" s="678"/>
      <c r="AH285" s="678"/>
      <c r="AI285" s="678"/>
      <c r="AJ285" s="678"/>
      <c r="BN285" s="683"/>
    </row>
    <row r="286" spans="2:66" ht="21.95" customHeight="1">
      <c r="B286" s="595" t="s">
        <v>528</v>
      </c>
      <c r="C286" s="8" t="s">
        <v>532</v>
      </c>
      <c r="D286" s="8"/>
      <c r="E286" s="8"/>
      <c r="F286" s="292"/>
      <c r="G286" s="292"/>
      <c r="H286" s="292"/>
      <c r="I286" s="292"/>
      <c r="J286" s="522"/>
      <c r="K286" s="522"/>
      <c r="L286" s="292"/>
      <c r="M286" s="292"/>
      <c r="N286" s="292"/>
      <c r="O286" s="292"/>
      <c r="P286" s="292"/>
      <c r="Q286" s="292"/>
      <c r="R286" s="503"/>
      <c r="S286" s="292"/>
      <c r="T286" s="292"/>
      <c r="U286" s="292"/>
      <c r="V286" s="292"/>
      <c r="W286" s="292"/>
      <c r="X286" s="292"/>
      <c r="Y286" s="292"/>
      <c r="Z286" s="668"/>
      <c r="AA286" s="292"/>
      <c r="AB286" s="292"/>
      <c r="AC286" s="292"/>
      <c r="AD286" s="292"/>
      <c r="AE286" s="292"/>
      <c r="AF286" s="292"/>
      <c r="AG286" s="678"/>
      <c r="AH286" s="678"/>
      <c r="AI286" s="678"/>
      <c r="AJ286" s="678"/>
      <c r="BN286" s="683"/>
    </row>
    <row r="287" spans="2:66" ht="21.95" customHeight="1">
      <c r="B287" s="595" t="s">
        <v>528</v>
      </c>
      <c r="C287" s="1353" t="s">
        <v>660</v>
      </c>
      <c r="D287" s="1353"/>
      <c r="E287" s="1353"/>
      <c r="F287" s="1353"/>
      <c r="G287" s="1353"/>
      <c r="H287" s="1353"/>
      <c r="I287" s="1353"/>
      <c r="J287" s="1353"/>
      <c r="K287" s="1353"/>
      <c r="L287" s="1353"/>
      <c r="M287" s="1353"/>
      <c r="N287" s="1353"/>
      <c r="O287" s="1353"/>
      <c r="P287" s="1353"/>
      <c r="Q287" s="1353"/>
      <c r="R287" s="1353"/>
      <c r="S287" s="1353"/>
      <c r="T287" s="1353"/>
      <c r="U287" s="1353"/>
      <c r="V287" s="1353"/>
      <c r="W287" s="1353"/>
      <c r="X287" s="1353"/>
      <c r="Y287" s="1353"/>
      <c r="Z287" s="1353"/>
      <c r="AA287" s="1353"/>
      <c r="AB287" s="1353"/>
      <c r="AC287" s="1353"/>
      <c r="AD287" s="1353"/>
      <c r="AE287" s="1353"/>
      <c r="AF287" s="1353"/>
      <c r="AG287" s="1353"/>
      <c r="AH287" s="1353"/>
      <c r="AI287" s="1353"/>
      <c r="AJ287" s="1353"/>
      <c r="AK287" s="684"/>
      <c r="AL287" s="684"/>
    </row>
    <row r="288" spans="2:66" ht="21.95" customHeight="1">
      <c r="B288" s="595"/>
      <c r="C288" s="1353"/>
      <c r="D288" s="1353"/>
      <c r="E288" s="1353"/>
      <c r="F288" s="1353"/>
      <c r="G288" s="1353"/>
      <c r="H288" s="1353"/>
      <c r="I288" s="1353"/>
      <c r="J288" s="1353"/>
      <c r="K288" s="1353"/>
      <c r="L288" s="1353"/>
      <c r="M288" s="1353"/>
      <c r="N288" s="1353"/>
      <c r="O288" s="1353"/>
      <c r="P288" s="1353"/>
      <c r="Q288" s="1353"/>
      <c r="R288" s="1353"/>
      <c r="S288" s="1353"/>
      <c r="T288" s="1353"/>
      <c r="U288" s="1353"/>
      <c r="V288" s="1353"/>
      <c r="W288" s="1353"/>
      <c r="X288" s="1353"/>
      <c r="Y288" s="1353"/>
      <c r="Z288" s="1353"/>
      <c r="AA288" s="1353"/>
      <c r="AB288" s="1353"/>
      <c r="AC288" s="1353"/>
      <c r="AD288" s="1353"/>
      <c r="AE288" s="1353"/>
      <c r="AF288" s="1353"/>
      <c r="AG288" s="1353"/>
      <c r="AH288" s="1353"/>
      <c r="AI288" s="1353"/>
      <c r="AJ288" s="1353"/>
      <c r="AK288" s="684"/>
      <c r="AL288" s="684"/>
    </row>
    <row r="289" spans="2:94" ht="6.95" customHeight="1">
      <c r="B289" s="595"/>
      <c r="C289" s="8"/>
      <c r="D289" s="8"/>
      <c r="E289" s="8"/>
      <c r="F289" s="292"/>
      <c r="G289" s="292"/>
      <c r="H289" s="292"/>
      <c r="I289" s="292"/>
      <c r="J289" s="522"/>
      <c r="K289" s="522"/>
      <c r="L289" s="292"/>
      <c r="M289" s="292"/>
      <c r="N289" s="292"/>
      <c r="O289" s="292"/>
      <c r="P289" s="292"/>
      <c r="Q289" s="292"/>
      <c r="R289" s="503"/>
      <c r="S289" s="292"/>
      <c r="T289" s="292"/>
      <c r="U289" s="292"/>
      <c r="V289" s="292"/>
      <c r="W289" s="292"/>
      <c r="X289" s="292"/>
      <c r="Y289" s="292"/>
      <c r="Z289" s="668"/>
      <c r="AA289" s="292"/>
      <c r="AB289" s="292"/>
      <c r="AC289" s="292"/>
      <c r="AD289" s="292"/>
      <c r="AE289" s="292"/>
      <c r="AF289" s="292"/>
      <c r="AG289" s="678"/>
      <c r="AH289" s="678"/>
      <c r="AI289" s="678"/>
      <c r="AJ289" s="678"/>
      <c r="AK289" s="684"/>
      <c r="AL289" s="684"/>
      <c r="AM289" s="655"/>
      <c r="AN289" s="655"/>
      <c r="AO289" s="685"/>
    </row>
    <row r="290" spans="2:94" ht="24.95" customHeight="1">
      <c r="B290" s="595"/>
      <c r="C290" s="8"/>
      <c r="D290" s="8"/>
      <c r="E290" s="8"/>
      <c r="F290" s="292"/>
      <c r="AI290" s="292"/>
      <c r="AJ290" s="678"/>
      <c r="AP290" s="683"/>
      <c r="AQ290" s="683"/>
      <c r="AR290" s="683"/>
      <c r="AS290" s="683"/>
      <c r="AT290" s="683"/>
    </row>
    <row r="291" spans="2:94" ht="24.95" customHeight="1">
      <c r="B291" s="595"/>
      <c r="C291" s="8"/>
      <c r="D291" s="8"/>
      <c r="E291" s="8"/>
      <c r="F291" s="292"/>
      <c r="AI291" s="292"/>
      <c r="AJ291" s="678"/>
      <c r="AP291" s="683"/>
      <c r="AQ291" s="683"/>
      <c r="AR291" s="683"/>
      <c r="AS291" s="683"/>
      <c r="AT291" s="683"/>
    </row>
    <row r="292" spans="2:94" ht="20.100000000000001" customHeight="1">
      <c r="B292" s="595"/>
      <c r="C292" s="8"/>
      <c r="D292" s="8"/>
      <c r="E292" s="8"/>
      <c r="F292" s="292"/>
      <c r="G292" s="292"/>
      <c r="H292" s="292"/>
      <c r="I292" s="292"/>
      <c r="J292" s="522"/>
      <c r="K292" s="522"/>
      <c r="L292" s="292"/>
      <c r="M292" s="292"/>
      <c r="N292" s="292"/>
      <c r="O292" s="292"/>
      <c r="P292" s="292"/>
      <c r="Q292" s="292"/>
      <c r="R292" s="503"/>
      <c r="S292" s="292"/>
      <c r="T292" s="292"/>
      <c r="U292" s="292"/>
      <c r="V292" s="292"/>
      <c r="W292" s="292"/>
      <c r="X292" s="292"/>
      <c r="Y292" s="292"/>
      <c r="Z292" s="668"/>
      <c r="AA292" s="292"/>
      <c r="AB292" s="346" t="s">
        <v>535</v>
      </c>
      <c r="AC292" s="1308" t="str">
        <f>AC226</f>
        <v>B구간</v>
      </c>
      <c r="AD292" s="787"/>
      <c r="AE292" s="787"/>
      <c r="AF292" s="787"/>
      <c r="AG292" s="787"/>
      <c r="AH292" s="787"/>
      <c r="AI292" s="787"/>
      <c r="AJ292" s="346" t="s">
        <v>537</v>
      </c>
      <c r="AP292" s="683"/>
      <c r="AQ292" s="683"/>
      <c r="AR292" s="683"/>
      <c r="AS292" s="683"/>
      <c r="AT292" s="683"/>
    </row>
    <row r="293" spans="2:94" ht="20.100000000000001" customHeight="1" thickBot="1">
      <c r="B293" s="1329" t="s">
        <v>827</v>
      </c>
      <c r="C293" s="1330"/>
      <c r="D293" s="1330"/>
      <c r="E293" s="1330"/>
      <c r="F293" s="1330"/>
      <c r="G293" s="1330"/>
      <c r="H293" s="1330" t="s">
        <v>828</v>
      </c>
      <c r="I293" s="1330"/>
      <c r="J293" s="1330"/>
      <c r="K293" s="1330"/>
      <c r="L293" s="1330"/>
      <c r="M293" s="1330" t="s">
        <v>829</v>
      </c>
      <c r="N293" s="1330"/>
      <c r="O293" s="1330"/>
      <c r="P293" s="1330"/>
      <c r="Q293" s="1346" t="s">
        <v>830</v>
      </c>
      <c r="R293" s="1346"/>
      <c r="S293" s="1346"/>
      <c r="T293" s="1346"/>
      <c r="U293" s="1346" t="s">
        <v>522</v>
      </c>
      <c r="V293" s="1346"/>
      <c r="W293" s="1346"/>
      <c r="X293" s="1346"/>
      <c r="Y293" s="1346"/>
      <c r="Z293" s="1346" t="s">
        <v>676</v>
      </c>
      <c r="AA293" s="1346"/>
      <c r="AB293" s="1346"/>
      <c r="AC293" s="1346" t="s">
        <v>540</v>
      </c>
      <c r="AD293" s="1346"/>
      <c r="AE293" s="1346"/>
      <c r="AF293" s="1346"/>
      <c r="AG293" s="1346" t="s">
        <v>487</v>
      </c>
      <c r="AH293" s="1346"/>
      <c r="AI293" s="1346"/>
      <c r="AJ293" s="1351"/>
      <c r="AK293" s="2370" t="s">
        <v>530</v>
      </c>
      <c r="AL293" s="2370"/>
      <c r="AM293" s="2370"/>
      <c r="AN293" s="655" t="s">
        <v>531</v>
      </c>
      <c r="AO293" s="686">
        <f>U4</f>
        <v>3.3559999999999999</v>
      </c>
      <c r="AP293" s="2370" t="s">
        <v>530</v>
      </c>
      <c r="AQ293" s="2370"/>
      <c r="AR293" s="2370"/>
      <c r="AS293" s="687" t="s">
        <v>531</v>
      </c>
      <c r="AT293" s="2371">
        <f>U4</f>
        <v>3.3559999999999999</v>
      </c>
      <c r="AU293" s="2371"/>
      <c r="AV293" s="2371"/>
      <c r="AW293" s="2370" t="s">
        <v>539</v>
      </c>
      <c r="AX293" s="2370"/>
      <c r="AY293" s="2370"/>
      <c r="AZ293" s="2370"/>
      <c r="BA293" s="687" t="s">
        <v>534</v>
      </c>
      <c r="BB293" s="2371">
        <v>3.1</v>
      </c>
      <c r="BC293" s="2371"/>
      <c r="BD293" s="2371"/>
      <c r="BE293" s="2371"/>
      <c r="BF293" s="919" t="s">
        <v>604</v>
      </c>
      <c r="BG293" s="919"/>
      <c r="BH293" s="919"/>
      <c r="BI293" s="687" t="s">
        <v>534</v>
      </c>
      <c r="BJ293" s="2371">
        <f>($BR$293*(M294)^2)+$CC$293*M294+$CN$293</f>
        <v>10.889425591768029</v>
      </c>
      <c r="BK293" s="2371"/>
      <c r="BL293" s="2371"/>
      <c r="BM293" s="2371"/>
      <c r="BO293" s="749" t="s">
        <v>831</v>
      </c>
      <c r="BP293" s="749"/>
      <c r="BQ293" s="749" t="s">
        <v>535</v>
      </c>
      <c r="BR293" s="911">
        <v>-4.8609999999999998</v>
      </c>
      <c r="BS293" s="911"/>
      <c r="BT293" s="911"/>
      <c r="BU293" s="911"/>
      <c r="BV293" s="749" t="s">
        <v>536</v>
      </c>
      <c r="BW293" s="787" t="s">
        <v>832</v>
      </c>
      <c r="BX293" s="787"/>
      <c r="BY293" s="292"/>
      <c r="BZ293" s="920" t="s">
        <v>833</v>
      </c>
      <c r="CA293" s="749" t="s">
        <v>537</v>
      </c>
      <c r="CB293" s="749" t="s">
        <v>538</v>
      </c>
      <c r="CC293" s="749">
        <v>28.664999999999999</v>
      </c>
      <c r="CD293" s="749"/>
      <c r="CE293" s="749"/>
      <c r="CF293" s="749"/>
      <c r="CG293" s="749"/>
      <c r="CH293" s="749" t="s">
        <v>536</v>
      </c>
      <c r="CI293" s="787" t="s">
        <v>832</v>
      </c>
      <c r="CJ293" s="787"/>
      <c r="CK293" s="920" t="s">
        <v>537</v>
      </c>
      <c r="CL293" s="503"/>
      <c r="CM293" s="749" t="s">
        <v>538</v>
      </c>
      <c r="CN293" s="749">
        <v>4.4980000000000002</v>
      </c>
      <c r="CO293" s="749"/>
      <c r="CP293" s="749"/>
    </row>
    <row r="294" spans="2:94" ht="20.100000000000001" customHeight="1" thickTop="1">
      <c r="B294" s="1340">
        <f>BB293</f>
        <v>3.1</v>
      </c>
      <c r="C294" s="1341"/>
      <c r="D294" s="1341"/>
      <c r="E294" s="1341"/>
      <c r="F294" s="1341"/>
      <c r="G294" s="1341"/>
      <c r="H294" s="1320">
        <f>BB294</f>
        <v>13.356</v>
      </c>
      <c r="I294" s="1341"/>
      <c r="J294" s="1341"/>
      <c r="K294" s="1341"/>
      <c r="L294" s="1341"/>
      <c r="M294" s="1342">
        <f>B294/H294</f>
        <v>0.23210542078466609</v>
      </c>
      <c r="N294" s="1342"/>
      <c r="O294" s="1342"/>
      <c r="P294" s="1342"/>
      <c r="Q294" s="1343">
        <f>MIN(BJ293,BJ294)</f>
        <v>7.8</v>
      </c>
      <c r="R294" s="1343"/>
      <c r="S294" s="1343"/>
      <c r="T294" s="1343"/>
      <c r="U294" s="1354">
        <f>AC294/10.1</f>
        <v>2.5742574257425743</v>
      </c>
      <c r="V294" s="1355"/>
      <c r="W294" s="1355"/>
      <c r="X294" s="1355"/>
      <c r="Y294" s="1355"/>
      <c r="Z294" s="1343">
        <f>I4</f>
        <v>3.6</v>
      </c>
      <c r="AA294" s="1355"/>
      <c r="AB294" s="1355"/>
      <c r="AC294" s="1354">
        <v>26</v>
      </c>
      <c r="AD294" s="1354"/>
      <c r="AE294" s="1355"/>
      <c r="AF294" s="1355"/>
      <c r="AG294" s="1343">
        <f>((AC294*(Z294)^3)/((Q294)*(U294-1)^3))/AC294</f>
        <v>1.5331535325237509</v>
      </c>
      <c r="AH294" s="1343"/>
      <c r="AI294" s="1343"/>
      <c r="AJ294" s="1350"/>
      <c r="AK294" s="2370" t="s">
        <v>533</v>
      </c>
      <c r="AL294" s="2370"/>
      <c r="AM294" s="2370"/>
      <c r="AN294" s="655" t="s">
        <v>534</v>
      </c>
      <c r="AO294" s="686">
        <f>AB4</f>
        <v>-10</v>
      </c>
      <c r="AP294" s="2370" t="s">
        <v>533</v>
      </c>
      <c r="AQ294" s="2370"/>
      <c r="AR294" s="2370"/>
      <c r="AS294" s="687" t="s">
        <v>534</v>
      </c>
      <c r="AT294" s="2371">
        <f>ABS(AB4)</f>
        <v>10</v>
      </c>
      <c r="AU294" s="2371"/>
      <c r="AV294" s="2371"/>
      <c r="AW294" s="2370" t="s">
        <v>541</v>
      </c>
      <c r="AX294" s="2370"/>
      <c r="AY294" s="2370"/>
      <c r="AZ294" s="2370"/>
      <c r="BA294" s="687" t="s">
        <v>534</v>
      </c>
      <c r="BB294" s="2371">
        <f>AT293+AT294</f>
        <v>13.356</v>
      </c>
      <c r="BC294" s="2371"/>
      <c r="BD294" s="2371"/>
      <c r="BE294" s="2371"/>
      <c r="BF294" s="919" t="s">
        <v>605</v>
      </c>
      <c r="BG294" s="919"/>
      <c r="BH294" s="919"/>
      <c r="BI294" s="687" t="s">
        <v>534</v>
      </c>
      <c r="BJ294" s="2371">
        <v>7.8</v>
      </c>
      <c r="BK294" s="2371"/>
      <c r="BL294" s="2371"/>
      <c r="BM294" s="2371"/>
      <c r="BO294" s="749"/>
      <c r="BP294" s="749"/>
      <c r="BQ294" s="749"/>
      <c r="BR294" s="911"/>
      <c r="BS294" s="911"/>
      <c r="BT294" s="911"/>
      <c r="BU294" s="911"/>
      <c r="BV294" s="749"/>
      <c r="BW294" s="749" t="s">
        <v>834</v>
      </c>
      <c r="BX294" s="749"/>
      <c r="BY294" s="292"/>
      <c r="BZ294" s="920"/>
      <c r="CA294" s="749"/>
      <c r="CB294" s="749"/>
      <c r="CC294" s="749"/>
      <c r="CD294" s="749"/>
      <c r="CE294" s="749"/>
      <c r="CF294" s="749"/>
      <c r="CG294" s="749"/>
      <c r="CH294" s="749"/>
      <c r="CI294" s="749" t="s">
        <v>834</v>
      </c>
      <c r="CJ294" s="749"/>
      <c r="CK294" s="920"/>
      <c r="CL294" s="503"/>
      <c r="CM294" s="749"/>
      <c r="CN294" s="749"/>
      <c r="CO294" s="749"/>
      <c r="CP294" s="749"/>
    </row>
    <row r="295" spans="2:94" ht="15" customHeight="1">
      <c r="B295" s="503"/>
      <c r="C295" s="292"/>
      <c r="D295" s="292"/>
      <c r="E295" s="292"/>
      <c r="F295" s="292"/>
      <c r="G295" s="292"/>
      <c r="H295" s="292"/>
      <c r="I295" s="292"/>
      <c r="J295" s="522"/>
      <c r="K295" s="522"/>
      <c r="L295" s="292"/>
      <c r="M295" s="292"/>
      <c r="N295" s="292"/>
      <c r="O295" s="292"/>
      <c r="P295" s="292"/>
      <c r="Q295" s="292"/>
      <c r="R295" s="503"/>
      <c r="S295" s="292"/>
      <c r="T295" s="292"/>
      <c r="U295" s="292"/>
      <c r="V295" s="292"/>
      <c r="W295" s="292"/>
      <c r="X295" s="292"/>
      <c r="Y295" s="292"/>
      <c r="Z295" s="668"/>
      <c r="AA295" s="292"/>
      <c r="AB295" s="292"/>
      <c r="AC295" s="292"/>
      <c r="AD295" s="292"/>
      <c r="AE295" s="292"/>
      <c r="AF295" s="292"/>
      <c r="AG295" s="678"/>
      <c r="AH295" s="678"/>
      <c r="AI295" s="678"/>
      <c r="AJ295" s="678"/>
      <c r="AK295" s="684"/>
      <c r="AL295" s="684"/>
      <c r="AM295" s="655"/>
      <c r="AN295" s="655"/>
      <c r="AO295" s="655"/>
      <c r="AR295" s="655"/>
      <c r="AS295" s="655"/>
      <c r="AT295" s="655"/>
    </row>
    <row r="296" spans="2:94" ht="20.100000000000001" customHeight="1">
      <c r="B296" s="595"/>
      <c r="C296" s="8"/>
      <c r="D296" s="8"/>
      <c r="E296" s="8"/>
      <c r="F296" s="292"/>
      <c r="G296" s="292"/>
      <c r="H296" s="292"/>
      <c r="I296" s="292"/>
      <c r="J296" s="522"/>
      <c r="K296" s="522"/>
      <c r="L296" s="292"/>
      <c r="M296" s="292"/>
      <c r="N296" s="292"/>
      <c r="O296" s="292"/>
      <c r="P296" s="292"/>
      <c r="Q296" s="292"/>
      <c r="R296" s="503"/>
      <c r="S296" s="292"/>
      <c r="T296" s="292"/>
      <c r="U296" s="292"/>
      <c r="V296" s="292"/>
      <c r="W296" s="292"/>
      <c r="X296" s="292"/>
      <c r="Y296" s="292"/>
      <c r="Z296" s="668"/>
      <c r="AA296" s="292"/>
      <c r="AB296" s="346" t="s">
        <v>535</v>
      </c>
      <c r="AC296" s="1308" t="str">
        <f>AC240</f>
        <v>C구간</v>
      </c>
      <c r="AD296" s="787"/>
      <c r="AE296" s="787"/>
      <c r="AF296" s="787"/>
      <c r="AG296" s="787"/>
      <c r="AH296" s="787"/>
      <c r="AI296" s="787"/>
      <c r="AJ296" s="346" t="s">
        <v>537</v>
      </c>
      <c r="AP296" s="683"/>
      <c r="AQ296" s="683"/>
      <c r="AR296" s="683"/>
      <c r="AS296" s="683"/>
      <c r="AT296" s="683"/>
    </row>
    <row r="297" spans="2:94" ht="20.100000000000001" customHeight="1" thickBot="1">
      <c r="B297" s="1329" t="s">
        <v>827</v>
      </c>
      <c r="C297" s="1330"/>
      <c r="D297" s="1330"/>
      <c r="E297" s="1330"/>
      <c r="F297" s="1330"/>
      <c r="G297" s="1330"/>
      <c r="H297" s="1330" t="s">
        <v>828</v>
      </c>
      <c r="I297" s="1330"/>
      <c r="J297" s="1330"/>
      <c r="K297" s="1330"/>
      <c r="L297" s="1330"/>
      <c r="M297" s="1330" t="s">
        <v>829</v>
      </c>
      <c r="N297" s="1330"/>
      <c r="O297" s="1330"/>
      <c r="P297" s="1330"/>
      <c r="Q297" s="1346" t="s">
        <v>830</v>
      </c>
      <c r="R297" s="1346"/>
      <c r="S297" s="1346"/>
      <c r="T297" s="1346"/>
      <c r="U297" s="1346" t="s">
        <v>522</v>
      </c>
      <c r="V297" s="1346"/>
      <c r="W297" s="1346"/>
      <c r="X297" s="1346"/>
      <c r="Y297" s="1346"/>
      <c r="Z297" s="1346" t="s">
        <v>676</v>
      </c>
      <c r="AA297" s="1346"/>
      <c r="AB297" s="1346"/>
      <c r="AC297" s="1346" t="s">
        <v>540</v>
      </c>
      <c r="AD297" s="1346"/>
      <c r="AE297" s="1346"/>
      <c r="AF297" s="1346"/>
      <c r="AG297" s="1346" t="s">
        <v>487</v>
      </c>
      <c r="AH297" s="1346"/>
      <c r="AI297" s="1346"/>
      <c r="AJ297" s="1351"/>
      <c r="AK297" s="2370" t="s">
        <v>530</v>
      </c>
      <c r="AL297" s="2370"/>
      <c r="AM297" s="2370"/>
      <c r="AN297" s="655" t="s">
        <v>531</v>
      </c>
      <c r="AO297" s="686">
        <f>U5</f>
        <v>3.3559999999999999</v>
      </c>
      <c r="AP297" s="2370" t="s">
        <v>530</v>
      </c>
      <c r="AQ297" s="2370"/>
      <c r="AR297" s="2370"/>
      <c r="AS297" s="687" t="s">
        <v>531</v>
      </c>
      <c r="AT297" s="2371">
        <f>U5</f>
        <v>3.3559999999999999</v>
      </c>
      <c r="AU297" s="2371"/>
      <c r="AV297" s="2371"/>
      <c r="AW297" s="2370" t="s">
        <v>539</v>
      </c>
      <c r="AX297" s="2370"/>
      <c r="AY297" s="2370"/>
      <c r="AZ297" s="2370"/>
      <c r="BA297" s="687" t="s">
        <v>534</v>
      </c>
      <c r="BB297" s="2371">
        <v>3.1</v>
      </c>
      <c r="BC297" s="2371"/>
      <c r="BD297" s="2371"/>
      <c r="BE297" s="2371"/>
      <c r="BF297" s="919" t="s">
        <v>604</v>
      </c>
      <c r="BG297" s="919"/>
      <c r="BH297" s="919"/>
      <c r="BI297" s="687" t="s">
        <v>534</v>
      </c>
      <c r="BJ297" s="2371">
        <f>($BR$293*(M298)^2)+$CC$293*M298+$CN$293</f>
        <v>10.889425591768029</v>
      </c>
      <c r="BK297" s="2371"/>
      <c r="BL297" s="2371"/>
      <c r="BM297" s="2371"/>
    </row>
    <row r="298" spans="2:94" ht="20.100000000000001" customHeight="1" thickTop="1">
      <c r="B298" s="1340">
        <f>BB297</f>
        <v>3.1</v>
      </c>
      <c r="C298" s="1341"/>
      <c r="D298" s="1341"/>
      <c r="E298" s="1341"/>
      <c r="F298" s="1341"/>
      <c r="G298" s="1341"/>
      <c r="H298" s="1320">
        <f>BB298</f>
        <v>13.356</v>
      </c>
      <c r="I298" s="1341"/>
      <c r="J298" s="1341"/>
      <c r="K298" s="1341"/>
      <c r="L298" s="1341"/>
      <c r="M298" s="1342">
        <f>B298/H298</f>
        <v>0.23210542078466609</v>
      </c>
      <c r="N298" s="1342"/>
      <c r="O298" s="1342"/>
      <c r="P298" s="1342"/>
      <c r="Q298" s="1343">
        <f>MIN(BJ297,BJ298)</f>
        <v>7.8</v>
      </c>
      <c r="R298" s="1343"/>
      <c r="S298" s="1343"/>
      <c r="T298" s="1343"/>
      <c r="U298" s="1354">
        <f>AC298/10.1</f>
        <v>2.5742574257425743</v>
      </c>
      <c r="V298" s="1355"/>
      <c r="W298" s="1355"/>
      <c r="X298" s="1355"/>
      <c r="Y298" s="1355"/>
      <c r="Z298" s="1343">
        <f>I5</f>
        <v>4.3</v>
      </c>
      <c r="AA298" s="1355"/>
      <c r="AB298" s="1355"/>
      <c r="AC298" s="1354">
        <f>AC294</f>
        <v>26</v>
      </c>
      <c r="AD298" s="1354"/>
      <c r="AE298" s="1355"/>
      <c r="AF298" s="1355"/>
      <c r="AG298" s="1343">
        <f>((AC298*(Z298)^3)/((Q298)*(U298-1)^3))/AC298</f>
        <v>2.6126637069265657</v>
      </c>
      <c r="AH298" s="1343"/>
      <c r="AI298" s="1343"/>
      <c r="AJ298" s="1350"/>
      <c r="AK298" s="2370" t="s">
        <v>533</v>
      </c>
      <c r="AL298" s="2370"/>
      <c r="AM298" s="2370"/>
      <c r="AN298" s="655" t="s">
        <v>534</v>
      </c>
      <c r="AO298" s="686">
        <f>AB5</f>
        <v>-10</v>
      </c>
      <c r="AP298" s="2370" t="s">
        <v>533</v>
      </c>
      <c r="AQ298" s="2370"/>
      <c r="AR298" s="2370"/>
      <c r="AS298" s="687" t="s">
        <v>534</v>
      </c>
      <c r="AT298" s="2371">
        <f>ABS(AB5)</f>
        <v>10</v>
      </c>
      <c r="AU298" s="2371"/>
      <c r="AV298" s="2371"/>
      <c r="AW298" s="2370" t="s">
        <v>541</v>
      </c>
      <c r="AX298" s="2370"/>
      <c r="AY298" s="2370"/>
      <c r="AZ298" s="2370"/>
      <c r="BA298" s="687" t="s">
        <v>534</v>
      </c>
      <c r="BB298" s="2371">
        <f>AT297+AT298</f>
        <v>13.356</v>
      </c>
      <c r="BC298" s="2371"/>
      <c r="BD298" s="2371"/>
      <c r="BE298" s="2371"/>
      <c r="BF298" s="919" t="s">
        <v>605</v>
      </c>
      <c r="BG298" s="919"/>
      <c r="BH298" s="919"/>
      <c r="BI298" s="687" t="s">
        <v>534</v>
      </c>
      <c r="BJ298" s="2371">
        <v>7.8</v>
      </c>
      <c r="BK298" s="2371"/>
      <c r="BL298" s="2371"/>
      <c r="BM298" s="2371"/>
    </row>
    <row r="299" spans="2:94" ht="15" customHeight="1"/>
    <row r="300" spans="2:94" ht="20.100000000000001" customHeight="1">
      <c r="B300" s="595"/>
      <c r="C300" s="8"/>
      <c r="D300" s="8"/>
      <c r="E300" s="8"/>
      <c r="F300" s="292"/>
      <c r="G300" s="292"/>
      <c r="H300" s="292"/>
      <c r="I300" s="292"/>
      <c r="J300" s="522"/>
      <c r="K300" s="522"/>
      <c r="L300" s="292"/>
      <c r="M300" s="292"/>
      <c r="N300" s="292"/>
      <c r="O300" s="292"/>
      <c r="P300" s="292"/>
      <c r="Q300" s="292"/>
      <c r="R300" s="503"/>
      <c r="S300" s="292"/>
      <c r="T300" s="292"/>
      <c r="U300" s="292"/>
      <c r="V300" s="292"/>
      <c r="W300" s="292"/>
      <c r="X300" s="292"/>
      <c r="Y300" s="292"/>
      <c r="Z300" s="668"/>
      <c r="AA300" s="292"/>
      <c r="AB300" s="346" t="s">
        <v>535</v>
      </c>
      <c r="AC300" s="1308" t="str">
        <f>AC255</f>
        <v>D구간</v>
      </c>
      <c r="AD300" s="787"/>
      <c r="AE300" s="787"/>
      <c r="AF300" s="787"/>
      <c r="AG300" s="787"/>
      <c r="AH300" s="787"/>
      <c r="AI300" s="787"/>
      <c r="AJ300" s="346" t="s">
        <v>537</v>
      </c>
      <c r="AP300" s="683"/>
      <c r="AQ300" s="683"/>
      <c r="AR300" s="683"/>
      <c r="AS300" s="683"/>
      <c r="AT300" s="683"/>
    </row>
    <row r="301" spans="2:94" ht="20.100000000000001" customHeight="1" thickBot="1">
      <c r="B301" s="1329" t="s">
        <v>827</v>
      </c>
      <c r="C301" s="1330"/>
      <c r="D301" s="1330"/>
      <c r="E301" s="1330"/>
      <c r="F301" s="1330"/>
      <c r="G301" s="1330"/>
      <c r="H301" s="1330" t="s">
        <v>828</v>
      </c>
      <c r="I301" s="1330"/>
      <c r="J301" s="1330"/>
      <c r="K301" s="1330"/>
      <c r="L301" s="1330"/>
      <c r="M301" s="1330" t="s">
        <v>829</v>
      </c>
      <c r="N301" s="1330"/>
      <c r="O301" s="1330"/>
      <c r="P301" s="1330"/>
      <c r="Q301" s="1346" t="s">
        <v>830</v>
      </c>
      <c r="R301" s="1346"/>
      <c r="S301" s="1346"/>
      <c r="T301" s="1346"/>
      <c r="U301" s="1346" t="s">
        <v>522</v>
      </c>
      <c r="V301" s="1346"/>
      <c r="W301" s="1346"/>
      <c r="X301" s="1346"/>
      <c r="Y301" s="1346"/>
      <c r="Z301" s="1346" t="s">
        <v>676</v>
      </c>
      <c r="AA301" s="1346"/>
      <c r="AB301" s="1346"/>
      <c r="AC301" s="1346" t="s">
        <v>540</v>
      </c>
      <c r="AD301" s="1346"/>
      <c r="AE301" s="1346"/>
      <c r="AF301" s="1346"/>
      <c r="AG301" s="1346" t="s">
        <v>487</v>
      </c>
      <c r="AH301" s="1346"/>
      <c r="AI301" s="1346"/>
      <c r="AJ301" s="1351"/>
      <c r="AK301" s="2370" t="s">
        <v>530</v>
      </c>
      <c r="AL301" s="2370"/>
      <c r="AM301" s="2370"/>
      <c r="AN301" s="655" t="s">
        <v>531</v>
      </c>
      <c r="AO301" s="686">
        <f>U6</f>
        <v>3.3559999999999999</v>
      </c>
      <c r="AP301" s="2370" t="s">
        <v>530</v>
      </c>
      <c r="AQ301" s="2370"/>
      <c r="AR301" s="2370"/>
      <c r="AS301" s="687" t="s">
        <v>531</v>
      </c>
      <c r="AT301" s="2371">
        <f>U6</f>
        <v>3.3559999999999999</v>
      </c>
      <c r="AU301" s="2371"/>
      <c r="AV301" s="2371"/>
      <c r="AW301" s="2370" t="s">
        <v>539</v>
      </c>
      <c r="AX301" s="2370"/>
      <c r="AY301" s="2370"/>
      <c r="AZ301" s="2370"/>
      <c r="BA301" s="687" t="s">
        <v>534</v>
      </c>
      <c r="BB301" s="2371">
        <v>3.1</v>
      </c>
      <c r="BC301" s="2371"/>
      <c r="BD301" s="2371"/>
      <c r="BE301" s="2371"/>
      <c r="BF301" s="919" t="s">
        <v>604</v>
      </c>
      <c r="BG301" s="919"/>
      <c r="BH301" s="919"/>
      <c r="BI301" s="687" t="s">
        <v>534</v>
      </c>
      <c r="BJ301" s="2371">
        <f>($BR$293*(M302)^2)+$CC$293*M302+$CN$293</f>
        <v>10.889425591768029</v>
      </c>
      <c r="BK301" s="2371"/>
      <c r="BL301" s="2371"/>
      <c r="BM301" s="2371"/>
    </row>
    <row r="302" spans="2:94" ht="20.100000000000001" customHeight="1" thickTop="1">
      <c r="B302" s="1340">
        <f>BB301</f>
        <v>3.1</v>
      </c>
      <c r="C302" s="1341"/>
      <c r="D302" s="1341"/>
      <c r="E302" s="1341"/>
      <c r="F302" s="1341"/>
      <c r="G302" s="1341"/>
      <c r="H302" s="1320">
        <f>BB302</f>
        <v>13.356</v>
      </c>
      <c r="I302" s="1341"/>
      <c r="J302" s="1341"/>
      <c r="K302" s="1341"/>
      <c r="L302" s="1341"/>
      <c r="M302" s="1342">
        <f>B302/H302</f>
        <v>0.23210542078466609</v>
      </c>
      <c r="N302" s="1342"/>
      <c r="O302" s="1342"/>
      <c r="P302" s="1342"/>
      <c r="Q302" s="1343">
        <f>MIN(BJ301,BJ302)</f>
        <v>10.889425591768029</v>
      </c>
      <c r="R302" s="1343"/>
      <c r="S302" s="1343"/>
      <c r="T302" s="1343"/>
      <c r="U302" s="1354">
        <f>AC302/10.1</f>
        <v>2.5742574257425743</v>
      </c>
      <c r="V302" s="1355"/>
      <c r="W302" s="1355"/>
      <c r="X302" s="1355"/>
      <c r="Y302" s="1355"/>
      <c r="Z302" s="1343">
        <f>I6</f>
        <v>4.2</v>
      </c>
      <c r="AA302" s="1355"/>
      <c r="AB302" s="1355"/>
      <c r="AC302" s="1354">
        <f>AC298</f>
        <v>26</v>
      </c>
      <c r="AD302" s="1354"/>
      <c r="AE302" s="1355"/>
      <c r="AF302" s="1355"/>
      <c r="AG302" s="1343">
        <f>((AC302*(Z302)^3)/((Q302)*(U302-1)^3))/AC302</f>
        <v>1.7438761892626569</v>
      </c>
      <c r="AH302" s="1343"/>
      <c r="AI302" s="1343"/>
      <c r="AJ302" s="1350"/>
      <c r="AK302" s="2370" t="s">
        <v>533</v>
      </c>
      <c r="AL302" s="2370"/>
      <c r="AM302" s="2370"/>
      <c r="AN302" s="655" t="s">
        <v>534</v>
      </c>
      <c r="AO302" s="686">
        <f>AB6</f>
        <v>-10</v>
      </c>
      <c r="AP302" s="2370" t="s">
        <v>533</v>
      </c>
      <c r="AQ302" s="2370"/>
      <c r="AR302" s="2370"/>
      <c r="AS302" s="687" t="s">
        <v>534</v>
      </c>
      <c r="AT302" s="2371">
        <f>ABS(AB6)</f>
        <v>10</v>
      </c>
      <c r="AU302" s="2371"/>
      <c r="AV302" s="2371"/>
      <c r="AW302" s="2370" t="s">
        <v>541</v>
      </c>
      <c r="AX302" s="2370"/>
      <c r="AY302" s="2370"/>
      <c r="AZ302" s="2370"/>
      <c r="BA302" s="687" t="s">
        <v>534</v>
      </c>
      <c r="BB302" s="2371">
        <f>AT301+AT302</f>
        <v>13.356</v>
      </c>
      <c r="BC302" s="2371"/>
      <c r="BD302" s="2371"/>
      <c r="BE302" s="2371"/>
      <c r="BF302" s="919" t="s">
        <v>605</v>
      </c>
      <c r="BG302" s="919"/>
      <c r="BH302" s="919"/>
      <c r="BI302" s="687" t="s">
        <v>534</v>
      </c>
      <c r="BJ302" s="2371"/>
      <c r="BK302" s="2371"/>
      <c r="BL302" s="2371"/>
      <c r="BM302" s="2371"/>
    </row>
    <row r="303" spans="2:94" ht="15" customHeight="1">
      <c r="B303" s="503"/>
      <c r="C303" s="292"/>
      <c r="D303" s="292"/>
      <c r="E303" s="292"/>
      <c r="F303" s="292"/>
      <c r="G303" s="292"/>
      <c r="H303" s="292"/>
      <c r="I303" s="292"/>
      <c r="J303" s="522"/>
      <c r="K303" s="522"/>
      <c r="L303" s="292"/>
      <c r="M303" s="292"/>
      <c r="N303" s="292"/>
      <c r="O303" s="292"/>
      <c r="P303" s="292"/>
      <c r="Q303" s="292"/>
      <c r="R303" s="503"/>
      <c r="S303" s="292"/>
      <c r="T303" s="292"/>
      <c r="U303" s="292"/>
      <c r="V303" s="292"/>
      <c r="W303" s="292"/>
      <c r="X303" s="292"/>
      <c r="Y303" s="292"/>
      <c r="Z303" s="668"/>
      <c r="AA303" s="292"/>
      <c r="AB303" s="292"/>
      <c r="AC303" s="292"/>
      <c r="AD303" s="292"/>
      <c r="AE303" s="292"/>
      <c r="AF303" s="292"/>
      <c r="AG303" s="678"/>
      <c r="AH303" s="678"/>
      <c r="AI303" s="678"/>
      <c r="AJ303" s="678"/>
      <c r="AK303" s="684"/>
      <c r="AL303" s="684"/>
      <c r="AM303" s="655"/>
      <c r="AN303" s="655"/>
      <c r="AO303" s="655"/>
      <c r="AR303" s="655"/>
      <c r="AS303" s="655"/>
      <c r="AT303" s="655"/>
    </row>
    <row r="304" spans="2:94" ht="20.100000000000001" customHeight="1">
      <c r="B304" s="595"/>
      <c r="C304" s="8"/>
      <c r="D304" s="8"/>
      <c r="E304" s="8"/>
      <c r="F304" s="292"/>
      <c r="G304" s="292"/>
      <c r="H304" s="292"/>
      <c r="I304" s="292"/>
      <c r="J304" s="522"/>
      <c r="K304" s="522"/>
      <c r="L304" s="292"/>
      <c r="M304" s="292"/>
      <c r="N304" s="292"/>
      <c r="O304" s="292"/>
      <c r="P304" s="292"/>
      <c r="Q304" s="292"/>
      <c r="R304" s="503"/>
      <c r="S304" s="292"/>
      <c r="T304" s="292"/>
      <c r="U304" s="292"/>
      <c r="V304" s="292"/>
      <c r="W304" s="292"/>
      <c r="X304" s="292"/>
      <c r="Y304" s="292"/>
      <c r="Z304" s="668"/>
      <c r="AA304" s="292"/>
      <c r="AB304" s="346" t="s">
        <v>535</v>
      </c>
      <c r="AC304" s="1308" t="e">
        <f>AC263</f>
        <v>#REF!</v>
      </c>
      <c r="AD304" s="787"/>
      <c r="AE304" s="787"/>
      <c r="AF304" s="787"/>
      <c r="AG304" s="787"/>
      <c r="AH304" s="787"/>
      <c r="AI304" s="787"/>
      <c r="AJ304" s="346" t="s">
        <v>537</v>
      </c>
      <c r="AP304" s="683"/>
      <c r="AQ304" s="683"/>
      <c r="AR304" s="683"/>
      <c r="AS304" s="683"/>
      <c r="AT304" s="683"/>
    </row>
    <row r="305" spans="2:65" ht="20.100000000000001" customHeight="1" thickBot="1">
      <c r="B305" s="1329" t="s">
        <v>827</v>
      </c>
      <c r="C305" s="1330"/>
      <c r="D305" s="1330"/>
      <c r="E305" s="1330"/>
      <c r="F305" s="1330"/>
      <c r="G305" s="1330"/>
      <c r="H305" s="1330" t="s">
        <v>828</v>
      </c>
      <c r="I305" s="1330"/>
      <c r="J305" s="1330"/>
      <c r="K305" s="1330"/>
      <c r="L305" s="1330"/>
      <c r="M305" s="1330" t="s">
        <v>829</v>
      </c>
      <c r="N305" s="1330"/>
      <c r="O305" s="1330"/>
      <c r="P305" s="1330"/>
      <c r="Q305" s="1346" t="s">
        <v>830</v>
      </c>
      <c r="R305" s="1346"/>
      <c r="S305" s="1346"/>
      <c r="T305" s="1346"/>
      <c r="U305" s="1346" t="s">
        <v>522</v>
      </c>
      <c r="V305" s="1346"/>
      <c r="W305" s="1346"/>
      <c r="X305" s="1346"/>
      <c r="Y305" s="1346"/>
      <c r="Z305" s="1346" t="s">
        <v>676</v>
      </c>
      <c r="AA305" s="1346"/>
      <c r="AB305" s="1346"/>
      <c r="AC305" s="1346" t="s">
        <v>540</v>
      </c>
      <c r="AD305" s="1346"/>
      <c r="AE305" s="1346"/>
      <c r="AF305" s="1346"/>
      <c r="AG305" s="1346" t="s">
        <v>487</v>
      </c>
      <c r="AH305" s="1346"/>
      <c r="AI305" s="1346"/>
      <c r="AJ305" s="1351"/>
      <c r="AK305" s="2370" t="s">
        <v>530</v>
      </c>
      <c r="AL305" s="2370"/>
      <c r="AM305" s="2370"/>
      <c r="AN305" s="655" t="s">
        <v>531</v>
      </c>
      <c r="AO305" s="686" t="e">
        <f>#REF!</f>
        <v>#REF!</v>
      </c>
      <c r="AP305" s="2370" t="s">
        <v>530</v>
      </c>
      <c r="AQ305" s="2370"/>
      <c r="AR305" s="2370"/>
      <c r="AS305" s="687" t="s">
        <v>531</v>
      </c>
      <c r="AT305" s="2371" t="e">
        <f>#REF!</f>
        <v>#REF!</v>
      </c>
      <c r="AU305" s="2371"/>
      <c r="AV305" s="2371"/>
      <c r="AW305" s="2370" t="s">
        <v>539</v>
      </c>
      <c r="AX305" s="2370"/>
      <c r="AY305" s="2370"/>
      <c r="AZ305" s="2370"/>
      <c r="BA305" s="687" t="s">
        <v>534</v>
      </c>
      <c r="BB305" s="2371">
        <v>3.1</v>
      </c>
      <c r="BC305" s="2371"/>
      <c r="BD305" s="2371"/>
      <c r="BE305" s="2371"/>
      <c r="BF305" s="919" t="s">
        <v>604</v>
      </c>
      <c r="BG305" s="919"/>
      <c r="BH305" s="919"/>
      <c r="BI305" s="687" t="s">
        <v>534</v>
      </c>
      <c r="BJ305" s="2371" t="e">
        <f>($BR$293*(M306)^2)+$CC$293*M306+$CN$293</f>
        <v>#REF!</v>
      </c>
      <c r="BK305" s="2371"/>
      <c r="BL305" s="2371"/>
      <c r="BM305" s="2371"/>
    </row>
    <row r="306" spans="2:65" ht="20.100000000000001" customHeight="1" thickTop="1">
      <c r="B306" s="1340">
        <f>BB305</f>
        <v>3.1</v>
      </c>
      <c r="C306" s="1341"/>
      <c r="D306" s="1341"/>
      <c r="E306" s="1341"/>
      <c r="F306" s="1341"/>
      <c r="G306" s="1341"/>
      <c r="H306" s="1320" t="e">
        <f>BB306</f>
        <v>#REF!</v>
      </c>
      <c r="I306" s="1341"/>
      <c r="J306" s="1341"/>
      <c r="K306" s="1341"/>
      <c r="L306" s="1341"/>
      <c r="M306" s="1342" t="e">
        <f>B306/H306</f>
        <v>#REF!</v>
      </c>
      <c r="N306" s="1342"/>
      <c r="O306" s="1342"/>
      <c r="P306" s="1342"/>
      <c r="Q306" s="1343" t="e">
        <f>MIN(BJ305,BJ306)</f>
        <v>#REF!</v>
      </c>
      <c r="R306" s="1343"/>
      <c r="S306" s="1343"/>
      <c r="T306" s="1343"/>
      <c r="U306" s="1354">
        <f>AC306/10.1</f>
        <v>2.5742574257425743</v>
      </c>
      <c r="V306" s="1355"/>
      <c r="W306" s="1355"/>
      <c r="X306" s="1355"/>
      <c r="Y306" s="1355"/>
      <c r="Z306" s="1343" t="e">
        <f>#REF!</f>
        <v>#REF!</v>
      </c>
      <c r="AA306" s="1355"/>
      <c r="AB306" s="1355"/>
      <c r="AC306" s="1354">
        <f>AC302</f>
        <v>26</v>
      </c>
      <c r="AD306" s="1354"/>
      <c r="AE306" s="1355"/>
      <c r="AF306" s="1355"/>
      <c r="AG306" s="1343" t="e">
        <f>((AC306*(Z306)^3)/((Q306)*(U306-1)^3))/AC306</f>
        <v>#REF!</v>
      </c>
      <c r="AH306" s="1343"/>
      <c r="AI306" s="1343"/>
      <c r="AJ306" s="1350"/>
      <c r="AK306" s="2370" t="s">
        <v>533</v>
      </c>
      <c r="AL306" s="2370"/>
      <c r="AM306" s="2370"/>
      <c r="AN306" s="655" t="s">
        <v>534</v>
      </c>
      <c r="AO306" s="686" t="e">
        <f>#REF!</f>
        <v>#REF!</v>
      </c>
      <c r="AP306" s="2370" t="s">
        <v>533</v>
      </c>
      <c r="AQ306" s="2370"/>
      <c r="AR306" s="2370"/>
      <c r="AS306" s="687" t="s">
        <v>534</v>
      </c>
      <c r="AT306" s="2371" t="e">
        <f>ABS(#REF!)</f>
        <v>#REF!</v>
      </c>
      <c r="AU306" s="2371"/>
      <c r="AV306" s="2371"/>
      <c r="AW306" s="2370" t="s">
        <v>541</v>
      </c>
      <c r="AX306" s="2370"/>
      <c r="AY306" s="2370"/>
      <c r="AZ306" s="2370"/>
      <c r="BA306" s="687" t="s">
        <v>534</v>
      </c>
      <c r="BB306" s="2371" t="e">
        <f>AT305+AT306</f>
        <v>#REF!</v>
      </c>
      <c r="BC306" s="2371"/>
      <c r="BD306" s="2371"/>
      <c r="BE306" s="2371"/>
      <c r="BF306" s="919" t="s">
        <v>605</v>
      </c>
      <c r="BG306" s="919"/>
      <c r="BH306" s="919"/>
      <c r="BI306" s="687" t="s">
        <v>534</v>
      </c>
      <c r="BJ306" s="2371"/>
      <c r="BK306" s="2371"/>
      <c r="BL306" s="2371"/>
      <c r="BM306" s="2371"/>
    </row>
  </sheetData>
  <mergeCells count="998">
    <mergeCell ref="A2:P2"/>
    <mergeCell ref="B3:H3"/>
    <mergeCell ref="I3:N3"/>
    <mergeCell ref="O3:T3"/>
    <mergeCell ref="U3:AA3"/>
    <mergeCell ref="AB3:AG3"/>
    <mergeCell ref="AH3:AJ3"/>
    <mergeCell ref="B4:E6"/>
    <mergeCell ref="F4:H4"/>
    <mergeCell ref="I4:N4"/>
    <mergeCell ref="O4:T4"/>
    <mergeCell ref="U4:AA4"/>
    <mergeCell ref="AB4:AG4"/>
    <mergeCell ref="AH4:AJ4"/>
    <mergeCell ref="F5:H5"/>
    <mergeCell ref="I5:N5"/>
    <mergeCell ref="O5:T5"/>
    <mergeCell ref="U5:AA5"/>
    <mergeCell ref="AB5:AG5"/>
    <mergeCell ref="AH5:AJ5"/>
    <mergeCell ref="F6:H6"/>
    <mergeCell ref="I6:N6"/>
    <mergeCell ref="O6:T6"/>
    <mergeCell ref="U6:AA6"/>
    <mergeCell ref="AB6:AG6"/>
    <mergeCell ref="AH6:AJ6"/>
    <mergeCell ref="A8:P8"/>
    <mergeCell ref="B9:K9"/>
    <mergeCell ref="L9:Z9"/>
    <mergeCell ref="AA9:AJ9"/>
    <mergeCell ref="B10:K10"/>
    <mergeCell ref="L10:Z10"/>
    <mergeCell ref="AA10:AJ10"/>
    <mergeCell ref="B11:K11"/>
    <mergeCell ref="L11:Z11"/>
    <mergeCell ref="AA11:AJ11"/>
    <mergeCell ref="B12:K12"/>
    <mergeCell ref="L12:Z12"/>
    <mergeCell ref="AA12:AJ12"/>
    <mergeCell ref="B13:K14"/>
    <mergeCell ref="L13:Z13"/>
    <mergeCell ref="AA13:AJ14"/>
    <mergeCell ref="AL13:AL15"/>
    <mergeCell ref="L14:Z14"/>
    <mergeCell ref="B15:K15"/>
    <mergeCell ref="L15:Z15"/>
    <mergeCell ref="AA15:AJ15"/>
    <mergeCell ref="A17:P17"/>
    <mergeCell ref="B18:K19"/>
    <mergeCell ref="L18:AD18"/>
    <mergeCell ref="AE18:AJ19"/>
    <mergeCell ref="L19:P19"/>
    <mergeCell ref="Q19:U19"/>
    <mergeCell ref="V19:Y19"/>
    <mergeCell ref="Z19:AD19"/>
    <mergeCell ref="B20:K20"/>
    <mergeCell ref="L20:P20"/>
    <mergeCell ref="Q20:U20"/>
    <mergeCell ref="V20:Y20"/>
    <mergeCell ref="Z20:AD20"/>
    <mergeCell ref="AE20:AJ22"/>
    <mergeCell ref="B21:K21"/>
    <mergeCell ref="L21:P21"/>
    <mergeCell ref="Q21:U21"/>
    <mergeCell ref="V21:Y21"/>
    <mergeCell ref="Z21:AD21"/>
    <mergeCell ref="B22:K22"/>
    <mergeCell ref="L22:P22"/>
    <mergeCell ref="Q22:U22"/>
    <mergeCell ref="V22:Y22"/>
    <mergeCell ref="Z22:AD22"/>
    <mergeCell ref="B23:K23"/>
    <mergeCell ref="L23:P23"/>
    <mergeCell ref="Q23:U23"/>
    <mergeCell ref="V23:Y23"/>
    <mergeCell ref="Z23:AD23"/>
    <mergeCell ref="AE23:AJ24"/>
    <mergeCell ref="B24:K24"/>
    <mergeCell ref="L24:P24"/>
    <mergeCell ref="Q24:U24"/>
    <mergeCell ref="V24:Y24"/>
    <mergeCell ref="Z24:AD24"/>
    <mergeCell ref="B25:K26"/>
    <mergeCell ref="L25:P26"/>
    <mergeCell ref="Q25:U26"/>
    <mergeCell ref="V25:Y26"/>
    <mergeCell ref="Z25:AD26"/>
    <mergeCell ref="AE25:AJ26"/>
    <mergeCell ref="B37:M38"/>
    <mergeCell ref="N37:P38"/>
    <mergeCell ref="Q37:T38"/>
    <mergeCell ref="U37:AF37"/>
    <mergeCell ref="AG37:AJ38"/>
    <mergeCell ref="U38:Y38"/>
    <mergeCell ref="Z38:AC38"/>
    <mergeCell ref="AD38:AF38"/>
    <mergeCell ref="B39:M40"/>
    <mergeCell ref="N39:P39"/>
    <mergeCell ref="Q39:T39"/>
    <mergeCell ref="U39:Y39"/>
    <mergeCell ref="Z39:AC39"/>
    <mergeCell ref="AD39:AF39"/>
    <mergeCell ref="AG39:AJ39"/>
    <mergeCell ref="N40:P40"/>
    <mergeCell ref="Q40:T40"/>
    <mergeCell ref="U40:Y40"/>
    <mergeCell ref="Z40:AC40"/>
    <mergeCell ref="AD40:AF40"/>
    <mergeCell ref="AG40:AJ40"/>
    <mergeCell ref="B41:M44"/>
    <mergeCell ref="N41:P41"/>
    <mergeCell ref="Q41:T41"/>
    <mergeCell ref="U41:Y41"/>
    <mergeCell ref="Z41:AC41"/>
    <mergeCell ref="AD41:AF41"/>
    <mergeCell ref="N43:P43"/>
    <mergeCell ref="Q43:T43"/>
    <mergeCell ref="U43:Y43"/>
    <mergeCell ref="Z43:AC43"/>
    <mergeCell ref="AG41:AJ41"/>
    <mergeCell ref="N42:P42"/>
    <mergeCell ref="Q42:T42"/>
    <mergeCell ref="U42:Y42"/>
    <mergeCell ref="Z42:AC42"/>
    <mergeCell ref="AD42:AF42"/>
    <mergeCell ref="AG42:AJ42"/>
    <mergeCell ref="N44:P44"/>
    <mergeCell ref="Q44:T44"/>
    <mergeCell ref="U44:Y44"/>
    <mergeCell ref="Z44:AC44"/>
    <mergeCell ref="AD44:AF44"/>
    <mergeCell ref="AG44:AJ44"/>
    <mergeCell ref="Q45:T45"/>
    <mergeCell ref="U45:Y45"/>
    <mergeCell ref="Z45:AC45"/>
    <mergeCell ref="AD45:AF45"/>
    <mergeCell ref="AD43:AF43"/>
    <mergeCell ref="AG43:AJ43"/>
    <mergeCell ref="AG45:AJ45"/>
    <mergeCell ref="B46:M46"/>
    <mergeCell ref="N46:P46"/>
    <mergeCell ref="Q46:T46"/>
    <mergeCell ref="U46:Y46"/>
    <mergeCell ref="Z46:AC46"/>
    <mergeCell ref="AD46:AF46"/>
    <mergeCell ref="AG46:AJ46"/>
    <mergeCell ref="B45:M45"/>
    <mergeCell ref="N45:P45"/>
    <mergeCell ref="B47:M48"/>
    <mergeCell ref="N47:P48"/>
    <mergeCell ref="Q47:T48"/>
    <mergeCell ref="U47:Y48"/>
    <mergeCell ref="Z47:AC48"/>
    <mergeCell ref="AD47:AF48"/>
    <mergeCell ref="AG47:AJ48"/>
    <mergeCell ref="B49:M51"/>
    <mergeCell ref="N49:P49"/>
    <mergeCell ref="Q49:T51"/>
    <mergeCell ref="U49:Y49"/>
    <mergeCell ref="Z49:AC49"/>
    <mergeCell ref="AD49:AF49"/>
    <mergeCell ref="AG49:AJ51"/>
    <mergeCell ref="N50:P50"/>
    <mergeCell ref="U50:Y50"/>
    <mergeCell ref="Z50:AC50"/>
    <mergeCell ref="AD50:AF50"/>
    <mergeCell ref="N51:P51"/>
    <mergeCell ref="U51:Y51"/>
    <mergeCell ref="Z51:AC51"/>
    <mergeCell ref="AD51:AF51"/>
    <mergeCell ref="B52:M52"/>
    <mergeCell ref="N52:P52"/>
    <mergeCell ref="Q52:T52"/>
    <mergeCell ref="U52:Y52"/>
    <mergeCell ref="Z52:AC52"/>
    <mergeCell ref="AD52:AF52"/>
    <mergeCell ref="AG52:AJ52"/>
    <mergeCell ref="B53:M53"/>
    <mergeCell ref="N53:P53"/>
    <mergeCell ref="Q53:T55"/>
    <mergeCell ref="U53:Y53"/>
    <mergeCell ref="Z53:AC53"/>
    <mergeCell ref="AD53:AF53"/>
    <mergeCell ref="AG53:AJ53"/>
    <mergeCell ref="B54:M54"/>
    <mergeCell ref="N54:P54"/>
    <mergeCell ref="U54:Y54"/>
    <mergeCell ref="Z54:AC54"/>
    <mergeCell ref="AD54:AF54"/>
    <mergeCell ref="AG54:AJ54"/>
    <mergeCell ref="B55:M55"/>
    <mergeCell ref="N55:P55"/>
    <mergeCell ref="U55:Y55"/>
    <mergeCell ref="Z55:AC55"/>
    <mergeCell ref="AD55:AF55"/>
    <mergeCell ref="AG55:AJ55"/>
    <mergeCell ref="B56:M56"/>
    <mergeCell ref="N56:P56"/>
    <mergeCell ref="Q56:T56"/>
    <mergeCell ref="U56:Y56"/>
    <mergeCell ref="Z56:AC56"/>
    <mergeCell ref="AD56:AF56"/>
    <mergeCell ref="AG56:AJ56"/>
    <mergeCell ref="AC59:AI59"/>
    <mergeCell ref="B60:F60"/>
    <mergeCell ref="G60:J60"/>
    <mergeCell ref="K60:N60"/>
    <mergeCell ref="O60:S60"/>
    <mergeCell ref="T60:W60"/>
    <mergeCell ref="X60:AA60"/>
    <mergeCell ref="AB60:AG60"/>
    <mergeCell ref="AH60:AJ60"/>
    <mergeCell ref="B61:F61"/>
    <mergeCell ref="G61:J61"/>
    <mergeCell ref="K61:N61"/>
    <mergeCell ref="O61:S61"/>
    <mergeCell ref="T61:W61"/>
    <mergeCell ref="X61:AA61"/>
    <mergeCell ref="AB61:AG61"/>
    <mergeCell ref="AH61:AJ61"/>
    <mergeCell ref="AC62:AI62"/>
    <mergeCell ref="B63:F63"/>
    <mergeCell ref="G63:J63"/>
    <mergeCell ref="K63:N63"/>
    <mergeCell ref="O63:S63"/>
    <mergeCell ref="T63:W63"/>
    <mergeCell ref="X63:AA63"/>
    <mergeCell ref="AB63:AG63"/>
    <mergeCell ref="AH63:AJ63"/>
    <mergeCell ref="B64:F64"/>
    <mergeCell ref="G64:J64"/>
    <mergeCell ref="K64:N64"/>
    <mergeCell ref="O64:S64"/>
    <mergeCell ref="T64:W64"/>
    <mergeCell ref="X64:AA64"/>
    <mergeCell ref="AB64:AG64"/>
    <mergeCell ref="AH64:AJ64"/>
    <mergeCell ref="X67:AA67"/>
    <mergeCell ref="AC65:AI65"/>
    <mergeCell ref="B66:F66"/>
    <mergeCell ref="G66:J66"/>
    <mergeCell ref="K66:N66"/>
    <mergeCell ref="O66:S66"/>
    <mergeCell ref="T66:W66"/>
    <mergeCell ref="X66:AA66"/>
    <mergeCell ref="AB66:AG66"/>
    <mergeCell ref="AH66:AJ66"/>
    <mergeCell ref="AH67:AJ67"/>
    <mergeCell ref="AC90:AI90"/>
    <mergeCell ref="B91:H91"/>
    <mergeCell ref="I91:M91"/>
    <mergeCell ref="N91:R91"/>
    <mergeCell ref="S91:W91"/>
    <mergeCell ref="X91:AB91"/>
    <mergeCell ref="AC91:AG91"/>
    <mergeCell ref="AH91:AJ91"/>
    <mergeCell ref="B67:F67"/>
    <mergeCell ref="I92:M92"/>
    <mergeCell ref="N92:R92"/>
    <mergeCell ref="S92:W92"/>
    <mergeCell ref="X92:AB92"/>
    <mergeCell ref="AC92:AG92"/>
    <mergeCell ref="AB67:AG67"/>
    <mergeCell ref="G67:J67"/>
    <mergeCell ref="K67:N67"/>
    <mergeCell ref="O67:S67"/>
    <mergeCell ref="T67:W67"/>
    <mergeCell ref="AH92:AJ92"/>
    <mergeCell ref="AH93:AJ93"/>
    <mergeCell ref="AH94:AJ94"/>
    <mergeCell ref="B93:H93"/>
    <mergeCell ref="I93:M93"/>
    <mergeCell ref="N93:R93"/>
    <mergeCell ref="S93:W93"/>
    <mergeCell ref="X93:AB93"/>
    <mergeCell ref="AC93:AG93"/>
    <mergeCell ref="B92:H92"/>
    <mergeCell ref="S96:W96"/>
    <mergeCell ref="X96:AB96"/>
    <mergeCell ref="AC96:AG96"/>
    <mergeCell ref="AH96:AJ96"/>
    <mergeCell ref="I94:M94"/>
    <mergeCell ref="N94:R94"/>
    <mergeCell ref="S94:W94"/>
    <mergeCell ref="X94:AB94"/>
    <mergeCell ref="AC94:AG94"/>
    <mergeCell ref="B94:H94"/>
    <mergeCell ref="B97:H97"/>
    <mergeCell ref="I97:M97"/>
    <mergeCell ref="N97:R97"/>
    <mergeCell ref="S97:W97"/>
    <mergeCell ref="X97:AB97"/>
    <mergeCell ref="B95:AJ95"/>
    <mergeCell ref="B96:H96"/>
    <mergeCell ref="I96:M96"/>
    <mergeCell ref="N96:R96"/>
    <mergeCell ref="B100:H100"/>
    <mergeCell ref="I100:M100"/>
    <mergeCell ref="N100:R100"/>
    <mergeCell ref="S100:W100"/>
    <mergeCell ref="X100:AB100"/>
    <mergeCell ref="AC100:AG100"/>
    <mergeCell ref="AC102:AG102"/>
    <mergeCell ref="N101:R101"/>
    <mergeCell ref="S101:W101"/>
    <mergeCell ref="X101:AB101"/>
    <mergeCell ref="AC101:AG101"/>
    <mergeCell ref="AH97:AJ97"/>
    <mergeCell ref="AC99:AI99"/>
    <mergeCell ref="AH100:AJ100"/>
    <mergeCell ref="AH101:AJ101"/>
    <mergeCell ref="AC97:AG97"/>
    <mergeCell ref="B101:H101"/>
    <mergeCell ref="I101:M101"/>
    <mergeCell ref="S105:W105"/>
    <mergeCell ref="X105:AB105"/>
    <mergeCell ref="AC105:AG105"/>
    <mergeCell ref="AH105:AJ105"/>
    <mergeCell ref="B103:H103"/>
    <mergeCell ref="I103:M103"/>
    <mergeCell ref="N103:R103"/>
    <mergeCell ref="B102:H102"/>
    <mergeCell ref="I106:M106"/>
    <mergeCell ref="N106:R106"/>
    <mergeCell ref="S106:W106"/>
    <mergeCell ref="X106:AB106"/>
    <mergeCell ref="AC106:AG106"/>
    <mergeCell ref="AH102:AJ102"/>
    <mergeCell ref="I102:M102"/>
    <mergeCell ref="N102:R102"/>
    <mergeCell ref="S102:W102"/>
    <mergeCell ref="X102:AB102"/>
    <mergeCell ref="AH103:AJ103"/>
    <mergeCell ref="B104:AJ104"/>
    <mergeCell ref="B105:H105"/>
    <mergeCell ref="I105:M105"/>
    <mergeCell ref="N105:R105"/>
    <mergeCell ref="AH106:AJ106"/>
    <mergeCell ref="B106:H106"/>
    <mergeCell ref="S103:W103"/>
    <mergeCell ref="X103:AB103"/>
    <mergeCell ref="AC103:AG103"/>
    <mergeCell ref="B109:H109"/>
    <mergeCell ref="I109:M109"/>
    <mergeCell ref="N109:R109"/>
    <mergeCell ref="S109:W109"/>
    <mergeCell ref="X109:AB109"/>
    <mergeCell ref="AC109:AG109"/>
    <mergeCell ref="I110:M110"/>
    <mergeCell ref="N110:R110"/>
    <mergeCell ref="S110:W110"/>
    <mergeCell ref="X110:AB110"/>
    <mergeCell ref="AC110:AG110"/>
    <mergeCell ref="AC108:AI108"/>
    <mergeCell ref="AH109:AJ109"/>
    <mergeCell ref="AH110:AJ110"/>
    <mergeCell ref="AH111:AJ111"/>
    <mergeCell ref="AH112:AJ112"/>
    <mergeCell ref="B111:H111"/>
    <mergeCell ref="I111:M111"/>
    <mergeCell ref="N111:R111"/>
    <mergeCell ref="S111:W111"/>
    <mergeCell ref="X111:AB111"/>
    <mergeCell ref="AC111:AG111"/>
    <mergeCell ref="B112:H112"/>
    <mergeCell ref="B110:H110"/>
    <mergeCell ref="S114:W114"/>
    <mergeCell ref="X114:AB114"/>
    <mergeCell ref="AC114:AG114"/>
    <mergeCell ref="AH114:AJ114"/>
    <mergeCell ref="I112:M112"/>
    <mergeCell ref="N112:R112"/>
    <mergeCell ref="S112:W112"/>
    <mergeCell ref="X112:AB112"/>
    <mergeCell ref="AC112:AG112"/>
    <mergeCell ref="B115:H115"/>
    <mergeCell ref="I115:M115"/>
    <mergeCell ref="N115:R115"/>
    <mergeCell ref="S115:W115"/>
    <mergeCell ref="X115:AB115"/>
    <mergeCell ref="B113:AJ113"/>
    <mergeCell ref="B114:H114"/>
    <mergeCell ref="I114:M114"/>
    <mergeCell ref="N114:R114"/>
    <mergeCell ref="AC115:AG115"/>
    <mergeCell ref="AH115:AJ115"/>
    <mergeCell ref="AC146:AE146"/>
    <mergeCell ref="AH146:AJ146"/>
    <mergeCell ref="AC147:AE147"/>
    <mergeCell ref="AH147:AJ147"/>
    <mergeCell ref="AC152:AI152"/>
    <mergeCell ref="B153:H153"/>
    <mergeCell ref="I153:M153"/>
    <mergeCell ref="N153:R153"/>
    <mergeCell ref="S153:W153"/>
    <mergeCell ref="X153:AB153"/>
    <mergeCell ref="AC153:AJ153"/>
    <mergeCell ref="B154:H154"/>
    <mergeCell ref="I154:M154"/>
    <mergeCell ref="N154:R154"/>
    <mergeCell ref="S154:W154"/>
    <mergeCell ref="X154:AB154"/>
    <mergeCell ref="AC154:AJ154"/>
    <mergeCell ref="B155:AJ155"/>
    <mergeCell ref="B156:H156"/>
    <mergeCell ref="I156:M156"/>
    <mergeCell ref="N156:R156"/>
    <mergeCell ref="S156:W156"/>
    <mergeCell ref="X156:AB156"/>
    <mergeCell ref="AC156:AJ156"/>
    <mergeCell ref="B157:H157"/>
    <mergeCell ref="I157:M157"/>
    <mergeCell ref="N157:R157"/>
    <mergeCell ref="S157:W157"/>
    <mergeCell ref="X157:AB157"/>
    <mergeCell ref="AC157:AJ157"/>
    <mergeCell ref="AC159:AI159"/>
    <mergeCell ref="B160:H160"/>
    <mergeCell ref="I160:M160"/>
    <mergeCell ref="N160:R160"/>
    <mergeCell ref="S160:W160"/>
    <mergeCell ref="X160:AB160"/>
    <mergeCell ref="AC160:AJ160"/>
    <mergeCell ref="B161:H161"/>
    <mergeCell ref="I161:M161"/>
    <mergeCell ref="N161:R161"/>
    <mergeCell ref="S161:W161"/>
    <mergeCell ref="X161:AB161"/>
    <mergeCell ref="AC161:AJ161"/>
    <mergeCell ref="B162:AJ162"/>
    <mergeCell ref="B163:H163"/>
    <mergeCell ref="I163:M163"/>
    <mergeCell ref="N163:R163"/>
    <mergeCell ref="S163:W163"/>
    <mergeCell ref="X163:AB163"/>
    <mergeCell ref="AC163:AJ163"/>
    <mergeCell ref="B164:H164"/>
    <mergeCell ref="I164:M164"/>
    <mergeCell ref="N164:R164"/>
    <mergeCell ref="S164:W164"/>
    <mergeCell ref="X164:AB164"/>
    <mergeCell ref="AC164:AJ164"/>
    <mergeCell ref="AC166:AI166"/>
    <mergeCell ref="B167:H167"/>
    <mergeCell ref="I167:M167"/>
    <mergeCell ref="N167:R167"/>
    <mergeCell ref="S167:W167"/>
    <mergeCell ref="X167:AB167"/>
    <mergeCell ref="AC167:AJ167"/>
    <mergeCell ref="B168:H168"/>
    <mergeCell ref="I168:M168"/>
    <mergeCell ref="N168:R168"/>
    <mergeCell ref="S168:W168"/>
    <mergeCell ref="X168:AB168"/>
    <mergeCell ref="AC168:AJ168"/>
    <mergeCell ref="B169:AJ169"/>
    <mergeCell ref="B170:H170"/>
    <mergeCell ref="I170:M170"/>
    <mergeCell ref="N170:R170"/>
    <mergeCell ref="S170:W170"/>
    <mergeCell ref="X170:AB170"/>
    <mergeCell ref="AC170:AJ170"/>
    <mergeCell ref="B171:H171"/>
    <mergeCell ref="I171:M171"/>
    <mergeCell ref="N171:R171"/>
    <mergeCell ref="S171:W171"/>
    <mergeCell ref="X171:AB171"/>
    <mergeCell ref="AC171:AJ171"/>
    <mergeCell ref="F185:I186"/>
    <mergeCell ref="J185:S185"/>
    <mergeCell ref="J186:S186"/>
    <mergeCell ref="H201:AJ201"/>
    <mergeCell ref="AC226:AI226"/>
    <mergeCell ref="AL226:AN226"/>
    <mergeCell ref="AO226:AR226"/>
    <mergeCell ref="AS226:AU226"/>
    <mergeCell ref="AV226:AY226"/>
    <mergeCell ref="B227:F227"/>
    <mergeCell ref="G227:I227"/>
    <mergeCell ref="J227:M227"/>
    <mergeCell ref="N227:Q227"/>
    <mergeCell ref="R227:T227"/>
    <mergeCell ref="U227:Y227"/>
    <mergeCell ref="Z227:AB227"/>
    <mergeCell ref="AC227:AF227"/>
    <mergeCell ref="AG227:AJ227"/>
    <mergeCell ref="AL227:AN227"/>
    <mergeCell ref="AO227:AR227"/>
    <mergeCell ref="AS227:AU227"/>
    <mergeCell ref="AV227:AY227"/>
    <mergeCell ref="B228:F228"/>
    <mergeCell ref="G228:I228"/>
    <mergeCell ref="J228:M228"/>
    <mergeCell ref="N228:Q228"/>
    <mergeCell ref="R228:T228"/>
    <mergeCell ref="U228:Y228"/>
    <mergeCell ref="Z228:AB228"/>
    <mergeCell ref="AC228:AF228"/>
    <mergeCell ref="AG228:AJ228"/>
    <mergeCell ref="AK228:AM228"/>
    <mergeCell ref="AQ228:AR228"/>
    <mergeCell ref="AT228:AU228"/>
    <mergeCell ref="CU228:CX228"/>
    <mergeCell ref="CY228:DB228"/>
    <mergeCell ref="DC228:DF228"/>
    <mergeCell ref="DG228:DJ228"/>
    <mergeCell ref="DK228:DN228"/>
    <mergeCell ref="DO228:DR228"/>
    <mergeCell ref="DS228:DV228"/>
    <mergeCell ref="DW228:EA228"/>
    <mergeCell ref="EB228:EE228"/>
    <mergeCell ref="CU229:CX229"/>
    <mergeCell ref="CY229:DB229"/>
    <mergeCell ref="DC229:DF229"/>
    <mergeCell ref="DG229:DJ229"/>
    <mergeCell ref="DK229:DN229"/>
    <mergeCell ref="DO229:DR229"/>
    <mergeCell ref="DS229:DV229"/>
    <mergeCell ref="DW229:EA229"/>
    <mergeCell ref="EB229:EE229"/>
    <mergeCell ref="B230:I230"/>
    <mergeCell ref="J230:Q230"/>
    <mergeCell ref="R230:Y230"/>
    <mergeCell ref="Z230:AE230"/>
    <mergeCell ref="AF230:AJ230"/>
    <mergeCell ref="B231:I231"/>
    <mergeCell ref="J231:Q231"/>
    <mergeCell ref="R231:Y231"/>
    <mergeCell ref="Z231:AE231"/>
    <mergeCell ref="AF231:AJ231"/>
    <mergeCell ref="CU231:DB231"/>
    <mergeCell ref="DC231:DJ231"/>
    <mergeCell ref="DK231:DR231"/>
    <mergeCell ref="DS231:DZ231"/>
    <mergeCell ref="EA231:EE231"/>
    <mergeCell ref="CU232:DB232"/>
    <mergeCell ref="DC232:DJ232"/>
    <mergeCell ref="DK232:DR232"/>
    <mergeCell ref="DS232:DZ232"/>
    <mergeCell ref="EA232:EE232"/>
    <mergeCell ref="B234:F234"/>
    <mergeCell ref="G234:I234"/>
    <mergeCell ref="J234:M234"/>
    <mergeCell ref="N234:Q234"/>
    <mergeCell ref="R234:T234"/>
    <mergeCell ref="U234:Y234"/>
    <mergeCell ref="Z234:AB234"/>
    <mergeCell ref="AC234:AF234"/>
    <mergeCell ref="AG234:AJ234"/>
    <mergeCell ref="B235:F235"/>
    <mergeCell ref="G235:I235"/>
    <mergeCell ref="J235:M235"/>
    <mergeCell ref="N235:Q235"/>
    <mergeCell ref="R235:T235"/>
    <mergeCell ref="U235:Y235"/>
    <mergeCell ref="Z235:AB235"/>
    <mergeCell ref="AC235:AF235"/>
    <mergeCell ref="AG235:AJ235"/>
    <mergeCell ref="CU235:CX235"/>
    <mergeCell ref="CY235:DB235"/>
    <mergeCell ref="DC235:DF235"/>
    <mergeCell ref="DG235:DJ235"/>
    <mergeCell ref="DK235:DN235"/>
    <mergeCell ref="DO235:DR235"/>
    <mergeCell ref="DS235:DV235"/>
    <mergeCell ref="DW235:EA235"/>
    <mergeCell ref="EB235:EE235"/>
    <mergeCell ref="CU236:CX236"/>
    <mergeCell ref="CY236:DB236"/>
    <mergeCell ref="DC236:DF236"/>
    <mergeCell ref="DG236:DJ236"/>
    <mergeCell ref="DK236:DN236"/>
    <mergeCell ref="DO236:DR236"/>
    <mergeCell ref="DS236:DV236"/>
    <mergeCell ref="DW236:EA236"/>
    <mergeCell ref="EB236:EE236"/>
    <mergeCell ref="B237:I237"/>
    <mergeCell ref="J237:O237"/>
    <mergeCell ref="P237:W237"/>
    <mergeCell ref="X237:AE237"/>
    <mergeCell ref="AF237:AJ237"/>
    <mergeCell ref="B238:I238"/>
    <mergeCell ref="J238:O238"/>
    <mergeCell ref="P238:W238"/>
    <mergeCell ref="X238:AE238"/>
    <mergeCell ref="AF238:AJ238"/>
    <mergeCell ref="CU238:DB238"/>
    <mergeCell ref="DC238:DJ238"/>
    <mergeCell ref="DK238:DR238"/>
    <mergeCell ref="DS238:DZ238"/>
    <mergeCell ref="EA238:EE238"/>
    <mergeCell ref="CU239:DB239"/>
    <mergeCell ref="DC239:DJ239"/>
    <mergeCell ref="DK239:DR239"/>
    <mergeCell ref="DS239:DZ239"/>
    <mergeCell ref="EA239:EE239"/>
    <mergeCell ref="AC240:AI240"/>
    <mergeCell ref="AL240:AN240"/>
    <mergeCell ref="AO240:AR240"/>
    <mergeCell ref="AS240:AU240"/>
    <mergeCell ref="AV240:AY240"/>
    <mergeCell ref="B241:F241"/>
    <mergeCell ref="G241:I241"/>
    <mergeCell ref="J241:M241"/>
    <mergeCell ref="N241:Q241"/>
    <mergeCell ref="R241:T241"/>
    <mergeCell ref="U241:Y241"/>
    <mergeCell ref="Z241:AB241"/>
    <mergeCell ref="AC241:AF241"/>
    <mergeCell ref="AG241:AJ241"/>
    <mergeCell ref="AL241:AN241"/>
    <mergeCell ref="AO241:AR241"/>
    <mergeCell ref="AS241:AU241"/>
    <mergeCell ref="AV241:AY241"/>
    <mergeCell ref="B242:F242"/>
    <mergeCell ref="G242:I242"/>
    <mergeCell ref="J242:M242"/>
    <mergeCell ref="N242:Q242"/>
    <mergeCell ref="R242:T242"/>
    <mergeCell ref="U242:Y242"/>
    <mergeCell ref="Z242:AB242"/>
    <mergeCell ref="AC242:AF242"/>
    <mergeCell ref="AG242:AJ242"/>
    <mergeCell ref="AK242:AM242"/>
    <mergeCell ref="AQ242:AR242"/>
    <mergeCell ref="AT242:AU242"/>
    <mergeCell ref="CU242:CX242"/>
    <mergeCell ref="CY242:DB242"/>
    <mergeCell ref="DC242:DF242"/>
    <mergeCell ref="DG242:DJ242"/>
    <mergeCell ref="DK242:DN242"/>
    <mergeCell ref="DO242:DR242"/>
    <mergeCell ref="DS242:DV242"/>
    <mergeCell ref="DW242:EA242"/>
    <mergeCell ref="EB242:EE242"/>
    <mergeCell ref="CU243:CX243"/>
    <mergeCell ref="CY243:DB243"/>
    <mergeCell ref="DC243:DF243"/>
    <mergeCell ref="DG243:DJ243"/>
    <mergeCell ref="DK243:DN243"/>
    <mergeCell ref="DO243:DR243"/>
    <mergeCell ref="DS243:DV243"/>
    <mergeCell ref="DW243:EA243"/>
    <mergeCell ref="EB243:EE243"/>
    <mergeCell ref="B244:I244"/>
    <mergeCell ref="J244:Q244"/>
    <mergeCell ref="R244:Y244"/>
    <mergeCell ref="Z244:AE244"/>
    <mergeCell ref="AF244:AJ244"/>
    <mergeCell ref="B245:I245"/>
    <mergeCell ref="J245:Q245"/>
    <mergeCell ref="R245:Y245"/>
    <mergeCell ref="Z245:AE245"/>
    <mergeCell ref="AF245:AJ245"/>
    <mergeCell ref="CU245:DB245"/>
    <mergeCell ref="DC245:DJ245"/>
    <mergeCell ref="DK245:DR245"/>
    <mergeCell ref="DS245:DZ245"/>
    <mergeCell ref="EA245:EE245"/>
    <mergeCell ref="CU246:DB246"/>
    <mergeCell ref="DC246:DJ246"/>
    <mergeCell ref="DK246:DR246"/>
    <mergeCell ref="DS246:DZ246"/>
    <mergeCell ref="EA246:EE246"/>
    <mergeCell ref="B248:F248"/>
    <mergeCell ref="G248:I248"/>
    <mergeCell ref="J248:M248"/>
    <mergeCell ref="N248:Q248"/>
    <mergeCell ref="R248:T248"/>
    <mergeCell ref="U248:Y248"/>
    <mergeCell ref="Z248:AB248"/>
    <mergeCell ref="AC248:AF248"/>
    <mergeCell ref="AG248:AJ248"/>
    <mergeCell ref="B249:F249"/>
    <mergeCell ref="G249:I249"/>
    <mergeCell ref="J249:M249"/>
    <mergeCell ref="N249:Q249"/>
    <mergeCell ref="R249:T249"/>
    <mergeCell ref="U249:Y249"/>
    <mergeCell ref="Z249:AB249"/>
    <mergeCell ref="AC249:AF249"/>
    <mergeCell ref="AG249:AJ249"/>
    <mergeCell ref="CU249:CX249"/>
    <mergeCell ref="CY249:DB249"/>
    <mergeCell ref="DC249:DF249"/>
    <mergeCell ref="DG249:DJ249"/>
    <mergeCell ref="DK249:DN249"/>
    <mergeCell ref="DO249:DR249"/>
    <mergeCell ref="DS249:DV249"/>
    <mergeCell ref="DW249:EA249"/>
    <mergeCell ref="EB249:EE249"/>
    <mergeCell ref="CU250:CX250"/>
    <mergeCell ref="CY250:DB250"/>
    <mergeCell ref="DC250:DF250"/>
    <mergeCell ref="DG250:DJ250"/>
    <mergeCell ref="DK250:DN250"/>
    <mergeCell ref="DO250:DR250"/>
    <mergeCell ref="DS250:DV250"/>
    <mergeCell ref="DW250:EA250"/>
    <mergeCell ref="EB250:EE250"/>
    <mergeCell ref="B251:I251"/>
    <mergeCell ref="J251:O251"/>
    <mergeCell ref="P251:W251"/>
    <mergeCell ref="X251:AE251"/>
    <mergeCell ref="AF251:AJ251"/>
    <mergeCell ref="B252:I252"/>
    <mergeCell ref="J252:O252"/>
    <mergeCell ref="P252:W252"/>
    <mergeCell ref="X252:AE252"/>
    <mergeCell ref="AF252:AJ252"/>
    <mergeCell ref="CU252:DB252"/>
    <mergeCell ref="DC252:DJ252"/>
    <mergeCell ref="DK252:DR252"/>
    <mergeCell ref="DS252:DZ252"/>
    <mergeCell ref="EA252:EE252"/>
    <mergeCell ref="AC255:AI255"/>
    <mergeCell ref="AL255:AN255"/>
    <mergeCell ref="AO255:AR255"/>
    <mergeCell ref="AS255:AU255"/>
    <mergeCell ref="AV255:AY255"/>
    <mergeCell ref="B256:F256"/>
    <mergeCell ref="G256:I256"/>
    <mergeCell ref="J256:M256"/>
    <mergeCell ref="N256:Q256"/>
    <mergeCell ref="R256:T256"/>
    <mergeCell ref="U256:Y256"/>
    <mergeCell ref="Z256:AB256"/>
    <mergeCell ref="AC256:AF256"/>
    <mergeCell ref="AG256:AJ256"/>
    <mergeCell ref="AL256:AN256"/>
    <mergeCell ref="AO256:AR256"/>
    <mergeCell ref="AS256:AU256"/>
    <mergeCell ref="AV256:AY256"/>
    <mergeCell ref="B257:F257"/>
    <mergeCell ref="G257:I257"/>
    <mergeCell ref="J257:M257"/>
    <mergeCell ref="N257:Q257"/>
    <mergeCell ref="R257:T257"/>
    <mergeCell ref="U257:Y257"/>
    <mergeCell ref="Z257:AB257"/>
    <mergeCell ref="AC257:AF257"/>
    <mergeCell ref="AG257:AJ257"/>
    <mergeCell ref="DS257:DV257"/>
    <mergeCell ref="DW257:EA257"/>
    <mergeCell ref="EB257:EE257"/>
    <mergeCell ref="AK257:AM257"/>
    <mergeCell ref="AQ257:AR257"/>
    <mergeCell ref="AT257:AU257"/>
    <mergeCell ref="CU257:CX257"/>
    <mergeCell ref="CY257:DB257"/>
    <mergeCell ref="DC257:DF257"/>
    <mergeCell ref="DC258:DF258"/>
    <mergeCell ref="DG258:DJ258"/>
    <mergeCell ref="DK258:DN258"/>
    <mergeCell ref="DO258:DR258"/>
    <mergeCell ref="DG257:DJ257"/>
    <mergeCell ref="DK257:DN257"/>
    <mergeCell ref="DO257:DR257"/>
    <mergeCell ref="DS258:DV258"/>
    <mergeCell ref="DW258:EA258"/>
    <mergeCell ref="EB258:EE258"/>
    <mergeCell ref="B259:I259"/>
    <mergeCell ref="J259:Q259"/>
    <mergeCell ref="R259:Y259"/>
    <mergeCell ref="Z259:AE259"/>
    <mergeCell ref="AF259:AJ259"/>
    <mergeCell ref="CU258:CX258"/>
    <mergeCell ref="CY258:DB258"/>
    <mergeCell ref="B260:I260"/>
    <mergeCell ref="J260:Q260"/>
    <mergeCell ref="R260:Y260"/>
    <mergeCell ref="Z260:AE260"/>
    <mergeCell ref="AF260:AJ260"/>
    <mergeCell ref="CU260:DB260"/>
    <mergeCell ref="DC260:DJ260"/>
    <mergeCell ref="DK260:DR260"/>
    <mergeCell ref="DS260:DZ260"/>
    <mergeCell ref="EA260:EE260"/>
    <mergeCell ref="CU261:DB261"/>
    <mergeCell ref="DC261:DJ261"/>
    <mergeCell ref="DK261:DR261"/>
    <mergeCell ref="DS261:DZ261"/>
    <mergeCell ref="EA261:EE261"/>
    <mergeCell ref="CU262:DB262"/>
    <mergeCell ref="DC262:DJ262"/>
    <mergeCell ref="DK262:DR262"/>
    <mergeCell ref="DS262:DZ262"/>
    <mergeCell ref="EA262:EE262"/>
    <mergeCell ref="AC263:AI263"/>
    <mergeCell ref="AL263:AN263"/>
    <mergeCell ref="AO263:AR263"/>
    <mergeCell ref="AS263:AU263"/>
    <mergeCell ref="AV263:AY263"/>
    <mergeCell ref="B264:F264"/>
    <mergeCell ref="G264:I264"/>
    <mergeCell ref="J264:M264"/>
    <mergeCell ref="N264:Q264"/>
    <mergeCell ref="R264:T264"/>
    <mergeCell ref="U264:Y264"/>
    <mergeCell ref="Z264:AB264"/>
    <mergeCell ref="AC264:AF264"/>
    <mergeCell ref="AG264:AJ264"/>
    <mergeCell ref="AL264:AN264"/>
    <mergeCell ref="AO264:AR264"/>
    <mergeCell ref="AS264:AU264"/>
    <mergeCell ref="AV264:AY264"/>
    <mergeCell ref="B265:F265"/>
    <mergeCell ref="G265:I265"/>
    <mergeCell ref="J265:M265"/>
    <mergeCell ref="N265:Q265"/>
    <mergeCell ref="R265:T265"/>
    <mergeCell ref="U265:Y265"/>
    <mergeCell ref="Z265:AB265"/>
    <mergeCell ref="AC265:AF265"/>
    <mergeCell ref="AG265:AJ265"/>
    <mergeCell ref="DS265:DV265"/>
    <mergeCell ref="DW265:EA265"/>
    <mergeCell ref="EB265:EE265"/>
    <mergeCell ref="AK265:AM265"/>
    <mergeCell ref="AQ265:AR265"/>
    <mergeCell ref="AT265:AU265"/>
    <mergeCell ref="CU265:CX265"/>
    <mergeCell ref="CY265:DB265"/>
    <mergeCell ref="DC265:DF265"/>
    <mergeCell ref="DC266:DF266"/>
    <mergeCell ref="DG266:DJ266"/>
    <mergeCell ref="DK266:DN266"/>
    <mergeCell ref="DO266:DR266"/>
    <mergeCell ref="DG265:DJ265"/>
    <mergeCell ref="DK265:DN265"/>
    <mergeCell ref="DO265:DR265"/>
    <mergeCell ref="DS266:DV266"/>
    <mergeCell ref="DW266:EA266"/>
    <mergeCell ref="EB266:EE266"/>
    <mergeCell ref="B267:I267"/>
    <mergeCell ref="J267:Q267"/>
    <mergeCell ref="R267:Y267"/>
    <mergeCell ref="Z267:AE267"/>
    <mergeCell ref="AF267:AJ267"/>
    <mergeCell ref="CU266:CX266"/>
    <mergeCell ref="CY266:DB266"/>
    <mergeCell ref="B268:I268"/>
    <mergeCell ref="J268:Q268"/>
    <mergeCell ref="R268:Y268"/>
    <mergeCell ref="Z268:AE268"/>
    <mergeCell ref="AF268:AJ268"/>
    <mergeCell ref="CU268:DB268"/>
    <mergeCell ref="DC268:DJ268"/>
    <mergeCell ref="DK268:DR268"/>
    <mergeCell ref="DS268:DZ268"/>
    <mergeCell ref="EA268:EE268"/>
    <mergeCell ref="CU269:DB269"/>
    <mergeCell ref="DC269:DJ269"/>
    <mergeCell ref="DK269:DR269"/>
    <mergeCell ref="DS269:DZ269"/>
    <mergeCell ref="EA269:EE269"/>
    <mergeCell ref="B271:R271"/>
    <mergeCell ref="C287:AJ288"/>
    <mergeCell ref="AC292:AI292"/>
    <mergeCell ref="B293:G293"/>
    <mergeCell ref="H293:L293"/>
    <mergeCell ref="M293:P293"/>
    <mergeCell ref="Q293:T293"/>
    <mergeCell ref="U293:Y293"/>
    <mergeCell ref="Z293:AB293"/>
    <mergeCell ref="AC293:AF293"/>
    <mergeCell ref="AG293:AJ293"/>
    <mergeCell ref="AK293:AM293"/>
    <mergeCell ref="AP293:AR293"/>
    <mergeCell ref="AT293:AV293"/>
    <mergeCell ref="AW293:AZ293"/>
    <mergeCell ref="BB293:BE293"/>
    <mergeCell ref="CC293:CG294"/>
    <mergeCell ref="CH293:CH294"/>
    <mergeCell ref="BF293:BH293"/>
    <mergeCell ref="BJ293:BM293"/>
    <mergeCell ref="BO293:BP294"/>
    <mergeCell ref="BQ293:BQ294"/>
    <mergeCell ref="BR293:BU294"/>
    <mergeCell ref="BV293:BV294"/>
    <mergeCell ref="B294:G294"/>
    <mergeCell ref="H294:L294"/>
    <mergeCell ref="M294:P294"/>
    <mergeCell ref="Q294:T294"/>
    <mergeCell ref="U294:Y294"/>
    <mergeCell ref="Z294:AB294"/>
    <mergeCell ref="AT294:AV294"/>
    <mergeCell ref="AW294:AZ294"/>
    <mergeCell ref="CI293:CJ293"/>
    <mergeCell ref="CK293:CK294"/>
    <mergeCell ref="CM293:CM294"/>
    <mergeCell ref="CN293:CP294"/>
    <mergeCell ref="BW293:BX293"/>
    <mergeCell ref="BZ293:BZ294"/>
    <mergeCell ref="CA293:CA294"/>
    <mergeCell ref="CB293:CB294"/>
    <mergeCell ref="BB294:BE294"/>
    <mergeCell ref="BF294:BH294"/>
    <mergeCell ref="BJ294:BM294"/>
    <mergeCell ref="BW294:BX294"/>
    <mergeCell ref="CI294:CJ294"/>
    <mergeCell ref="AC296:AI296"/>
    <mergeCell ref="AC294:AF294"/>
    <mergeCell ref="AG294:AJ294"/>
    <mergeCell ref="AK294:AM294"/>
    <mergeCell ref="AP294:AR294"/>
    <mergeCell ref="B297:G297"/>
    <mergeCell ref="H297:L297"/>
    <mergeCell ref="M297:P297"/>
    <mergeCell ref="Q297:T297"/>
    <mergeCell ref="U297:Y297"/>
    <mergeCell ref="Z297:AB297"/>
    <mergeCell ref="AC297:AF297"/>
    <mergeCell ref="AG297:AJ297"/>
    <mergeCell ref="AK297:AM297"/>
    <mergeCell ref="AP297:AR297"/>
    <mergeCell ref="AT297:AV297"/>
    <mergeCell ref="AW297:AZ297"/>
    <mergeCell ref="BB297:BE297"/>
    <mergeCell ref="BF297:BH297"/>
    <mergeCell ref="BJ297:BM297"/>
    <mergeCell ref="B298:G298"/>
    <mergeCell ref="H298:L298"/>
    <mergeCell ref="M298:P298"/>
    <mergeCell ref="Q298:T298"/>
    <mergeCell ref="U298:Y298"/>
    <mergeCell ref="Z298:AB298"/>
    <mergeCell ref="AC298:AF298"/>
    <mergeCell ref="AG298:AJ298"/>
    <mergeCell ref="AK298:AM298"/>
    <mergeCell ref="AP298:AR298"/>
    <mergeCell ref="AT298:AV298"/>
    <mergeCell ref="AW298:AZ298"/>
    <mergeCell ref="BB298:BE298"/>
    <mergeCell ref="BF298:BH298"/>
    <mergeCell ref="BJ298:BM298"/>
    <mergeCell ref="AC300:AI300"/>
    <mergeCell ref="B301:G301"/>
    <mergeCell ref="H301:L301"/>
    <mergeCell ref="M301:P301"/>
    <mergeCell ref="Q301:T301"/>
    <mergeCell ref="U301:Y301"/>
    <mergeCell ref="Z301:AB301"/>
    <mergeCell ref="AC301:AF301"/>
    <mergeCell ref="AG301:AJ301"/>
    <mergeCell ref="AK301:AM301"/>
    <mergeCell ref="AP301:AR301"/>
    <mergeCell ref="AT301:AV301"/>
    <mergeCell ref="AW301:AZ301"/>
    <mergeCell ref="BB301:BE301"/>
    <mergeCell ref="BF301:BH301"/>
    <mergeCell ref="BJ301:BM301"/>
    <mergeCell ref="B302:G302"/>
    <mergeCell ref="H302:L302"/>
    <mergeCell ref="M302:P302"/>
    <mergeCell ref="Q302:T302"/>
    <mergeCell ref="U302:Y302"/>
    <mergeCell ref="Z302:AB302"/>
    <mergeCell ref="AC302:AF302"/>
    <mergeCell ref="AG302:AJ302"/>
    <mergeCell ref="AK302:AM302"/>
    <mergeCell ref="AP302:AR302"/>
    <mergeCell ref="AT302:AV302"/>
    <mergeCell ref="AW302:AZ302"/>
    <mergeCell ref="BB302:BE302"/>
    <mergeCell ref="BF302:BH302"/>
    <mergeCell ref="BJ302:BM302"/>
    <mergeCell ref="AC304:AI304"/>
    <mergeCell ref="B305:G305"/>
    <mergeCell ref="H305:L305"/>
    <mergeCell ref="M305:P305"/>
    <mergeCell ref="Q305:T305"/>
    <mergeCell ref="U305:Y305"/>
    <mergeCell ref="Z305:AB305"/>
    <mergeCell ref="AC305:AF305"/>
    <mergeCell ref="AG305:AJ305"/>
    <mergeCell ref="AK305:AM305"/>
    <mergeCell ref="AP305:AR305"/>
    <mergeCell ref="AT305:AV305"/>
    <mergeCell ref="AW305:AZ305"/>
    <mergeCell ref="BB305:BE305"/>
    <mergeCell ref="BF305:BH305"/>
    <mergeCell ref="BJ305:BM305"/>
    <mergeCell ref="B306:G306"/>
    <mergeCell ref="H306:L306"/>
    <mergeCell ref="M306:P306"/>
    <mergeCell ref="Q306:T306"/>
    <mergeCell ref="U306:Y306"/>
    <mergeCell ref="Z306:AB306"/>
    <mergeCell ref="AC306:AF306"/>
    <mergeCell ref="AG306:AJ306"/>
    <mergeCell ref="AK306:AM306"/>
    <mergeCell ref="AP306:AR306"/>
    <mergeCell ref="AT306:AV306"/>
    <mergeCell ref="AW306:AZ306"/>
    <mergeCell ref="BB306:BE306"/>
    <mergeCell ref="BF306:BH306"/>
    <mergeCell ref="BJ306:BM306"/>
  </mergeCells>
  <phoneticPr fontId="39" type="noConversion"/>
  <pageMargins left="0.6692913385826772" right="0.51181102362204722" top="0.74803149606299213" bottom="0.74803149606299213" header="0.31496062992125984" footer="0.31496062992125984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57697" r:id="rId4">
          <objectPr defaultSize="0" autoPict="0" r:id="rId5">
            <anchor moveWithCells="1">
              <from>
                <xdr:col>36</xdr:col>
                <xdr:colOff>123825</xdr:colOff>
                <xdr:row>183</xdr:row>
                <xdr:rowOff>0</xdr:rowOff>
              </from>
              <to>
                <xdr:col>39</xdr:col>
                <xdr:colOff>142875</xdr:colOff>
                <xdr:row>185</xdr:row>
                <xdr:rowOff>57150</xdr:rowOff>
              </to>
            </anchor>
          </objectPr>
        </oleObject>
      </mc:Choice>
      <mc:Fallback>
        <oleObject progId="Equation.3" shapeId="157697" r:id="rId4"/>
      </mc:Fallback>
    </mc:AlternateContent>
  </oleObjec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32"/>
  <sheetViews>
    <sheetView topLeftCell="R1" workbookViewId="0">
      <selection activeCell="B137" sqref="B137"/>
    </sheetView>
  </sheetViews>
  <sheetFormatPr defaultRowHeight="13.5"/>
  <cols>
    <col min="2" max="2" width="10.33203125" bestFit="1" customWidth="1"/>
    <col min="22" max="22" width="9.77734375" bestFit="1" customWidth="1"/>
  </cols>
  <sheetData>
    <row r="1" spans="1:40" ht="16.5">
      <c r="A1" s="23" t="s">
        <v>143</v>
      </c>
      <c r="B1" s="23" t="s">
        <v>144</v>
      </c>
      <c r="D1" s="24" t="s">
        <v>145</v>
      </c>
      <c r="E1" s="25" t="s">
        <v>146</v>
      </c>
      <c r="Z1" s="26" t="s">
        <v>147</v>
      </c>
      <c r="AH1" s="26" t="s">
        <v>148</v>
      </c>
    </row>
    <row r="2" spans="1:40">
      <c r="A2" s="27"/>
      <c r="B2" s="28"/>
      <c r="D2" s="29" t="s">
        <v>149</v>
      </c>
      <c r="E2" s="30">
        <v>0.8</v>
      </c>
      <c r="F2" s="31">
        <v>0.8</v>
      </c>
      <c r="G2" s="31">
        <v>0.8</v>
      </c>
      <c r="H2" s="31">
        <v>2</v>
      </c>
      <c r="I2" s="31">
        <v>2</v>
      </c>
      <c r="J2" s="31">
        <v>2</v>
      </c>
      <c r="L2" s="32" t="s">
        <v>71</v>
      </c>
      <c r="M2" s="33">
        <v>0.02</v>
      </c>
      <c r="N2" s="33">
        <v>3.3000000000000002E-2</v>
      </c>
      <c r="O2" s="33">
        <v>0.05</v>
      </c>
      <c r="P2" s="33">
        <v>0.1</v>
      </c>
      <c r="R2" s="1571" t="s">
        <v>151</v>
      </c>
      <c r="S2" s="1571" t="s">
        <v>137</v>
      </c>
      <c r="T2" s="1573" t="s">
        <v>12</v>
      </c>
      <c r="U2" s="1574"/>
      <c r="V2" s="1574"/>
      <c r="W2" s="1574"/>
      <c r="X2" s="1575"/>
    </row>
    <row r="3" spans="1:40">
      <c r="A3" s="27">
        <v>1E-4</v>
      </c>
      <c r="B3" s="34">
        <v>4.4669999999999996</v>
      </c>
      <c r="D3" s="35" t="s">
        <v>154</v>
      </c>
      <c r="E3" s="36">
        <v>1.3</v>
      </c>
      <c r="F3" s="36">
        <v>1.5</v>
      </c>
      <c r="G3" s="36">
        <v>2</v>
      </c>
      <c r="H3" s="36">
        <v>1.3</v>
      </c>
      <c r="I3" s="36">
        <v>1.5</v>
      </c>
      <c r="J3" s="36">
        <v>2</v>
      </c>
      <c r="L3" s="37">
        <v>4.0000000000000002E-4</v>
      </c>
      <c r="M3" s="33">
        <v>2.08</v>
      </c>
      <c r="N3" s="33">
        <v>2.2799999999999998</v>
      </c>
      <c r="O3" s="33">
        <v>2.42</v>
      </c>
      <c r="P3" s="33">
        <v>2.5299999999999998</v>
      </c>
      <c r="R3" s="1571"/>
      <c r="S3" s="1571"/>
      <c r="T3" s="23">
        <v>0.01</v>
      </c>
      <c r="U3" s="32">
        <v>0.02</v>
      </c>
      <c r="V3" s="32">
        <v>3.3000000000000002E-2</v>
      </c>
      <c r="W3" s="32">
        <v>0.05</v>
      </c>
      <c r="X3" s="32">
        <v>0.1</v>
      </c>
      <c r="Z3" s="1571" t="s">
        <v>155</v>
      </c>
      <c r="AA3" s="1571" t="s">
        <v>156</v>
      </c>
      <c r="AB3" s="1571"/>
      <c r="AC3" s="1571"/>
      <c r="AD3" s="1571"/>
      <c r="AE3" s="1571"/>
      <c r="AF3" s="1571"/>
      <c r="AH3" s="1571" t="s">
        <v>155</v>
      </c>
      <c r="AI3" s="1571" t="s">
        <v>156</v>
      </c>
      <c r="AJ3" s="1571"/>
      <c r="AK3" s="1571"/>
      <c r="AL3" s="1571"/>
      <c r="AM3" s="1571"/>
      <c r="AN3" s="1571"/>
    </row>
    <row r="4" spans="1:40">
      <c r="A4" s="27">
        <v>2.0000000000000001E-4</v>
      </c>
      <c r="B4" s="34">
        <v>3.7570000000000001</v>
      </c>
      <c r="D4" s="38">
        <v>2.9999999999999997E-4</v>
      </c>
      <c r="E4" s="39">
        <v>5.69</v>
      </c>
      <c r="F4" s="39">
        <v>5.63</v>
      </c>
      <c r="G4" s="39">
        <v>5.53</v>
      </c>
      <c r="H4" s="39">
        <v>4.21</v>
      </c>
      <c r="I4" s="39">
        <v>4.1100000000000003</v>
      </c>
      <c r="J4" s="39">
        <v>4.22</v>
      </c>
      <c r="L4" s="37">
        <v>5.0000000000000001E-4</v>
      </c>
      <c r="M4" s="33">
        <v>1.96</v>
      </c>
      <c r="N4" s="33">
        <v>2.13</v>
      </c>
      <c r="O4" s="33">
        <v>2.2599999999999998</v>
      </c>
      <c r="P4" s="33">
        <v>2.38</v>
      </c>
      <c r="R4" s="37">
        <v>1E-4</v>
      </c>
      <c r="S4" s="33">
        <v>1.4750000000000001</v>
      </c>
      <c r="T4" s="33"/>
      <c r="U4" s="33">
        <v>1.06</v>
      </c>
      <c r="V4" s="33">
        <v>0.99</v>
      </c>
      <c r="W4" s="33">
        <v>0.88</v>
      </c>
      <c r="X4" s="33">
        <v>0.72499999999999998</v>
      </c>
      <c r="Z4" s="1571"/>
      <c r="AA4" s="28">
        <v>2E-3</v>
      </c>
      <c r="AB4" s="28">
        <v>5.0000000000000001E-3</v>
      </c>
      <c r="AC4" s="28">
        <v>0.01</v>
      </c>
      <c r="AD4" s="28">
        <v>0.02</v>
      </c>
      <c r="AE4" s="28">
        <v>0.04</v>
      </c>
      <c r="AF4" s="28">
        <v>0.08</v>
      </c>
      <c r="AH4" s="1571"/>
      <c r="AI4" s="28">
        <v>2E-3</v>
      </c>
      <c r="AJ4" s="28">
        <v>5.0000000000000001E-3</v>
      </c>
      <c r="AK4" s="28">
        <v>0.01</v>
      </c>
      <c r="AL4" s="28">
        <v>0.02</v>
      </c>
      <c r="AM4" s="28">
        <v>0.04</v>
      </c>
      <c r="AN4" s="28">
        <v>0.08</v>
      </c>
    </row>
    <row r="5" spans="1:40">
      <c r="A5" s="27">
        <v>2.9999999999999997E-4</v>
      </c>
      <c r="B5" s="34">
        <v>3.395</v>
      </c>
      <c r="D5" s="38">
        <v>5.9999999999999995E-4</v>
      </c>
      <c r="E5" s="39">
        <v>5.4</v>
      </c>
      <c r="F5" s="39">
        <v>5.33</v>
      </c>
      <c r="G5" s="39">
        <v>5.25</v>
      </c>
      <c r="H5" s="39">
        <v>3.99</v>
      </c>
      <c r="I5" s="39">
        <v>3.93</v>
      </c>
      <c r="J5" s="39">
        <v>3.98</v>
      </c>
      <c r="L5" s="37">
        <v>5.9999999999999995E-4</v>
      </c>
      <c r="M5" s="33">
        <v>1.86</v>
      </c>
      <c r="N5" s="33">
        <v>2.02</v>
      </c>
      <c r="O5" s="33">
        <v>2.13</v>
      </c>
      <c r="P5" s="33">
        <v>2.27</v>
      </c>
      <c r="R5" s="37">
        <v>2.0000000000000001E-4</v>
      </c>
      <c r="S5" s="33">
        <v>1.4750000000000001</v>
      </c>
      <c r="T5" s="33"/>
      <c r="U5" s="33">
        <v>1.06</v>
      </c>
      <c r="V5" s="33">
        <v>0.995</v>
      </c>
      <c r="W5" s="33">
        <v>0.88</v>
      </c>
      <c r="X5" s="33">
        <v>0.73</v>
      </c>
      <c r="Z5" s="40">
        <v>0</v>
      </c>
      <c r="AA5" s="41">
        <v>0.69</v>
      </c>
      <c r="AB5" s="41">
        <v>0.46</v>
      </c>
      <c r="AC5" s="41">
        <v>0.34</v>
      </c>
      <c r="AD5" s="41">
        <v>0.25</v>
      </c>
      <c r="AE5" s="41">
        <v>0.2</v>
      </c>
      <c r="AF5" s="41">
        <v>0.16</v>
      </c>
      <c r="AH5" s="40">
        <v>0</v>
      </c>
      <c r="AI5" s="42">
        <v>1.452</v>
      </c>
      <c r="AJ5" s="42">
        <v>1.448</v>
      </c>
      <c r="AK5" s="42">
        <v>1.4410000000000001</v>
      </c>
      <c r="AL5" s="42">
        <v>1.427</v>
      </c>
      <c r="AM5" s="42">
        <v>1.4079999999999999</v>
      </c>
      <c r="AN5" s="42">
        <v>1.383</v>
      </c>
    </row>
    <row r="6" spans="1:40">
      <c r="A6" s="27">
        <v>4.0000000000000002E-4</v>
      </c>
      <c r="B6" s="34">
        <v>3.16</v>
      </c>
      <c r="D6" s="38">
        <v>8.9999999999999998E-4</v>
      </c>
      <c r="E6" s="39">
        <v>5.05</v>
      </c>
      <c r="F6" s="39">
        <v>4.97</v>
      </c>
      <c r="G6" s="39">
        <v>4.8499999999999996</v>
      </c>
      <c r="H6" s="39">
        <v>3.78</v>
      </c>
      <c r="I6" s="39">
        <v>3.83</v>
      </c>
      <c r="J6" s="39">
        <v>3.84</v>
      </c>
      <c r="L6" s="37">
        <v>6.9999999999999999E-4</v>
      </c>
      <c r="M6" s="33">
        <v>1.78</v>
      </c>
      <c r="N6" s="33">
        <v>1.93</v>
      </c>
      <c r="O6" s="33">
        <v>2.04</v>
      </c>
      <c r="P6" s="33">
        <v>2.16</v>
      </c>
      <c r="R6" s="37">
        <v>2.9999999999999997E-4</v>
      </c>
      <c r="S6" s="33">
        <v>1.4750000000000001</v>
      </c>
      <c r="T6" s="33"/>
      <c r="U6" s="33">
        <v>1.0649999999999999</v>
      </c>
      <c r="V6" s="33">
        <v>1</v>
      </c>
      <c r="W6" s="33">
        <v>0.88500000000000001</v>
      </c>
      <c r="X6" s="33">
        <v>0.73499999999999999</v>
      </c>
      <c r="Z6" s="40">
        <v>0.1</v>
      </c>
      <c r="AA6" s="41">
        <v>0.72</v>
      </c>
      <c r="AB6" s="41">
        <v>0.51</v>
      </c>
      <c r="AC6" s="41">
        <v>0.39</v>
      </c>
      <c r="AD6" s="41">
        <v>0.31</v>
      </c>
      <c r="AE6" s="41">
        <v>0.26</v>
      </c>
      <c r="AF6" s="41">
        <v>0.21</v>
      </c>
      <c r="AH6" s="40">
        <v>0.1</v>
      </c>
      <c r="AI6" s="42">
        <v>1.4390000000000001</v>
      </c>
      <c r="AJ6" s="42">
        <v>1.4259999999999999</v>
      </c>
      <c r="AK6" s="42">
        <v>1.41</v>
      </c>
      <c r="AL6" s="42">
        <v>1.383</v>
      </c>
      <c r="AM6" s="42">
        <v>1.353</v>
      </c>
      <c r="AN6" s="42">
        <v>1.323</v>
      </c>
    </row>
    <row r="7" spans="1:40">
      <c r="A7" s="27">
        <v>5.0000000000000001E-4</v>
      </c>
      <c r="B7" s="34">
        <v>2.9889999999999999</v>
      </c>
      <c r="D7" s="38">
        <v>1.1999999999999999E-3</v>
      </c>
      <c r="E7" s="39">
        <v>4.79</v>
      </c>
      <c r="F7" s="39">
        <v>4.68</v>
      </c>
      <c r="G7" s="39">
        <v>4.46</v>
      </c>
      <c r="H7" s="39">
        <v>3.4</v>
      </c>
      <c r="I7" s="39">
        <v>3.59</v>
      </c>
      <c r="J7" s="39">
        <v>3.7</v>
      </c>
      <c r="L7" s="37">
        <v>8.0000000000000004E-4</v>
      </c>
      <c r="M7" s="33">
        <v>1.72</v>
      </c>
      <c r="N7" s="33">
        <v>1.86</v>
      </c>
      <c r="O7" s="33">
        <v>1.96</v>
      </c>
      <c r="P7" s="33">
        <v>2.08</v>
      </c>
      <c r="R7" s="37">
        <v>4.0000000000000002E-4</v>
      </c>
      <c r="S7" s="33">
        <v>1.4750000000000001</v>
      </c>
      <c r="T7" s="33"/>
      <c r="U7" s="33">
        <v>1.0649999999999999</v>
      </c>
      <c r="V7" s="33">
        <v>1</v>
      </c>
      <c r="W7" s="33">
        <v>0.89</v>
      </c>
      <c r="X7" s="33">
        <v>0.74</v>
      </c>
      <c r="Z7" s="40">
        <v>0.2</v>
      </c>
      <c r="AA7" s="41">
        <v>0.77</v>
      </c>
      <c r="AB7" s="41">
        <v>0.56000000000000005</v>
      </c>
      <c r="AC7" s="41">
        <v>0.45</v>
      </c>
      <c r="AD7" s="41">
        <v>0.37</v>
      </c>
      <c r="AE7" s="41">
        <v>0.32</v>
      </c>
      <c r="AF7" s="41">
        <v>0.27</v>
      </c>
      <c r="AH7" s="40">
        <v>0.2</v>
      </c>
      <c r="AI7" s="42">
        <v>1.4219999999999999</v>
      </c>
      <c r="AJ7" s="42">
        <v>1.3979999999999999</v>
      </c>
      <c r="AK7" s="42">
        <v>1.373</v>
      </c>
      <c r="AL7" s="42">
        <v>1.3440000000000001</v>
      </c>
      <c r="AM7" s="42">
        <v>1.3129999999999999</v>
      </c>
      <c r="AN7" s="42">
        <v>1.2869999999999999</v>
      </c>
    </row>
    <row r="8" spans="1:40">
      <c r="A8" s="27">
        <v>5.9999999999999995E-4</v>
      </c>
      <c r="B8" s="34">
        <v>2.8559999999999999</v>
      </c>
      <c r="D8" s="38">
        <v>1.6000000000000001E-3</v>
      </c>
      <c r="E8" s="39">
        <v>4.53</v>
      </c>
      <c r="F8" s="39">
        <v>4.4400000000000004</v>
      </c>
      <c r="G8" s="39">
        <v>4.12</v>
      </c>
      <c r="H8" s="39">
        <v>3.14</v>
      </c>
      <c r="I8" s="39">
        <v>3.26</v>
      </c>
      <c r="J8" s="39">
        <v>3.4</v>
      </c>
      <c r="L8" s="37">
        <v>8.9999999999999998E-4</v>
      </c>
      <c r="M8" s="33">
        <v>1.66</v>
      </c>
      <c r="N8" s="33">
        <v>1.8</v>
      </c>
      <c r="O8" s="33">
        <v>1.9</v>
      </c>
      <c r="P8" s="33">
        <v>2.0099999999999998</v>
      </c>
      <c r="R8" s="37">
        <v>5.0000000000000001E-4</v>
      </c>
      <c r="S8" s="33">
        <v>1.48</v>
      </c>
      <c r="T8" s="33"/>
      <c r="U8" s="33">
        <v>1.07</v>
      </c>
      <c r="V8" s="33">
        <v>1</v>
      </c>
      <c r="W8" s="33">
        <v>0.89</v>
      </c>
      <c r="X8" s="33">
        <v>0.74</v>
      </c>
      <c r="Z8" s="40">
        <v>0.3</v>
      </c>
      <c r="AA8" s="41">
        <v>0.81</v>
      </c>
      <c r="AB8" s="41">
        <v>0.62</v>
      </c>
      <c r="AC8" s="41">
        <v>0.51</v>
      </c>
      <c r="AD8" s="41">
        <v>0.43</v>
      </c>
      <c r="AE8" s="41">
        <v>0.38</v>
      </c>
      <c r="AF8" s="41">
        <v>0.33</v>
      </c>
      <c r="AH8" s="40">
        <v>0.3</v>
      </c>
      <c r="AI8" s="42">
        <v>1.4039999999999999</v>
      </c>
      <c r="AJ8" s="42">
        <v>1.3720000000000001</v>
      </c>
      <c r="AK8" s="42">
        <v>1.343</v>
      </c>
      <c r="AL8" s="42">
        <v>1.3160000000000001</v>
      </c>
      <c r="AM8" s="42">
        <v>1.2889999999999999</v>
      </c>
      <c r="AN8" s="42">
        <v>1.2669999999999999</v>
      </c>
    </row>
    <row r="9" spans="1:40">
      <c r="A9" s="27">
        <v>6.9999999999999999E-4</v>
      </c>
      <c r="B9" s="34">
        <v>2.7490000000000001</v>
      </c>
      <c r="D9" s="38">
        <v>1.9E-3</v>
      </c>
      <c r="E9" s="39">
        <v>4.29</v>
      </c>
      <c r="F9" s="39">
        <v>4.17</v>
      </c>
      <c r="G9" s="39">
        <v>3.86</v>
      </c>
      <c r="H9" s="39">
        <v>2.99</v>
      </c>
      <c r="I9" s="39">
        <v>3.16</v>
      </c>
      <c r="J9" s="39">
        <v>3.31</v>
      </c>
      <c r="L9" s="37">
        <v>1E-3</v>
      </c>
      <c r="M9" s="33">
        <v>1.61</v>
      </c>
      <c r="N9" s="33">
        <v>1.75</v>
      </c>
      <c r="O9" s="33">
        <v>1.84</v>
      </c>
      <c r="P9" s="33">
        <v>1.96</v>
      </c>
      <c r="R9" s="37">
        <v>5.9999999999999995E-4</v>
      </c>
      <c r="S9" s="33">
        <v>1.48</v>
      </c>
      <c r="T9" s="33"/>
      <c r="U9" s="33">
        <v>1.07</v>
      </c>
      <c r="V9" s="33">
        <v>1.0049999999999999</v>
      </c>
      <c r="W9" s="33">
        <v>0.89500000000000002</v>
      </c>
      <c r="X9" s="33">
        <v>0.745</v>
      </c>
      <c r="Z9" s="40">
        <v>0.4</v>
      </c>
      <c r="AA9" s="41">
        <v>0.86</v>
      </c>
      <c r="AB9" s="41">
        <v>0.67</v>
      </c>
      <c r="AC9" s="41">
        <v>0.56999999999999995</v>
      </c>
      <c r="AD9" s="41">
        <v>0.49</v>
      </c>
      <c r="AE9" s="41">
        <v>0.44</v>
      </c>
      <c r="AF9" s="41">
        <v>0.39</v>
      </c>
      <c r="AH9" s="40">
        <v>0.4</v>
      </c>
      <c r="AI9" s="42">
        <v>1.385</v>
      </c>
      <c r="AJ9" s="42">
        <v>1.349</v>
      </c>
      <c r="AK9" s="42">
        <v>1.321</v>
      </c>
      <c r="AL9" s="42">
        <v>1.296</v>
      </c>
      <c r="AM9" s="42">
        <v>1.274</v>
      </c>
      <c r="AN9" s="42">
        <v>1.2569999999999999</v>
      </c>
    </row>
    <row r="10" spans="1:40">
      <c r="A10" s="27">
        <v>8.0000000000000004E-4</v>
      </c>
      <c r="B10" s="34">
        <v>2.6589999999999998</v>
      </c>
      <c r="D10" s="38">
        <v>2.3E-3</v>
      </c>
      <c r="E10" s="39">
        <v>3.98</v>
      </c>
      <c r="F10" s="39">
        <v>3.87</v>
      </c>
      <c r="G10" s="39">
        <v>3.5</v>
      </c>
      <c r="H10" s="39">
        <v>2.8</v>
      </c>
      <c r="I10" s="39">
        <v>3</v>
      </c>
      <c r="J10" s="39">
        <v>3.13</v>
      </c>
      <c r="L10" s="37">
        <v>1.1000000000000001E-3</v>
      </c>
      <c r="M10" s="33">
        <v>1.56</v>
      </c>
      <c r="N10" s="33">
        <v>1.7</v>
      </c>
      <c r="O10" s="33">
        <v>1.79</v>
      </c>
      <c r="P10" s="33">
        <v>1.91</v>
      </c>
      <c r="R10" s="37">
        <v>6.9999999999999999E-4</v>
      </c>
      <c r="S10" s="33">
        <v>1.48</v>
      </c>
      <c r="T10" s="33"/>
      <c r="U10" s="33">
        <v>1.075</v>
      </c>
      <c r="V10" s="33">
        <v>1.0049999999999999</v>
      </c>
      <c r="W10" s="33">
        <v>0.9</v>
      </c>
      <c r="X10" s="33">
        <v>0.745</v>
      </c>
      <c r="Z10" s="40">
        <v>0.5</v>
      </c>
      <c r="AA10" s="41">
        <v>0.92</v>
      </c>
      <c r="AB10" s="41">
        <v>0.73</v>
      </c>
      <c r="AC10" s="41">
        <v>0.64</v>
      </c>
      <c r="AD10" s="41">
        <v>0.56000000000000005</v>
      </c>
      <c r="AE10" s="41">
        <v>0.51</v>
      </c>
      <c r="AF10" s="41">
        <v>0.45</v>
      </c>
      <c r="AH10" s="40">
        <v>0.5</v>
      </c>
      <c r="AI10" s="42">
        <v>1.3680000000000001</v>
      </c>
      <c r="AJ10" s="42">
        <v>1.3320000000000001</v>
      </c>
      <c r="AK10" s="42">
        <v>1.306</v>
      </c>
      <c r="AL10" s="42">
        <v>1.2829999999999999</v>
      </c>
      <c r="AM10" s="42">
        <v>1.2649999999999999</v>
      </c>
      <c r="AN10" s="42">
        <v>1.25</v>
      </c>
    </row>
    <row r="11" spans="1:40">
      <c r="A11" s="27">
        <v>8.9999999999999998E-4</v>
      </c>
      <c r="B11" s="34">
        <v>2.5819999999999999</v>
      </c>
      <c r="D11" s="38">
        <v>3.0999999999999999E-3</v>
      </c>
      <c r="E11" s="39">
        <v>3.6</v>
      </c>
      <c r="F11" s="39">
        <v>3.46</v>
      </c>
      <c r="G11" s="39">
        <v>3.11</v>
      </c>
      <c r="H11" s="39">
        <v>2.5099999999999998</v>
      </c>
      <c r="I11" s="39">
        <v>2.79</v>
      </c>
      <c r="J11" s="39">
        <v>2.85</v>
      </c>
      <c r="L11" s="37">
        <v>1.1999999999999999E-3</v>
      </c>
      <c r="M11" s="33">
        <v>1.53</v>
      </c>
      <c r="N11" s="33">
        <v>1.65</v>
      </c>
      <c r="O11" s="33">
        <v>1.75</v>
      </c>
      <c r="P11" s="33">
        <v>1.86</v>
      </c>
      <c r="R11" s="37">
        <v>8.0000000000000004E-4</v>
      </c>
      <c r="S11" s="33">
        <v>1.48</v>
      </c>
      <c r="T11" s="33"/>
      <c r="U11" s="33">
        <v>1.075</v>
      </c>
      <c r="V11" s="33">
        <v>1.01</v>
      </c>
      <c r="W11" s="33">
        <v>0.9</v>
      </c>
      <c r="X11" s="33">
        <v>0.75</v>
      </c>
      <c r="Z11" s="40">
        <v>0.6</v>
      </c>
      <c r="AA11" s="41">
        <v>0.98</v>
      </c>
      <c r="AB11" s="41">
        <v>0.8</v>
      </c>
      <c r="AC11" s="41">
        <v>0.7</v>
      </c>
      <c r="AD11" s="41">
        <v>0.63</v>
      </c>
      <c r="AE11" s="41">
        <v>0.57999999999999996</v>
      </c>
      <c r="AF11" s="41">
        <v>0.52</v>
      </c>
      <c r="AH11" s="40">
        <v>0.6</v>
      </c>
      <c r="AI11" s="42">
        <v>1.351</v>
      </c>
      <c r="AJ11" s="42">
        <v>1.3160000000000001</v>
      </c>
      <c r="AK11" s="42">
        <v>1.2929999999999999</v>
      </c>
      <c r="AL11" s="42">
        <v>1.2749999999999999</v>
      </c>
      <c r="AM11" s="42">
        <v>1.2589999999999999</v>
      </c>
      <c r="AN11" s="42">
        <v>1.246</v>
      </c>
    </row>
    <row r="12" spans="1:40">
      <c r="A12" s="27">
        <v>1E-3</v>
      </c>
      <c r="B12" s="34">
        <v>2.5150000000000001</v>
      </c>
      <c r="D12" s="38">
        <v>4.7000000000000002E-3</v>
      </c>
      <c r="E12" s="39">
        <v>3.06</v>
      </c>
      <c r="F12" s="39">
        <v>2.92</v>
      </c>
      <c r="G12" s="39">
        <v>2.59</v>
      </c>
      <c r="H12" s="39">
        <v>2.3199999999999998</v>
      </c>
      <c r="I12" s="39">
        <v>2.57</v>
      </c>
      <c r="J12" s="39">
        <v>2.63</v>
      </c>
      <c r="L12" s="37">
        <v>1.2999999999999999E-3</v>
      </c>
      <c r="M12" s="33">
        <v>1.49</v>
      </c>
      <c r="N12" s="33">
        <v>1.61</v>
      </c>
      <c r="O12" s="33">
        <v>1.71</v>
      </c>
      <c r="P12" s="33">
        <v>1.82</v>
      </c>
      <c r="R12" s="37">
        <v>8.9999999999999998E-4</v>
      </c>
      <c r="S12" s="33">
        <v>1.4850000000000001</v>
      </c>
      <c r="T12" s="33"/>
      <c r="U12" s="33">
        <v>1.08</v>
      </c>
      <c r="V12" s="33">
        <v>1.01</v>
      </c>
      <c r="W12" s="33">
        <v>0.9</v>
      </c>
      <c r="X12" s="33">
        <v>0.75</v>
      </c>
      <c r="Z12" s="40">
        <v>0.7</v>
      </c>
      <c r="AA12" s="41">
        <v>1.04</v>
      </c>
      <c r="AB12" s="41">
        <v>0.86</v>
      </c>
      <c r="AC12" s="41">
        <v>0.77</v>
      </c>
      <c r="AD12" s="41">
        <v>0.7</v>
      </c>
      <c r="AE12" s="41">
        <v>0.65</v>
      </c>
      <c r="AF12" s="41">
        <v>0.57999999999999996</v>
      </c>
      <c r="AH12" s="40">
        <v>0.7</v>
      </c>
      <c r="AI12" s="42">
        <v>1.3380000000000001</v>
      </c>
      <c r="AJ12" s="42">
        <v>1.3049999999999999</v>
      </c>
      <c r="AK12" s="42">
        <v>1.284</v>
      </c>
      <c r="AL12" s="42">
        <v>1.268</v>
      </c>
      <c r="AM12" s="42">
        <v>1.2549999999999999</v>
      </c>
      <c r="AN12" s="42">
        <v>1.2430000000000001</v>
      </c>
    </row>
    <row r="13" spans="1:40">
      <c r="A13" s="27">
        <v>1.1000000000000001E-3</v>
      </c>
      <c r="B13" s="34">
        <v>2.456</v>
      </c>
      <c r="D13" s="38">
        <v>6.1999999999999998E-3</v>
      </c>
      <c r="E13" s="39">
        <v>2.69</v>
      </c>
      <c r="F13" s="39">
        <v>2.54</v>
      </c>
      <c r="G13" s="39">
        <v>2.11</v>
      </c>
      <c r="H13" s="39">
        <v>2.09</v>
      </c>
      <c r="I13" s="39">
        <v>2.41</v>
      </c>
      <c r="J13" s="39">
        <v>2.3199999999999998</v>
      </c>
      <c r="L13" s="37">
        <v>1.4E-3</v>
      </c>
      <c r="M13" s="33">
        <v>1.46</v>
      </c>
      <c r="N13" s="33">
        <v>1.58</v>
      </c>
      <c r="O13" s="33">
        <v>1.68</v>
      </c>
      <c r="P13" s="33">
        <v>1.78</v>
      </c>
      <c r="R13" s="37">
        <v>1E-3</v>
      </c>
      <c r="S13" s="33">
        <v>1.4850000000000001</v>
      </c>
      <c r="T13" s="33"/>
      <c r="U13" s="33">
        <v>1.085</v>
      </c>
      <c r="V13" s="33">
        <v>1.0149999999999999</v>
      </c>
      <c r="W13" s="33">
        <v>0.9</v>
      </c>
      <c r="X13" s="33">
        <v>0.75</v>
      </c>
      <c r="Z13" s="40">
        <v>0.8</v>
      </c>
      <c r="AA13" s="41">
        <v>1.1000000000000001</v>
      </c>
      <c r="AB13" s="41">
        <v>0.93</v>
      </c>
      <c r="AC13" s="41">
        <v>0.84</v>
      </c>
      <c r="AD13" s="41">
        <v>0.77</v>
      </c>
      <c r="AE13" s="41">
        <v>0.72</v>
      </c>
      <c r="AF13" s="41">
        <v>0.64</v>
      </c>
      <c r="AH13" s="40">
        <v>0.8</v>
      </c>
      <c r="AI13" s="42">
        <v>1.3260000000000001</v>
      </c>
      <c r="AJ13" s="42">
        <v>1.2969999999999999</v>
      </c>
      <c r="AK13" s="42">
        <v>1.278</v>
      </c>
      <c r="AL13" s="42">
        <v>1.2649999999999999</v>
      </c>
      <c r="AM13" s="42">
        <v>1.2529999999999999</v>
      </c>
      <c r="AN13" s="42">
        <v>1.242</v>
      </c>
    </row>
    <row r="14" spans="1:40">
      <c r="A14" s="27">
        <v>1.1999999999999999E-3</v>
      </c>
      <c r="B14" s="34">
        <v>2.4039999999999999</v>
      </c>
      <c r="D14" s="38">
        <v>7.7999999999999996E-3</v>
      </c>
      <c r="E14" s="39">
        <v>2.4</v>
      </c>
      <c r="F14" s="39">
        <v>2.25</v>
      </c>
      <c r="G14" s="39">
        <v>1.84</v>
      </c>
      <c r="H14" s="39">
        <v>1.92</v>
      </c>
      <c r="I14" s="39">
        <v>2.25</v>
      </c>
      <c r="J14" s="39">
        <v>2.1</v>
      </c>
      <c r="L14" s="37">
        <v>1.5E-3</v>
      </c>
      <c r="M14" s="33">
        <v>1.43</v>
      </c>
      <c r="N14" s="33">
        <v>1.55</v>
      </c>
      <c r="O14" s="33">
        <v>1.65</v>
      </c>
      <c r="P14" s="33">
        <v>1.75</v>
      </c>
      <c r="R14" s="37">
        <v>1.1000000000000001E-3</v>
      </c>
      <c r="S14" s="33">
        <v>1.4850000000000001</v>
      </c>
      <c r="T14" s="33"/>
      <c r="U14" s="33">
        <v>1.0900000000000001</v>
      </c>
      <c r="V14" s="33">
        <v>1.02</v>
      </c>
      <c r="W14" s="33">
        <v>0.90500000000000003</v>
      </c>
      <c r="X14" s="33">
        <v>0.75</v>
      </c>
      <c r="Z14" s="40">
        <v>0.9</v>
      </c>
      <c r="AA14" s="41">
        <v>1.17</v>
      </c>
      <c r="AB14" s="41">
        <v>1</v>
      </c>
      <c r="AC14" s="41">
        <v>0.92</v>
      </c>
      <c r="AD14" s="41">
        <v>0.84</v>
      </c>
      <c r="AE14" s="41">
        <v>0.79</v>
      </c>
      <c r="AF14" s="41">
        <v>0.7</v>
      </c>
      <c r="AH14" s="40">
        <v>0.9</v>
      </c>
      <c r="AI14" s="42">
        <v>1.3160000000000001</v>
      </c>
      <c r="AJ14" s="42">
        <v>1.288</v>
      </c>
      <c r="AK14" s="42">
        <v>1.2729999999999999</v>
      </c>
      <c r="AL14" s="42">
        <v>1.2609999999999999</v>
      </c>
      <c r="AM14" s="42">
        <v>1.252</v>
      </c>
      <c r="AN14" s="42">
        <v>1.2430000000000001</v>
      </c>
    </row>
    <row r="15" spans="1:40">
      <c r="A15" s="27">
        <v>1.2999999999999999E-3</v>
      </c>
      <c r="B15" s="34">
        <v>2.3570000000000002</v>
      </c>
      <c r="D15" s="38">
        <v>9.2999999999999992E-3</v>
      </c>
      <c r="E15" s="39">
        <v>2.15</v>
      </c>
      <c r="F15" s="39">
        <v>1.98</v>
      </c>
      <c r="G15" s="39">
        <v>1.62</v>
      </c>
      <c r="H15" s="39">
        <v>1.85</v>
      </c>
      <c r="I15" s="39">
        <v>2.11</v>
      </c>
      <c r="J15" s="39">
        <v>1.85</v>
      </c>
      <c r="L15" s="37">
        <v>1.6000000000000001E-3</v>
      </c>
      <c r="M15" s="33">
        <v>1.41</v>
      </c>
      <c r="N15" s="33">
        <v>1.52</v>
      </c>
      <c r="O15" s="33">
        <v>1.62</v>
      </c>
      <c r="P15" s="33">
        <v>1.72</v>
      </c>
      <c r="R15" s="37">
        <v>1.1999999999999999E-3</v>
      </c>
      <c r="S15" s="33">
        <v>1.4850000000000001</v>
      </c>
      <c r="T15" s="33"/>
      <c r="U15" s="33">
        <v>1.095</v>
      </c>
      <c r="V15" s="33">
        <v>1.02</v>
      </c>
      <c r="W15" s="33">
        <v>0.90500000000000003</v>
      </c>
      <c r="X15" s="33">
        <v>0.755</v>
      </c>
      <c r="Z15" s="40">
        <v>1</v>
      </c>
      <c r="AA15" s="41">
        <v>1.23</v>
      </c>
      <c r="AB15" s="41">
        <v>1.07</v>
      </c>
      <c r="AC15" s="41">
        <v>0.99</v>
      </c>
      <c r="AD15" s="41">
        <v>0.91</v>
      </c>
      <c r="AE15" s="41">
        <v>0.85</v>
      </c>
      <c r="AF15" s="41">
        <v>0.75</v>
      </c>
      <c r="AH15" s="40">
        <v>1</v>
      </c>
      <c r="AI15" s="42">
        <v>1.3080000000000001</v>
      </c>
      <c r="AJ15" s="42">
        <v>1.2829999999999999</v>
      </c>
      <c r="AK15" s="42">
        <v>1.2689999999999999</v>
      </c>
      <c r="AL15" s="42">
        <v>1.26</v>
      </c>
      <c r="AM15" s="42">
        <v>1.2529999999999999</v>
      </c>
      <c r="AN15" s="42">
        <v>1.244</v>
      </c>
    </row>
    <row r="16" spans="1:40">
      <c r="A16" s="27">
        <v>1.4E-3</v>
      </c>
      <c r="B16" s="34">
        <v>2.3140000000000001</v>
      </c>
      <c r="D16" s="38">
        <v>1.24E-2</v>
      </c>
      <c r="E16" s="39">
        <v>1.86</v>
      </c>
      <c r="F16" s="39">
        <v>1.76</v>
      </c>
      <c r="G16" s="39">
        <v>1.38</v>
      </c>
      <c r="H16" s="39">
        <v>1.71</v>
      </c>
      <c r="I16" s="39">
        <v>1.94</v>
      </c>
      <c r="J16" s="39">
        <v>1.61</v>
      </c>
      <c r="L16" s="37">
        <v>1.6999999999999999E-3</v>
      </c>
      <c r="M16" s="33">
        <v>1.39</v>
      </c>
      <c r="N16" s="33">
        <v>1.5</v>
      </c>
      <c r="O16" s="33">
        <v>1.6</v>
      </c>
      <c r="P16" s="33">
        <v>1.69</v>
      </c>
      <c r="R16" s="37">
        <v>1.2999999999999999E-3</v>
      </c>
      <c r="S16" s="33">
        <v>1.49</v>
      </c>
      <c r="T16" s="33"/>
      <c r="U16" s="33">
        <v>1.1000000000000001</v>
      </c>
      <c r="V16" s="33">
        <v>1.0249999999999999</v>
      </c>
      <c r="W16" s="33">
        <v>0.91</v>
      </c>
      <c r="X16" s="33">
        <v>0.76</v>
      </c>
      <c r="Z16" s="40">
        <v>1.1000000000000001</v>
      </c>
      <c r="AA16" s="41">
        <v>1.3</v>
      </c>
      <c r="AB16" s="41">
        <v>1.1399999999999999</v>
      </c>
      <c r="AC16" s="41">
        <v>1.06</v>
      </c>
      <c r="AD16" s="41">
        <v>0.98</v>
      </c>
      <c r="AE16" s="41">
        <v>0.92</v>
      </c>
      <c r="AF16" s="41">
        <v>0.81</v>
      </c>
      <c r="AH16" s="40">
        <v>1.1000000000000001</v>
      </c>
      <c r="AI16" s="42">
        <v>1.3009999999999999</v>
      </c>
      <c r="AJ16" s="42">
        <v>1.278</v>
      </c>
      <c r="AK16" s="42">
        <v>1.266</v>
      </c>
      <c r="AL16" s="42">
        <v>1.2589999999999999</v>
      </c>
      <c r="AM16" s="42">
        <v>1.2549999999999999</v>
      </c>
      <c r="AN16" s="42">
        <v>1.248</v>
      </c>
    </row>
    <row r="17" spans="1:40">
      <c r="A17" s="27">
        <v>1.5E-3</v>
      </c>
      <c r="B17" s="34">
        <v>2.2749999999999999</v>
      </c>
      <c r="G17" s="43"/>
      <c r="H17" s="43"/>
      <c r="I17" s="43"/>
      <c r="J17" s="43"/>
      <c r="L17" s="37">
        <v>1.8E-3</v>
      </c>
      <c r="M17" s="33">
        <v>1.37</v>
      </c>
      <c r="N17" s="33">
        <v>1.47</v>
      </c>
      <c r="O17" s="33">
        <v>1.57</v>
      </c>
      <c r="P17" s="33">
        <v>1.67</v>
      </c>
      <c r="R17" s="37">
        <v>1.4E-3</v>
      </c>
      <c r="S17" s="33">
        <v>1.49</v>
      </c>
      <c r="T17" s="33"/>
      <c r="U17" s="33">
        <v>1.1000000000000001</v>
      </c>
      <c r="V17" s="33">
        <v>1.0249999999999999</v>
      </c>
      <c r="W17" s="33">
        <v>0.91</v>
      </c>
      <c r="X17" s="33">
        <v>0.76500000000000001</v>
      </c>
      <c r="Z17" s="40">
        <v>1.2</v>
      </c>
      <c r="AA17" s="41">
        <v>1.37</v>
      </c>
      <c r="AB17" s="41">
        <v>1.22</v>
      </c>
      <c r="AC17" s="41">
        <v>1.1399999999999999</v>
      </c>
      <c r="AD17" s="41">
        <v>1.05</v>
      </c>
      <c r="AE17" s="41">
        <v>0.98</v>
      </c>
      <c r="AF17" s="41">
        <v>0.86</v>
      </c>
      <c r="AH17" s="40">
        <v>1.2</v>
      </c>
      <c r="AI17" s="42">
        <v>1.2949999999999999</v>
      </c>
      <c r="AJ17" s="42">
        <v>1.274</v>
      </c>
      <c r="AK17" s="42">
        <v>1.2649999999999999</v>
      </c>
      <c r="AL17" s="42">
        <v>1.2609999999999999</v>
      </c>
      <c r="AM17" s="42">
        <v>1.2589999999999999</v>
      </c>
      <c r="AN17" s="42">
        <v>1.252</v>
      </c>
    </row>
    <row r="18" spans="1:40">
      <c r="A18" s="27">
        <v>1.6000000000000001E-3</v>
      </c>
      <c r="B18" s="34">
        <v>2.2389999999999999</v>
      </c>
      <c r="G18" s="43"/>
      <c r="H18" s="43"/>
      <c r="I18" s="43"/>
      <c r="J18" s="43"/>
      <c r="L18" s="37">
        <v>1.9E-3</v>
      </c>
      <c r="M18" s="33">
        <v>1.35</v>
      </c>
      <c r="N18" s="33">
        <v>1.45</v>
      </c>
      <c r="O18" s="33">
        <v>1.55</v>
      </c>
      <c r="P18" s="33">
        <v>1.64</v>
      </c>
      <c r="R18" s="37">
        <v>1.5E-3</v>
      </c>
      <c r="S18" s="33">
        <v>1.49</v>
      </c>
      <c r="T18" s="33"/>
      <c r="U18" s="33">
        <v>1.1000000000000001</v>
      </c>
      <c r="V18" s="33">
        <v>1.0249999999999999</v>
      </c>
      <c r="W18" s="33">
        <v>0.91500000000000004</v>
      </c>
      <c r="X18" s="33">
        <v>0.77</v>
      </c>
      <c r="Z18" s="40">
        <v>1.3</v>
      </c>
      <c r="AA18" s="41">
        <v>1.43</v>
      </c>
      <c r="AB18" s="41">
        <v>1.29</v>
      </c>
      <c r="AC18" s="41">
        <v>1.21</v>
      </c>
      <c r="AD18" s="41">
        <v>1.1299999999999999</v>
      </c>
      <c r="AE18" s="41">
        <v>1.04</v>
      </c>
      <c r="AF18" s="41">
        <v>0.91</v>
      </c>
      <c r="AH18" s="40">
        <v>1.3</v>
      </c>
      <c r="AI18" s="42">
        <v>1.29</v>
      </c>
      <c r="AJ18" s="42">
        <v>1.272</v>
      </c>
      <c r="AK18" s="42">
        <v>1.264</v>
      </c>
      <c r="AL18" s="42">
        <v>1.262</v>
      </c>
      <c r="AM18" s="42">
        <v>1.2649999999999999</v>
      </c>
      <c r="AN18" s="42">
        <v>1.2569999999999999</v>
      </c>
    </row>
    <row r="19" spans="1:40">
      <c r="A19" s="27">
        <v>1.6999999999999999E-3</v>
      </c>
      <c r="B19" s="34">
        <v>2.2050000000000001</v>
      </c>
      <c r="G19" s="43"/>
      <c r="H19" s="43"/>
      <c r="I19" s="43"/>
      <c r="J19" s="43"/>
      <c r="L19" s="37">
        <v>2E-3</v>
      </c>
      <c r="M19" s="33">
        <v>1.33</v>
      </c>
      <c r="N19" s="33">
        <v>1.43</v>
      </c>
      <c r="O19" s="33">
        <v>1.53</v>
      </c>
      <c r="P19" s="33">
        <v>1.62</v>
      </c>
      <c r="R19" s="37">
        <v>1.6000000000000001E-3</v>
      </c>
      <c r="S19" s="33">
        <v>1.49</v>
      </c>
      <c r="T19" s="33"/>
      <c r="U19" s="33">
        <v>1.105</v>
      </c>
      <c r="V19" s="33">
        <v>1.0249999999999999</v>
      </c>
      <c r="W19" s="33">
        <v>0.91500000000000004</v>
      </c>
      <c r="X19" s="33">
        <v>0.77500000000000002</v>
      </c>
      <c r="Z19" s="40">
        <v>1.4</v>
      </c>
      <c r="AA19" s="41">
        <v>1.5</v>
      </c>
      <c r="AB19" s="41">
        <v>1.37</v>
      </c>
      <c r="AC19" s="41">
        <v>1.29</v>
      </c>
      <c r="AD19" s="41">
        <v>1.2</v>
      </c>
      <c r="AE19" s="41">
        <v>1.1000000000000001</v>
      </c>
      <c r="AF19" s="41">
        <v>0.95</v>
      </c>
      <c r="AH19" s="40">
        <v>1.4</v>
      </c>
      <c r="AI19" s="42">
        <v>1.2849999999999999</v>
      </c>
      <c r="AJ19" s="42">
        <v>1.27</v>
      </c>
      <c r="AK19" s="42">
        <v>1.264</v>
      </c>
      <c r="AL19" s="42">
        <v>1.2669999999999999</v>
      </c>
      <c r="AM19" s="42">
        <v>1.272</v>
      </c>
      <c r="AN19" s="42">
        <v>1.2649999999999999</v>
      </c>
    </row>
    <row r="20" spans="1:40">
      <c r="A20" s="27">
        <v>1.8E-3</v>
      </c>
      <c r="B20" s="34">
        <v>2.1739999999999999</v>
      </c>
      <c r="D20" s="1567" t="s">
        <v>186</v>
      </c>
      <c r="E20" s="1567"/>
      <c r="F20" s="1567"/>
      <c r="G20" s="1567"/>
      <c r="H20" s="43"/>
      <c r="I20" s="43"/>
      <c r="J20" s="43"/>
      <c r="L20" s="37">
        <v>2.0999999999999999E-3</v>
      </c>
      <c r="M20" s="33">
        <v>1.31</v>
      </c>
      <c r="N20" s="33">
        <v>1.41</v>
      </c>
      <c r="O20" s="33">
        <v>1.51</v>
      </c>
      <c r="P20" s="33">
        <v>1.6</v>
      </c>
      <c r="R20" s="37">
        <v>1.6999999999999999E-3</v>
      </c>
      <c r="S20" s="33">
        <v>1.4950000000000001</v>
      </c>
      <c r="T20" s="33"/>
      <c r="U20" s="33">
        <v>1.105</v>
      </c>
      <c r="V20" s="33">
        <v>1.03</v>
      </c>
      <c r="W20" s="33">
        <v>0.92</v>
      </c>
      <c r="X20" s="33">
        <v>0.77500000000000002</v>
      </c>
      <c r="Z20" s="40">
        <v>1.5</v>
      </c>
      <c r="AA20" s="41">
        <v>1.58</v>
      </c>
      <c r="AB20" s="41">
        <v>1.44</v>
      </c>
      <c r="AC20" s="41">
        <v>1.36</v>
      </c>
      <c r="AD20" s="41">
        <v>1.27</v>
      </c>
      <c r="AE20" s="41">
        <v>1.1599999999999999</v>
      </c>
      <c r="AF20" s="41">
        <v>1</v>
      </c>
      <c r="AH20" s="40">
        <v>1.5</v>
      </c>
      <c r="AI20" s="42">
        <v>1.282</v>
      </c>
      <c r="AJ20" s="42">
        <v>1.2689999999999999</v>
      </c>
      <c r="AK20" s="42">
        <v>1.2649999999999999</v>
      </c>
      <c r="AL20" s="42">
        <v>1.2729999999999999</v>
      </c>
      <c r="AM20" s="42">
        <v>1.2829999999999999</v>
      </c>
      <c r="AN20" s="42">
        <v>1.2729999999999999</v>
      </c>
    </row>
    <row r="21" spans="1:40">
      <c r="A21" s="27">
        <v>1.9E-3</v>
      </c>
      <c r="B21" s="34">
        <v>2.145</v>
      </c>
      <c r="D21" s="1570" t="s">
        <v>145</v>
      </c>
      <c r="E21" s="1568" t="s">
        <v>146</v>
      </c>
      <c r="F21" s="1569"/>
      <c r="G21" s="1569"/>
      <c r="I21" s="43"/>
      <c r="J21" s="43"/>
      <c r="L21" s="37">
        <v>2.2000000000000001E-3</v>
      </c>
      <c r="M21" s="33">
        <v>1.3</v>
      </c>
      <c r="N21" s="33">
        <v>1.4</v>
      </c>
      <c r="O21" s="33">
        <v>1.5</v>
      </c>
      <c r="P21" s="33">
        <v>1.58</v>
      </c>
      <c r="R21" s="37">
        <v>1.8E-3</v>
      </c>
      <c r="S21" s="33">
        <v>1.4950000000000001</v>
      </c>
      <c r="T21" s="33"/>
      <c r="U21" s="33">
        <v>1.105</v>
      </c>
      <c r="V21" s="33">
        <v>1.03</v>
      </c>
      <c r="W21" s="33">
        <v>0.92</v>
      </c>
      <c r="X21" s="33">
        <v>0.77500000000000002</v>
      </c>
      <c r="Z21" s="44">
        <v>1.6</v>
      </c>
      <c r="AA21" s="45">
        <v>1.65</v>
      </c>
      <c r="AB21" s="45">
        <v>1.52</v>
      </c>
      <c r="AC21" s="45">
        <v>1.44</v>
      </c>
      <c r="AD21" s="45">
        <v>1.34</v>
      </c>
      <c r="AE21" s="45">
        <v>1.22</v>
      </c>
      <c r="AF21" s="45">
        <v>1.05</v>
      </c>
      <c r="AH21" s="44">
        <v>1.6</v>
      </c>
      <c r="AI21" s="46">
        <v>1.2789999999999999</v>
      </c>
      <c r="AJ21" s="46">
        <v>1.268</v>
      </c>
      <c r="AK21" s="46">
        <v>1.2669999999999999</v>
      </c>
      <c r="AL21" s="46">
        <v>1.28</v>
      </c>
      <c r="AM21" s="46">
        <v>1.2949999999999999</v>
      </c>
      <c r="AN21" s="46">
        <v>1.282</v>
      </c>
    </row>
    <row r="22" spans="1:40">
      <c r="A22" s="27">
        <v>2E-3</v>
      </c>
      <c r="B22" s="34">
        <v>2.1190000000000002</v>
      </c>
      <c r="D22" s="1570"/>
      <c r="E22" s="47" t="s">
        <v>157</v>
      </c>
      <c r="F22" s="47" t="s">
        <v>158</v>
      </c>
      <c r="G22" s="47" t="s">
        <v>159</v>
      </c>
      <c r="J22" s="43"/>
      <c r="L22" s="37">
        <v>2.3E-3</v>
      </c>
      <c r="M22" s="33">
        <v>1.29</v>
      </c>
      <c r="N22" s="33">
        <v>1.385</v>
      </c>
      <c r="O22" s="33">
        <v>1.4850000000000001</v>
      </c>
      <c r="P22" s="33">
        <v>1.56</v>
      </c>
      <c r="R22" s="37">
        <v>1.9E-3</v>
      </c>
      <c r="S22" s="33">
        <v>1.4950000000000001</v>
      </c>
      <c r="T22" s="33"/>
      <c r="U22" s="33">
        <v>1.1100000000000001</v>
      </c>
      <c r="V22" s="33">
        <v>1.0349999999999999</v>
      </c>
      <c r="W22" s="33">
        <v>0.92500000000000004</v>
      </c>
      <c r="X22" s="33">
        <v>0.77500000000000002</v>
      </c>
      <c r="Z22" s="40">
        <v>1.7</v>
      </c>
      <c r="AA22" s="41">
        <v>1.72</v>
      </c>
      <c r="AB22" s="41">
        <v>1.59</v>
      </c>
      <c r="AC22" s="41">
        <v>1.51</v>
      </c>
      <c r="AD22" s="41">
        <v>1.4</v>
      </c>
      <c r="AE22" s="41">
        <v>1.28</v>
      </c>
      <c r="AF22" s="41">
        <v>1.0900000000000001</v>
      </c>
      <c r="AH22" s="40">
        <v>1.7</v>
      </c>
      <c r="AI22" s="42">
        <v>1.2769999999999999</v>
      </c>
      <c r="AJ22" s="42">
        <v>1.268</v>
      </c>
      <c r="AK22" s="42">
        <v>1.2709999999999999</v>
      </c>
      <c r="AL22" s="42">
        <v>1.2889999999999999</v>
      </c>
      <c r="AM22" s="42">
        <v>1.3069999999999999</v>
      </c>
      <c r="AN22" s="42">
        <v>1.29</v>
      </c>
    </row>
    <row r="23" spans="1:40">
      <c r="A23" s="27">
        <v>2.0999999999999999E-3</v>
      </c>
      <c r="B23" s="34">
        <v>2.0939999999999999</v>
      </c>
      <c r="D23" s="48">
        <v>4.0000000000000002E-4</v>
      </c>
      <c r="E23" s="42">
        <v>0.83299999999999996</v>
      </c>
      <c r="F23" s="42">
        <v>0.92400000000000004</v>
      </c>
      <c r="G23" s="28">
        <v>0.79900000000000004</v>
      </c>
      <c r="J23" s="43"/>
      <c r="L23" s="37">
        <v>2.3999999999999998E-3</v>
      </c>
      <c r="M23" s="33">
        <v>1.2749999999999999</v>
      </c>
      <c r="N23" s="33">
        <v>1.37</v>
      </c>
      <c r="O23" s="33">
        <v>1.4650000000000001</v>
      </c>
      <c r="P23" s="33">
        <v>1.54</v>
      </c>
      <c r="R23" s="37">
        <v>2E-3</v>
      </c>
      <c r="S23" s="33">
        <v>1.4950000000000001</v>
      </c>
      <c r="T23" s="33"/>
      <c r="U23" s="33">
        <v>1.1100000000000001</v>
      </c>
      <c r="V23" s="33">
        <v>1.0349999999999999</v>
      </c>
      <c r="W23" s="33">
        <v>0.92500000000000004</v>
      </c>
      <c r="X23" s="33">
        <v>0.78</v>
      </c>
      <c r="Z23" s="40">
        <v>1.8</v>
      </c>
      <c r="AA23" s="41">
        <v>1.8</v>
      </c>
      <c r="AB23" s="41">
        <v>1.67</v>
      </c>
      <c r="AC23" s="41">
        <v>1.59</v>
      </c>
      <c r="AD23" s="41">
        <v>1.47</v>
      </c>
      <c r="AE23" s="41">
        <v>1.33</v>
      </c>
      <c r="AF23" s="41">
        <v>1.1299999999999999</v>
      </c>
      <c r="AH23" s="40">
        <v>1.8</v>
      </c>
      <c r="AI23" s="42">
        <v>1.274</v>
      </c>
      <c r="AJ23" s="42">
        <v>1.268</v>
      </c>
      <c r="AK23" s="42">
        <v>1.2769999999999999</v>
      </c>
      <c r="AL23" s="42">
        <v>1.3</v>
      </c>
      <c r="AM23" s="42">
        <v>1.32</v>
      </c>
      <c r="AN23" s="42">
        <v>1.298</v>
      </c>
    </row>
    <row r="24" spans="1:40">
      <c r="A24" s="27">
        <v>2.2000000000000001E-3</v>
      </c>
      <c r="B24" s="34">
        <v>2.0699999999999998</v>
      </c>
      <c r="D24" s="48">
        <v>5.0000000000000001E-4</v>
      </c>
      <c r="E24" s="42">
        <v>0.85299999999999998</v>
      </c>
      <c r="F24" s="42">
        <v>0.95699999999999996</v>
      </c>
      <c r="G24" s="28">
        <v>0.84199999999999997</v>
      </c>
      <c r="J24" s="43"/>
      <c r="L24" s="37">
        <v>2.5000000000000001E-3</v>
      </c>
      <c r="M24" s="33">
        <v>1.26</v>
      </c>
      <c r="N24" s="33">
        <v>1.36</v>
      </c>
      <c r="O24" s="33">
        <v>1.45</v>
      </c>
      <c r="P24" s="33">
        <v>1.53</v>
      </c>
      <c r="R24" s="37">
        <v>2.0999999999999999E-3</v>
      </c>
      <c r="S24" s="33">
        <v>1.5</v>
      </c>
      <c r="T24" s="33"/>
      <c r="U24" s="33">
        <v>1.115</v>
      </c>
      <c r="V24" s="33">
        <v>1.04</v>
      </c>
      <c r="W24" s="33">
        <v>0.92500000000000004</v>
      </c>
      <c r="X24" s="33">
        <v>0.78</v>
      </c>
      <c r="Z24" s="40">
        <v>1.9</v>
      </c>
      <c r="AA24" s="41">
        <v>1.87</v>
      </c>
      <c r="AB24" s="41">
        <v>1.74</v>
      </c>
      <c r="AC24" s="41">
        <v>1.66</v>
      </c>
      <c r="AD24" s="41">
        <v>1.53</v>
      </c>
      <c r="AE24" s="41">
        <v>1.38</v>
      </c>
      <c r="AF24" s="41">
        <v>1.17</v>
      </c>
      <c r="AH24" s="40">
        <v>1.9</v>
      </c>
      <c r="AI24" s="42">
        <v>1.272</v>
      </c>
      <c r="AJ24" s="42">
        <v>1.27</v>
      </c>
      <c r="AK24" s="42">
        <v>1.284</v>
      </c>
      <c r="AL24" s="42">
        <v>1.3129999999999999</v>
      </c>
      <c r="AM24" s="42">
        <v>1.3340000000000001</v>
      </c>
      <c r="AN24" s="42">
        <v>1.306</v>
      </c>
    </row>
    <row r="25" spans="1:40">
      <c r="A25" s="27">
        <v>2.3E-3</v>
      </c>
      <c r="B25" s="34">
        <v>2.0470000000000002</v>
      </c>
      <c r="D25" s="48">
        <v>5.9999999999999995E-4</v>
      </c>
      <c r="E25" s="42">
        <v>0.87</v>
      </c>
      <c r="F25" s="42">
        <v>0.98099999999999998</v>
      </c>
      <c r="G25" s="28">
        <v>0.875</v>
      </c>
      <c r="J25" s="43"/>
      <c r="L25" s="37">
        <v>2.5999999999999999E-3</v>
      </c>
      <c r="M25" s="33">
        <v>1.25</v>
      </c>
      <c r="N25" s="33">
        <v>1.35</v>
      </c>
      <c r="O25" s="33">
        <v>1.44</v>
      </c>
      <c r="P25" s="33">
        <v>1.51</v>
      </c>
      <c r="R25" s="37">
        <v>2.2000000000000001E-3</v>
      </c>
      <c r="S25" s="33">
        <v>1.5</v>
      </c>
      <c r="T25" s="33"/>
      <c r="U25" s="33">
        <v>1.115</v>
      </c>
      <c r="V25" s="33">
        <v>1.04</v>
      </c>
      <c r="W25" s="33">
        <v>0.92500000000000004</v>
      </c>
      <c r="X25" s="33">
        <v>0.78500000000000003</v>
      </c>
      <c r="Z25" s="40">
        <v>2</v>
      </c>
      <c r="AA25" s="41">
        <v>1.95</v>
      </c>
      <c r="AB25" s="41">
        <v>1.82</v>
      </c>
      <c r="AC25" s="41">
        <v>1.73</v>
      </c>
      <c r="AD25" s="41">
        <v>1.59</v>
      </c>
      <c r="AE25" s="41">
        <v>1.42</v>
      </c>
      <c r="AF25" s="41">
        <v>1.21</v>
      </c>
      <c r="AH25" s="40">
        <v>2</v>
      </c>
      <c r="AI25" s="42">
        <v>1.2709999999999999</v>
      </c>
      <c r="AJ25" s="42">
        <v>1.272</v>
      </c>
      <c r="AK25" s="42">
        <v>1.2909999999999999</v>
      </c>
      <c r="AL25" s="42">
        <v>1.3260000000000001</v>
      </c>
      <c r="AM25" s="42">
        <v>1.3460000000000001</v>
      </c>
      <c r="AN25" s="42">
        <v>1.3140000000000001</v>
      </c>
    </row>
    <row r="26" spans="1:40">
      <c r="A26" s="27">
        <v>2.3999999999999998E-3</v>
      </c>
      <c r="B26" s="34">
        <v>2.0249999999999999</v>
      </c>
      <c r="D26" s="48">
        <v>8.0000000000000004E-4</v>
      </c>
      <c r="E26" s="42">
        <v>0.89500000000000002</v>
      </c>
      <c r="F26" s="42">
        <v>1.0289999999999999</v>
      </c>
      <c r="G26" s="28">
        <v>0.92500000000000004</v>
      </c>
      <c r="L26" s="37">
        <v>2.7000000000000001E-3</v>
      </c>
      <c r="M26" s="33">
        <v>1.24</v>
      </c>
      <c r="N26" s="33">
        <v>1.34</v>
      </c>
      <c r="O26" s="33">
        <v>1.425</v>
      </c>
      <c r="P26" s="33">
        <v>1.5</v>
      </c>
      <c r="R26" s="37">
        <v>2.3E-3</v>
      </c>
      <c r="S26" s="33">
        <v>1.5</v>
      </c>
      <c r="T26" s="33"/>
      <c r="U26" s="33">
        <v>1.115</v>
      </c>
      <c r="V26" s="33">
        <v>1.0449999999999999</v>
      </c>
      <c r="W26" s="33">
        <v>0.93</v>
      </c>
      <c r="X26" s="33">
        <v>0.78500000000000003</v>
      </c>
      <c r="Z26" s="40">
        <v>2.1</v>
      </c>
      <c r="AA26" s="41">
        <v>2.02</v>
      </c>
      <c r="AB26" s="41">
        <v>1.89</v>
      </c>
      <c r="AC26" s="41">
        <v>1.8</v>
      </c>
      <c r="AD26" s="41">
        <v>1.64</v>
      </c>
      <c r="AE26" s="41">
        <v>1.46</v>
      </c>
      <c r="AF26" s="41">
        <v>1.24</v>
      </c>
      <c r="AH26" s="40">
        <v>2.1</v>
      </c>
      <c r="AI26" s="42">
        <v>1.2709999999999999</v>
      </c>
      <c r="AJ26" s="42">
        <v>1.2749999999999999</v>
      </c>
      <c r="AK26" s="42">
        <v>1.3009999999999999</v>
      </c>
      <c r="AL26" s="42">
        <v>1.34</v>
      </c>
      <c r="AM26" s="42">
        <v>1.357</v>
      </c>
      <c r="AN26" s="42">
        <v>1.321</v>
      </c>
    </row>
    <row r="27" spans="1:40">
      <c r="A27" s="27">
        <v>2.5000000000000001E-3</v>
      </c>
      <c r="B27" s="34">
        <v>2.0049999999999999</v>
      </c>
      <c r="D27" s="48">
        <v>1E-3</v>
      </c>
      <c r="E27" s="42">
        <v>0.92</v>
      </c>
      <c r="F27" s="42">
        <v>1.0580000000000001</v>
      </c>
      <c r="G27" s="28">
        <v>0.96899999999999997</v>
      </c>
      <c r="L27" s="37">
        <v>2.8E-3</v>
      </c>
      <c r="M27" s="33">
        <v>1.23</v>
      </c>
      <c r="N27" s="33">
        <v>1.33</v>
      </c>
      <c r="O27" s="33">
        <v>1.41</v>
      </c>
      <c r="P27" s="33">
        <v>1.49</v>
      </c>
      <c r="R27" s="37">
        <v>2.3999999999999998E-3</v>
      </c>
      <c r="S27" s="33">
        <v>1.5</v>
      </c>
      <c r="T27" s="33"/>
      <c r="U27" s="33">
        <v>1.1200000000000001</v>
      </c>
      <c r="V27" s="33">
        <v>1.0449999999999999</v>
      </c>
      <c r="W27" s="33">
        <v>0.93</v>
      </c>
      <c r="X27" s="33">
        <v>0.79</v>
      </c>
      <c r="Z27" s="40">
        <v>2.2000000000000002</v>
      </c>
      <c r="AA27" s="41">
        <v>2.1</v>
      </c>
      <c r="AB27" s="41">
        <v>1.97</v>
      </c>
      <c r="AC27" s="41">
        <v>1.86</v>
      </c>
      <c r="AD27" s="41">
        <v>1.69</v>
      </c>
      <c r="AE27" s="41">
        <v>1.5</v>
      </c>
      <c r="AF27" s="41">
        <v>1.27</v>
      </c>
      <c r="AH27" s="40">
        <v>2.2000000000000002</v>
      </c>
      <c r="AI27" s="42">
        <v>1.27</v>
      </c>
      <c r="AJ27" s="42">
        <v>1.2789999999999999</v>
      </c>
      <c r="AK27" s="42">
        <v>1.3109999999999999</v>
      </c>
      <c r="AL27" s="42">
        <v>1.3520000000000001</v>
      </c>
      <c r="AM27" s="42">
        <v>1.3680000000000001</v>
      </c>
      <c r="AN27" s="42">
        <v>1.329</v>
      </c>
    </row>
    <row r="28" spans="1:40">
      <c r="A28" s="27">
        <v>2.5999999999999999E-3</v>
      </c>
      <c r="B28" s="34">
        <v>1.986</v>
      </c>
      <c r="C28" s="2"/>
      <c r="D28" s="48">
        <v>1.5E-3</v>
      </c>
      <c r="E28" s="42">
        <v>0.97199999999999998</v>
      </c>
      <c r="F28" s="42">
        <v>1.1040000000000001</v>
      </c>
      <c r="G28" s="28">
        <v>1.075</v>
      </c>
      <c r="K28" s="2"/>
      <c r="L28" s="37">
        <v>2.8999999999999998E-3</v>
      </c>
      <c r="M28" s="33">
        <v>1.22</v>
      </c>
      <c r="N28" s="33">
        <v>1.31</v>
      </c>
      <c r="O28" s="33">
        <v>1.4</v>
      </c>
      <c r="P28" s="33">
        <v>1.4750000000000001</v>
      </c>
      <c r="R28" s="37">
        <v>2.5000000000000001E-3</v>
      </c>
      <c r="S28" s="33">
        <v>1.5049999999999999</v>
      </c>
      <c r="T28" s="33"/>
      <c r="U28" s="33">
        <v>1.1200000000000001</v>
      </c>
      <c r="V28" s="33">
        <v>1.05</v>
      </c>
      <c r="W28" s="33">
        <v>0.93500000000000005</v>
      </c>
      <c r="X28" s="33">
        <v>0.79</v>
      </c>
      <c r="Z28" s="40">
        <v>2.2999999999999998</v>
      </c>
      <c r="AA28" s="41">
        <v>2.1800000000000002</v>
      </c>
      <c r="AB28" s="41">
        <v>2.0499999999999998</v>
      </c>
      <c r="AC28" s="41">
        <v>1.92</v>
      </c>
      <c r="AD28" s="41">
        <v>1.73</v>
      </c>
      <c r="AE28" s="41">
        <v>1.53</v>
      </c>
      <c r="AF28" s="41">
        <v>1.3</v>
      </c>
      <c r="AH28" s="40">
        <v>2.2999999999999998</v>
      </c>
      <c r="AI28" s="42">
        <v>1.27</v>
      </c>
      <c r="AJ28" s="42">
        <v>1.284</v>
      </c>
      <c r="AK28" s="42">
        <v>1.323</v>
      </c>
      <c r="AL28" s="42">
        <v>1.3620000000000001</v>
      </c>
      <c r="AM28" s="42">
        <v>1.377</v>
      </c>
      <c r="AN28" s="42">
        <v>1.335</v>
      </c>
    </row>
    <row r="29" spans="1:40">
      <c r="A29" s="27">
        <v>2.7000000000000001E-3</v>
      </c>
      <c r="B29" s="34">
        <v>1.9670000000000001</v>
      </c>
      <c r="D29" s="48">
        <v>2E-3</v>
      </c>
      <c r="E29" s="42">
        <v>1.014</v>
      </c>
      <c r="F29" s="42">
        <v>1.1040000000000001</v>
      </c>
      <c r="G29" s="28">
        <v>1.05</v>
      </c>
      <c r="K29" s="2"/>
      <c r="L29" s="37">
        <v>3.0000000000000001E-3</v>
      </c>
      <c r="M29" s="33">
        <v>1.21</v>
      </c>
      <c r="N29" s="33">
        <v>1.3</v>
      </c>
      <c r="O29" s="33">
        <v>1.39</v>
      </c>
      <c r="P29" s="33">
        <v>1.46</v>
      </c>
      <c r="R29" s="37">
        <v>2.5999999999999999E-3</v>
      </c>
      <c r="S29" s="33">
        <v>1.5049999999999999</v>
      </c>
      <c r="T29" s="33"/>
      <c r="U29" s="33">
        <v>1.1200000000000001</v>
      </c>
      <c r="V29" s="33">
        <v>1.05</v>
      </c>
      <c r="W29" s="33">
        <v>0.93500000000000005</v>
      </c>
      <c r="X29" s="33">
        <v>0.79500000000000004</v>
      </c>
      <c r="Z29" s="40">
        <v>2.4</v>
      </c>
      <c r="AA29" s="41">
        <v>2.25</v>
      </c>
      <c r="AB29" s="41">
        <v>2.12</v>
      </c>
      <c r="AC29" s="41">
        <v>1.97</v>
      </c>
      <c r="AD29" s="41">
        <v>1.76</v>
      </c>
      <c r="AE29" s="41">
        <v>1.56</v>
      </c>
      <c r="AF29" s="41">
        <v>1.33</v>
      </c>
      <c r="AH29" s="40">
        <v>2.4</v>
      </c>
      <c r="AI29" s="42">
        <v>1.2709999999999999</v>
      </c>
      <c r="AJ29" s="42">
        <v>1.292</v>
      </c>
      <c r="AK29" s="42">
        <v>1.3340000000000001</v>
      </c>
      <c r="AL29" s="42">
        <v>1.369</v>
      </c>
      <c r="AM29" s="42">
        <v>1.383</v>
      </c>
      <c r="AN29" s="42">
        <v>1.3420000000000001</v>
      </c>
    </row>
    <row r="30" spans="1:40">
      <c r="A30" s="27">
        <v>2.8E-3</v>
      </c>
      <c r="B30" s="34">
        <v>1.95</v>
      </c>
      <c r="D30" s="48">
        <v>3.0000000000000001E-3</v>
      </c>
      <c r="E30" s="42">
        <v>1.032</v>
      </c>
      <c r="F30" s="42">
        <v>1.04</v>
      </c>
      <c r="G30" s="28">
        <v>1.008</v>
      </c>
      <c r="J30" t="s">
        <v>116</v>
      </c>
      <c r="K30" s="2"/>
      <c r="L30" s="37">
        <v>3.0999999999999999E-3</v>
      </c>
      <c r="M30" s="33">
        <v>1.2</v>
      </c>
      <c r="N30" s="33">
        <v>1.3</v>
      </c>
      <c r="O30" s="33">
        <v>1.38</v>
      </c>
      <c r="P30" s="33">
        <v>1.45</v>
      </c>
      <c r="R30" s="37">
        <v>2.7000000000000001E-3</v>
      </c>
      <c r="S30" s="33">
        <v>1.5049999999999999</v>
      </c>
      <c r="T30" s="33"/>
      <c r="U30" s="33">
        <v>1.125</v>
      </c>
      <c r="V30" s="33">
        <v>1.05</v>
      </c>
      <c r="W30" s="33">
        <v>0.94</v>
      </c>
      <c r="X30" s="33">
        <v>0.8</v>
      </c>
      <c r="Z30" s="40">
        <v>2.5</v>
      </c>
      <c r="AA30" s="41">
        <v>2.33</v>
      </c>
      <c r="AB30" s="41">
        <v>2.19</v>
      </c>
      <c r="AC30" s="41">
        <v>2.02</v>
      </c>
      <c r="AD30" s="41">
        <v>1.79</v>
      </c>
      <c r="AE30" s="41">
        <v>1.59</v>
      </c>
      <c r="AF30" s="41">
        <v>1.36</v>
      </c>
      <c r="AH30" s="40">
        <v>2.5</v>
      </c>
      <c r="AI30" s="42">
        <v>1.272</v>
      </c>
      <c r="AJ30" s="42">
        <v>1.2989999999999999</v>
      </c>
      <c r="AK30" s="42">
        <v>1.345</v>
      </c>
      <c r="AL30" s="42">
        <v>1.3759999999999999</v>
      </c>
      <c r="AM30" s="42">
        <v>1.3879999999999999</v>
      </c>
      <c r="AN30" s="42">
        <v>1.3480000000000001</v>
      </c>
    </row>
    <row r="31" spans="1:40">
      <c r="A31" s="27">
        <v>2.8999999999999998E-3</v>
      </c>
      <c r="B31" s="34">
        <v>1.9330000000000001</v>
      </c>
      <c r="C31" s="2"/>
      <c r="D31" s="48">
        <v>4.0000000000000001E-3</v>
      </c>
      <c r="E31" s="42">
        <v>0.996</v>
      </c>
      <c r="F31" s="42">
        <v>0.97599999999999998</v>
      </c>
      <c r="G31" s="28">
        <v>0.94399999999999995</v>
      </c>
      <c r="K31" s="2"/>
      <c r="L31" s="37">
        <v>3.2000000000000002E-3</v>
      </c>
      <c r="M31" s="33">
        <v>1.19</v>
      </c>
      <c r="N31" s="33">
        <v>1.29</v>
      </c>
      <c r="O31" s="33">
        <v>1.37</v>
      </c>
      <c r="P31" s="33">
        <v>1.44</v>
      </c>
      <c r="R31" s="37">
        <v>2.8E-3</v>
      </c>
      <c r="S31" s="33">
        <v>1.5049999999999999</v>
      </c>
      <c r="T31" s="33"/>
      <c r="U31" s="33">
        <v>1.125</v>
      </c>
      <c r="V31" s="33">
        <v>1.05</v>
      </c>
      <c r="W31" s="33">
        <v>0.94</v>
      </c>
      <c r="X31" s="33">
        <v>0.8</v>
      </c>
      <c r="Z31" s="40">
        <v>2.6</v>
      </c>
      <c r="AA31" s="41">
        <v>2.4</v>
      </c>
      <c r="AB31" s="41">
        <v>2.2599999999999998</v>
      </c>
      <c r="AC31" s="41">
        <v>2.06</v>
      </c>
      <c r="AD31" s="41">
        <v>1.81</v>
      </c>
      <c r="AE31" s="41">
        <v>1.6</v>
      </c>
      <c r="AF31" s="41">
        <v>1.38</v>
      </c>
      <c r="AH31" s="40">
        <v>2.6</v>
      </c>
      <c r="AI31" s="42">
        <v>1.2729999999999999</v>
      </c>
      <c r="AJ31" s="42">
        <v>1.3080000000000001</v>
      </c>
      <c r="AK31" s="42">
        <v>1.3540000000000001</v>
      </c>
      <c r="AL31" s="42">
        <v>1.38</v>
      </c>
      <c r="AM31" s="42">
        <v>1.3919999999999999</v>
      </c>
      <c r="AN31" s="42">
        <v>1.3540000000000001</v>
      </c>
    </row>
    <row r="32" spans="1:40">
      <c r="A32" s="27">
        <v>3.0000000000000001E-3</v>
      </c>
      <c r="B32" s="34">
        <v>1.917</v>
      </c>
      <c r="C32" s="2"/>
      <c r="D32" s="48">
        <v>5.0000000000000001E-3</v>
      </c>
      <c r="E32" s="42">
        <v>0.95699999999999996</v>
      </c>
      <c r="F32" s="42">
        <v>0.92500000000000004</v>
      </c>
      <c r="G32" s="28">
        <v>0.88500000000000001</v>
      </c>
      <c r="K32" s="3"/>
      <c r="L32" s="37">
        <v>3.3E-3</v>
      </c>
      <c r="M32" s="33">
        <v>1.18</v>
      </c>
      <c r="N32" s="33">
        <v>1.28</v>
      </c>
      <c r="O32" s="33">
        <v>1.36</v>
      </c>
      <c r="P32" s="33">
        <v>1.43</v>
      </c>
      <c r="R32" s="37">
        <v>2.8999999999999998E-3</v>
      </c>
      <c r="S32" s="33">
        <v>1.51</v>
      </c>
      <c r="T32" s="33"/>
      <c r="U32" s="33">
        <v>1.125</v>
      </c>
      <c r="V32" s="33">
        <v>1.05</v>
      </c>
      <c r="W32" s="33">
        <v>0.94499999999999995</v>
      </c>
      <c r="X32" s="33">
        <v>0.8</v>
      </c>
      <c r="Z32" s="40">
        <v>2.7</v>
      </c>
      <c r="AA32" s="41">
        <v>2.4700000000000002</v>
      </c>
      <c r="AB32" s="41">
        <v>2.33</v>
      </c>
      <c r="AC32" s="41">
        <v>2.08</v>
      </c>
      <c r="AD32" s="41">
        <v>1.82</v>
      </c>
      <c r="AE32" s="41">
        <v>1.62</v>
      </c>
      <c r="AF32" s="41">
        <v>1.41</v>
      </c>
      <c r="AH32" s="40">
        <v>2.7</v>
      </c>
      <c r="AI32" s="42">
        <v>1.276</v>
      </c>
      <c r="AJ32" s="42">
        <v>1.3169999999999999</v>
      </c>
      <c r="AK32" s="42">
        <v>1.3620000000000001</v>
      </c>
      <c r="AL32" s="42">
        <v>1.383</v>
      </c>
      <c r="AM32" s="42">
        <v>1.395</v>
      </c>
      <c r="AN32" s="42">
        <v>1.359</v>
      </c>
    </row>
    <row r="33" spans="1:40">
      <c r="A33" s="27">
        <v>3.0999999999999999E-3</v>
      </c>
      <c r="B33" s="34">
        <v>1.9019999999999999</v>
      </c>
      <c r="C33" s="2"/>
      <c r="D33" s="48">
        <v>6.0000000000000001E-3</v>
      </c>
      <c r="E33" s="42">
        <v>0.91600000000000004</v>
      </c>
      <c r="F33" s="42">
        <v>0.88400000000000001</v>
      </c>
      <c r="G33" s="28">
        <v>0.82899999999999996</v>
      </c>
      <c r="K33" s="2"/>
      <c r="L33" s="37">
        <v>3.3999999999999998E-3</v>
      </c>
      <c r="M33" s="33">
        <v>1.175</v>
      </c>
      <c r="N33" s="33">
        <v>1.27</v>
      </c>
      <c r="O33" s="33">
        <v>1.35</v>
      </c>
      <c r="P33" s="33">
        <v>1.42</v>
      </c>
      <c r="R33" s="37">
        <v>3.0000000000000001E-3</v>
      </c>
      <c r="S33" s="33">
        <v>1.51</v>
      </c>
      <c r="T33" s="33"/>
      <c r="U33" s="33">
        <v>1.1299999999999999</v>
      </c>
      <c r="V33" s="33">
        <v>1.0549999999999999</v>
      </c>
      <c r="W33" s="33">
        <v>0.94499999999999995</v>
      </c>
      <c r="X33" s="33">
        <v>0.8</v>
      </c>
      <c r="Z33" s="40">
        <v>2.8</v>
      </c>
      <c r="AA33" s="41">
        <v>2.54</v>
      </c>
      <c r="AB33" s="41">
        <v>2.39</v>
      </c>
      <c r="AC33" s="41">
        <v>2.11</v>
      </c>
      <c r="AD33" s="41">
        <v>1.82</v>
      </c>
      <c r="AE33" s="41">
        <v>1.63</v>
      </c>
      <c r="AF33" s="41">
        <v>1.43</v>
      </c>
      <c r="AH33" s="40">
        <v>2.8</v>
      </c>
      <c r="AI33" s="42">
        <v>1.278</v>
      </c>
      <c r="AJ33" s="42">
        <v>1.3260000000000001</v>
      </c>
      <c r="AK33" s="42">
        <v>1.3680000000000001</v>
      </c>
      <c r="AL33" s="42">
        <v>1.385</v>
      </c>
      <c r="AM33" s="42">
        <v>1.397</v>
      </c>
      <c r="AN33" s="42">
        <v>1.363</v>
      </c>
    </row>
    <row r="34" spans="1:40">
      <c r="A34" s="27">
        <v>3.2000000000000002E-3</v>
      </c>
      <c r="B34" s="34">
        <v>1.887</v>
      </c>
      <c r="C34" s="2"/>
      <c r="D34" s="48">
        <v>8.0000000000000002E-3</v>
      </c>
      <c r="E34" s="42">
        <v>0.83199999999999996</v>
      </c>
      <c r="F34" s="42">
        <v>0.79200000000000004</v>
      </c>
      <c r="G34" s="28">
        <v>0.71799999999999997</v>
      </c>
      <c r="H34" s="43"/>
      <c r="I34" s="43"/>
      <c r="J34" s="43"/>
      <c r="K34" s="2"/>
      <c r="L34" s="37">
        <v>3.5000000000000001E-3</v>
      </c>
      <c r="M34" s="33">
        <v>1.17</v>
      </c>
      <c r="N34" s="33">
        <v>1.26</v>
      </c>
      <c r="O34" s="33">
        <v>1.34</v>
      </c>
      <c r="P34" s="33">
        <v>1.41</v>
      </c>
      <c r="R34" s="37">
        <v>3.0999999999999999E-3</v>
      </c>
      <c r="S34" s="33">
        <v>1.51</v>
      </c>
      <c r="T34" s="33"/>
      <c r="U34" s="33">
        <v>1.1299999999999999</v>
      </c>
      <c r="V34" s="33">
        <v>1.0549999999999999</v>
      </c>
      <c r="W34" s="33">
        <v>0.95</v>
      </c>
      <c r="X34" s="33">
        <v>0.80500000000000005</v>
      </c>
      <c r="Z34" s="40">
        <v>2.9</v>
      </c>
      <c r="AA34" s="41">
        <v>2.62</v>
      </c>
      <c r="AB34" s="41">
        <v>2.4500000000000002</v>
      </c>
      <c r="AC34" s="41">
        <v>2.12</v>
      </c>
      <c r="AD34" s="41">
        <v>1.83</v>
      </c>
      <c r="AE34" s="41">
        <v>1.64</v>
      </c>
      <c r="AF34" s="41">
        <v>1.45</v>
      </c>
      <c r="AH34" s="40">
        <v>2.9</v>
      </c>
      <c r="AI34" s="42">
        <v>1.2829999999999999</v>
      </c>
      <c r="AJ34" s="42">
        <v>1.3360000000000001</v>
      </c>
      <c r="AK34" s="42">
        <v>1.3720000000000001</v>
      </c>
      <c r="AL34" s="42">
        <v>1.387</v>
      </c>
      <c r="AM34" s="42">
        <v>1.3979999999999999</v>
      </c>
      <c r="AN34" s="42">
        <v>1.367</v>
      </c>
    </row>
    <row r="35" spans="1:40">
      <c r="A35" s="27">
        <v>3.3E-3</v>
      </c>
      <c r="B35" s="34">
        <v>1.873</v>
      </c>
      <c r="C35" s="2"/>
      <c r="D35" s="48">
        <v>0.01</v>
      </c>
      <c r="E35" s="42">
        <v>0.755</v>
      </c>
      <c r="F35" s="42">
        <v>0.71899999999999997</v>
      </c>
      <c r="G35" s="49">
        <v>0.63900000000000001</v>
      </c>
      <c r="H35" s="43"/>
      <c r="I35" s="43"/>
      <c r="J35" s="43"/>
      <c r="K35" s="2"/>
      <c r="L35" s="37">
        <v>3.5999999999999999E-3</v>
      </c>
      <c r="M35" s="33">
        <v>1.165</v>
      </c>
      <c r="N35" s="33">
        <v>1.2549999999999999</v>
      </c>
      <c r="O35" s="33">
        <v>1.33</v>
      </c>
      <c r="P35" s="33">
        <v>1.4</v>
      </c>
      <c r="R35" s="37">
        <v>3.2000000000000002E-3</v>
      </c>
      <c r="S35" s="33">
        <v>1.51</v>
      </c>
      <c r="T35" s="33"/>
      <c r="U35" s="33">
        <v>1.1299999999999999</v>
      </c>
      <c r="V35" s="33">
        <v>1.0549999999999999</v>
      </c>
      <c r="W35" s="33">
        <v>0.95</v>
      </c>
      <c r="X35" s="33">
        <v>0.80500000000000005</v>
      </c>
      <c r="Z35" s="40">
        <v>3</v>
      </c>
      <c r="AA35" s="41">
        <v>2.69</v>
      </c>
      <c r="AB35" s="41">
        <v>2.5</v>
      </c>
      <c r="AC35" s="41">
        <v>2.13</v>
      </c>
      <c r="AD35" s="41">
        <v>1.83</v>
      </c>
      <c r="AE35" s="41">
        <v>1.66</v>
      </c>
      <c r="AF35" s="41">
        <v>1.47</v>
      </c>
      <c r="AH35" s="40">
        <v>3</v>
      </c>
      <c r="AI35" s="42">
        <v>1.2869999999999999</v>
      </c>
      <c r="AJ35" s="42">
        <v>1.343</v>
      </c>
      <c r="AK35" s="42">
        <v>1.3759999999999999</v>
      </c>
      <c r="AL35" s="42">
        <v>1.389</v>
      </c>
      <c r="AM35" s="42">
        <v>1.399</v>
      </c>
      <c r="AN35" s="42">
        <v>1.37</v>
      </c>
    </row>
    <row r="36" spans="1:40">
      <c r="A36" s="27">
        <v>3.3999999999999998E-3</v>
      </c>
      <c r="B36" s="34">
        <v>1.86</v>
      </c>
      <c r="D36" s="48">
        <v>1.4999999999999999E-2</v>
      </c>
      <c r="E36" s="42">
        <v>0.61299999999999999</v>
      </c>
      <c r="F36" s="42">
        <v>0.57899999999999996</v>
      </c>
      <c r="G36" s="49">
        <v>0.495</v>
      </c>
      <c r="H36" s="43"/>
      <c r="I36" s="43"/>
      <c r="J36" s="43"/>
      <c r="L36" s="37">
        <v>3.7000000000000002E-3</v>
      </c>
      <c r="M36" s="33">
        <v>1.1599999999999999</v>
      </c>
      <c r="N36" s="33">
        <v>1.25</v>
      </c>
      <c r="O36" s="33">
        <v>1.32</v>
      </c>
      <c r="P36" s="33">
        <v>1.39</v>
      </c>
      <c r="R36" s="37">
        <v>3.3E-3</v>
      </c>
      <c r="S36" s="271">
        <v>1.5109999999999999</v>
      </c>
      <c r="T36" s="271">
        <v>1.2010000000000001</v>
      </c>
      <c r="U36" s="33">
        <v>1.135</v>
      </c>
      <c r="V36" s="33">
        <v>1.06</v>
      </c>
      <c r="W36" s="33">
        <v>0.95</v>
      </c>
      <c r="X36" s="33">
        <v>0.81</v>
      </c>
      <c r="Z36" s="40">
        <v>3.1</v>
      </c>
      <c r="AA36" s="41">
        <v>2.77</v>
      </c>
      <c r="AB36" s="41">
        <v>2.5299999999999998</v>
      </c>
      <c r="AC36" s="41">
        <v>2.13</v>
      </c>
      <c r="AD36" s="41">
        <v>1.82</v>
      </c>
      <c r="AE36" s="41">
        <v>1.66</v>
      </c>
      <c r="AF36" s="41">
        <v>1.49</v>
      </c>
      <c r="AH36" s="40">
        <v>3.1</v>
      </c>
      <c r="AI36" s="42">
        <v>1.2909999999999999</v>
      </c>
      <c r="AJ36" s="42">
        <v>1.35</v>
      </c>
      <c r="AK36" s="42">
        <v>1.379</v>
      </c>
      <c r="AL36" s="42">
        <v>1.3919999999999999</v>
      </c>
      <c r="AM36" s="42">
        <v>1.4</v>
      </c>
      <c r="AN36" s="42">
        <v>1.373</v>
      </c>
    </row>
    <row r="37" spans="1:40">
      <c r="A37" s="27">
        <v>3.5000000000000001E-3</v>
      </c>
      <c r="B37" s="34">
        <v>1.847</v>
      </c>
      <c r="D37" s="48">
        <v>0.02</v>
      </c>
      <c r="E37" s="42">
        <v>0.51300000000000001</v>
      </c>
      <c r="F37" s="42">
        <v>0.47</v>
      </c>
      <c r="G37" s="49">
        <v>0.40400000000000003</v>
      </c>
      <c r="H37" s="43"/>
      <c r="I37" s="43"/>
      <c r="J37" s="43"/>
      <c r="L37" s="37">
        <v>3.8E-3</v>
      </c>
      <c r="M37" s="33">
        <v>1.1499999999999999</v>
      </c>
      <c r="N37" s="33">
        <v>1.24</v>
      </c>
      <c r="O37" s="33">
        <v>1.31</v>
      </c>
      <c r="P37" s="33">
        <v>1.38</v>
      </c>
      <c r="R37" s="37">
        <v>3.3999999999999998E-3</v>
      </c>
      <c r="S37" s="271">
        <v>1.5129999999999999</v>
      </c>
      <c r="T37" s="271">
        <v>1.202</v>
      </c>
      <c r="U37" s="33">
        <v>1.135</v>
      </c>
      <c r="V37" s="33">
        <v>1.06</v>
      </c>
      <c r="W37" s="33">
        <v>0.95</v>
      </c>
      <c r="X37" s="33">
        <v>0.81</v>
      </c>
      <c r="Z37" s="40">
        <v>3.2</v>
      </c>
      <c r="AA37" s="41">
        <v>2.85</v>
      </c>
      <c r="AB37" s="41">
        <v>2.5499999999999998</v>
      </c>
      <c r="AC37" s="41">
        <v>2.13</v>
      </c>
      <c r="AD37" s="41">
        <v>1.82</v>
      </c>
      <c r="AE37" s="41">
        <v>1.66</v>
      </c>
      <c r="AF37" s="41">
        <v>1.5</v>
      </c>
      <c r="AH37" s="40">
        <v>3.2</v>
      </c>
      <c r="AI37" s="42">
        <v>1.2969999999999999</v>
      </c>
      <c r="AJ37" s="42">
        <v>1.355</v>
      </c>
      <c r="AK37" s="42">
        <v>1.3819999999999999</v>
      </c>
      <c r="AL37" s="42">
        <v>1.393</v>
      </c>
      <c r="AM37" s="42">
        <v>1.4</v>
      </c>
      <c r="AN37" s="42">
        <v>1.3759999999999999</v>
      </c>
    </row>
    <row r="38" spans="1:40">
      <c r="A38" s="27">
        <v>3.5999999999999999E-3</v>
      </c>
      <c r="B38" s="34">
        <v>1.8340000000000001</v>
      </c>
      <c r="G38" s="43"/>
      <c r="H38" s="43"/>
      <c r="I38" s="43"/>
      <c r="J38" s="43"/>
      <c r="L38" s="37">
        <v>3.8999999999999998E-3</v>
      </c>
      <c r="M38" s="33">
        <v>1.1399999999999999</v>
      </c>
      <c r="N38" s="33">
        <v>1.2350000000000001</v>
      </c>
      <c r="O38" s="33">
        <v>1.3</v>
      </c>
      <c r="P38" s="33">
        <v>1.37</v>
      </c>
      <c r="R38" s="37">
        <v>3.5000000000000001E-3</v>
      </c>
      <c r="S38" s="33">
        <v>1.5149999999999999</v>
      </c>
      <c r="T38" s="33">
        <v>1.202</v>
      </c>
      <c r="U38" s="33">
        <v>1.1399999999999999</v>
      </c>
      <c r="V38" s="33">
        <v>1.06</v>
      </c>
      <c r="W38" s="33">
        <v>0.95</v>
      </c>
      <c r="X38" s="33">
        <v>0.81499999999999995</v>
      </c>
      <c r="Z38" s="40">
        <v>3.3</v>
      </c>
      <c r="AA38" s="41">
        <v>2.92</v>
      </c>
      <c r="AB38" s="41">
        <v>2.56</v>
      </c>
      <c r="AC38" s="41">
        <v>2.12</v>
      </c>
      <c r="AD38" s="41">
        <v>1.81</v>
      </c>
      <c r="AE38" s="41">
        <v>1.67</v>
      </c>
      <c r="AF38" s="41">
        <v>1.52</v>
      </c>
      <c r="AH38" s="40">
        <v>3.3</v>
      </c>
      <c r="AI38" s="42">
        <v>1.3029999999999999</v>
      </c>
      <c r="AJ38" s="42">
        <v>1.36</v>
      </c>
      <c r="AK38" s="42">
        <v>1.3839999999999999</v>
      </c>
      <c r="AL38" s="42">
        <v>1.3939999999999999</v>
      </c>
      <c r="AM38" s="42">
        <v>1.401</v>
      </c>
      <c r="AN38" s="42">
        <v>1.379</v>
      </c>
    </row>
    <row r="39" spans="1:40">
      <c r="A39" s="27">
        <v>3.7000000000000002E-3</v>
      </c>
      <c r="B39" s="34">
        <v>1.8220000000000001</v>
      </c>
      <c r="G39" s="43"/>
      <c r="H39" s="43"/>
      <c r="I39" s="43"/>
      <c r="J39" s="43"/>
      <c r="L39" s="37">
        <v>4.0000000000000001E-3</v>
      </c>
      <c r="M39" s="33">
        <v>1.1399999999999999</v>
      </c>
      <c r="N39" s="33">
        <v>1.23</v>
      </c>
      <c r="O39" s="33">
        <v>1.3</v>
      </c>
      <c r="P39" s="33">
        <v>1.36</v>
      </c>
      <c r="R39" s="37">
        <v>3.5999999999999999E-3</v>
      </c>
      <c r="S39" s="33">
        <v>1.5149999999999999</v>
      </c>
      <c r="T39" s="33">
        <v>1.2030000000000001</v>
      </c>
      <c r="U39" s="33">
        <v>1.1399999999999999</v>
      </c>
      <c r="V39" s="33">
        <v>1.0649999999999999</v>
      </c>
      <c r="W39" s="33">
        <v>0.95499999999999996</v>
      </c>
      <c r="X39" s="33">
        <v>0.81499999999999995</v>
      </c>
      <c r="Z39" s="40">
        <v>3.4</v>
      </c>
      <c r="AA39" s="41">
        <v>2.98</v>
      </c>
      <c r="AB39" s="41">
        <v>2.56</v>
      </c>
      <c r="AC39" s="41">
        <v>2.12</v>
      </c>
      <c r="AD39" s="41">
        <v>1.8</v>
      </c>
      <c r="AE39" s="41">
        <v>1.67</v>
      </c>
      <c r="AF39" s="41">
        <v>1.54</v>
      </c>
      <c r="AH39" s="40">
        <v>3.4</v>
      </c>
      <c r="AI39" s="42">
        <v>1.3089999999999999</v>
      </c>
      <c r="AJ39" s="42">
        <v>1.363</v>
      </c>
      <c r="AK39" s="42">
        <v>1.3859999999999999</v>
      </c>
      <c r="AL39" s="42">
        <v>1.395</v>
      </c>
      <c r="AM39" s="42">
        <v>1.401</v>
      </c>
      <c r="AN39" s="42">
        <v>1.381</v>
      </c>
    </row>
    <row r="40" spans="1:40">
      <c r="A40" s="27">
        <v>3.8E-3</v>
      </c>
      <c r="B40" s="34">
        <v>1.81</v>
      </c>
      <c r="G40" s="43"/>
      <c r="H40" s="43"/>
      <c r="I40" s="43"/>
      <c r="J40" s="43"/>
      <c r="L40" s="37">
        <v>4.1000000000000003E-3</v>
      </c>
      <c r="M40" s="33">
        <v>1.1299999999999999</v>
      </c>
      <c r="N40" s="33">
        <v>1.2250000000000001</v>
      </c>
      <c r="O40" s="33">
        <v>1.29</v>
      </c>
      <c r="P40" s="33">
        <v>1.355</v>
      </c>
      <c r="R40" s="37">
        <v>3.7000000000000002E-3</v>
      </c>
      <c r="S40" s="271">
        <v>1.516</v>
      </c>
      <c r="T40" s="271">
        <v>1.204</v>
      </c>
      <c r="U40" s="33">
        <v>1.1399999999999999</v>
      </c>
      <c r="V40" s="33">
        <v>1.0649999999999999</v>
      </c>
      <c r="W40" s="33">
        <v>0.95499999999999996</v>
      </c>
      <c r="X40" s="33">
        <v>0.82</v>
      </c>
      <c r="Z40" s="40">
        <v>3.5</v>
      </c>
      <c r="AA40" s="41">
        <v>3.05</v>
      </c>
      <c r="AB40" s="41">
        <v>2.5499999999999998</v>
      </c>
      <c r="AC40" s="41">
        <v>2.1</v>
      </c>
      <c r="AD40" s="41">
        <v>1.79</v>
      </c>
      <c r="AE40" s="41">
        <v>1.67</v>
      </c>
      <c r="AF40" s="41">
        <v>1.55</v>
      </c>
      <c r="AH40" s="40">
        <v>3.5</v>
      </c>
      <c r="AI40" s="42">
        <v>1.3160000000000001</v>
      </c>
      <c r="AJ40" s="42">
        <v>1.367</v>
      </c>
      <c r="AK40" s="42">
        <v>1.3879999999999999</v>
      </c>
      <c r="AL40" s="42">
        <v>1.397</v>
      </c>
      <c r="AM40" s="42">
        <v>1.401</v>
      </c>
      <c r="AN40" s="42">
        <v>1.383</v>
      </c>
    </row>
    <row r="41" spans="1:40">
      <c r="A41" s="27">
        <v>3.8999999999999998E-3</v>
      </c>
      <c r="B41" s="34">
        <v>1.7989999999999999</v>
      </c>
      <c r="G41" s="43"/>
      <c r="H41" s="43"/>
      <c r="I41" s="43"/>
      <c r="J41" s="43"/>
      <c r="L41" s="37">
        <v>4.1999999999999997E-3</v>
      </c>
      <c r="M41" s="33">
        <v>1.1299999999999999</v>
      </c>
      <c r="N41" s="33">
        <v>1.22</v>
      </c>
      <c r="O41" s="33">
        <v>1.28</v>
      </c>
      <c r="P41" s="33">
        <v>1.35</v>
      </c>
      <c r="R41" s="37">
        <v>3.8E-3</v>
      </c>
      <c r="S41" s="271">
        <v>1.5169999999999999</v>
      </c>
      <c r="T41" s="271">
        <v>1.2050000000000001</v>
      </c>
      <c r="U41" s="33">
        <v>1.145</v>
      </c>
      <c r="V41" s="33">
        <v>1.0649999999999999</v>
      </c>
      <c r="W41" s="33">
        <v>0.96</v>
      </c>
      <c r="X41" s="33">
        <v>0.82</v>
      </c>
      <c r="Z41" s="40">
        <v>3.6</v>
      </c>
      <c r="AA41" s="41">
        <v>3.11</v>
      </c>
      <c r="AB41" s="41">
        <v>2.54</v>
      </c>
      <c r="AC41" s="41">
        <v>2.09</v>
      </c>
      <c r="AD41" s="41">
        <v>1.78</v>
      </c>
      <c r="AE41" s="41">
        <v>1.67</v>
      </c>
      <c r="AF41" s="41">
        <v>1.57</v>
      </c>
      <c r="AH41" s="40">
        <v>3.6</v>
      </c>
      <c r="AI41" s="42">
        <v>1.323</v>
      </c>
      <c r="AJ41" s="42">
        <v>1.369</v>
      </c>
      <c r="AK41" s="42">
        <v>1.389</v>
      </c>
      <c r="AL41" s="42">
        <v>1.397</v>
      </c>
      <c r="AM41" s="42">
        <v>1.401</v>
      </c>
      <c r="AN41" s="42">
        <v>1.385</v>
      </c>
    </row>
    <row r="42" spans="1:40">
      <c r="A42" s="27">
        <v>4.0000000000000001E-3</v>
      </c>
      <c r="B42" s="34">
        <v>1.788</v>
      </c>
      <c r="G42" s="43"/>
      <c r="H42" s="43"/>
      <c r="I42" s="43"/>
      <c r="J42" s="43"/>
      <c r="L42" s="37">
        <v>4.3E-3</v>
      </c>
      <c r="M42" s="33">
        <v>1.1200000000000001</v>
      </c>
      <c r="N42" s="33">
        <v>1.2150000000000001</v>
      </c>
      <c r="O42" s="33">
        <v>1.27</v>
      </c>
      <c r="P42" s="33">
        <v>1.35</v>
      </c>
      <c r="R42" s="37">
        <v>3.8999999999999998E-3</v>
      </c>
      <c r="S42" s="33">
        <v>1.52</v>
      </c>
      <c r="T42" s="33"/>
      <c r="U42" s="33">
        <v>1.145</v>
      </c>
      <c r="V42" s="33">
        <v>1.075</v>
      </c>
      <c r="W42" s="33">
        <v>0.96</v>
      </c>
      <c r="X42" s="33">
        <v>0.82499999999999996</v>
      </c>
      <c r="Z42" s="40">
        <v>3.7</v>
      </c>
      <c r="AA42" s="41">
        <v>3.17</v>
      </c>
      <c r="AB42" s="41">
        <v>2.52</v>
      </c>
      <c r="AC42" s="41">
        <v>2.0699999999999998</v>
      </c>
      <c r="AD42" s="41">
        <v>1.77</v>
      </c>
      <c r="AE42" s="41">
        <v>1.66</v>
      </c>
      <c r="AF42" s="41">
        <v>1.58</v>
      </c>
      <c r="AH42" s="40">
        <v>3.7</v>
      </c>
      <c r="AI42" s="42">
        <v>1.33</v>
      </c>
      <c r="AJ42" s="42">
        <v>1.371</v>
      </c>
      <c r="AK42" s="42">
        <v>1.391</v>
      </c>
      <c r="AL42" s="42">
        <v>1.3979999999999999</v>
      </c>
      <c r="AM42" s="42">
        <v>1.4019999999999999</v>
      </c>
      <c r="AN42" s="42">
        <v>1.3859999999999999</v>
      </c>
    </row>
    <row r="43" spans="1:40">
      <c r="A43" s="27">
        <v>4.1000000000000003E-3</v>
      </c>
      <c r="B43" s="34">
        <v>1.7769999999999999</v>
      </c>
      <c r="G43" s="43"/>
      <c r="H43" s="43"/>
      <c r="I43" s="43"/>
      <c r="J43" s="43"/>
      <c r="L43" s="37">
        <v>4.4000000000000003E-3</v>
      </c>
      <c r="M43" s="33">
        <v>1.1200000000000001</v>
      </c>
      <c r="N43" s="33">
        <v>1.21</v>
      </c>
      <c r="O43" s="33">
        <v>1.26</v>
      </c>
      <c r="P43" s="33">
        <v>1.34</v>
      </c>
      <c r="R43" s="37">
        <v>4.0000000000000001E-3</v>
      </c>
      <c r="S43" s="33">
        <v>1.52</v>
      </c>
      <c r="T43" s="33"/>
      <c r="U43" s="33">
        <v>1.145</v>
      </c>
      <c r="V43" s="33">
        <v>1.075</v>
      </c>
      <c r="W43" s="33">
        <v>0.96499999999999997</v>
      </c>
      <c r="X43" s="33">
        <v>0.82499999999999996</v>
      </c>
      <c r="Z43" s="40">
        <v>3.8</v>
      </c>
      <c r="AA43" s="41">
        <v>3.22</v>
      </c>
      <c r="AB43" s="41">
        <v>2.4900000000000002</v>
      </c>
      <c r="AC43" s="41">
        <v>2.0499999999999998</v>
      </c>
      <c r="AD43" s="41">
        <v>1.75</v>
      </c>
      <c r="AE43" s="41">
        <v>1.66</v>
      </c>
      <c r="AF43" s="41">
        <v>1.59</v>
      </c>
      <c r="AH43" s="40">
        <v>3.8</v>
      </c>
      <c r="AI43" s="42">
        <v>1.335</v>
      </c>
      <c r="AJ43" s="42">
        <v>1.3740000000000001</v>
      </c>
      <c r="AK43" s="42">
        <v>1.391</v>
      </c>
      <c r="AL43" s="42">
        <v>1.3979999999999999</v>
      </c>
      <c r="AM43" s="42">
        <v>1.4019999999999999</v>
      </c>
      <c r="AN43" s="42">
        <v>1.387</v>
      </c>
    </row>
    <row r="44" spans="1:40">
      <c r="A44" s="27">
        <v>4.1999999999999997E-3</v>
      </c>
      <c r="B44" s="34">
        <v>1.7669999999999999</v>
      </c>
      <c r="G44" s="43"/>
      <c r="H44" s="43"/>
      <c r="I44" s="43"/>
      <c r="J44" s="43"/>
      <c r="L44" s="37">
        <v>4.4999999999999997E-3</v>
      </c>
      <c r="M44" s="33">
        <v>1.1100000000000001</v>
      </c>
      <c r="N44" s="33">
        <v>1.2050000000000001</v>
      </c>
      <c r="O44" s="33">
        <v>1.2549999999999999</v>
      </c>
      <c r="P44" s="33">
        <v>1.33</v>
      </c>
      <c r="R44" s="37">
        <v>4.1000000000000003E-3</v>
      </c>
      <c r="S44" s="33">
        <v>1.52</v>
      </c>
      <c r="T44" s="33">
        <v>1.2130749999999999</v>
      </c>
      <c r="U44" s="33">
        <v>1.1499999999999999</v>
      </c>
      <c r="V44" s="33">
        <v>1.075</v>
      </c>
      <c r="W44" s="33">
        <v>0.97</v>
      </c>
      <c r="X44" s="33">
        <v>0.82499999999999996</v>
      </c>
      <c r="Z44" s="40">
        <v>3.9</v>
      </c>
      <c r="AA44" s="41">
        <v>3.27</v>
      </c>
      <c r="AB44" s="41">
        <v>2.4500000000000002</v>
      </c>
      <c r="AC44" s="41">
        <v>2.02</v>
      </c>
      <c r="AD44" s="41">
        <v>1.74</v>
      </c>
      <c r="AE44" s="41">
        <v>1.66</v>
      </c>
      <c r="AF44" s="41">
        <v>1.6</v>
      </c>
      <c r="AH44" s="40">
        <v>3.9</v>
      </c>
      <c r="AI44" s="42">
        <v>1.34</v>
      </c>
      <c r="AJ44" s="42">
        <v>1.3759999999999999</v>
      </c>
      <c r="AK44" s="42">
        <v>1.391</v>
      </c>
      <c r="AL44" s="42">
        <v>1.3979999999999999</v>
      </c>
      <c r="AM44" s="42">
        <v>1.4019999999999999</v>
      </c>
      <c r="AN44" s="42">
        <v>1.3879999999999999</v>
      </c>
    </row>
    <row r="45" spans="1:40">
      <c r="A45" s="27">
        <v>4.3E-3</v>
      </c>
      <c r="B45" s="34">
        <v>1.756</v>
      </c>
      <c r="G45" s="43"/>
      <c r="H45" s="43"/>
      <c r="I45" s="43"/>
      <c r="J45" s="43"/>
      <c r="L45" s="37">
        <v>4.5999999999999999E-3</v>
      </c>
      <c r="M45" s="33">
        <v>1.1000000000000001</v>
      </c>
      <c r="N45" s="33">
        <v>1.2</v>
      </c>
      <c r="O45" s="33">
        <v>1.25</v>
      </c>
      <c r="P45" s="33">
        <v>1.325</v>
      </c>
      <c r="R45" s="37">
        <v>4.1999999999999997E-3</v>
      </c>
      <c r="S45" s="33">
        <v>1.52</v>
      </c>
      <c r="T45" s="33">
        <v>1.213875</v>
      </c>
      <c r="U45" s="33">
        <v>1.1499999999999999</v>
      </c>
      <c r="V45" s="33">
        <v>1.075</v>
      </c>
      <c r="W45" s="33">
        <v>0.97499999999999998</v>
      </c>
      <c r="X45" s="33">
        <v>0.82499999999999996</v>
      </c>
      <c r="Z45" s="40">
        <v>4</v>
      </c>
      <c r="AA45" s="41">
        <v>3.32</v>
      </c>
      <c r="AB45" s="41">
        <v>2.41</v>
      </c>
      <c r="AC45" s="41">
        <v>1.98</v>
      </c>
      <c r="AD45" s="41">
        <v>1.72</v>
      </c>
      <c r="AE45" s="41">
        <v>1.66</v>
      </c>
      <c r="AF45" s="41">
        <v>1.61</v>
      </c>
      <c r="AH45" s="40">
        <v>4</v>
      </c>
      <c r="AI45" s="42">
        <v>1.345</v>
      </c>
      <c r="AJ45" s="42">
        <v>1.3779999999999999</v>
      </c>
      <c r="AK45" s="42">
        <v>1.391</v>
      </c>
      <c r="AL45" s="42">
        <v>1.3979999999999999</v>
      </c>
      <c r="AM45" s="42">
        <v>1.4019999999999999</v>
      </c>
      <c r="AN45" s="42">
        <v>1.389</v>
      </c>
    </row>
    <row r="46" spans="1:40">
      <c r="A46" s="27">
        <v>4.4000000000000003E-3</v>
      </c>
      <c r="B46" s="34">
        <v>1.746</v>
      </c>
      <c r="G46" s="43"/>
      <c r="H46" s="43"/>
      <c r="I46" s="43"/>
      <c r="J46" s="43"/>
      <c r="L46" s="37">
        <v>4.7000000000000002E-3</v>
      </c>
      <c r="M46" s="33">
        <v>1.1000000000000001</v>
      </c>
      <c r="N46" s="33">
        <v>1.19</v>
      </c>
      <c r="O46" s="33">
        <v>1.2450000000000001</v>
      </c>
      <c r="P46" s="33">
        <v>1.32</v>
      </c>
      <c r="R46" s="37">
        <v>4.3E-3</v>
      </c>
      <c r="S46" s="33">
        <v>1.5249999999999999</v>
      </c>
      <c r="T46" s="33">
        <v>1.2146250000000001</v>
      </c>
      <c r="U46" s="33">
        <v>1.1499999999999999</v>
      </c>
      <c r="V46" s="33">
        <v>1.08</v>
      </c>
      <c r="W46" s="33">
        <v>0.97499999999999998</v>
      </c>
      <c r="X46" s="33">
        <v>0.83</v>
      </c>
    </row>
    <row r="47" spans="1:40">
      <c r="A47" s="27">
        <v>4.4999999999999997E-3</v>
      </c>
      <c r="B47" s="34">
        <v>1.7370000000000001</v>
      </c>
      <c r="G47" s="43"/>
      <c r="H47" s="43"/>
      <c r="I47" s="43"/>
      <c r="J47" s="43"/>
      <c r="L47" s="37">
        <v>4.7999999999999996E-3</v>
      </c>
      <c r="M47" s="33">
        <v>1.1000000000000001</v>
      </c>
      <c r="N47" s="33">
        <v>1.18</v>
      </c>
      <c r="O47" s="33">
        <v>1.24</v>
      </c>
      <c r="P47" s="33">
        <v>1.31</v>
      </c>
      <c r="R47" s="37">
        <v>4.4000000000000003E-3</v>
      </c>
      <c r="S47" s="33">
        <v>1.5249999999999999</v>
      </c>
      <c r="T47" s="33"/>
      <c r="U47" s="33">
        <v>1.1499999999999999</v>
      </c>
      <c r="V47" s="33">
        <v>1.08</v>
      </c>
      <c r="W47" s="33">
        <v>0.97499999999999998</v>
      </c>
      <c r="X47" s="33">
        <v>0.83</v>
      </c>
    </row>
    <row r="48" spans="1:40">
      <c r="A48" s="27">
        <v>4.5999999999999999E-3</v>
      </c>
      <c r="B48" s="34">
        <v>1.7270000000000001</v>
      </c>
      <c r="G48" s="43"/>
      <c r="H48" s="43"/>
      <c r="I48" s="43"/>
      <c r="J48" s="43"/>
      <c r="L48" s="37">
        <v>4.8999999999999998E-3</v>
      </c>
      <c r="M48" s="33">
        <v>1.0900000000000001</v>
      </c>
      <c r="N48" s="33">
        <v>1.175</v>
      </c>
      <c r="O48" s="33">
        <v>1.2350000000000001</v>
      </c>
      <c r="P48" s="33">
        <v>1.3</v>
      </c>
      <c r="R48" s="37">
        <v>4.4999999999999997E-3</v>
      </c>
      <c r="S48" s="33">
        <v>1.5249999999999999</v>
      </c>
      <c r="T48" s="33"/>
      <c r="U48" s="33">
        <v>1.155</v>
      </c>
      <c r="V48" s="33">
        <v>1.085</v>
      </c>
      <c r="W48" s="33">
        <v>0.97499999999999998</v>
      </c>
      <c r="X48" s="33">
        <v>0.83499999999999996</v>
      </c>
    </row>
    <row r="49" spans="1:24">
      <c r="A49" s="27">
        <v>4.7000000000000002E-3</v>
      </c>
      <c r="B49" s="34">
        <v>1.718</v>
      </c>
      <c r="G49" s="43"/>
      <c r="H49" s="43"/>
      <c r="I49" s="43"/>
      <c r="J49" s="43"/>
      <c r="L49" s="37">
        <v>5.0000000000000001E-3</v>
      </c>
      <c r="M49" s="33">
        <v>1.0900000000000001</v>
      </c>
      <c r="N49" s="33">
        <v>1.17</v>
      </c>
      <c r="O49" s="33">
        <v>1.23</v>
      </c>
      <c r="P49" s="33">
        <v>1.3</v>
      </c>
      <c r="R49" s="37">
        <v>4.5999999999999999E-3</v>
      </c>
      <c r="S49" s="33">
        <v>1.5249999999999999</v>
      </c>
      <c r="T49" s="33">
        <v>1.2168749999999999</v>
      </c>
      <c r="U49" s="33">
        <v>1.155</v>
      </c>
      <c r="V49" s="33">
        <v>1.085</v>
      </c>
      <c r="W49" s="33">
        <v>0.98</v>
      </c>
      <c r="X49" s="33">
        <v>0.83499999999999996</v>
      </c>
    </row>
    <row r="50" spans="1:24">
      <c r="A50" s="27">
        <v>4.7999999999999996E-3</v>
      </c>
      <c r="B50" s="34">
        <v>1.7090000000000001</v>
      </c>
      <c r="G50" s="43"/>
      <c r="H50" s="43"/>
      <c r="I50" s="43"/>
      <c r="J50" s="43"/>
      <c r="L50" s="37">
        <v>5.1000000000000004E-3</v>
      </c>
      <c r="M50" s="33">
        <v>1.08</v>
      </c>
      <c r="N50" s="33">
        <v>1.17</v>
      </c>
      <c r="O50" s="33">
        <v>1.2250000000000001</v>
      </c>
      <c r="P50" s="33">
        <v>1.29</v>
      </c>
      <c r="R50" s="37">
        <v>4.7000000000000002E-3</v>
      </c>
      <c r="S50" s="33">
        <v>1.5249999999999999</v>
      </c>
      <c r="T50" s="33"/>
      <c r="U50" s="33">
        <v>1.155</v>
      </c>
      <c r="V50" s="33">
        <v>1.0900000000000001</v>
      </c>
      <c r="W50" s="33">
        <v>0.98</v>
      </c>
      <c r="X50" s="33">
        <v>0.84</v>
      </c>
    </row>
    <row r="51" spans="1:24">
      <c r="A51" s="27">
        <v>4.8999999999999998E-3</v>
      </c>
      <c r="B51" s="34">
        <v>1.7010000000000001</v>
      </c>
      <c r="G51" s="43"/>
      <c r="H51" s="43"/>
      <c r="I51" s="43"/>
      <c r="J51" s="43"/>
      <c r="L51" s="37">
        <v>5.1999999999999998E-3</v>
      </c>
      <c r="M51" s="33">
        <v>1.08</v>
      </c>
      <c r="N51" s="33">
        <v>1.165</v>
      </c>
      <c r="O51" s="33">
        <v>1.22</v>
      </c>
      <c r="P51" s="33">
        <v>1.2849999999999999</v>
      </c>
      <c r="R51" s="37">
        <v>4.7999999999999996E-3</v>
      </c>
      <c r="S51" s="33">
        <v>1.53</v>
      </c>
      <c r="T51" s="33"/>
      <c r="U51" s="33">
        <v>1.1599999999999999</v>
      </c>
      <c r="V51" s="33">
        <v>1.0900000000000001</v>
      </c>
      <c r="W51" s="33">
        <v>0.98499999999999999</v>
      </c>
      <c r="X51" s="33">
        <v>0.84</v>
      </c>
    </row>
    <row r="52" spans="1:24">
      <c r="A52" s="27">
        <v>5.0000000000000001E-3</v>
      </c>
      <c r="B52" s="34">
        <v>1.6919999999999999</v>
      </c>
      <c r="G52" s="43"/>
      <c r="H52" s="43"/>
      <c r="I52" s="43"/>
      <c r="J52" s="43"/>
      <c r="L52" s="37">
        <v>5.3E-3</v>
      </c>
      <c r="M52" s="33">
        <v>1.075</v>
      </c>
      <c r="N52" s="33">
        <v>1.1599999999999999</v>
      </c>
      <c r="O52" s="33">
        <v>1.2150000000000001</v>
      </c>
      <c r="P52" s="33">
        <v>1.28</v>
      </c>
      <c r="R52" s="37">
        <v>4.8999999999999998E-3</v>
      </c>
      <c r="S52" s="33">
        <v>1.53</v>
      </c>
      <c r="T52" s="33"/>
      <c r="U52" s="33">
        <v>1.1599999999999999</v>
      </c>
      <c r="V52" s="33">
        <v>1.095</v>
      </c>
      <c r="W52" s="33">
        <v>0.99</v>
      </c>
      <c r="X52" s="33">
        <v>0.84499999999999997</v>
      </c>
    </row>
    <row r="53" spans="1:24">
      <c r="A53" s="27">
        <v>5.1000000000000004E-3</v>
      </c>
      <c r="B53" s="34">
        <v>1.6839999999999999</v>
      </c>
      <c r="G53" s="43"/>
      <c r="H53" s="43"/>
      <c r="I53" s="43"/>
      <c r="J53" s="43"/>
      <c r="L53" s="37">
        <v>5.4000000000000003E-3</v>
      </c>
      <c r="M53" s="33">
        <v>1.07</v>
      </c>
      <c r="N53" s="33">
        <v>1.155</v>
      </c>
      <c r="O53" s="33">
        <v>1.2</v>
      </c>
      <c r="P53" s="33">
        <v>1.2749999999999999</v>
      </c>
      <c r="R53" s="37">
        <v>5.0000000000000001E-3</v>
      </c>
      <c r="S53" s="33">
        <v>1.53</v>
      </c>
      <c r="T53" s="33"/>
      <c r="U53" s="33">
        <v>1.1599999999999999</v>
      </c>
      <c r="V53" s="33">
        <v>1.095</v>
      </c>
      <c r="W53" s="33">
        <v>0.99</v>
      </c>
      <c r="X53" s="33">
        <v>0.84499999999999997</v>
      </c>
    </row>
    <row r="54" spans="1:24">
      <c r="A54" s="27">
        <v>5.1999999999999998E-3</v>
      </c>
      <c r="B54" s="34">
        <v>1.6759999999999999</v>
      </c>
      <c r="G54" s="43"/>
      <c r="H54" s="43"/>
      <c r="I54" s="43"/>
      <c r="J54" s="43"/>
      <c r="L54" s="37">
        <v>5.4999999999999997E-3</v>
      </c>
      <c r="M54" s="33">
        <v>1.0649999999999999</v>
      </c>
      <c r="N54" s="33">
        <v>1.1499999999999999</v>
      </c>
      <c r="O54" s="33">
        <v>1.2</v>
      </c>
      <c r="P54" s="33">
        <v>1.27</v>
      </c>
      <c r="R54" s="37">
        <v>5.1000000000000004E-3</v>
      </c>
      <c r="S54" s="33">
        <v>1.53</v>
      </c>
      <c r="T54" s="33"/>
      <c r="U54" s="33">
        <v>1.165</v>
      </c>
      <c r="V54" s="33">
        <v>1.1000000000000001</v>
      </c>
      <c r="W54" s="33">
        <v>0.995</v>
      </c>
      <c r="X54" s="33">
        <v>0.85</v>
      </c>
    </row>
    <row r="55" spans="1:24">
      <c r="A55" s="27">
        <v>5.3E-3</v>
      </c>
      <c r="B55" s="34">
        <v>1.669</v>
      </c>
      <c r="G55" s="43"/>
      <c r="H55" s="43"/>
      <c r="I55" s="43"/>
      <c r="J55" s="43"/>
      <c r="L55" s="37">
        <v>5.5999999999999999E-3</v>
      </c>
      <c r="M55" s="33">
        <v>1.06</v>
      </c>
      <c r="N55" s="33">
        <v>1.145</v>
      </c>
      <c r="O55" s="33">
        <v>1.1950000000000001</v>
      </c>
      <c r="P55" s="33">
        <v>1.2649999999999999</v>
      </c>
      <c r="R55" s="37">
        <v>5.1999999999999998E-3</v>
      </c>
      <c r="S55" s="33">
        <v>1.53</v>
      </c>
      <c r="T55" s="33"/>
      <c r="U55" s="33">
        <v>1.165</v>
      </c>
      <c r="V55" s="33">
        <v>1.1000000000000001</v>
      </c>
      <c r="W55" s="33">
        <v>1</v>
      </c>
      <c r="X55" s="33">
        <v>0.85</v>
      </c>
    </row>
    <row r="56" spans="1:24">
      <c r="A56" s="27">
        <v>5.4000000000000003E-3</v>
      </c>
      <c r="B56" s="34">
        <v>1.6619999999999999</v>
      </c>
      <c r="G56" s="43"/>
      <c r="H56" s="43"/>
      <c r="I56" s="43"/>
      <c r="J56" s="43"/>
      <c r="L56" s="37">
        <v>5.7000000000000002E-3</v>
      </c>
      <c r="M56" s="33">
        <v>1.0549999999999999</v>
      </c>
      <c r="N56" s="33">
        <v>1.1399999999999999</v>
      </c>
      <c r="O56" s="33">
        <v>1.19</v>
      </c>
      <c r="P56" s="33">
        <v>1.26</v>
      </c>
      <c r="R56" s="37">
        <v>5.3E-3</v>
      </c>
      <c r="S56" s="33">
        <v>1.5349999999999999</v>
      </c>
      <c r="T56" s="33"/>
      <c r="U56" s="33">
        <v>1.165</v>
      </c>
      <c r="V56" s="33">
        <v>1.1000000000000001</v>
      </c>
      <c r="W56" s="33">
        <v>1</v>
      </c>
      <c r="X56" s="33">
        <v>0.85</v>
      </c>
    </row>
    <row r="57" spans="1:24">
      <c r="A57" s="27">
        <v>5.4999999999999997E-3</v>
      </c>
      <c r="B57" s="34">
        <v>1.6539999999999999</v>
      </c>
      <c r="G57" s="43"/>
      <c r="H57" s="43"/>
      <c r="I57" s="43"/>
      <c r="J57" s="43"/>
      <c r="L57" s="37">
        <v>5.7999999999999996E-3</v>
      </c>
      <c r="M57" s="33">
        <v>1.0549999999999999</v>
      </c>
      <c r="N57" s="33">
        <v>1.135</v>
      </c>
      <c r="O57" s="33">
        <v>1.1850000000000001</v>
      </c>
      <c r="P57" s="33">
        <v>1.25</v>
      </c>
      <c r="R57" s="37">
        <v>5.4000000000000003E-3</v>
      </c>
      <c r="S57" s="33">
        <v>1.5349999999999999</v>
      </c>
      <c r="T57" s="33"/>
      <c r="U57" s="33">
        <v>1.165</v>
      </c>
      <c r="V57" s="33">
        <v>1.1000000000000001</v>
      </c>
      <c r="W57" s="33">
        <v>1</v>
      </c>
      <c r="X57" s="33">
        <v>0.85499999999999998</v>
      </c>
    </row>
    <row r="58" spans="1:24">
      <c r="A58" s="27">
        <v>5.5999999999999999E-3</v>
      </c>
      <c r="B58" s="34">
        <v>1.647</v>
      </c>
      <c r="G58" s="43"/>
      <c r="H58" s="43"/>
      <c r="I58" s="43"/>
      <c r="J58" s="43"/>
      <c r="L58" s="37">
        <v>5.8999999999999999E-3</v>
      </c>
      <c r="M58" s="33">
        <v>1.05</v>
      </c>
      <c r="N58" s="33">
        <v>1.1299999999999999</v>
      </c>
      <c r="O58" s="33">
        <v>1.1850000000000001</v>
      </c>
      <c r="P58" s="33">
        <v>1.2450000000000001</v>
      </c>
      <c r="R58" s="37">
        <v>5.4999999999999997E-3</v>
      </c>
      <c r="S58" s="33">
        <v>1.5349999999999999</v>
      </c>
      <c r="T58" s="33"/>
      <c r="U58" s="33">
        <v>1.17</v>
      </c>
      <c r="V58" s="33">
        <v>1.105</v>
      </c>
      <c r="W58" s="33">
        <v>1.0049999999999999</v>
      </c>
      <c r="X58" s="33">
        <v>0.85499999999999998</v>
      </c>
    </row>
    <row r="59" spans="1:24">
      <c r="A59" s="27">
        <v>5.7000000000000002E-3</v>
      </c>
      <c r="B59" s="34">
        <v>1.64</v>
      </c>
      <c r="G59" s="43"/>
      <c r="H59" s="43"/>
      <c r="I59" s="43"/>
      <c r="J59" s="43"/>
      <c r="L59" s="37">
        <v>6.0000000000000001E-3</v>
      </c>
      <c r="M59" s="33">
        <v>1.05</v>
      </c>
      <c r="N59" s="33">
        <v>1.1299999999999999</v>
      </c>
      <c r="O59" s="33">
        <v>1.18</v>
      </c>
      <c r="P59" s="33">
        <v>1.24</v>
      </c>
      <c r="R59" s="37">
        <v>5.5999999999999999E-3</v>
      </c>
      <c r="S59" s="33">
        <v>1.5349999999999999</v>
      </c>
      <c r="T59" s="33"/>
      <c r="U59" s="33">
        <v>1.17</v>
      </c>
      <c r="V59" s="33">
        <v>1.105</v>
      </c>
      <c r="W59" s="33">
        <v>1.01</v>
      </c>
      <c r="X59" s="33">
        <v>0.86</v>
      </c>
    </row>
    <row r="60" spans="1:24">
      <c r="A60" s="27">
        <v>5.7999999999999996E-3</v>
      </c>
      <c r="B60" s="34">
        <v>1.633</v>
      </c>
      <c r="G60" s="43"/>
      <c r="H60" s="43"/>
      <c r="I60" s="43"/>
      <c r="J60" s="43"/>
      <c r="L60" s="37">
        <v>6.1000000000000004E-3</v>
      </c>
      <c r="M60" s="33">
        <v>1.05</v>
      </c>
      <c r="N60" s="33">
        <v>1.125</v>
      </c>
      <c r="O60" s="33">
        <v>1.175</v>
      </c>
      <c r="P60" s="33">
        <v>1.2350000000000001</v>
      </c>
      <c r="R60" s="37">
        <v>5.7000000000000002E-3</v>
      </c>
      <c r="S60" s="33">
        <v>1.5349999999999999</v>
      </c>
      <c r="T60" s="33"/>
      <c r="U60" s="33">
        <v>1.17</v>
      </c>
      <c r="V60" s="33">
        <v>1.1100000000000001</v>
      </c>
      <c r="W60" s="33">
        <v>1.0149999999999999</v>
      </c>
      <c r="X60" s="33">
        <v>0.86</v>
      </c>
    </row>
    <row r="61" spans="1:24">
      <c r="A61" s="27">
        <v>5.8999999999999999E-3</v>
      </c>
      <c r="B61" s="34">
        <v>1.6259999999999999</v>
      </c>
      <c r="G61" s="43"/>
      <c r="H61" s="43"/>
      <c r="I61" s="43"/>
      <c r="J61" s="43"/>
      <c r="L61" s="37">
        <v>6.1999999999999998E-3</v>
      </c>
      <c r="M61" s="33">
        <v>1.05</v>
      </c>
      <c r="N61" s="33">
        <v>1.125</v>
      </c>
      <c r="O61" s="33">
        <v>1.17</v>
      </c>
      <c r="P61" s="33">
        <v>1.2350000000000001</v>
      </c>
      <c r="R61" s="37">
        <v>5.7999999999999996E-3</v>
      </c>
      <c r="S61" s="33">
        <v>1.5349999999999999</v>
      </c>
      <c r="T61" s="33"/>
      <c r="U61" s="33">
        <v>1.17</v>
      </c>
      <c r="V61" s="33">
        <v>1.1100000000000001</v>
      </c>
      <c r="W61" s="33">
        <v>1.02</v>
      </c>
      <c r="X61" s="33">
        <v>0.86499999999999999</v>
      </c>
    </row>
    <row r="62" spans="1:24">
      <c r="A62" s="27">
        <v>6.0000000000000001E-3</v>
      </c>
      <c r="B62" s="34">
        <v>1.62</v>
      </c>
      <c r="G62" s="43"/>
      <c r="H62" s="43"/>
      <c r="I62" s="43"/>
      <c r="J62" s="43"/>
      <c r="L62" s="37">
        <v>6.3E-3</v>
      </c>
      <c r="M62" s="33">
        <v>1.04</v>
      </c>
      <c r="N62" s="33">
        <v>1.125</v>
      </c>
      <c r="O62" s="33">
        <v>1.165</v>
      </c>
      <c r="P62" s="33">
        <v>1.23</v>
      </c>
      <c r="R62" s="37">
        <v>5.8999999999999999E-3</v>
      </c>
      <c r="S62" s="33">
        <v>1.54</v>
      </c>
      <c r="T62" s="33"/>
      <c r="U62" s="33">
        <v>1.175</v>
      </c>
      <c r="V62" s="33">
        <v>1.115</v>
      </c>
      <c r="W62" s="33">
        <v>1.02</v>
      </c>
      <c r="X62" s="33">
        <v>0.86499999999999999</v>
      </c>
    </row>
    <row r="63" spans="1:24">
      <c r="A63" s="27">
        <v>6.1000000000000004E-3</v>
      </c>
      <c r="B63" s="34">
        <v>1.6140000000000001</v>
      </c>
      <c r="G63" s="43"/>
      <c r="H63" s="43"/>
      <c r="I63" s="43"/>
      <c r="J63" s="43"/>
      <c r="L63" s="37">
        <v>6.4000000000000003E-3</v>
      </c>
      <c r="M63" s="33">
        <v>1.04</v>
      </c>
      <c r="N63" s="33">
        <v>1.1200000000000001</v>
      </c>
      <c r="O63" s="33">
        <v>1.1599999999999999</v>
      </c>
      <c r="P63" s="33">
        <v>1.2250000000000001</v>
      </c>
      <c r="R63" s="37">
        <v>6.0000000000000001E-3</v>
      </c>
      <c r="S63" s="33">
        <v>1.54</v>
      </c>
      <c r="T63" s="33"/>
      <c r="U63" s="33">
        <v>1.175</v>
      </c>
      <c r="V63" s="33">
        <v>1.115</v>
      </c>
      <c r="W63" s="33">
        <v>1.0249999999999999</v>
      </c>
      <c r="X63" s="33">
        <v>0.87</v>
      </c>
    </row>
    <row r="64" spans="1:24">
      <c r="A64" s="27">
        <v>6.1999999999999998E-3</v>
      </c>
      <c r="B64" s="34">
        <v>1.607</v>
      </c>
      <c r="G64" s="43"/>
      <c r="H64" s="43"/>
      <c r="I64" s="43"/>
      <c r="J64" s="43"/>
      <c r="L64" s="37">
        <v>6.4999999999999997E-3</v>
      </c>
      <c r="M64" s="33">
        <v>1.04</v>
      </c>
      <c r="N64" s="33">
        <v>1.1200000000000001</v>
      </c>
      <c r="O64" s="33">
        <v>1.155</v>
      </c>
      <c r="P64" s="33">
        <v>1.22</v>
      </c>
      <c r="R64" s="37">
        <v>6.1000000000000004E-3</v>
      </c>
      <c r="S64" s="33">
        <v>1.54</v>
      </c>
      <c r="T64" s="33"/>
      <c r="U64" s="33">
        <v>1.175</v>
      </c>
      <c r="V64" s="33">
        <v>1.1200000000000001</v>
      </c>
      <c r="W64" s="33">
        <v>1.0249999999999999</v>
      </c>
      <c r="X64" s="33">
        <v>0.87</v>
      </c>
    </row>
    <row r="65" spans="1:24">
      <c r="A65" s="27">
        <v>6.3E-3</v>
      </c>
      <c r="B65" s="34">
        <v>1.601</v>
      </c>
      <c r="G65" s="43"/>
      <c r="H65" s="43"/>
      <c r="I65" s="43"/>
      <c r="J65" s="43"/>
      <c r="L65" s="37">
        <v>6.6E-3</v>
      </c>
      <c r="M65" s="33">
        <v>1.0349999999999999</v>
      </c>
      <c r="N65" s="33">
        <v>1.115</v>
      </c>
      <c r="O65" s="33">
        <v>1.1499999999999999</v>
      </c>
      <c r="P65" s="33">
        <v>1.2150000000000001</v>
      </c>
      <c r="R65" s="37">
        <v>6.1999999999999998E-3</v>
      </c>
      <c r="S65" s="33">
        <v>1.54</v>
      </c>
      <c r="T65" s="33"/>
      <c r="U65" s="33">
        <v>1.18</v>
      </c>
      <c r="V65" s="33">
        <v>1.1200000000000001</v>
      </c>
      <c r="W65" s="33">
        <v>1.0249999999999999</v>
      </c>
      <c r="X65" s="33">
        <v>0.875</v>
      </c>
    </row>
    <row r="66" spans="1:24">
      <c r="A66" s="27">
        <v>6.4000000000000003E-3</v>
      </c>
      <c r="B66" s="34">
        <v>1.595</v>
      </c>
      <c r="G66" s="43"/>
      <c r="H66" s="43"/>
      <c r="I66" s="43"/>
      <c r="J66" s="43"/>
      <c r="L66" s="37">
        <v>6.7000000000000002E-3</v>
      </c>
      <c r="M66" s="33">
        <v>1.03</v>
      </c>
      <c r="N66" s="33">
        <v>1.115</v>
      </c>
      <c r="O66" s="33">
        <v>1.145</v>
      </c>
      <c r="P66" s="33">
        <v>1.21</v>
      </c>
      <c r="R66" s="37">
        <v>6.3E-3</v>
      </c>
      <c r="S66" s="33">
        <v>1.54</v>
      </c>
      <c r="T66" s="33"/>
      <c r="U66" s="33">
        <v>1.18</v>
      </c>
      <c r="V66" s="33">
        <v>1.125</v>
      </c>
      <c r="W66" s="33">
        <v>1.0249999999999999</v>
      </c>
      <c r="X66" s="33">
        <v>0.875</v>
      </c>
    </row>
    <row r="67" spans="1:24">
      <c r="A67" s="27">
        <v>6.4999999999999997E-3</v>
      </c>
      <c r="B67" s="34">
        <v>1.589</v>
      </c>
      <c r="G67" s="43"/>
      <c r="H67" s="43"/>
      <c r="I67" s="43"/>
      <c r="J67" s="43"/>
      <c r="L67" s="37">
        <v>6.7999999999999996E-3</v>
      </c>
      <c r="M67" s="33">
        <v>1.0249999999999999</v>
      </c>
      <c r="N67" s="33">
        <v>1.115</v>
      </c>
      <c r="O67" s="33">
        <v>1.145</v>
      </c>
      <c r="P67" s="33">
        <v>1.2050000000000001</v>
      </c>
      <c r="R67" s="37">
        <v>6.4000000000000003E-3</v>
      </c>
      <c r="S67" s="33">
        <v>1.54</v>
      </c>
      <c r="T67" s="33"/>
      <c r="U67" s="33">
        <v>1.18</v>
      </c>
      <c r="V67" s="33">
        <v>1.125</v>
      </c>
      <c r="W67" s="33">
        <v>1.03</v>
      </c>
      <c r="X67" s="33">
        <v>0.875</v>
      </c>
    </row>
    <row r="68" spans="1:24">
      <c r="A68" s="27">
        <v>6.6E-3</v>
      </c>
      <c r="B68" s="34">
        <v>1.583</v>
      </c>
      <c r="G68" s="43"/>
      <c r="H68" s="43"/>
      <c r="I68" s="43"/>
      <c r="J68" s="43"/>
      <c r="L68" s="37">
        <v>6.8999999999999999E-3</v>
      </c>
      <c r="M68" s="33">
        <v>1.02</v>
      </c>
      <c r="N68" s="33">
        <v>1.1000000000000001</v>
      </c>
      <c r="O68" s="33">
        <v>1.1399999999999999</v>
      </c>
      <c r="P68" s="33">
        <v>1.2050000000000001</v>
      </c>
      <c r="R68" s="37">
        <v>6.4999999999999997E-3</v>
      </c>
      <c r="S68" s="33">
        <v>1.5449999999999999</v>
      </c>
      <c r="T68" s="33"/>
      <c r="U68" s="33">
        <v>1.1850000000000001</v>
      </c>
      <c r="V68" s="33">
        <v>1.125</v>
      </c>
      <c r="W68" s="33">
        <v>1.0349999999999999</v>
      </c>
      <c r="X68" s="33">
        <v>0.88</v>
      </c>
    </row>
    <row r="69" spans="1:24">
      <c r="A69" s="27">
        <v>6.7000000000000002E-3</v>
      </c>
      <c r="B69" s="34">
        <v>1.5780000000000001</v>
      </c>
      <c r="G69" s="43"/>
      <c r="H69" s="43"/>
      <c r="I69" s="43"/>
      <c r="J69" s="43"/>
      <c r="L69" s="37">
        <v>7.0000000000000001E-3</v>
      </c>
      <c r="M69" s="33">
        <v>1.02</v>
      </c>
      <c r="N69" s="33">
        <v>1.1000000000000001</v>
      </c>
      <c r="O69" s="33">
        <v>1.1399999999999999</v>
      </c>
      <c r="P69" s="33">
        <v>1.2</v>
      </c>
      <c r="R69" s="37">
        <v>6.6E-3</v>
      </c>
      <c r="S69" s="33">
        <v>1.5449999999999999</v>
      </c>
      <c r="T69" s="33"/>
      <c r="U69" s="33">
        <v>1.1850000000000001</v>
      </c>
      <c r="V69" s="33">
        <v>1.1299999999999999</v>
      </c>
      <c r="W69" s="33">
        <v>1.04</v>
      </c>
      <c r="X69" s="33">
        <v>0.88</v>
      </c>
    </row>
    <row r="70" spans="1:24">
      <c r="A70" s="27">
        <v>6.7999999999999996E-3</v>
      </c>
      <c r="B70" s="34">
        <v>1.5720000000000001</v>
      </c>
      <c r="G70" s="43"/>
      <c r="H70" s="43"/>
      <c r="I70" s="43"/>
      <c r="J70" s="43"/>
      <c r="L70" s="37">
        <v>7.1000000000000004E-3</v>
      </c>
      <c r="M70" s="33">
        <v>1.0149999999999999</v>
      </c>
      <c r="N70" s="33">
        <v>1.095</v>
      </c>
      <c r="O70" s="33">
        <v>1.1399999999999999</v>
      </c>
      <c r="P70" s="33">
        <v>1.2</v>
      </c>
      <c r="R70" s="37">
        <v>6.7000000000000002E-3</v>
      </c>
      <c r="S70" s="33">
        <v>1.5449999999999999</v>
      </c>
      <c r="T70" s="33"/>
      <c r="U70" s="33">
        <v>1.1850000000000001</v>
      </c>
      <c r="V70" s="33">
        <v>1.1299999999999999</v>
      </c>
      <c r="W70" s="33">
        <v>1.0449999999999999</v>
      </c>
      <c r="X70" s="33">
        <v>0.88500000000000001</v>
      </c>
    </row>
    <row r="71" spans="1:24">
      <c r="A71" s="27">
        <v>6.8999999999999999E-3</v>
      </c>
      <c r="B71" s="34">
        <v>1.5669999999999999</v>
      </c>
      <c r="G71" s="43"/>
      <c r="H71" s="43"/>
      <c r="I71" s="43"/>
      <c r="J71" s="43"/>
      <c r="L71" s="37">
        <v>7.1999999999999998E-3</v>
      </c>
      <c r="M71" s="33">
        <v>1.0149999999999999</v>
      </c>
      <c r="N71" s="33">
        <v>1.0900000000000001</v>
      </c>
      <c r="O71" s="33">
        <v>1.135</v>
      </c>
      <c r="P71" s="33">
        <v>1.1950000000000001</v>
      </c>
      <c r="R71" s="37">
        <v>6.7999999999999996E-3</v>
      </c>
      <c r="S71" s="33">
        <v>1.5449999999999999</v>
      </c>
      <c r="T71" s="33"/>
      <c r="U71" s="33">
        <v>1.19</v>
      </c>
      <c r="V71" s="33">
        <v>1.135</v>
      </c>
      <c r="W71" s="33">
        <v>1.05</v>
      </c>
      <c r="X71" s="33">
        <v>0.89</v>
      </c>
    </row>
    <row r="72" spans="1:24">
      <c r="A72" s="27">
        <v>7.0000000000000001E-3</v>
      </c>
      <c r="B72" s="34">
        <v>1.5609999999999999</v>
      </c>
      <c r="G72" s="43"/>
      <c r="H72" s="43"/>
      <c r="I72" s="43"/>
      <c r="J72" s="43"/>
      <c r="L72" s="37">
        <v>7.3000000000000001E-3</v>
      </c>
      <c r="M72" s="33">
        <v>1.01</v>
      </c>
      <c r="N72" s="33">
        <v>1.0900000000000001</v>
      </c>
      <c r="O72" s="33">
        <v>1.1299999999999999</v>
      </c>
      <c r="P72" s="33">
        <v>1.19</v>
      </c>
      <c r="R72" s="37">
        <v>6.8999999999999999E-3</v>
      </c>
      <c r="S72" s="33">
        <v>1.5449999999999999</v>
      </c>
      <c r="T72" s="33"/>
      <c r="U72" s="33">
        <v>1.19</v>
      </c>
      <c r="V72" s="33">
        <v>1.135</v>
      </c>
      <c r="W72" s="33">
        <v>1.05</v>
      </c>
      <c r="X72" s="33">
        <v>0.89</v>
      </c>
    </row>
    <row r="73" spans="1:24">
      <c r="A73" s="27">
        <v>7.1000000000000004E-3</v>
      </c>
      <c r="B73" s="34">
        <v>1.556</v>
      </c>
      <c r="G73" s="43"/>
      <c r="H73" s="43"/>
      <c r="I73" s="43"/>
      <c r="J73" s="43"/>
      <c r="L73" s="37">
        <v>7.4000000000000003E-3</v>
      </c>
      <c r="M73" s="33">
        <v>1.01</v>
      </c>
      <c r="N73" s="33">
        <v>1.085</v>
      </c>
      <c r="O73" s="33">
        <v>1.125</v>
      </c>
      <c r="P73" s="33">
        <v>1.1850000000000001</v>
      </c>
      <c r="R73" s="37">
        <v>7.0000000000000001E-3</v>
      </c>
      <c r="S73" s="33">
        <v>1.5449999999999999</v>
      </c>
      <c r="T73" s="33"/>
      <c r="U73" s="33">
        <v>1.19</v>
      </c>
      <c r="V73" s="33">
        <v>1.1399999999999999</v>
      </c>
      <c r="W73" s="33">
        <v>1.05</v>
      </c>
      <c r="X73" s="33">
        <v>0.89500000000000002</v>
      </c>
    </row>
    <row r="74" spans="1:24">
      <c r="A74" s="27">
        <v>7.1999999999999998E-3</v>
      </c>
      <c r="B74" s="34">
        <v>1.5509999999999999</v>
      </c>
      <c r="G74" s="43"/>
      <c r="H74" s="43"/>
      <c r="I74" s="43"/>
      <c r="J74" s="43"/>
      <c r="L74" s="37">
        <v>7.4999999999999997E-3</v>
      </c>
      <c r="M74" s="33">
        <v>1.01</v>
      </c>
      <c r="N74" s="33">
        <v>1.08</v>
      </c>
      <c r="O74" s="33">
        <v>1.1200000000000001</v>
      </c>
      <c r="P74" s="33">
        <v>1.18</v>
      </c>
      <c r="R74" s="37">
        <v>7.1000000000000004E-3</v>
      </c>
      <c r="S74" s="33">
        <v>1.55</v>
      </c>
      <c r="T74" s="33"/>
      <c r="U74" s="33">
        <v>1.1950000000000001</v>
      </c>
      <c r="V74" s="33">
        <v>1.1399999999999999</v>
      </c>
      <c r="W74" s="33">
        <v>1.0549999999999999</v>
      </c>
      <c r="X74" s="33">
        <v>0.9</v>
      </c>
    </row>
    <row r="75" spans="1:24">
      <c r="A75" s="27">
        <v>7.3000000000000001E-3</v>
      </c>
      <c r="B75" s="34">
        <v>1.546</v>
      </c>
      <c r="G75" s="43"/>
      <c r="H75" s="43"/>
      <c r="I75" s="43"/>
      <c r="J75" s="43"/>
      <c r="L75" s="37">
        <v>7.6E-3</v>
      </c>
      <c r="M75" s="33">
        <v>1.0049999999999999</v>
      </c>
      <c r="N75" s="33">
        <v>1.08</v>
      </c>
      <c r="O75" s="33">
        <v>1.1200000000000001</v>
      </c>
      <c r="P75" s="33">
        <v>1.175</v>
      </c>
      <c r="R75" s="37">
        <v>7.1999999999999998E-3</v>
      </c>
      <c r="S75" s="33">
        <v>1.55</v>
      </c>
      <c r="T75" s="33"/>
      <c r="U75" s="33">
        <v>1.1950000000000001</v>
      </c>
      <c r="V75" s="33">
        <v>1.145</v>
      </c>
      <c r="W75" s="33">
        <v>1.06</v>
      </c>
      <c r="X75" s="33">
        <v>0.9</v>
      </c>
    </row>
    <row r="76" spans="1:24">
      <c r="A76" s="27">
        <v>7.4000000000000003E-3</v>
      </c>
      <c r="B76" s="34">
        <v>1.5409999999999999</v>
      </c>
      <c r="G76" s="43"/>
      <c r="H76" s="43"/>
      <c r="I76" s="43"/>
      <c r="J76" s="43"/>
      <c r="L76" s="37">
        <v>7.7000000000000002E-3</v>
      </c>
      <c r="M76" s="33">
        <v>1.0049999999999999</v>
      </c>
      <c r="N76" s="33">
        <v>1.075</v>
      </c>
      <c r="O76" s="33">
        <v>1.115</v>
      </c>
      <c r="P76" s="33">
        <v>1.17</v>
      </c>
      <c r="R76" s="37">
        <v>7.3000000000000001E-3</v>
      </c>
      <c r="S76" s="33">
        <v>1.55</v>
      </c>
      <c r="T76" s="33"/>
      <c r="U76" s="33">
        <v>1.1950000000000001</v>
      </c>
      <c r="V76" s="33">
        <v>1.1499999999999999</v>
      </c>
      <c r="W76" s="33">
        <v>1.0649999999999999</v>
      </c>
      <c r="X76" s="33">
        <v>0.9</v>
      </c>
    </row>
    <row r="77" spans="1:24">
      <c r="A77" s="27">
        <v>7.4999999999999997E-3</v>
      </c>
      <c r="B77" s="34">
        <v>1.536</v>
      </c>
      <c r="G77" s="43"/>
      <c r="H77" s="43"/>
      <c r="I77" s="43"/>
      <c r="J77" s="43"/>
      <c r="L77" s="37">
        <v>7.7999999999999996E-3</v>
      </c>
      <c r="M77" s="33">
        <v>1</v>
      </c>
      <c r="N77" s="33">
        <v>1.075</v>
      </c>
      <c r="O77" s="33">
        <v>1.115</v>
      </c>
      <c r="P77" s="33">
        <v>1.165</v>
      </c>
      <c r="R77" s="37">
        <v>7.4000000000000003E-3</v>
      </c>
      <c r="S77" s="33">
        <v>1.55</v>
      </c>
      <c r="T77" s="33"/>
      <c r="U77" s="33">
        <v>1.2</v>
      </c>
      <c r="V77" s="33">
        <v>1.1499999999999999</v>
      </c>
      <c r="W77" s="33">
        <v>1.07</v>
      </c>
      <c r="X77" s="33">
        <v>0.90500000000000003</v>
      </c>
    </row>
    <row r="78" spans="1:24">
      <c r="A78" s="27">
        <v>7.6E-3</v>
      </c>
      <c r="B78" s="34">
        <v>1.5309999999999999</v>
      </c>
      <c r="G78" s="43"/>
      <c r="H78" s="43"/>
      <c r="I78" s="43"/>
      <c r="J78" s="43"/>
      <c r="L78" s="37">
        <v>7.9000000000000008E-3</v>
      </c>
      <c r="M78" s="33">
        <v>1</v>
      </c>
      <c r="N78" s="33">
        <v>1.07</v>
      </c>
      <c r="O78" s="33">
        <v>1.1000000000000001</v>
      </c>
      <c r="P78" s="33">
        <v>1.1599999999999999</v>
      </c>
      <c r="R78" s="37">
        <v>7.4999999999999997E-3</v>
      </c>
      <c r="S78" s="33">
        <v>1.55</v>
      </c>
      <c r="T78" s="33"/>
      <c r="U78" s="33">
        <v>1.2</v>
      </c>
      <c r="V78" s="33">
        <v>1.1499999999999999</v>
      </c>
      <c r="W78" s="33">
        <v>1.07</v>
      </c>
      <c r="X78" s="33">
        <v>0.91</v>
      </c>
    </row>
    <row r="79" spans="1:24">
      <c r="A79" s="27">
        <v>7.7000000000000002E-3</v>
      </c>
      <c r="B79" s="34">
        <v>1.526</v>
      </c>
      <c r="G79" s="43"/>
      <c r="H79" s="43"/>
      <c r="I79" s="43"/>
      <c r="J79" s="43"/>
      <c r="L79" s="37">
        <v>8.0000000000000002E-3</v>
      </c>
      <c r="M79" s="33">
        <v>1</v>
      </c>
      <c r="N79" s="33">
        <v>1.07</v>
      </c>
      <c r="O79" s="33">
        <v>1.1000000000000001</v>
      </c>
      <c r="P79" s="33">
        <v>1.1599999999999999</v>
      </c>
      <c r="R79" s="37">
        <v>7.6E-3</v>
      </c>
      <c r="S79" s="33">
        <v>1.55</v>
      </c>
      <c r="T79" s="33"/>
      <c r="U79" s="33">
        <v>1.2</v>
      </c>
      <c r="V79" s="33">
        <v>1.155</v>
      </c>
      <c r="W79" s="33">
        <v>1.075</v>
      </c>
      <c r="X79" s="33">
        <v>0.91500000000000004</v>
      </c>
    </row>
    <row r="80" spans="1:24">
      <c r="A80" s="27">
        <v>7.7999999999999996E-3</v>
      </c>
      <c r="B80" s="34">
        <v>1.5209999999999999</v>
      </c>
      <c r="G80" s="43"/>
      <c r="H80" s="43"/>
      <c r="I80" s="43"/>
      <c r="J80" s="43"/>
      <c r="L80" s="37">
        <v>8.0999999999999996E-3</v>
      </c>
      <c r="M80" s="33">
        <v>1</v>
      </c>
      <c r="N80" s="33">
        <v>1.07</v>
      </c>
      <c r="O80" s="33">
        <v>1.1000000000000001</v>
      </c>
      <c r="P80" s="33">
        <v>1.1599999999999999</v>
      </c>
      <c r="R80" s="37">
        <v>7.7000000000000002E-3</v>
      </c>
      <c r="S80" s="33">
        <v>1.5549999999999999</v>
      </c>
      <c r="T80" s="33"/>
      <c r="U80" s="33">
        <v>1.2050000000000001</v>
      </c>
      <c r="V80" s="33">
        <v>1.155</v>
      </c>
      <c r="W80" s="33">
        <v>1.075</v>
      </c>
      <c r="X80" s="33">
        <v>0.92</v>
      </c>
    </row>
    <row r="81" spans="1:24">
      <c r="A81" s="27">
        <v>7.9000000000000008E-3</v>
      </c>
      <c r="B81" s="34">
        <v>1.5169999999999999</v>
      </c>
      <c r="G81" s="43"/>
      <c r="H81" s="43"/>
      <c r="I81" s="43"/>
      <c r="J81" s="43"/>
      <c r="L81" s="37">
        <v>8.2000000000000007E-3</v>
      </c>
      <c r="M81" s="33">
        <v>0.995</v>
      </c>
      <c r="N81" s="33">
        <v>1.0649999999999999</v>
      </c>
      <c r="O81" s="33">
        <v>1.095</v>
      </c>
      <c r="P81" s="33">
        <v>1.155</v>
      </c>
      <c r="R81" s="37">
        <v>7.7999999999999996E-3</v>
      </c>
      <c r="S81" s="33">
        <v>1.5549999999999999</v>
      </c>
      <c r="T81" s="33"/>
      <c r="U81" s="33">
        <v>1.2050000000000001</v>
      </c>
      <c r="V81" s="33">
        <v>1.1599999999999999</v>
      </c>
      <c r="W81" s="33">
        <v>1.075</v>
      </c>
      <c r="X81" s="33">
        <v>0.92500000000000004</v>
      </c>
    </row>
    <row r="82" spans="1:24">
      <c r="A82" s="27">
        <v>8.0000000000000002E-3</v>
      </c>
      <c r="B82" s="34">
        <v>1.512</v>
      </c>
      <c r="G82" s="43"/>
      <c r="H82" s="43"/>
      <c r="I82" s="43"/>
      <c r="J82" s="43"/>
      <c r="L82" s="37">
        <v>8.3000000000000001E-3</v>
      </c>
      <c r="M82" s="33">
        <v>0.995</v>
      </c>
      <c r="N82" s="33">
        <v>1.0649999999999999</v>
      </c>
      <c r="O82" s="33">
        <v>1.095</v>
      </c>
      <c r="P82" s="33">
        <v>1.155</v>
      </c>
      <c r="R82" s="37">
        <v>7.9000000000000008E-3</v>
      </c>
      <c r="S82" s="33">
        <v>1.5549999999999999</v>
      </c>
      <c r="T82" s="33"/>
      <c r="U82" s="33">
        <v>1.21</v>
      </c>
      <c r="V82" s="33">
        <v>1.1599999999999999</v>
      </c>
      <c r="W82" s="33">
        <v>1.08</v>
      </c>
      <c r="X82" s="33">
        <v>0.92500000000000004</v>
      </c>
    </row>
    <row r="83" spans="1:24">
      <c r="A83" s="27">
        <v>8.0999999999999996E-3</v>
      </c>
      <c r="B83" s="34">
        <v>1.508</v>
      </c>
      <c r="G83" s="43"/>
      <c r="H83" s="43"/>
      <c r="I83" s="43"/>
      <c r="J83" s="43"/>
      <c r="L83" s="37">
        <v>8.3999999999999995E-3</v>
      </c>
      <c r="M83" s="33">
        <v>0.99</v>
      </c>
      <c r="N83" s="33">
        <v>1.06</v>
      </c>
      <c r="O83" s="33">
        <v>1.0900000000000001</v>
      </c>
      <c r="P83" s="33">
        <v>1.1499999999999999</v>
      </c>
      <c r="R83" s="37">
        <v>8.0000000000000002E-3</v>
      </c>
      <c r="S83" s="33">
        <v>1.5549999999999999</v>
      </c>
      <c r="T83" s="33"/>
      <c r="U83" s="33">
        <v>1.21</v>
      </c>
      <c r="V83" s="33">
        <v>1.165</v>
      </c>
      <c r="W83" s="33">
        <v>1.085</v>
      </c>
      <c r="X83" s="33">
        <v>0.92500000000000004</v>
      </c>
    </row>
    <row r="84" spans="1:24">
      <c r="A84" s="27">
        <v>8.2000000000000007E-3</v>
      </c>
      <c r="B84" s="34">
        <v>1.5029999999999999</v>
      </c>
      <c r="G84" s="43"/>
      <c r="H84" s="43"/>
      <c r="I84" s="43"/>
      <c r="J84" s="43"/>
      <c r="L84" s="37">
        <v>8.5000000000000006E-3</v>
      </c>
      <c r="M84" s="33">
        <v>0.99</v>
      </c>
      <c r="N84" s="33">
        <v>1.06</v>
      </c>
      <c r="O84" s="33">
        <v>1.0900000000000001</v>
      </c>
      <c r="P84" s="33">
        <v>1.1499999999999999</v>
      </c>
      <c r="R84" s="37">
        <v>8.0999999999999996E-3</v>
      </c>
      <c r="S84" s="33">
        <v>1.5549999999999999</v>
      </c>
      <c r="T84" s="33"/>
      <c r="U84" s="33">
        <v>1.2150000000000001</v>
      </c>
      <c r="V84" s="33">
        <v>1.17</v>
      </c>
      <c r="W84" s="33">
        <v>1.0900000000000001</v>
      </c>
      <c r="X84" s="33">
        <v>0.92500000000000004</v>
      </c>
    </row>
    <row r="85" spans="1:24">
      <c r="A85" s="27">
        <v>8.3000000000000001E-3</v>
      </c>
      <c r="B85" s="34">
        <v>1.4990000000000001</v>
      </c>
      <c r="G85" s="43"/>
      <c r="H85" s="43"/>
      <c r="I85" s="43"/>
      <c r="J85" s="43"/>
      <c r="L85" s="37">
        <v>8.6E-3</v>
      </c>
      <c r="M85" s="33">
        <v>0.99</v>
      </c>
      <c r="N85" s="33">
        <v>1.0549999999999999</v>
      </c>
      <c r="O85" s="33">
        <v>1.0900000000000001</v>
      </c>
      <c r="P85" s="33">
        <v>1.1499999999999999</v>
      </c>
      <c r="R85" s="37">
        <v>8.2000000000000007E-3</v>
      </c>
      <c r="S85" s="33">
        <v>1.56</v>
      </c>
      <c r="T85" s="33"/>
      <c r="U85" s="33">
        <v>1.2150000000000001</v>
      </c>
      <c r="V85" s="33">
        <v>1.17</v>
      </c>
      <c r="W85" s="33">
        <v>1.095</v>
      </c>
      <c r="X85" s="33">
        <v>0.93</v>
      </c>
    </row>
    <row r="86" spans="1:24">
      <c r="A86" s="27">
        <v>8.3999999999999995E-3</v>
      </c>
      <c r="B86" s="34">
        <v>1.4950000000000001</v>
      </c>
      <c r="G86" s="43"/>
      <c r="H86" s="43"/>
      <c r="I86" s="43"/>
      <c r="J86" s="43"/>
      <c r="L86" s="37">
        <v>8.6999999999999994E-3</v>
      </c>
      <c r="M86" s="33">
        <v>0.98499999999999999</v>
      </c>
      <c r="N86" s="33">
        <v>1.0549999999999999</v>
      </c>
      <c r="O86" s="33">
        <v>1.085</v>
      </c>
      <c r="P86" s="33">
        <v>1.145</v>
      </c>
      <c r="R86" s="37">
        <v>8.3000000000000001E-3</v>
      </c>
      <c r="S86" s="33">
        <v>1.56</v>
      </c>
      <c r="T86" s="33"/>
      <c r="U86" s="33">
        <v>1.22</v>
      </c>
      <c r="V86" s="33">
        <v>1.175</v>
      </c>
      <c r="W86" s="33">
        <v>1.1000000000000001</v>
      </c>
      <c r="X86" s="33">
        <v>0.93500000000000005</v>
      </c>
    </row>
    <row r="87" spans="1:24">
      <c r="A87" s="27">
        <v>8.5000000000000006E-3</v>
      </c>
      <c r="B87" s="34">
        <v>1.4910000000000001</v>
      </c>
      <c r="G87" s="43"/>
      <c r="H87" s="43"/>
      <c r="I87" s="43"/>
      <c r="J87" s="43"/>
      <c r="L87" s="37">
        <v>8.8000000000000005E-3</v>
      </c>
      <c r="M87" s="33">
        <v>0.98499999999999999</v>
      </c>
      <c r="N87" s="33">
        <v>1.05</v>
      </c>
      <c r="O87" s="33">
        <v>1.085</v>
      </c>
      <c r="P87" s="33">
        <v>1.145</v>
      </c>
      <c r="R87" s="37">
        <v>8.3999999999999995E-3</v>
      </c>
      <c r="S87" s="33">
        <v>1.56</v>
      </c>
      <c r="T87" s="33"/>
      <c r="U87" s="33">
        <v>1.22</v>
      </c>
      <c r="V87" s="33">
        <v>1.175</v>
      </c>
      <c r="W87" s="33">
        <v>1.1000000000000001</v>
      </c>
      <c r="X87" s="33">
        <v>0.94</v>
      </c>
    </row>
    <row r="88" spans="1:24">
      <c r="A88" s="27">
        <v>8.6E-3</v>
      </c>
      <c r="B88" s="34">
        <v>1.4870000000000001</v>
      </c>
      <c r="G88" s="43"/>
      <c r="H88" s="43"/>
      <c r="I88" s="43"/>
      <c r="J88" s="43"/>
      <c r="L88" s="37">
        <v>8.8999999999999999E-3</v>
      </c>
      <c r="M88" s="33">
        <v>0.98</v>
      </c>
      <c r="N88" s="33">
        <v>1.05</v>
      </c>
      <c r="O88" s="33">
        <v>1.08</v>
      </c>
      <c r="P88" s="33">
        <v>1.1399999999999999</v>
      </c>
      <c r="R88" s="37">
        <v>8.5000000000000006E-3</v>
      </c>
      <c r="S88" s="33">
        <v>1.56</v>
      </c>
      <c r="T88" s="33"/>
      <c r="U88" s="33">
        <v>1.22</v>
      </c>
      <c r="V88" s="33">
        <v>1.175</v>
      </c>
      <c r="W88" s="33">
        <v>1.1000000000000001</v>
      </c>
      <c r="X88" s="33">
        <v>0.94499999999999995</v>
      </c>
    </row>
    <row r="89" spans="1:24">
      <c r="A89" s="27">
        <v>8.6999999999999994E-3</v>
      </c>
      <c r="B89" s="34">
        <v>1.482</v>
      </c>
      <c r="G89" s="43"/>
      <c r="H89" s="43"/>
      <c r="I89" s="43"/>
      <c r="J89" s="43"/>
      <c r="L89" s="37">
        <v>8.9999999999999993E-3</v>
      </c>
      <c r="M89" s="33">
        <v>0.98</v>
      </c>
      <c r="N89" s="33">
        <v>1.05</v>
      </c>
      <c r="O89" s="33">
        <v>1.08</v>
      </c>
      <c r="P89" s="33">
        <v>1.1399999999999999</v>
      </c>
      <c r="R89" s="37">
        <v>8.6E-3</v>
      </c>
      <c r="S89" s="33">
        <v>1.56</v>
      </c>
      <c r="T89" s="33"/>
      <c r="U89" s="33">
        <v>1.2250000000000001</v>
      </c>
      <c r="V89" s="33">
        <v>1.18</v>
      </c>
      <c r="W89" s="33">
        <v>1.1000000000000001</v>
      </c>
      <c r="X89" s="33">
        <v>0.95</v>
      </c>
    </row>
    <row r="90" spans="1:24">
      <c r="A90" s="27">
        <v>8.8000000000000005E-3</v>
      </c>
      <c r="B90" s="34">
        <v>1.478</v>
      </c>
      <c r="G90" s="43"/>
      <c r="H90" s="43"/>
      <c r="I90" s="43"/>
      <c r="J90" s="43"/>
      <c r="L90" s="37">
        <v>9.1000000000000004E-3</v>
      </c>
      <c r="M90" s="33">
        <v>0.98</v>
      </c>
      <c r="N90" s="33">
        <v>1.0449999999999999</v>
      </c>
      <c r="O90" s="33">
        <v>1.08</v>
      </c>
      <c r="P90" s="33">
        <v>1.1399999999999999</v>
      </c>
      <c r="R90" s="37">
        <v>8.6999999999999994E-3</v>
      </c>
      <c r="S90" s="33">
        <v>1.5649999999999999</v>
      </c>
      <c r="T90" s="33"/>
      <c r="U90" s="33">
        <v>1.2250000000000001</v>
      </c>
      <c r="V90" s="33">
        <v>1.18</v>
      </c>
      <c r="W90" s="33">
        <v>1.105</v>
      </c>
      <c r="X90" s="33">
        <v>0.95</v>
      </c>
    </row>
    <row r="91" spans="1:24">
      <c r="A91" s="27">
        <v>8.8999999999999999E-3</v>
      </c>
      <c r="B91" s="34">
        <v>1.474</v>
      </c>
      <c r="G91" s="43"/>
      <c r="H91" s="43"/>
      <c r="I91" s="43"/>
      <c r="J91" s="43"/>
      <c r="L91" s="37">
        <v>9.1999999999999998E-3</v>
      </c>
      <c r="M91" s="33">
        <v>0.98</v>
      </c>
      <c r="N91" s="33">
        <v>1.0449999999999999</v>
      </c>
      <c r="O91" s="33">
        <v>1.0649999999999999</v>
      </c>
      <c r="P91" s="33">
        <v>1.135</v>
      </c>
      <c r="R91" s="37">
        <v>8.8000000000000005E-3</v>
      </c>
      <c r="S91" s="33">
        <v>1.5649999999999999</v>
      </c>
      <c r="T91" s="33"/>
      <c r="U91" s="33">
        <v>1.2250000000000001</v>
      </c>
      <c r="V91" s="33">
        <v>1.1850000000000001</v>
      </c>
      <c r="W91" s="33">
        <v>1.1100000000000001</v>
      </c>
      <c r="X91" s="33">
        <v>0.95</v>
      </c>
    </row>
    <row r="92" spans="1:24">
      <c r="A92" s="27">
        <v>8.9999999999999993E-3</v>
      </c>
      <c r="B92" s="34">
        <v>1.4710000000000001</v>
      </c>
      <c r="G92" s="43"/>
      <c r="H92" s="43"/>
      <c r="I92" s="43"/>
      <c r="J92" s="43"/>
      <c r="L92" s="37">
        <v>9.2999999999999992E-3</v>
      </c>
      <c r="M92" s="33">
        <v>0.97499999999999998</v>
      </c>
      <c r="N92" s="33">
        <v>1.0449999999999999</v>
      </c>
      <c r="O92" s="33">
        <v>1.0649999999999999</v>
      </c>
      <c r="P92" s="33">
        <v>1.135</v>
      </c>
      <c r="R92" s="37">
        <v>8.8999999999999999E-3</v>
      </c>
      <c r="S92" s="33">
        <v>1.5649999999999999</v>
      </c>
      <c r="T92" s="33"/>
      <c r="U92" s="33">
        <v>1.2250000000000001</v>
      </c>
      <c r="V92" s="33">
        <v>1.19</v>
      </c>
      <c r="W92" s="33">
        <v>1.115</v>
      </c>
      <c r="X92" s="33">
        <v>0.95499999999999996</v>
      </c>
    </row>
    <row r="93" spans="1:24">
      <c r="A93" s="27">
        <v>9.1000000000000004E-3</v>
      </c>
      <c r="B93" s="34">
        <v>1.4670000000000001</v>
      </c>
      <c r="L93" s="37">
        <v>9.4000000000000004E-3</v>
      </c>
      <c r="M93" s="33">
        <v>0.97499999999999998</v>
      </c>
      <c r="N93" s="33">
        <v>1.04</v>
      </c>
      <c r="O93" s="33">
        <v>1.07</v>
      </c>
      <c r="P93" s="33">
        <v>1.1299999999999999</v>
      </c>
      <c r="R93" s="37">
        <v>8.9999999999999993E-3</v>
      </c>
      <c r="S93" s="33">
        <v>1.5649999999999999</v>
      </c>
      <c r="T93" s="33"/>
      <c r="U93" s="33">
        <v>1.2250000000000001</v>
      </c>
      <c r="V93" s="33">
        <v>1.19</v>
      </c>
      <c r="W93" s="33">
        <v>1.2</v>
      </c>
      <c r="X93" s="33">
        <v>0.96</v>
      </c>
    </row>
    <row r="94" spans="1:24">
      <c r="A94" s="27">
        <v>9.1999999999999998E-3</v>
      </c>
      <c r="B94" s="34">
        <v>1.4630000000000001</v>
      </c>
      <c r="L94" s="37">
        <v>9.4999999999999998E-3</v>
      </c>
      <c r="M94" s="33">
        <v>0.97499999999999998</v>
      </c>
      <c r="N94" s="33">
        <v>1.04</v>
      </c>
      <c r="O94" s="33">
        <v>1.07</v>
      </c>
      <c r="P94" s="33">
        <v>1.125</v>
      </c>
      <c r="R94" s="37">
        <v>9.1000000000000004E-3</v>
      </c>
      <c r="S94" s="33">
        <v>1.5649999999999999</v>
      </c>
      <c r="T94" s="33"/>
      <c r="U94" s="33">
        <v>1.23</v>
      </c>
      <c r="V94" s="33">
        <v>1.1950000000000001</v>
      </c>
      <c r="W94" s="33">
        <v>1.125</v>
      </c>
      <c r="X94" s="33">
        <v>0.96499999999999997</v>
      </c>
    </row>
    <row r="95" spans="1:24">
      <c r="A95" s="27">
        <v>9.2999999999999992E-3</v>
      </c>
      <c r="B95" s="34">
        <v>1.4590000000000001</v>
      </c>
      <c r="L95" s="37">
        <v>9.5999999999999992E-3</v>
      </c>
      <c r="M95" s="33">
        <v>0.97499999999999998</v>
      </c>
      <c r="N95" s="33">
        <v>1.0349999999999999</v>
      </c>
      <c r="O95" s="33">
        <v>1.07</v>
      </c>
      <c r="P95" s="33">
        <v>1.125</v>
      </c>
      <c r="R95" s="37">
        <v>9.1999999999999998E-3</v>
      </c>
      <c r="S95" s="33">
        <v>1.57</v>
      </c>
      <c r="T95" s="33"/>
      <c r="U95" s="33">
        <v>1.23</v>
      </c>
      <c r="V95" s="33">
        <v>1.2</v>
      </c>
      <c r="W95" s="33">
        <v>1.125</v>
      </c>
      <c r="X95" s="33">
        <v>0.97</v>
      </c>
    </row>
    <row r="96" spans="1:24">
      <c r="A96" s="27">
        <v>9.4000000000000004E-3</v>
      </c>
      <c r="B96" s="34">
        <v>1.456</v>
      </c>
      <c r="L96" s="37">
        <v>9.7000000000000003E-3</v>
      </c>
      <c r="M96" s="33">
        <v>0.97</v>
      </c>
      <c r="N96" s="33">
        <v>1.0349999999999999</v>
      </c>
      <c r="O96" s="33">
        <v>1.0649999999999999</v>
      </c>
      <c r="P96" s="33">
        <v>1.1200000000000001</v>
      </c>
      <c r="R96" s="37">
        <v>9.2999999999999992E-3</v>
      </c>
      <c r="S96" s="33">
        <v>1.57</v>
      </c>
      <c r="T96" s="33"/>
      <c r="U96" s="33">
        <v>1.2350000000000001</v>
      </c>
      <c r="V96" s="33">
        <v>1.2</v>
      </c>
      <c r="W96" s="33">
        <v>1.125</v>
      </c>
      <c r="X96" s="33">
        <v>0.97499999999999998</v>
      </c>
    </row>
    <row r="97" spans="1:24">
      <c r="A97" s="27">
        <v>9.4999999999999998E-3</v>
      </c>
      <c r="B97" s="34">
        <v>1.452</v>
      </c>
      <c r="L97" s="37">
        <v>9.7999999999999997E-3</v>
      </c>
      <c r="M97" s="33">
        <v>0.97</v>
      </c>
      <c r="N97" s="33">
        <v>1.0349999999999999</v>
      </c>
      <c r="O97" s="33">
        <v>1.0649999999999999</v>
      </c>
      <c r="P97" s="33">
        <v>1.115</v>
      </c>
      <c r="R97" s="37">
        <v>9.4000000000000004E-3</v>
      </c>
      <c r="S97" s="33">
        <v>1.57</v>
      </c>
      <c r="T97" s="33"/>
      <c r="U97" s="33">
        <v>1.2350000000000001</v>
      </c>
      <c r="V97" s="33">
        <v>1.2</v>
      </c>
      <c r="W97" s="33">
        <v>1.1299999999999999</v>
      </c>
      <c r="X97" s="33">
        <v>0.98</v>
      </c>
    </row>
    <row r="98" spans="1:24">
      <c r="A98" s="27">
        <v>9.5999999999999992E-3</v>
      </c>
      <c r="B98" s="34">
        <v>1.448</v>
      </c>
      <c r="L98" s="37">
        <v>9.9000000000000008E-3</v>
      </c>
      <c r="M98" s="33">
        <v>0.97</v>
      </c>
      <c r="N98" s="33">
        <v>1.03</v>
      </c>
      <c r="O98" s="33">
        <v>1.06</v>
      </c>
      <c r="P98" s="33">
        <v>1.1100000000000001</v>
      </c>
      <c r="R98" s="37">
        <v>9.4999999999999998E-3</v>
      </c>
      <c r="S98" s="33">
        <v>1.57</v>
      </c>
      <c r="T98" s="33"/>
      <c r="U98" s="33">
        <v>1.24</v>
      </c>
      <c r="V98" s="33">
        <v>1.2050000000000001</v>
      </c>
      <c r="W98" s="33">
        <v>1.135</v>
      </c>
      <c r="X98" s="33">
        <v>0.98499999999999999</v>
      </c>
    </row>
    <row r="99" spans="1:24">
      <c r="A99" s="27">
        <v>9.7000000000000003E-3</v>
      </c>
      <c r="B99" s="34">
        <v>1.4450000000000001</v>
      </c>
      <c r="L99" s="37">
        <v>0.01</v>
      </c>
      <c r="M99" s="33">
        <v>0.97</v>
      </c>
      <c r="N99" s="33">
        <v>1.03</v>
      </c>
      <c r="O99" s="33">
        <v>1.06</v>
      </c>
      <c r="P99" s="33">
        <v>1.1100000000000001</v>
      </c>
      <c r="R99" s="37">
        <v>9.5999999999999992E-3</v>
      </c>
      <c r="S99" s="33">
        <v>1.57</v>
      </c>
      <c r="T99" s="33"/>
      <c r="U99" s="33">
        <v>1.24</v>
      </c>
      <c r="V99" s="33">
        <v>1.21</v>
      </c>
      <c r="W99" s="33">
        <v>1.1399999999999999</v>
      </c>
      <c r="X99" s="33">
        <v>0.99</v>
      </c>
    </row>
    <row r="100" spans="1:24">
      <c r="A100" s="27">
        <v>9.7999999999999997E-3</v>
      </c>
      <c r="B100" s="34">
        <v>1.4419999999999999</v>
      </c>
      <c r="L100" s="37">
        <v>1.04E-2</v>
      </c>
      <c r="M100" s="33">
        <v>0.97</v>
      </c>
      <c r="N100" s="33">
        <v>1.03</v>
      </c>
      <c r="O100" s="33">
        <v>1.06</v>
      </c>
      <c r="P100" s="33">
        <v>1.1100000000000001</v>
      </c>
      <c r="R100" s="37">
        <v>9.7000000000000003E-3</v>
      </c>
      <c r="S100" s="33">
        <v>1.575</v>
      </c>
      <c r="T100" s="33"/>
      <c r="U100" s="33">
        <v>1.2450000000000001</v>
      </c>
      <c r="V100" s="33">
        <v>1.2150000000000001</v>
      </c>
      <c r="W100" s="33">
        <v>1.145</v>
      </c>
      <c r="X100" s="33">
        <v>0.995</v>
      </c>
    </row>
    <row r="101" spans="1:24">
      <c r="A101" s="27">
        <v>9.9000000000000008E-3</v>
      </c>
      <c r="B101" s="34">
        <v>1.4379999999999999</v>
      </c>
      <c r="L101" s="37">
        <v>1.0999999999999999E-2</v>
      </c>
      <c r="M101" s="33">
        <v>0.96</v>
      </c>
      <c r="N101" s="33">
        <v>1.01</v>
      </c>
      <c r="O101" s="33">
        <v>1.06</v>
      </c>
      <c r="P101" s="33">
        <v>1.0900000000000001</v>
      </c>
      <c r="R101" s="37">
        <v>9.7999999999999997E-3</v>
      </c>
      <c r="S101" s="33">
        <v>1.575</v>
      </c>
      <c r="T101" s="33"/>
      <c r="U101" s="33">
        <v>1.2450000000000001</v>
      </c>
      <c r="V101" s="33">
        <v>1.22</v>
      </c>
      <c r="W101" s="33">
        <v>1.1499999999999999</v>
      </c>
      <c r="X101" s="33">
        <v>1</v>
      </c>
    </row>
    <row r="102" spans="1:24">
      <c r="A102" s="27">
        <v>0.01</v>
      </c>
      <c r="B102" s="34">
        <v>1.4350000000000001</v>
      </c>
      <c r="L102" s="37">
        <v>1.2E-2</v>
      </c>
      <c r="M102" s="33">
        <v>0.95</v>
      </c>
      <c r="N102" s="33">
        <v>1</v>
      </c>
      <c r="O102" s="33">
        <v>1.04</v>
      </c>
      <c r="P102" s="33">
        <v>1.07</v>
      </c>
      <c r="R102" s="37">
        <v>9.9000000000000008E-3</v>
      </c>
      <c r="S102" s="33">
        <v>1.575</v>
      </c>
      <c r="T102" s="33"/>
      <c r="U102" s="33">
        <v>1.25</v>
      </c>
      <c r="V102" s="33">
        <v>1.22</v>
      </c>
      <c r="W102" s="33">
        <v>1.1499999999999999</v>
      </c>
      <c r="X102" s="33">
        <v>1</v>
      </c>
    </row>
    <row r="103" spans="1:24">
      <c r="A103" s="27">
        <v>1.0999999999999999E-2</v>
      </c>
      <c r="B103" s="34">
        <v>1.403</v>
      </c>
      <c r="L103" s="37">
        <v>1.2999999999999999E-2</v>
      </c>
      <c r="M103" s="33">
        <v>0.95</v>
      </c>
      <c r="N103" s="33">
        <v>0.99</v>
      </c>
      <c r="O103" s="33">
        <v>1.03</v>
      </c>
      <c r="P103" s="33">
        <v>1.06</v>
      </c>
      <c r="R103" s="37">
        <v>0.01</v>
      </c>
      <c r="S103" s="33">
        <v>1.575</v>
      </c>
      <c r="T103" s="33"/>
      <c r="U103" s="33">
        <v>1.25</v>
      </c>
      <c r="V103" s="33">
        <v>1.2250000000000001</v>
      </c>
      <c r="W103" s="33">
        <v>1.1499999999999999</v>
      </c>
      <c r="X103" s="33">
        <v>1</v>
      </c>
    </row>
    <row r="104" spans="1:24">
      <c r="A104" s="27">
        <v>1.2E-2</v>
      </c>
      <c r="B104" s="34">
        <v>1.375</v>
      </c>
      <c r="L104" s="37">
        <v>1.4E-2</v>
      </c>
      <c r="M104" s="33">
        <v>0.95</v>
      </c>
      <c r="N104" s="33">
        <v>0.98</v>
      </c>
      <c r="O104" s="33">
        <v>1.02</v>
      </c>
      <c r="P104" s="33">
        <v>1.05</v>
      </c>
      <c r="R104" s="37">
        <v>1.01E-2</v>
      </c>
      <c r="S104" s="33">
        <v>1.575</v>
      </c>
      <c r="T104" s="33"/>
      <c r="U104" s="33">
        <v>1.25</v>
      </c>
      <c r="V104" s="33">
        <v>1.2250000000000001</v>
      </c>
      <c r="W104" s="33">
        <v>1.155</v>
      </c>
      <c r="X104" s="33">
        <v>1.0049999999999999</v>
      </c>
    </row>
    <row r="105" spans="1:24">
      <c r="A105" s="27">
        <v>1.2999999999999999E-2</v>
      </c>
      <c r="B105" s="34">
        <v>1.35</v>
      </c>
      <c r="L105" s="37">
        <v>1.4999999999999999E-2</v>
      </c>
      <c r="M105" s="33">
        <v>0.95</v>
      </c>
      <c r="N105" s="33">
        <v>0.97499999999999998</v>
      </c>
      <c r="O105" s="33">
        <v>1.01</v>
      </c>
      <c r="P105" s="33">
        <v>1.04</v>
      </c>
      <c r="R105" s="37">
        <v>1.0200000000000001E-2</v>
      </c>
      <c r="S105" s="33">
        <v>1.575</v>
      </c>
      <c r="T105" s="33"/>
      <c r="U105" s="33">
        <v>1.2549999999999999</v>
      </c>
      <c r="V105" s="33">
        <v>1.2250000000000001</v>
      </c>
      <c r="W105" s="33">
        <v>1.1599999999999999</v>
      </c>
      <c r="X105" s="33">
        <v>1.01</v>
      </c>
    </row>
    <row r="106" spans="1:24">
      <c r="A106" s="27">
        <v>1.4E-2</v>
      </c>
      <c r="B106" s="34">
        <v>1.327</v>
      </c>
      <c r="L106" s="37">
        <v>1.6E-2</v>
      </c>
      <c r="M106" s="33">
        <v>0.95</v>
      </c>
      <c r="N106" s="33">
        <v>0.97</v>
      </c>
      <c r="O106" s="33">
        <v>1</v>
      </c>
      <c r="P106" s="33">
        <v>1.03</v>
      </c>
      <c r="R106" s="37">
        <v>1.03E-2</v>
      </c>
      <c r="S106" s="33">
        <v>1.575</v>
      </c>
      <c r="T106" s="33"/>
      <c r="U106" s="33">
        <v>1.2549999999999999</v>
      </c>
      <c r="V106" s="33">
        <v>1.23</v>
      </c>
      <c r="W106" s="33">
        <v>1.165</v>
      </c>
      <c r="X106" s="33">
        <v>1.0149999999999999</v>
      </c>
    </row>
    <row r="107" spans="1:24">
      <c r="A107" s="27">
        <v>1.4999999999999999E-2</v>
      </c>
      <c r="B107" s="34">
        <v>1.3069999999999999</v>
      </c>
      <c r="L107" s="37">
        <v>1.7000000000000001E-2</v>
      </c>
      <c r="M107" s="33">
        <v>0.95</v>
      </c>
      <c r="N107" s="33">
        <v>0.97</v>
      </c>
      <c r="O107" s="33">
        <v>1</v>
      </c>
      <c r="P107" s="33">
        <v>1.02</v>
      </c>
      <c r="R107" s="37">
        <v>1.04E-2</v>
      </c>
      <c r="S107" s="33">
        <v>1.58</v>
      </c>
      <c r="T107" s="33"/>
      <c r="U107" s="33">
        <v>1.26</v>
      </c>
      <c r="V107" s="33">
        <v>1.23</v>
      </c>
      <c r="W107" s="33">
        <v>1.17</v>
      </c>
      <c r="X107" s="33">
        <v>1.02</v>
      </c>
    </row>
    <row r="108" spans="1:24">
      <c r="A108" s="27">
        <v>1.6E-2</v>
      </c>
      <c r="B108" s="34">
        <v>1.288</v>
      </c>
      <c r="L108" s="37">
        <v>1.7999999999999999E-2</v>
      </c>
      <c r="M108" s="33">
        <v>0.95</v>
      </c>
      <c r="N108" s="33"/>
      <c r="O108" s="33"/>
      <c r="P108" s="33">
        <v>1.01</v>
      </c>
      <c r="R108" s="37">
        <v>1.0500000000000001E-2</v>
      </c>
      <c r="S108" s="33">
        <v>1.58</v>
      </c>
      <c r="T108" s="33"/>
      <c r="U108" s="33">
        <v>1.26</v>
      </c>
      <c r="V108" s="33">
        <v>1.2350000000000001</v>
      </c>
      <c r="W108" s="33">
        <v>1.175</v>
      </c>
      <c r="X108" s="33">
        <v>1.0249999999999999</v>
      </c>
    </row>
    <row r="109" spans="1:24">
      <c r="A109" s="27">
        <v>1.7000000000000001E-2</v>
      </c>
      <c r="B109" s="34">
        <v>1.2709999999999999</v>
      </c>
      <c r="L109" s="37">
        <v>1.9E-2</v>
      </c>
      <c r="M109" s="33">
        <v>0.95</v>
      </c>
      <c r="N109" s="33"/>
      <c r="O109" s="33"/>
      <c r="P109" s="33">
        <v>1</v>
      </c>
      <c r="R109" s="37">
        <v>1.06E-2</v>
      </c>
      <c r="S109" s="33">
        <v>1.58</v>
      </c>
      <c r="T109" s="33"/>
      <c r="U109" s="33">
        <v>1.2649999999999999</v>
      </c>
      <c r="V109" s="33">
        <v>1.24</v>
      </c>
      <c r="W109" s="33">
        <v>1.175</v>
      </c>
      <c r="X109" s="33">
        <v>1.0249999999999999</v>
      </c>
    </row>
    <row r="110" spans="1:24">
      <c r="A110" s="27">
        <v>1.7999999999999999E-2</v>
      </c>
      <c r="B110" s="34">
        <v>1.2549999999999999</v>
      </c>
      <c r="L110" s="37">
        <v>0.02</v>
      </c>
      <c r="M110" s="33">
        <v>0.95</v>
      </c>
      <c r="N110" s="33"/>
      <c r="O110" s="33"/>
      <c r="P110" s="33">
        <v>1</v>
      </c>
      <c r="R110" s="37">
        <v>1.0699999999999999E-2</v>
      </c>
      <c r="S110" s="33">
        <v>1.58</v>
      </c>
      <c r="T110" s="33"/>
      <c r="U110" s="33">
        <v>1.27</v>
      </c>
      <c r="V110" s="33">
        <v>1.24</v>
      </c>
      <c r="W110" s="33">
        <v>1.175</v>
      </c>
      <c r="X110" s="33">
        <v>1.03</v>
      </c>
    </row>
    <row r="111" spans="1:24">
      <c r="A111" s="27">
        <v>1.9E-2</v>
      </c>
      <c r="B111" s="34">
        <v>1.24</v>
      </c>
      <c r="R111" s="37">
        <v>1.0800000000000001E-2</v>
      </c>
      <c r="S111" s="33">
        <v>1.585</v>
      </c>
      <c r="T111" s="33"/>
      <c r="U111" s="33">
        <v>1.27</v>
      </c>
      <c r="V111" s="33">
        <v>1.2450000000000001</v>
      </c>
      <c r="W111" s="33">
        <v>1.18</v>
      </c>
      <c r="X111" s="33">
        <v>1.0349999999999999</v>
      </c>
    </row>
    <row r="112" spans="1:24">
      <c r="A112" s="27">
        <v>0.02</v>
      </c>
      <c r="B112" s="34">
        <v>1.226</v>
      </c>
      <c r="R112" s="37">
        <v>1.09E-2</v>
      </c>
      <c r="S112" s="33">
        <v>1.585</v>
      </c>
      <c r="T112" s="33"/>
      <c r="U112" s="33">
        <v>1.2749999999999999</v>
      </c>
      <c r="V112" s="33">
        <v>1.25</v>
      </c>
      <c r="W112" s="33">
        <v>1.1850000000000001</v>
      </c>
      <c r="X112" s="33">
        <v>1.04</v>
      </c>
    </row>
    <row r="113" spans="1:24">
      <c r="A113" s="27">
        <v>2.1000000000000001E-2</v>
      </c>
      <c r="B113" s="34">
        <v>1.2130000000000001</v>
      </c>
      <c r="R113" s="37">
        <v>1.0999999999999999E-2</v>
      </c>
      <c r="S113" s="33">
        <v>1.585</v>
      </c>
      <c r="T113" s="33"/>
      <c r="U113" s="33">
        <v>1.2749999999999999</v>
      </c>
      <c r="V113" s="33">
        <v>1.25</v>
      </c>
      <c r="W113" s="33">
        <v>1.19</v>
      </c>
      <c r="X113" s="33">
        <v>1.0449999999999999</v>
      </c>
    </row>
    <row r="114" spans="1:24">
      <c r="A114" s="27">
        <v>2.1999999999999999E-2</v>
      </c>
      <c r="B114" s="34">
        <v>1.2010000000000001</v>
      </c>
      <c r="R114" s="37">
        <v>1.11E-2</v>
      </c>
      <c r="S114" s="33">
        <v>1.585</v>
      </c>
      <c r="T114" s="33"/>
      <c r="U114" s="33">
        <v>1.2749999999999999</v>
      </c>
      <c r="V114" s="33">
        <v>1.25</v>
      </c>
      <c r="W114" s="33">
        <v>1.1950000000000001</v>
      </c>
      <c r="X114" s="33">
        <v>1.05</v>
      </c>
    </row>
    <row r="115" spans="1:24">
      <c r="A115" s="27">
        <v>2.3E-2</v>
      </c>
      <c r="B115" s="34">
        <v>1.1890000000000001</v>
      </c>
      <c r="R115" s="37">
        <v>1.12E-2</v>
      </c>
      <c r="S115" s="33">
        <v>1.59</v>
      </c>
      <c r="T115" s="33"/>
      <c r="U115" s="33">
        <v>1.28</v>
      </c>
      <c r="V115" s="33">
        <v>1.2549999999999999</v>
      </c>
      <c r="W115" s="33">
        <v>1.2</v>
      </c>
      <c r="X115" s="33">
        <v>1.0549999999999999</v>
      </c>
    </row>
    <row r="116" spans="1:24">
      <c r="A116" s="27">
        <v>2.4E-2</v>
      </c>
      <c r="B116" s="34">
        <v>1.1779999999999999</v>
      </c>
      <c r="R116" s="37">
        <v>1.1299999999999999E-2</v>
      </c>
      <c r="S116" s="33">
        <v>1.59</v>
      </c>
      <c r="T116" s="33"/>
      <c r="U116" s="33">
        <v>1.28</v>
      </c>
      <c r="V116" s="33">
        <v>1.26</v>
      </c>
      <c r="W116" s="33">
        <v>1.2</v>
      </c>
      <c r="X116" s="33">
        <v>1.06</v>
      </c>
    </row>
    <row r="117" spans="1:24">
      <c r="A117" s="27">
        <v>2.5000000000000001E-2</v>
      </c>
      <c r="B117" s="34">
        <v>1.1679999999999999</v>
      </c>
      <c r="R117" s="37">
        <v>1.14E-2</v>
      </c>
      <c r="S117" s="33">
        <v>1.59</v>
      </c>
      <c r="T117" s="33"/>
      <c r="U117" s="33">
        <v>1.28</v>
      </c>
      <c r="V117" s="33">
        <v>1.26</v>
      </c>
      <c r="W117" s="33">
        <v>1.2</v>
      </c>
      <c r="X117" s="33">
        <v>1.0649999999999999</v>
      </c>
    </row>
    <row r="118" spans="1:24">
      <c r="A118" s="27">
        <v>2.5999999999999999E-2</v>
      </c>
      <c r="B118" s="34">
        <v>1.159</v>
      </c>
      <c r="R118" s="37">
        <v>1.15E-2</v>
      </c>
      <c r="S118" s="33">
        <v>1.595</v>
      </c>
      <c r="T118" s="33"/>
      <c r="U118" s="33">
        <v>1.2849999999999999</v>
      </c>
      <c r="V118" s="33">
        <v>1.2649999999999999</v>
      </c>
      <c r="W118" s="33">
        <v>1.2050000000000001</v>
      </c>
      <c r="X118" s="33">
        <v>1.07</v>
      </c>
    </row>
    <row r="119" spans="1:24">
      <c r="A119" s="27">
        <v>2.7E-2</v>
      </c>
      <c r="B119" s="34">
        <v>1.1499999999999999</v>
      </c>
      <c r="R119" s="37">
        <v>1.1599999999999999E-2</v>
      </c>
      <c r="S119" s="33">
        <v>1.595</v>
      </c>
      <c r="T119" s="33"/>
      <c r="U119" s="33">
        <v>1.2849999999999999</v>
      </c>
      <c r="V119" s="33">
        <v>1.27</v>
      </c>
      <c r="W119" s="33">
        <v>1.21</v>
      </c>
      <c r="X119" s="33">
        <v>1.075</v>
      </c>
    </row>
    <row r="120" spans="1:24">
      <c r="A120" s="27">
        <v>2.8000000000000001E-2</v>
      </c>
      <c r="B120" s="34">
        <v>1.141</v>
      </c>
      <c r="R120" s="37">
        <v>1.17E-2</v>
      </c>
      <c r="S120" s="33">
        <v>1.595</v>
      </c>
      <c r="T120" s="33"/>
      <c r="U120" s="33">
        <v>1.29</v>
      </c>
      <c r="V120" s="33">
        <v>1.27</v>
      </c>
      <c r="W120" s="33">
        <v>1.2150000000000001</v>
      </c>
      <c r="X120" s="33">
        <v>1.075</v>
      </c>
    </row>
    <row r="121" spans="1:24">
      <c r="A121" s="27">
        <v>2.9000000000000001E-2</v>
      </c>
      <c r="B121" s="34">
        <v>1.133</v>
      </c>
      <c r="R121" s="37">
        <v>1.18E-2</v>
      </c>
      <c r="S121" s="33">
        <v>1.6</v>
      </c>
      <c r="T121" s="33"/>
      <c r="U121" s="33">
        <v>1.29</v>
      </c>
      <c r="V121" s="33">
        <v>1.2749999999999999</v>
      </c>
      <c r="W121" s="33">
        <v>1.22</v>
      </c>
      <c r="X121" s="33">
        <v>1.08</v>
      </c>
    </row>
    <row r="122" spans="1:24">
      <c r="A122" s="27">
        <v>0.03</v>
      </c>
      <c r="B122" s="34">
        <v>1.125</v>
      </c>
      <c r="R122" s="37">
        <v>1.1900000000000001E-2</v>
      </c>
      <c r="S122" s="33">
        <v>1.6</v>
      </c>
      <c r="T122" s="33"/>
      <c r="U122" s="33">
        <v>1.29</v>
      </c>
      <c r="V122" s="33">
        <v>1.2749999999999999</v>
      </c>
      <c r="W122" s="33">
        <v>1.2250000000000001</v>
      </c>
      <c r="X122" s="33">
        <v>1.085</v>
      </c>
    </row>
    <row r="123" spans="1:24">
      <c r="A123" s="27">
        <v>3.1E-2</v>
      </c>
      <c r="B123" s="34">
        <v>1.1180000000000001</v>
      </c>
      <c r="R123" s="37">
        <v>1.2E-2</v>
      </c>
      <c r="S123" s="33">
        <v>1.6</v>
      </c>
      <c r="T123" s="33"/>
      <c r="U123" s="33">
        <v>1.2949999999999999</v>
      </c>
      <c r="V123" s="33">
        <v>1.2749999999999999</v>
      </c>
      <c r="W123" s="33">
        <v>1.2250000000000001</v>
      </c>
      <c r="X123" s="33">
        <v>1.0900000000000001</v>
      </c>
    </row>
    <row r="124" spans="1:24">
      <c r="A124" s="27">
        <v>3.2000000000000001E-2</v>
      </c>
      <c r="B124" s="34">
        <v>1.111</v>
      </c>
      <c r="R124" s="37">
        <v>1.21E-2</v>
      </c>
      <c r="S124" s="33">
        <v>1.6</v>
      </c>
      <c r="T124" s="33"/>
      <c r="U124" s="33">
        <v>1.2949999999999999</v>
      </c>
      <c r="V124" s="33">
        <v>1.28</v>
      </c>
      <c r="W124" s="33">
        <v>1.23</v>
      </c>
      <c r="X124" s="33">
        <v>1.095</v>
      </c>
    </row>
    <row r="125" spans="1:24">
      <c r="A125" s="27">
        <v>3.3000000000000002E-2</v>
      </c>
      <c r="B125" s="34">
        <v>1.1040000000000001</v>
      </c>
      <c r="R125" s="37">
        <v>1.2200000000000001E-2</v>
      </c>
      <c r="S125" s="33">
        <v>1.6</v>
      </c>
      <c r="T125" s="33"/>
      <c r="U125" s="33">
        <v>1.3</v>
      </c>
      <c r="V125" s="33">
        <v>1.2849999999999999</v>
      </c>
      <c r="W125" s="33">
        <v>1.2350000000000001</v>
      </c>
      <c r="X125" s="33">
        <v>1.1000000000000001</v>
      </c>
    </row>
    <row r="126" spans="1:24">
      <c r="A126" s="27">
        <v>3.4000000000000002E-2</v>
      </c>
      <c r="B126" s="34">
        <v>1.0980000000000001</v>
      </c>
      <c r="R126" s="37">
        <v>1.23E-2</v>
      </c>
      <c r="S126" s="33">
        <v>1.605</v>
      </c>
      <c r="T126" s="33"/>
      <c r="U126" s="33">
        <v>1.3</v>
      </c>
      <c r="V126" s="33">
        <v>1.29</v>
      </c>
      <c r="W126" s="33">
        <v>1.24</v>
      </c>
      <c r="X126" s="33">
        <v>1.1000000000000001</v>
      </c>
    </row>
    <row r="127" spans="1:24">
      <c r="A127" s="27">
        <v>3.5000000000000003E-2</v>
      </c>
      <c r="B127" s="34">
        <v>1.0920000000000001</v>
      </c>
      <c r="R127" s="37">
        <v>1.24E-2</v>
      </c>
      <c r="S127" s="33">
        <v>1.605</v>
      </c>
      <c r="T127" s="33"/>
      <c r="U127" s="33">
        <v>1.3</v>
      </c>
      <c r="V127" s="33">
        <v>1.29</v>
      </c>
      <c r="W127" s="33">
        <v>1.2450000000000001</v>
      </c>
      <c r="X127" s="33">
        <v>1.105</v>
      </c>
    </row>
    <row r="128" spans="1:24">
      <c r="A128" s="27">
        <v>3.5999999999999997E-2</v>
      </c>
      <c r="B128" s="34">
        <v>1.0860000000000001</v>
      </c>
      <c r="R128" s="37">
        <v>1.2500000000000001E-2</v>
      </c>
      <c r="S128" s="33">
        <v>1.61</v>
      </c>
      <c r="T128" s="33"/>
      <c r="U128" s="33">
        <v>1.3049999999999999</v>
      </c>
      <c r="V128" s="33">
        <v>1.2949999999999999</v>
      </c>
      <c r="W128" s="33">
        <v>1.25</v>
      </c>
      <c r="X128" s="33">
        <v>1.1100000000000001</v>
      </c>
    </row>
    <row r="129" spans="1:24">
      <c r="A129" s="27">
        <v>3.6999999999999998E-2</v>
      </c>
      <c r="B129" s="34">
        <v>1.08</v>
      </c>
      <c r="R129" s="37">
        <v>1.26E-2</v>
      </c>
      <c r="S129" s="33">
        <v>1.61</v>
      </c>
      <c r="T129" s="33"/>
      <c r="U129" s="33">
        <v>1.31</v>
      </c>
      <c r="V129" s="33">
        <v>1.3</v>
      </c>
      <c r="W129" s="33">
        <v>1.25</v>
      </c>
      <c r="X129" s="33">
        <v>1.115</v>
      </c>
    </row>
    <row r="130" spans="1:24">
      <c r="A130" s="27">
        <v>3.7999999999999999E-2</v>
      </c>
      <c r="B130" s="34">
        <v>1.075</v>
      </c>
      <c r="R130" s="37">
        <v>1.2699999999999999E-2</v>
      </c>
      <c r="S130" s="33">
        <v>1.615</v>
      </c>
      <c r="T130" s="33"/>
      <c r="U130" s="33">
        <v>1.3149999999999999</v>
      </c>
      <c r="V130" s="33">
        <v>1.3</v>
      </c>
      <c r="W130" s="33">
        <v>1.2549999999999999</v>
      </c>
      <c r="X130" s="33">
        <v>1.1200000000000001</v>
      </c>
    </row>
    <row r="131" spans="1:24">
      <c r="A131" s="27">
        <v>3.9E-2</v>
      </c>
      <c r="B131" s="34">
        <v>1.069</v>
      </c>
      <c r="R131" s="37">
        <v>1.2800000000000001E-2</v>
      </c>
      <c r="S131" s="33">
        <v>1.615</v>
      </c>
      <c r="T131" s="33"/>
      <c r="U131" s="33">
        <v>1.32</v>
      </c>
      <c r="V131" s="33">
        <v>1.3</v>
      </c>
      <c r="W131" s="33">
        <v>1.26</v>
      </c>
      <c r="X131" s="33">
        <v>1.125</v>
      </c>
    </row>
    <row r="132" spans="1:24">
      <c r="A132" s="27">
        <v>0.04</v>
      </c>
      <c r="B132" s="34">
        <v>1.0640000000000001</v>
      </c>
      <c r="R132" s="37">
        <v>1.29E-2</v>
      </c>
      <c r="S132" s="33">
        <v>1.615</v>
      </c>
      <c r="T132" s="33"/>
      <c r="U132" s="33">
        <v>1.325</v>
      </c>
      <c r="V132" s="33">
        <v>1.3049999999999999</v>
      </c>
      <c r="W132" s="33">
        <v>1.2649999999999999</v>
      </c>
      <c r="X132" s="33">
        <v>1.1299999999999999</v>
      </c>
    </row>
    <row r="133" spans="1:24">
      <c r="A133" s="27">
        <v>4.1000000000000002E-2</v>
      </c>
      <c r="B133" s="34">
        <v>1.0589999999999999</v>
      </c>
      <c r="R133" s="37">
        <v>1.2999999999999999E-2</v>
      </c>
      <c r="S133" s="33">
        <v>1.62</v>
      </c>
      <c r="T133" s="33"/>
      <c r="U133" s="33">
        <v>1.325</v>
      </c>
      <c r="V133" s="33">
        <v>1.31</v>
      </c>
      <c r="W133" s="33">
        <v>1.27</v>
      </c>
      <c r="X133" s="33">
        <v>1.135</v>
      </c>
    </row>
    <row r="134" spans="1:24">
      <c r="A134" s="27">
        <v>4.2000000000000003E-2</v>
      </c>
      <c r="B134" s="34">
        <v>1.0549999999999999</v>
      </c>
      <c r="R134" s="37">
        <v>1.3100000000000001E-2</v>
      </c>
      <c r="S134" s="33">
        <v>1.62</v>
      </c>
      <c r="T134" s="33"/>
      <c r="U134" s="33">
        <v>1.33</v>
      </c>
      <c r="V134" s="33">
        <v>1.3149999999999999</v>
      </c>
      <c r="W134" s="33">
        <v>1.2749999999999999</v>
      </c>
      <c r="X134" s="33">
        <v>1.1399999999999999</v>
      </c>
    </row>
    <row r="135" spans="1:24">
      <c r="A135" s="27">
        <v>4.2999999999999997E-2</v>
      </c>
      <c r="B135" s="34">
        <v>1.05</v>
      </c>
      <c r="R135" s="37">
        <v>1.32E-2</v>
      </c>
      <c r="S135" s="33">
        <v>1.62</v>
      </c>
      <c r="T135" s="33"/>
      <c r="U135" s="33">
        <v>1.33</v>
      </c>
      <c r="V135" s="33">
        <v>1.32</v>
      </c>
      <c r="W135" s="33">
        <v>1.2749999999999999</v>
      </c>
      <c r="X135" s="33">
        <v>1.145</v>
      </c>
    </row>
    <row r="136" spans="1:24">
      <c r="A136" s="27">
        <v>4.3999999999999997E-2</v>
      </c>
      <c r="B136" s="34">
        <v>1.046</v>
      </c>
      <c r="R136" s="37">
        <v>1.3299999999999999E-2</v>
      </c>
      <c r="S136" s="33">
        <v>1.625</v>
      </c>
      <c r="T136" s="33"/>
      <c r="U136" s="33">
        <v>1.335</v>
      </c>
      <c r="V136" s="33">
        <v>1.325</v>
      </c>
      <c r="W136" s="33">
        <v>1.28</v>
      </c>
      <c r="X136" s="33">
        <v>1.1499999999999999</v>
      </c>
    </row>
    <row r="137" spans="1:24">
      <c r="A137" s="27">
        <v>4.4999999999999998E-2</v>
      </c>
      <c r="B137" s="34">
        <v>1.042</v>
      </c>
      <c r="R137" s="37">
        <v>1.34E-2</v>
      </c>
      <c r="S137" s="33">
        <v>1.625</v>
      </c>
      <c r="T137" s="33"/>
      <c r="U137" s="33">
        <v>1.335</v>
      </c>
      <c r="V137" s="33">
        <v>1.325</v>
      </c>
      <c r="W137" s="33">
        <v>1.2849999999999999</v>
      </c>
      <c r="X137" s="33">
        <v>1.155</v>
      </c>
    </row>
    <row r="138" spans="1:24">
      <c r="A138" s="27">
        <v>4.5999999999999999E-2</v>
      </c>
      <c r="B138" s="34">
        <v>1.038</v>
      </c>
      <c r="R138" s="37">
        <v>1.35E-2</v>
      </c>
      <c r="S138" s="33">
        <v>1.625</v>
      </c>
      <c r="T138" s="33"/>
      <c r="U138" s="33">
        <v>1.34</v>
      </c>
      <c r="V138" s="33">
        <v>1.325</v>
      </c>
      <c r="W138" s="33">
        <v>1.29</v>
      </c>
      <c r="X138" s="33">
        <v>1.1599999999999999</v>
      </c>
    </row>
    <row r="139" spans="1:24">
      <c r="A139" s="27">
        <v>4.7E-2</v>
      </c>
      <c r="B139" s="34">
        <v>1.034</v>
      </c>
      <c r="R139" s="37">
        <v>1.3599999999999999E-2</v>
      </c>
      <c r="S139" s="33">
        <v>1.63</v>
      </c>
      <c r="T139" s="33"/>
      <c r="U139" s="33">
        <v>1.34</v>
      </c>
      <c r="V139" s="33">
        <v>1.33</v>
      </c>
      <c r="W139" s="33">
        <v>1.2949999999999999</v>
      </c>
      <c r="X139" s="33">
        <v>1.165</v>
      </c>
    </row>
    <row r="140" spans="1:24">
      <c r="A140" s="27">
        <v>4.8000000000000001E-2</v>
      </c>
      <c r="B140" s="34">
        <v>1.03</v>
      </c>
      <c r="R140" s="37">
        <v>1.37E-2</v>
      </c>
      <c r="S140" s="33">
        <v>1.63</v>
      </c>
      <c r="T140" s="33"/>
      <c r="U140" s="33">
        <v>1.345</v>
      </c>
      <c r="V140" s="33">
        <v>1.335</v>
      </c>
      <c r="W140" s="33">
        <v>1.3</v>
      </c>
      <c r="X140" s="33">
        <v>1.17</v>
      </c>
    </row>
    <row r="141" spans="1:24">
      <c r="A141" s="27">
        <v>4.9000000000000002E-2</v>
      </c>
      <c r="B141" s="34">
        <v>1.026</v>
      </c>
      <c r="R141" s="37">
        <v>1.38E-2</v>
      </c>
      <c r="S141" s="33">
        <v>1.635</v>
      </c>
      <c r="T141" s="33"/>
      <c r="U141" s="33">
        <v>1.345</v>
      </c>
      <c r="V141" s="33">
        <v>1.34</v>
      </c>
      <c r="W141" s="33">
        <v>1.3</v>
      </c>
      <c r="X141" s="33">
        <v>1.175</v>
      </c>
    </row>
    <row r="142" spans="1:24">
      <c r="A142" s="27">
        <v>0.05</v>
      </c>
      <c r="B142" s="34">
        <v>1.0229999999999999</v>
      </c>
      <c r="R142" s="37">
        <v>1.3899999999999999E-2</v>
      </c>
      <c r="S142" s="33">
        <v>1.635</v>
      </c>
      <c r="T142" s="33"/>
      <c r="U142" s="33">
        <v>1.35</v>
      </c>
      <c r="V142" s="33">
        <v>1.35</v>
      </c>
      <c r="W142" s="33">
        <v>1.3049999999999999</v>
      </c>
      <c r="X142" s="33">
        <v>1.18</v>
      </c>
    </row>
    <row r="143" spans="1:24">
      <c r="A143" s="27">
        <v>5.0999999999999997E-2</v>
      </c>
      <c r="B143" s="34">
        <v>1.0189999999999999</v>
      </c>
      <c r="R143" s="37">
        <v>1.4E-2</v>
      </c>
      <c r="S143" s="33">
        <v>1.64</v>
      </c>
      <c r="T143" s="33"/>
      <c r="U143" s="33">
        <v>1.35</v>
      </c>
      <c r="V143" s="33">
        <v>1.35</v>
      </c>
      <c r="W143" s="33">
        <v>1.31</v>
      </c>
      <c r="X143" s="33">
        <v>1.1850000000000001</v>
      </c>
    </row>
    <row r="144" spans="1:24">
      <c r="A144" s="27">
        <v>5.1999999999999998E-2</v>
      </c>
      <c r="B144" s="34">
        <v>1.016</v>
      </c>
      <c r="R144" s="37">
        <v>1.41E-2</v>
      </c>
      <c r="S144" s="33">
        <v>1.64</v>
      </c>
      <c r="T144" s="33"/>
      <c r="U144" s="33">
        <v>1.35</v>
      </c>
      <c r="V144" s="33">
        <v>1.35</v>
      </c>
      <c r="W144" s="33">
        <v>1.3149999999999999</v>
      </c>
      <c r="X144" s="33">
        <v>1.19</v>
      </c>
    </row>
    <row r="145" spans="1:24">
      <c r="A145" s="27">
        <v>5.2999999999999999E-2</v>
      </c>
      <c r="B145" s="34">
        <v>1.0129999999999999</v>
      </c>
      <c r="R145" s="37">
        <v>1.4200000000000001E-2</v>
      </c>
      <c r="S145" s="33">
        <v>1.645</v>
      </c>
      <c r="T145" s="33"/>
      <c r="U145" s="33">
        <v>1.355</v>
      </c>
      <c r="V145" s="33">
        <v>1.355</v>
      </c>
      <c r="W145" s="33">
        <v>1.32</v>
      </c>
      <c r="X145" s="33">
        <v>1.1950000000000001</v>
      </c>
    </row>
    <row r="146" spans="1:24">
      <c r="A146" s="27">
        <v>5.3999999999999999E-2</v>
      </c>
      <c r="B146" s="34">
        <v>1.01</v>
      </c>
      <c r="R146" s="37">
        <v>1.43E-2</v>
      </c>
      <c r="S146" s="33">
        <v>1.645</v>
      </c>
      <c r="T146" s="33"/>
      <c r="U146" s="33">
        <v>1.36</v>
      </c>
      <c r="V146" s="33">
        <v>1.36</v>
      </c>
      <c r="W146" s="33">
        <v>1.325</v>
      </c>
      <c r="X146" s="33">
        <v>1.2</v>
      </c>
    </row>
    <row r="147" spans="1:24">
      <c r="A147" s="27">
        <v>5.5E-2</v>
      </c>
      <c r="B147" s="34">
        <v>1.0069999999999999</v>
      </c>
      <c r="R147" s="37">
        <v>1.44E-2</v>
      </c>
      <c r="S147" s="33">
        <v>1.65</v>
      </c>
      <c r="T147" s="33"/>
      <c r="U147" s="33">
        <v>1.36</v>
      </c>
      <c r="V147" s="33">
        <v>1.36</v>
      </c>
      <c r="W147" s="33">
        <v>1.33</v>
      </c>
      <c r="X147" s="33">
        <v>1.21</v>
      </c>
    </row>
    <row r="148" spans="1:24">
      <c r="A148" s="27">
        <v>5.6000000000000001E-2</v>
      </c>
      <c r="B148" s="34">
        <v>1.004</v>
      </c>
      <c r="R148" s="37">
        <v>1.4500000000000001E-2</v>
      </c>
      <c r="S148" s="33">
        <v>1.65</v>
      </c>
      <c r="T148" s="33"/>
      <c r="U148" s="33">
        <v>1.365</v>
      </c>
      <c r="V148" s="33">
        <v>1.365</v>
      </c>
      <c r="W148" s="33">
        <v>1.335</v>
      </c>
      <c r="X148" s="33">
        <v>1.2150000000000001</v>
      </c>
    </row>
    <row r="149" spans="1:24">
      <c r="A149" s="27">
        <v>5.7000000000000002E-2</v>
      </c>
      <c r="B149" s="34">
        <v>1.0009999999999999</v>
      </c>
      <c r="R149" s="37">
        <v>1.46E-2</v>
      </c>
      <c r="S149" s="33">
        <v>1.65</v>
      </c>
      <c r="T149" s="33"/>
      <c r="U149" s="33">
        <v>1.37</v>
      </c>
      <c r="V149" s="33">
        <v>1.37</v>
      </c>
      <c r="W149" s="33">
        <v>1.34</v>
      </c>
      <c r="X149" s="33">
        <v>1.22</v>
      </c>
    </row>
    <row r="150" spans="1:24">
      <c r="A150" s="27">
        <v>5.8000000000000003E-2</v>
      </c>
      <c r="B150" s="34">
        <v>0.99850000000000005</v>
      </c>
      <c r="R150" s="37">
        <v>1.47E-2</v>
      </c>
      <c r="S150" s="33">
        <v>1.655</v>
      </c>
      <c r="T150" s="33"/>
      <c r="U150" s="33">
        <v>1.37</v>
      </c>
      <c r="V150" s="33">
        <v>1.37</v>
      </c>
      <c r="W150" s="33">
        <v>1.35</v>
      </c>
      <c r="X150" s="33">
        <v>1.2250000000000001</v>
      </c>
    </row>
    <row r="151" spans="1:24">
      <c r="A151" s="27">
        <v>5.8999999999999997E-2</v>
      </c>
      <c r="B151" s="34">
        <v>0.99580000000000002</v>
      </c>
      <c r="R151" s="37">
        <v>1.4800000000000001E-2</v>
      </c>
      <c r="S151" s="33">
        <v>1.655</v>
      </c>
      <c r="T151" s="33"/>
      <c r="U151" s="33">
        <v>1.375</v>
      </c>
      <c r="V151" s="33">
        <v>1.375</v>
      </c>
      <c r="W151" s="33">
        <v>1.35</v>
      </c>
      <c r="X151" s="33">
        <v>1.2250000000000001</v>
      </c>
    </row>
    <row r="152" spans="1:24">
      <c r="A152" s="27">
        <v>0.06</v>
      </c>
      <c r="B152" s="34">
        <v>0.99319999999999997</v>
      </c>
      <c r="R152" s="37">
        <v>1.49E-2</v>
      </c>
      <c r="S152" s="33">
        <v>1.67</v>
      </c>
      <c r="T152" s="33"/>
      <c r="U152" s="33">
        <v>1.38</v>
      </c>
      <c r="V152" s="33">
        <v>1.38</v>
      </c>
      <c r="W152" s="33">
        <v>1.355</v>
      </c>
      <c r="X152" s="33">
        <v>1.23</v>
      </c>
    </row>
    <row r="153" spans="1:24">
      <c r="A153" s="27">
        <v>6.0999999999999999E-2</v>
      </c>
      <c r="B153" s="34">
        <v>0.99070000000000003</v>
      </c>
      <c r="R153" s="37">
        <v>1.4999999999999999E-2</v>
      </c>
      <c r="S153" s="33">
        <v>1.67</v>
      </c>
      <c r="T153" s="33"/>
      <c r="U153" s="33">
        <v>1.385</v>
      </c>
      <c r="V153" s="33">
        <v>1.385</v>
      </c>
      <c r="W153" s="33">
        <v>1.36</v>
      </c>
      <c r="X153" s="33">
        <v>1.24</v>
      </c>
    </row>
    <row r="154" spans="1:24">
      <c r="A154" s="27">
        <v>6.2E-2</v>
      </c>
      <c r="B154" s="34">
        <v>0.98829999999999996</v>
      </c>
      <c r="R154" s="32">
        <v>1.5100000000000001E-2</v>
      </c>
      <c r="S154" s="33">
        <v>1.675</v>
      </c>
      <c r="T154" s="33"/>
      <c r="U154" s="33">
        <v>1.39</v>
      </c>
      <c r="V154" s="33">
        <v>1.39</v>
      </c>
      <c r="W154" s="33">
        <v>1.365</v>
      </c>
      <c r="X154" s="33">
        <v>1.25</v>
      </c>
    </row>
    <row r="155" spans="1:24">
      <c r="A155" s="27">
        <v>6.3E-2</v>
      </c>
      <c r="B155" s="34">
        <v>0.98599999999999999</v>
      </c>
      <c r="R155" s="32">
        <v>1.52E-2</v>
      </c>
      <c r="S155" s="33">
        <v>1.675</v>
      </c>
      <c r="T155" s="33"/>
      <c r="U155" s="33">
        <v>1.395</v>
      </c>
      <c r="V155" s="33">
        <v>1.395</v>
      </c>
      <c r="W155" s="33">
        <v>1.37</v>
      </c>
      <c r="X155" s="33">
        <v>1.25</v>
      </c>
    </row>
    <row r="156" spans="1:24">
      <c r="A156" s="27">
        <v>6.4000000000000001E-2</v>
      </c>
      <c r="B156" s="34">
        <v>0.98370000000000002</v>
      </c>
      <c r="R156" s="32">
        <v>1.5299999999999999E-2</v>
      </c>
      <c r="S156" s="33">
        <v>1.68</v>
      </c>
      <c r="T156" s="33"/>
      <c r="U156" s="33">
        <v>1.4</v>
      </c>
      <c r="V156" s="33">
        <v>1.4</v>
      </c>
      <c r="W156" s="33">
        <v>1.375</v>
      </c>
      <c r="X156" s="33">
        <v>1.26</v>
      </c>
    </row>
    <row r="157" spans="1:24">
      <c r="A157" s="27">
        <v>6.5000000000000002E-2</v>
      </c>
      <c r="B157" s="34">
        <v>0.98150000000000004</v>
      </c>
      <c r="R157" s="32">
        <v>1.54E-2</v>
      </c>
      <c r="S157" s="33">
        <v>1.68</v>
      </c>
      <c r="T157" s="33"/>
      <c r="U157" s="33">
        <v>1.4</v>
      </c>
      <c r="V157" s="33">
        <v>1.4</v>
      </c>
      <c r="W157" s="33">
        <v>1.38</v>
      </c>
      <c r="X157" s="33">
        <v>1.2649999999999999</v>
      </c>
    </row>
    <row r="158" spans="1:24">
      <c r="A158" s="27">
        <v>6.6000000000000003E-2</v>
      </c>
      <c r="B158" s="34">
        <v>0.97929999999999995</v>
      </c>
      <c r="R158" s="32">
        <v>1.55E-2</v>
      </c>
      <c r="S158" s="33">
        <v>1.6850000000000001</v>
      </c>
      <c r="T158" s="33"/>
      <c r="U158" s="33">
        <v>1.4</v>
      </c>
      <c r="V158" s="33">
        <v>1.4</v>
      </c>
      <c r="W158" s="33">
        <v>1.385</v>
      </c>
      <c r="X158" s="33">
        <v>1.27</v>
      </c>
    </row>
    <row r="159" spans="1:24">
      <c r="A159" s="27">
        <v>6.7000000000000004E-2</v>
      </c>
      <c r="B159" s="34">
        <v>0.97719999999999996</v>
      </c>
      <c r="R159" s="32">
        <v>1.5599999999999999E-2</v>
      </c>
      <c r="S159" s="33">
        <v>1.6850000000000001</v>
      </c>
      <c r="T159" s="33"/>
      <c r="U159" s="33">
        <v>1.405</v>
      </c>
      <c r="V159" s="33">
        <v>1.405</v>
      </c>
      <c r="W159" s="33">
        <v>1.39</v>
      </c>
      <c r="X159" s="33">
        <v>1.2749999999999999</v>
      </c>
    </row>
    <row r="160" spans="1:24">
      <c r="A160" s="27">
        <v>6.8000000000000005E-2</v>
      </c>
      <c r="B160" s="34">
        <v>0.97519999999999996</v>
      </c>
      <c r="R160" s="32">
        <v>1.5699999999999999E-2</v>
      </c>
      <c r="S160" s="33">
        <v>1.69</v>
      </c>
      <c r="T160" s="33"/>
      <c r="U160" s="33">
        <v>1.41</v>
      </c>
      <c r="V160" s="33">
        <v>1.41</v>
      </c>
      <c r="W160" s="33">
        <v>1.395</v>
      </c>
      <c r="X160" s="33">
        <v>1.28</v>
      </c>
    </row>
    <row r="161" spans="1:24">
      <c r="A161" s="27">
        <v>6.9000000000000006E-2</v>
      </c>
      <c r="B161" s="34">
        <v>0.97319999999999995</v>
      </c>
      <c r="R161" s="32">
        <v>1.5800000000000002E-2</v>
      </c>
      <c r="S161" s="33">
        <v>1.69</v>
      </c>
      <c r="T161" s="33"/>
      <c r="U161" s="33">
        <v>1.415</v>
      </c>
      <c r="V161" s="33">
        <v>1.415</v>
      </c>
      <c r="W161" s="33">
        <v>1.4</v>
      </c>
      <c r="X161" s="33">
        <v>1.2849999999999999</v>
      </c>
    </row>
    <row r="162" spans="1:24">
      <c r="A162" s="27">
        <v>7.0000000000000007E-2</v>
      </c>
      <c r="B162" s="34">
        <v>0.97130000000000005</v>
      </c>
      <c r="R162" s="32">
        <v>1.5900000000000001E-2</v>
      </c>
      <c r="S162" s="33">
        <v>1.6950000000000001</v>
      </c>
      <c r="T162" s="33"/>
      <c r="U162" s="33">
        <v>1.42</v>
      </c>
      <c r="V162" s="33">
        <v>1.42</v>
      </c>
      <c r="W162" s="33">
        <v>1.405</v>
      </c>
      <c r="X162" s="33">
        <v>1.29</v>
      </c>
    </row>
    <row r="163" spans="1:24">
      <c r="A163" s="27">
        <v>7.0999999999999994E-2</v>
      </c>
      <c r="B163" s="34">
        <v>0.96940000000000004</v>
      </c>
      <c r="R163" s="37">
        <v>1.6E-2</v>
      </c>
      <c r="S163" s="33">
        <v>1.6950000000000001</v>
      </c>
      <c r="T163" s="33"/>
      <c r="U163" s="33">
        <v>1.425</v>
      </c>
      <c r="V163" s="33">
        <v>1.425</v>
      </c>
      <c r="W163" s="33">
        <v>1.41</v>
      </c>
      <c r="X163" s="33">
        <v>1.3</v>
      </c>
    </row>
    <row r="164" spans="1:24">
      <c r="A164" s="27">
        <v>7.1999999999999995E-2</v>
      </c>
      <c r="B164" s="34">
        <v>0.96760000000000002</v>
      </c>
      <c r="R164" s="37">
        <v>1.61E-2</v>
      </c>
      <c r="S164" s="33">
        <v>1.7</v>
      </c>
      <c r="T164" s="33"/>
      <c r="U164" s="33">
        <v>1.43</v>
      </c>
      <c r="V164" s="33">
        <v>1.43</v>
      </c>
      <c r="W164" s="33">
        <v>1.42</v>
      </c>
      <c r="X164" s="33">
        <v>1.31</v>
      </c>
    </row>
    <row r="165" spans="1:24">
      <c r="A165" s="27">
        <v>7.2999999999999995E-2</v>
      </c>
      <c r="B165" s="34">
        <v>0.96579999999999999</v>
      </c>
      <c r="R165" s="37">
        <v>1.6199999999999999E-2</v>
      </c>
      <c r="S165" s="33">
        <v>1.7</v>
      </c>
      <c r="T165" s="33"/>
      <c r="U165" s="33">
        <v>1.4350000000000001</v>
      </c>
      <c r="V165" s="33">
        <v>1.4350000000000001</v>
      </c>
      <c r="W165" s="33">
        <v>1.425</v>
      </c>
      <c r="X165" s="33">
        <v>1.3149999999999999</v>
      </c>
    </row>
    <row r="166" spans="1:24">
      <c r="A166" s="27">
        <v>7.3999999999999996E-2</v>
      </c>
      <c r="B166" s="34">
        <v>0.96409999999999996</v>
      </c>
      <c r="R166" s="37">
        <v>1.6299999999999999E-2</v>
      </c>
      <c r="S166" s="33">
        <v>1.7</v>
      </c>
      <c r="T166" s="33"/>
      <c r="U166" s="33">
        <v>1.44</v>
      </c>
      <c r="V166" s="33">
        <v>1.44</v>
      </c>
      <c r="W166" s="33">
        <v>1.43</v>
      </c>
      <c r="X166" s="33">
        <v>1.32</v>
      </c>
    </row>
    <row r="167" spans="1:24">
      <c r="A167" s="27">
        <v>7.4999999999999997E-2</v>
      </c>
      <c r="B167" s="34">
        <v>0.96240000000000003</v>
      </c>
      <c r="R167" s="37">
        <v>1.6400000000000001E-2</v>
      </c>
      <c r="S167" s="33">
        <v>1.71</v>
      </c>
      <c r="T167" s="33"/>
      <c r="U167" s="33">
        <v>1.4450000000000001</v>
      </c>
      <c r="V167" s="33">
        <v>1.4450000000000001</v>
      </c>
      <c r="W167" s="33">
        <v>1.4350000000000001</v>
      </c>
      <c r="X167" s="33">
        <v>1.325</v>
      </c>
    </row>
    <row r="168" spans="1:24">
      <c r="A168" s="27">
        <v>7.5999999999999998E-2</v>
      </c>
      <c r="B168" s="34">
        <v>0.9607</v>
      </c>
      <c r="R168" s="37">
        <v>1.6500000000000001E-2</v>
      </c>
      <c r="S168" s="33">
        <v>1.71</v>
      </c>
      <c r="T168" s="33"/>
      <c r="U168" s="33">
        <v>1.45</v>
      </c>
      <c r="V168" s="33">
        <v>1.45</v>
      </c>
      <c r="W168" s="33">
        <v>1.44</v>
      </c>
      <c r="X168" s="33">
        <v>1.33</v>
      </c>
    </row>
    <row r="169" spans="1:24">
      <c r="A169" s="27">
        <v>7.6999999999999999E-2</v>
      </c>
      <c r="B169" s="34">
        <v>0.95909999999999995</v>
      </c>
      <c r="R169" s="37">
        <v>1.66E-2</v>
      </c>
      <c r="S169" s="33">
        <v>1.72</v>
      </c>
      <c r="T169" s="33"/>
      <c r="U169" s="33">
        <v>1.45</v>
      </c>
      <c r="V169" s="33">
        <v>1.45</v>
      </c>
      <c r="W169" s="33">
        <v>1.4450000000000001</v>
      </c>
      <c r="X169" s="33">
        <v>1.335</v>
      </c>
    </row>
    <row r="170" spans="1:24">
      <c r="A170" s="27">
        <v>7.8E-2</v>
      </c>
      <c r="B170" s="34">
        <v>0.95760000000000001</v>
      </c>
      <c r="R170" s="37">
        <v>1.67E-2</v>
      </c>
      <c r="S170" s="33">
        <v>1.72</v>
      </c>
      <c r="T170" s="33"/>
      <c r="U170" s="33">
        <v>1.4550000000000001</v>
      </c>
      <c r="V170" s="33">
        <v>1.4550000000000001</v>
      </c>
      <c r="W170" s="33">
        <v>1.45</v>
      </c>
      <c r="X170" s="33">
        <v>1.34</v>
      </c>
    </row>
    <row r="171" spans="1:24">
      <c r="A171" s="27">
        <v>7.9000000000000001E-2</v>
      </c>
      <c r="B171" s="34">
        <v>0.95620000000000005</v>
      </c>
      <c r="R171" s="37">
        <v>1.6799999999999999E-2</v>
      </c>
      <c r="S171" s="33">
        <v>1.73</v>
      </c>
      <c r="T171" s="33"/>
      <c r="U171" s="33">
        <v>1.46</v>
      </c>
      <c r="V171" s="33">
        <v>1.46</v>
      </c>
      <c r="W171" s="33">
        <v>1.46</v>
      </c>
      <c r="X171" s="33">
        <v>1.35</v>
      </c>
    </row>
    <row r="172" spans="1:24">
      <c r="A172" s="27">
        <v>0.08</v>
      </c>
      <c r="B172" s="34">
        <v>0.95479999999999998</v>
      </c>
      <c r="R172" s="37">
        <v>1.6899999999999998E-2</v>
      </c>
      <c r="S172" s="33">
        <v>1.73</v>
      </c>
      <c r="T172" s="33"/>
      <c r="U172" s="33">
        <v>1.47</v>
      </c>
      <c r="V172" s="33">
        <v>1.47</v>
      </c>
      <c r="W172" s="33">
        <v>1.4650000000000001</v>
      </c>
      <c r="X172" s="33">
        <v>1.36</v>
      </c>
    </row>
    <row r="173" spans="1:24">
      <c r="A173" s="27">
        <v>8.1000000000000003E-2</v>
      </c>
      <c r="B173" s="34">
        <v>0.95340000000000003</v>
      </c>
      <c r="R173" s="37">
        <v>1.7000000000000001E-2</v>
      </c>
      <c r="S173" s="33">
        <v>1.74</v>
      </c>
      <c r="T173" s="33"/>
      <c r="U173" s="33">
        <v>1.4750000000000001</v>
      </c>
      <c r="V173" s="33">
        <v>1.4750000000000001</v>
      </c>
      <c r="W173" s="33">
        <v>1.47</v>
      </c>
      <c r="X173" s="33">
        <v>1.365</v>
      </c>
    </row>
    <row r="174" spans="1:24">
      <c r="A174" s="27">
        <v>8.2000000000000003E-2</v>
      </c>
      <c r="B174" s="34">
        <v>0.95199999999999996</v>
      </c>
      <c r="R174" s="37">
        <v>1.7100000000000001E-2</v>
      </c>
      <c r="S174" s="33">
        <v>1.74</v>
      </c>
      <c r="T174" s="33"/>
      <c r="U174" s="33">
        <v>1.48</v>
      </c>
      <c r="V174" s="33">
        <v>1.48</v>
      </c>
      <c r="W174" s="33">
        <v>1.4750000000000001</v>
      </c>
      <c r="X174" s="33">
        <v>1.37</v>
      </c>
    </row>
    <row r="175" spans="1:24">
      <c r="A175" s="27">
        <v>8.3000000000000004E-2</v>
      </c>
      <c r="B175" s="34">
        <v>0.9506</v>
      </c>
      <c r="R175" s="37">
        <v>1.72E-2</v>
      </c>
      <c r="S175" s="33">
        <v>1.75</v>
      </c>
      <c r="T175" s="33"/>
      <c r="U175" s="33">
        <v>1.49</v>
      </c>
      <c r="V175" s="33">
        <v>1.49</v>
      </c>
      <c r="W175" s="33">
        <v>1.48</v>
      </c>
      <c r="X175" s="33">
        <v>1.375</v>
      </c>
    </row>
    <row r="176" spans="1:24">
      <c r="A176" s="27">
        <v>8.4000000000000005E-2</v>
      </c>
      <c r="B176" s="34">
        <v>0.94930000000000003</v>
      </c>
      <c r="R176" s="37">
        <v>1.7299999999999999E-2</v>
      </c>
      <c r="S176" s="33"/>
      <c r="T176" s="33"/>
      <c r="U176" s="33">
        <v>1.5</v>
      </c>
      <c r="V176" s="33">
        <v>1.5</v>
      </c>
      <c r="W176" s="33">
        <v>1.5</v>
      </c>
      <c r="X176" s="33">
        <v>1.38</v>
      </c>
    </row>
    <row r="177" spans="1:24">
      <c r="A177" s="27">
        <v>8.5000000000000006E-2</v>
      </c>
      <c r="B177" s="34">
        <v>0.94810000000000005</v>
      </c>
      <c r="R177" s="37">
        <v>1.7399999999999999E-2</v>
      </c>
      <c r="S177" s="33"/>
      <c r="T177" s="33"/>
      <c r="U177" s="33">
        <v>1.5</v>
      </c>
      <c r="V177" s="33">
        <v>1.5</v>
      </c>
      <c r="W177" s="33">
        <v>1.5</v>
      </c>
      <c r="X177" s="33">
        <v>1.385</v>
      </c>
    </row>
    <row r="178" spans="1:24">
      <c r="A178" s="27">
        <v>8.5999999999999993E-2</v>
      </c>
      <c r="B178" s="34">
        <v>0.94689999999999996</v>
      </c>
      <c r="R178" s="37">
        <v>1.7500000000000002E-2</v>
      </c>
      <c r="S178" s="33"/>
      <c r="T178" s="33"/>
      <c r="U178" s="33">
        <v>1.51</v>
      </c>
      <c r="V178" s="33">
        <v>1.51</v>
      </c>
      <c r="W178" s="33">
        <v>1.51</v>
      </c>
      <c r="X178" s="33">
        <v>1.39</v>
      </c>
    </row>
    <row r="179" spans="1:24">
      <c r="A179" s="27">
        <v>8.6999999999999994E-2</v>
      </c>
      <c r="B179" s="34">
        <v>0.94569999999999999</v>
      </c>
      <c r="R179" s="37">
        <v>1.7600000000000001E-2</v>
      </c>
      <c r="S179" s="33"/>
      <c r="T179" s="33"/>
      <c r="U179" s="33">
        <v>1.51</v>
      </c>
      <c r="V179" s="33">
        <v>1.51</v>
      </c>
      <c r="W179" s="33">
        <v>1.51</v>
      </c>
      <c r="X179" s="33">
        <v>1.4</v>
      </c>
    </row>
    <row r="180" spans="1:24">
      <c r="A180" s="27">
        <v>8.7999999999999995E-2</v>
      </c>
      <c r="B180" s="34">
        <v>0.94450000000000001</v>
      </c>
      <c r="R180" s="37">
        <v>1.77E-2</v>
      </c>
      <c r="S180" s="33"/>
      <c r="T180" s="33"/>
      <c r="U180" s="33">
        <v>1.52</v>
      </c>
      <c r="V180" s="33">
        <v>1.52</v>
      </c>
      <c r="W180" s="33">
        <v>1.52</v>
      </c>
      <c r="X180" s="33">
        <v>1.41</v>
      </c>
    </row>
    <row r="181" spans="1:24">
      <c r="A181" s="27">
        <v>8.8999999999999996E-2</v>
      </c>
      <c r="B181" s="34">
        <v>0.94330000000000003</v>
      </c>
      <c r="R181" s="37">
        <v>1.78E-2</v>
      </c>
      <c r="S181" s="33"/>
      <c r="T181" s="33"/>
      <c r="U181" s="33">
        <v>1.5249999999999999</v>
      </c>
      <c r="V181" s="33">
        <v>1.5249999999999999</v>
      </c>
      <c r="W181" s="33">
        <v>1.5249999999999999</v>
      </c>
      <c r="X181" s="33">
        <v>1.42</v>
      </c>
    </row>
    <row r="182" spans="1:24">
      <c r="A182" s="27">
        <v>0.09</v>
      </c>
      <c r="B182" s="34">
        <v>0.94220000000000004</v>
      </c>
      <c r="R182" s="37">
        <v>1.7899999999999999E-2</v>
      </c>
      <c r="S182" s="33"/>
      <c r="T182" s="33"/>
      <c r="U182" s="33">
        <v>1.53</v>
      </c>
      <c r="V182" s="33">
        <v>1.53</v>
      </c>
      <c r="W182" s="33">
        <v>1.53</v>
      </c>
      <c r="X182" s="33">
        <v>1.425</v>
      </c>
    </row>
    <row r="183" spans="1:24">
      <c r="A183" s="27">
        <v>9.0999999999999998E-2</v>
      </c>
      <c r="B183" s="34">
        <v>0.94110000000000005</v>
      </c>
      <c r="R183" s="37">
        <v>1.7999999999999999E-2</v>
      </c>
      <c r="S183" s="33"/>
      <c r="T183" s="33"/>
      <c r="U183" s="33">
        <v>1.54</v>
      </c>
      <c r="V183" s="33">
        <v>1.54</v>
      </c>
      <c r="W183" s="33">
        <v>1.54</v>
      </c>
      <c r="X183" s="33">
        <v>1.43</v>
      </c>
    </row>
    <row r="184" spans="1:24">
      <c r="A184" s="27">
        <v>9.1999999999999998E-2</v>
      </c>
      <c r="B184" s="34">
        <v>0.94010000000000005</v>
      </c>
    </row>
    <row r="185" spans="1:24">
      <c r="A185" s="27">
        <v>9.2999999999999999E-2</v>
      </c>
      <c r="B185" s="34">
        <v>0.93910000000000005</v>
      </c>
    </row>
    <row r="186" spans="1:24">
      <c r="A186" s="27">
        <v>9.4E-2</v>
      </c>
      <c r="B186" s="34">
        <v>0.93810000000000004</v>
      </c>
    </row>
    <row r="187" spans="1:24">
      <c r="A187" s="27">
        <v>9.5000000000000001E-2</v>
      </c>
      <c r="B187" s="34">
        <v>0.93710000000000004</v>
      </c>
    </row>
    <row r="188" spans="1:24">
      <c r="A188" s="27">
        <v>9.6000000000000002E-2</v>
      </c>
      <c r="B188" s="34">
        <v>0.93620000000000003</v>
      </c>
    </row>
    <row r="189" spans="1:24">
      <c r="A189" s="27">
        <v>9.7000000000000003E-2</v>
      </c>
      <c r="B189" s="34">
        <v>0.93530000000000002</v>
      </c>
    </row>
    <row r="190" spans="1:24">
      <c r="A190" s="27">
        <v>9.8000000000000004E-2</v>
      </c>
      <c r="B190" s="34">
        <v>0.93440000000000001</v>
      </c>
    </row>
    <row r="191" spans="1:24">
      <c r="A191" s="27">
        <v>9.9000000000000005E-2</v>
      </c>
      <c r="B191" s="34">
        <v>0.9335</v>
      </c>
    </row>
    <row r="192" spans="1:24">
      <c r="A192" s="27">
        <v>0.1</v>
      </c>
      <c r="B192" s="34">
        <v>0.93269999999999997</v>
      </c>
    </row>
    <row r="193" spans="1:2">
      <c r="A193" s="27">
        <v>0.10100000000000001</v>
      </c>
      <c r="B193" s="34">
        <v>0.93189999999999995</v>
      </c>
    </row>
    <row r="194" spans="1:2">
      <c r="A194" s="27">
        <v>0.10199999999999999</v>
      </c>
      <c r="B194" s="34">
        <v>0.93110000000000004</v>
      </c>
    </row>
    <row r="195" spans="1:2">
      <c r="A195" s="27">
        <v>0.10299999999999999</v>
      </c>
      <c r="B195" s="34">
        <v>0.9304</v>
      </c>
    </row>
    <row r="196" spans="1:2">
      <c r="A196" s="27">
        <v>0.104</v>
      </c>
      <c r="B196" s="34">
        <v>0.92969999999999997</v>
      </c>
    </row>
    <row r="197" spans="1:2">
      <c r="A197" s="27">
        <v>0.105</v>
      </c>
      <c r="B197" s="34">
        <v>0.92900000000000005</v>
      </c>
    </row>
    <row r="198" spans="1:2">
      <c r="A198" s="27">
        <v>0.106</v>
      </c>
      <c r="B198" s="34">
        <v>0.92820000000000003</v>
      </c>
    </row>
    <row r="199" spans="1:2">
      <c r="A199" s="27">
        <v>0.107</v>
      </c>
      <c r="B199" s="34">
        <v>0.92759999999999998</v>
      </c>
    </row>
    <row r="200" spans="1:2">
      <c r="A200" s="27">
        <v>0.108</v>
      </c>
      <c r="B200" s="34">
        <v>0.92689999999999995</v>
      </c>
    </row>
    <row r="201" spans="1:2">
      <c r="A201" s="27">
        <v>0.109</v>
      </c>
      <c r="B201" s="34">
        <v>0.92630000000000001</v>
      </c>
    </row>
    <row r="202" spans="1:2">
      <c r="A202" s="27">
        <v>0.11</v>
      </c>
      <c r="B202" s="34">
        <v>0.92569999999999997</v>
      </c>
    </row>
    <row r="203" spans="1:2">
      <c r="A203" s="27">
        <v>0.111</v>
      </c>
      <c r="B203" s="34">
        <v>0.92510000000000003</v>
      </c>
    </row>
    <row r="204" spans="1:2">
      <c r="A204" s="27">
        <v>0.112</v>
      </c>
      <c r="B204" s="34">
        <v>0.92449999999999999</v>
      </c>
    </row>
    <row r="205" spans="1:2">
      <c r="A205" s="27">
        <v>0.113</v>
      </c>
      <c r="B205" s="34">
        <v>0.92390000000000005</v>
      </c>
    </row>
    <row r="206" spans="1:2">
      <c r="A206" s="27">
        <v>0.114</v>
      </c>
      <c r="B206" s="34">
        <v>0.9234</v>
      </c>
    </row>
    <row r="207" spans="1:2">
      <c r="A207" s="27">
        <v>0.115</v>
      </c>
      <c r="B207" s="34">
        <v>0.92279999999999995</v>
      </c>
    </row>
    <row r="208" spans="1:2">
      <c r="A208" s="27">
        <v>0.11600000000000001</v>
      </c>
      <c r="B208" s="34">
        <v>0.92230000000000001</v>
      </c>
    </row>
    <row r="209" spans="1:2">
      <c r="A209" s="27">
        <v>0.11700000000000001</v>
      </c>
      <c r="B209" s="34">
        <v>0.92179999999999995</v>
      </c>
    </row>
    <row r="210" spans="1:2">
      <c r="A210" s="27">
        <v>0.11799999999999999</v>
      </c>
      <c r="B210" s="34">
        <v>0.9214</v>
      </c>
    </row>
    <row r="211" spans="1:2">
      <c r="A211" s="27">
        <v>0.11899999999999999</v>
      </c>
      <c r="B211" s="34">
        <v>0.92090000000000005</v>
      </c>
    </row>
    <row r="212" spans="1:2">
      <c r="A212" s="27">
        <v>0.12</v>
      </c>
      <c r="B212" s="34">
        <v>0.9204</v>
      </c>
    </row>
    <row r="213" spans="1:2">
      <c r="A213" s="27">
        <v>0.121</v>
      </c>
      <c r="B213" s="34">
        <v>0.92</v>
      </c>
    </row>
    <row r="214" spans="1:2">
      <c r="A214" s="27">
        <v>0.122</v>
      </c>
      <c r="B214" s="34">
        <v>0.91959999999999997</v>
      </c>
    </row>
    <row r="215" spans="1:2">
      <c r="A215" s="27">
        <v>0.123</v>
      </c>
      <c r="B215" s="34">
        <v>0.91920000000000002</v>
      </c>
    </row>
    <row r="216" spans="1:2">
      <c r="A216" s="27">
        <v>0.124</v>
      </c>
      <c r="B216" s="34">
        <v>0.91890000000000005</v>
      </c>
    </row>
    <row r="217" spans="1:2">
      <c r="A217" s="27">
        <v>0.125</v>
      </c>
      <c r="B217" s="34">
        <v>0.91859999999999997</v>
      </c>
    </row>
    <row r="218" spans="1:2">
      <c r="A218" s="27">
        <v>0.126</v>
      </c>
      <c r="B218" s="34">
        <v>0.91820000000000002</v>
      </c>
    </row>
    <row r="219" spans="1:2">
      <c r="A219" s="27">
        <v>0.127</v>
      </c>
      <c r="B219" s="34">
        <v>0.91779999999999995</v>
      </c>
    </row>
    <row r="220" spans="1:2">
      <c r="A220" s="27">
        <v>0.128</v>
      </c>
      <c r="B220" s="34">
        <v>0.91749999999999998</v>
      </c>
    </row>
    <row r="221" spans="1:2">
      <c r="A221" s="27">
        <v>0.129</v>
      </c>
      <c r="B221" s="34">
        <v>0.91720000000000002</v>
      </c>
    </row>
    <row r="222" spans="1:2">
      <c r="A222" s="27">
        <v>0.13</v>
      </c>
      <c r="B222" s="34">
        <v>0.91690000000000005</v>
      </c>
    </row>
    <row r="223" spans="1:2">
      <c r="A223" s="27">
        <v>0.13100000000000001</v>
      </c>
      <c r="B223" s="34">
        <v>0.91659999999999997</v>
      </c>
    </row>
    <row r="224" spans="1:2">
      <c r="A224" s="27">
        <v>0.13200000000000001</v>
      </c>
      <c r="B224" s="34">
        <v>0.91639999999999999</v>
      </c>
    </row>
    <row r="225" spans="1:2">
      <c r="A225" s="27">
        <v>0.13300000000000001</v>
      </c>
      <c r="B225" s="34">
        <v>0.91610000000000003</v>
      </c>
    </row>
    <row r="226" spans="1:2">
      <c r="A226" s="27">
        <v>0.13400000000000001</v>
      </c>
      <c r="B226" s="34">
        <v>0.91579999999999995</v>
      </c>
    </row>
    <row r="227" spans="1:2">
      <c r="A227" s="27">
        <v>0.13500000000000001</v>
      </c>
      <c r="B227" s="34">
        <v>0.91559999999999997</v>
      </c>
    </row>
    <row r="228" spans="1:2">
      <c r="A228" s="27">
        <v>0.13600000000000001</v>
      </c>
      <c r="B228" s="34">
        <v>0.91539999999999999</v>
      </c>
    </row>
    <row r="229" spans="1:2">
      <c r="A229" s="27">
        <v>0.13700000000000001</v>
      </c>
      <c r="B229" s="34">
        <v>0.91520000000000001</v>
      </c>
    </row>
    <row r="230" spans="1:2">
      <c r="A230" s="27">
        <v>0.13800000000000001</v>
      </c>
      <c r="B230" s="34">
        <v>0.91500000000000004</v>
      </c>
    </row>
    <row r="231" spans="1:2">
      <c r="A231" s="27">
        <v>0.13900000000000001</v>
      </c>
      <c r="B231" s="34">
        <v>0.91479999999999995</v>
      </c>
    </row>
    <row r="232" spans="1:2">
      <c r="A232" s="27">
        <v>0.14000000000000001</v>
      </c>
      <c r="B232" s="34">
        <v>0.91459999999999997</v>
      </c>
    </row>
    <row r="233" spans="1:2">
      <c r="A233" s="27">
        <v>0.14099999999999999</v>
      </c>
      <c r="B233" s="34">
        <v>0.91439999999999999</v>
      </c>
    </row>
    <row r="234" spans="1:2">
      <c r="A234" s="27">
        <v>0.14199999999999999</v>
      </c>
      <c r="B234" s="34">
        <v>0.91420000000000001</v>
      </c>
    </row>
    <row r="235" spans="1:2">
      <c r="A235" s="27">
        <v>0.14299999999999999</v>
      </c>
      <c r="B235" s="34">
        <v>0.91410000000000002</v>
      </c>
    </row>
    <row r="236" spans="1:2">
      <c r="A236" s="27">
        <v>0.14399999999999999</v>
      </c>
      <c r="B236" s="34">
        <v>0.91400000000000003</v>
      </c>
    </row>
    <row r="237" spans="1:2">
      <c r="A237" s="27">
        <v>0.14499999999999999</v>
      </c>
      <c r="B237" s="34">
        <v>0.91390000000000005</v>
      </c>
    </row>
    <row r="238" spans="1:2">
      <c r="A238" s="27">
        <v>0.14599999999999999</v>
      </c>
      <c r="B238" s="34">
        <v>0.91369999999999996</v>
      </c>
    </row>
    <row r="239" spans="1:2">
      <c r="A239" s="27">
        <v>0.14699999999999999</v>
      </c>
      <c r="B239" s="34">
        <v>0.91359999999999997</v>
      </c>
    </row>
    <row r="240" spans="1:2">
      <c r="A240" s="27">
        <v>0.14799999999999999</v>
      </c>
      <c r="B240" s="34">
        <v>0.91349999999999998</v>
      </c>
    </row>
    <row r="241" spans="1:2">
      <c r="A241" s="27">
        <v>0.14899999999999999</v>
      </c>
      <c r="B241" s="34">
        <v>0.91339999999999999</v>
      </c>
    </row>
    <row r="242" spans="1:2">
      <c r="A242" s="27">
        <v>0.15</v>
      </c>
      <c r="B242" s="34">
        <v>0.9133</v>
      </c>
    </row>
    <row r="243" spans="1:2">
      <c r="A243" s="27">
        <v>0.151</v>
      </c>
      <c r="B243" s="34">
        <v>0.9133</v>
      </c>
    </row>
    <row r="244" spans="1:2">
      <c r="A244" s="27">
        <v>0.152</v>
      </c>
      <c r="B244" s="34">
        <v>0.91320000000000001</v>
      </c>
    </row>
    <row r="245" spans="1:2">
      <c r="A245" s="27">
        <v>0.153</v>
      </c>
      <c r="B245" s="34">
        <v>0.91320000000000001</v>
      </c>
    </row>
    <row r="246" spans="1:2">
      <c r="A246" s="27">
        <v>0.154</v>
      </c>
      <c r="B246" s="34">
        <v>0.91320000000000001</v>
      </c>
    </row>
    <row r="247" spans="1:2">
      <c r="A247" s="27">
        <v>0.155</v>
      </c>
      <c r="B247" s="34">
        <v>0.91310000000000002</v>
      </c>
    </row>
    <row r="248" spans="1:2">
      <c r="A248" s="27">
        <v>0.156</v>
      </c>
      <c r="B248" s="34">
        <v>0.91300000000000003</v>
      </c>
    </row>
    <row r="249" spans="1:2">
      <c r="A249" s="27">
        <v>0.157</v>
      </c>
      <c r="B249" s="34">
        <v>0.91290000000000004</v>
      </c>
    </row>
    <row r="250" spans="1:2">
      <c r="A250" s="27">
        <v>0.158</v>
      </c>
      <c r="B250" s="34">
        <v>0.91300000000000003</v>
      </c>
    </row>
    <row r="251" spans="1:2">
      <c r="A251" s="27">
        <v>0.159</v>
      </c>
      <c r="B251" s="34">
        <v>0.91300000000000003</v>
      </c>
    </row>
    <row r="252" spans="1:2">
      <c r="A252" s="27">
        <v>0.16</v>
      </c>
      <c r="B252" s="34">
        <v>0.91300000000000003</v>
      </c>
    </row>
    <row r="253" spans="1:2">
      <c r="A253" s="27">
        <v>0.161</v>
      </c>
      <c r="B253" s="34">
        <v>0.91300000000000003</v>
      </c>
    </row>
    <row r="254" spans="1:2">
      <c r="A254" s="27">
        <v>0.16200000000000001</v>
      </c>
      <c r="B254" s="34">
        <v>0.91300000000000003</v>
      </c>
    </row>
    <row r="255" spans="1:2">
      <c r="A255" s="27">
        <v>0.16300000000000001</v>
      </c>
      <c r="B255" s="34">
        <v>0.91300000000000003</v>
      </c>
    </row>
    <row r="256" spans="1:2">
      <c r="A256" s="27">
        <v>0.16400000000000001</v>
      </c>
      <c r="B256" s="34">
        <v>0.91300000000000003</v>
      </c>
    </row>
    <row r="257" spans="1:2">
      <c r="A257" s="27">
        <v>0.16500000000000001</v>
      </c>
      <c r="B257" s="34">
        <v>0.91310000000000002</v>
      </c>
    </row>
    <row r="258" spans="1:2">
      <c r="A258" s="27">
        <v>0.16600000000000001</v>
      </c>
      <c r="B258" s="34">
        <v>0.91320000000000001</v>
      </c>
    </row>
    <row r="259" spans="1:2">
      <c r="A259" s="27">
        <v>0.16700000000000001</v>
      </c>
      <c r="B259" s="34">
        <v>0.91320000000000001</v>
      </c>
    </row>
    <row r="260" spans="1:2">
      <c r="A260" s="27">
        <v>0.16800000000000001</v>
      </c>
      <c r="B260" s="34">
        <v>0.9133</v>
      </c>
    </row>
    <row r="261" spans="1:2">
      <c r="A261" s="27">
        <v>0.16900000000000001</v>
      </c>
      <c r="B261" s="34">
        <v>0.9133</v>
      </c>
    </row>
    <row r="262" spans="1:2">
      <c r="A262" s="27">
        <v>0.17</v>
      </c>
      <c r="B262" s="34">
        <v>0.91339999999999999</v>
      </c>
    </row>
    <row r="263" spans="1:2">
      <c r="A263" s="27">
        <v>0.17100000000000001</v>
      </c>
      <c r="B263" s="34">
        <v>0.91349999999999998</v>
      </c>
    </row>
    <row r="264" spans="1:2">
      <c r="A264" s="27">
        <v>0.17199999999999999</v>
      </c>
      <c r="B264" s="34">
        <v>0.91349999999999998</v>
      </c>
    </row>
    <row r="265" spans="1:2">
      <c r="A265" s="27">
        <v>0.17299999999999999</v>
      </c>
      <c r="B265" s="34">
        <v>0.91369999999999996</v>
      </c>
    </row>
    <row r="266" spans="1:2">
      <c r="A266" s="27">
        <v>0.17399999999999999</v>
      </c>
      <c r="B266" s="34">
        <v>0.91379999999999995</v>
      </c>
    </row>
    <row r="267" spans="1:2">
      <c r="A267" s="27">
        <v>0.17499999999999999</v>
      </c>
      <c r="B267" s="34">
        <v>0.91390000000000005</v>
      </c>
    </row>
    <row r="268" spans="1:2">
      <c r="A268" s="27">
        <v>0.17599999999999999</v>
      </c>
      <c r="B268" s="34">
        <v>0.91400000000000003</v>
      </c>
    </row>
    <row r="269" spans="1:2">
      <c r="A269" s="27">
        <v>0.17699999999999999</v>
      </c>
      <c r="B269" s="34">
        <v>0.91410000000000002</v>
      </c>
    </row>
    <row r="270" spans="1:2">
      <c r="A270" s="27">
        <v>0.17799999999999999</v>
      </c>
      <c r="B270" s="34">
        <v>0.91420000000000001</v>
      </c>
    </row>
    <row r="271" spans="1:2">
      <c r="A271" s="27">
        <v>0.17899999999999999</v>
      </c>
      <c r="B271" s="34">
        <v>0.91439999999999999</v>
      </c>
    </row>
    <row r="272" spans="1:2">
      <c r="A272" s="27">
        <v>0.18</v>
      </c>
      <c r="B272" s="34">
        <v>0.91449999999999998</v>
      </c>
    </row>
    <row r="273" spans="1:11">
      <c r="A273" s="27">
        <v>0.18099999999999999</v>
      </c>
      <c r="B273" s="34">
        <v>0.91459999999999997</v>
      </c>
    </row>
    <row r="274" spans="1:11">
      <c r="A274" s="27">
        <v>0.182</v>
      </c>
      <c r="B274" s="34">
        <v>0.91479999999999995</v>
      </c>
    </row>
    <row r="275" spans="1:11">
      <c r="A275" s="27">
        <v>0.183</v>
      </c>
      <c r="B275" s="34">
        <v>0.91490000000000005</v>
      </c>
    </row>
    <row r="276" spans="1:11">
      <c r="A276" s="27">
        <v>0.184</v>
      </c>
      <c r="B276" s="34">
        <v>0.91500000000000004</v>
      </c>
    </row>
    <row r="277" spans="1:11">
      <c r="A277" s="27">
        <v>0.185</v>
      </c>
      <c r="B277" s="34">
        <v>0.91520000000000001</v>
      </c>
    </row>
    <row r="278" spans="1:11">
      <c r="A278" s="27">
        <v>0.186</v>
      </c>
      <c r="B278" s="34">
        <v>0.91539999999999999</v>
      </c>
      <c r="F278" s="50"/>
      <c r="G278" s="50"/>
      <c r="H278" s="50"/>
      <c r="I278" s="50"/>
      <c r="J278" s="50"/>
      <c r="K278" s="50"/>
    </row>
    <row r="279" spans="1:11">
      <c r="A279" s="27">
        <v>0.187</v>
      </c>
      <c r="B279" s="34">
        <v>0.91549999999999998</v>
      </c>
      <c r="F279" s="50"/>
      <c r="G279" s="50"/>
      <c r="H279" s="50"/>
      <c r="I279" s="50"/>
      <c r="J279" s="50"/>
      <c r="K279" s="50"/>
    </row>
    <row r="280" spans="1:11">
      <c r="A280" s="27">
        <v>0.188</v>
      </c>
      <c r="B280" s="34">
        <v>0.91569999999999996</v>
      </c>
      <c r="F280" s="50"/>
      <c r="G280" s="50"/>
      <c r="H280" s="50"/>
      <c r="I280" s="50"/>
      <c r="J280" s="50"/>
      <c r="K280" s="50"/>
    </row>
    <row r="281" spans="1:11">
      <c r="A281" s="27">
        <v>0.189</v>
      </c>
      <c r="B281" s="34">
        <v>0.91590000000000005</v>
      </c>
      <c r="F281" s="50"/>
      <c r="G281" s="50"/>
      <c r="H281" s="50"/>
      <c r="I281" s="50"/>
      <c r="J281" s="50"/>
      <c r="K281" s="50"/>
    </row>
    <row r="282" spans="1:11">
      <c r="A282" s="27">
        <v>0.19</v>
      </c>
      <c r="B282" s="34">
        <v>0.91610000000000003</v>
      </c>
      <c r="F282" s="50"/>
      <c r="G282" s="50"/>
      <c r="H282" s="50"/>
      <c r="I282" s="50"/>
      <c r="J282" s="50"/>
      <c r="K282" s="50"/>
    </row>
    <row r="283" spans="1:11">
      <c r="A283" s="27">
        <v>0.191</v>
      </c>
      <c r="B283" s="34">
        <v>0.9163</v>
      </c>
      <c r="F283" s="50"/>
      <c r="G283" s="50"/>
      <c r="H283" s="50"/>
      <c r="I283" s="50"/>
      <c r="J283" s="50"/>
      <c r="K283" s="50"/>
    </row>
    <row r="284" spans="1:11">
      <c r="A284" s="27">
        <v>0.192</v>
      </c>
      <c r="B284" s="34">
        <v>0.91649999999999998</v>
      </c>
      <c r="F284" s="50"/>
      <c r="G284" s="50"/>
      <c r="H284" s="50"/>
      <c r="I284" s="50"/>
      <c r="J284" s="50"/>
      <c r="K284" s="50"/>
    </row>
    <row r="285" spans="1:11">
      <c r="A285" s="27">
        <v>0.193</v>
      </c>
      <c r="B285" s="34">
        <v>0.91669999999999996</v>
      </c>
      <c r="F285" s="50"/>
      <c r="G285" s="50"/>
      <c r="H285" s="50"/>
      <c r="I285" s="50"/>
      <c r="J285" s="50"/>
      <c r="K285" s="50"/>
    </row>
    <row r="286" spans="1:11">
      <c r="A286" s="27">
        <v>0.19400000000000001</v>
      </c>
      <c r="B286" s="34">
        <v>0.91690000000000005</v>
      </c>
      <c r="F286" s="50"/>
      <c r="G286" s="50"/>
      <c r="H286" s="50"/>
      <c r="I286" s="50"/>
      <c r="J286" s="50"/>
      <c r="K286" s="50"/>
    </row>
    <row r="287" spans="1:11">
      <c r="A287" s="27">
        <v>0.19500000000000001</v>
      </c>
      <c r="B287" s="34">
        <v>0.91700000000000004</v>
      </c>
      <c r="F287" s="50"/>
      <c r="G287" s="50"/>
      <c r="H287" s="50"/>
      <c r="I287" s="50"/>
      <c r="J287" s="50"/>
      <c r="K287" s="50"/>
    </row>
    <row r="288" spans="1:11">
      <c r="A288" s="27">
        <v>0.19600000000000001</v>
      </c>
      <c r="B288" s="34">
        <v>0.91720000000000002</v>
      </c>
      <c r="F288" s="50"/>
      <c r="G288" s="50"/>
      <c r="H288" s="50"/>
      <c r="I288" s="50"/>
      <c r="J288" s="50"/>
      <c r="K288" s="50"/>
    </row>
    <row r="289" spans="1:11">
      <c r="A289" s="27">
        <v>0.19700000000000001</v>
      </c>
      <c r="B289" s="34">
        <v>0.91739999999999999</v>
      </c>
      <c r="F289" s="50"/>
      <c r="G289" s="50"/>
      <c r="H289" s="50"/>
      <c r="I289" s="50"/>
      <c r="J289" s="50"/>
      <c r="K289" s="50"/>
    </row>
    <row r="290" spans="1:11">
      <c r="A290" s="27">
        <v>0.19800000000000001</v>
      </c>
      <c r="B290" s="34">
        <v>0.91759999999999997</v>
      </c>
      <c r="F290" s="50"/>
      <c r="G290" s="50"/>
      <c r="H290" s="50"/>
      <c r="I290" s="50"/>
      <c r="J290" s="50"/>
      <c r="K290" s="50"/>
    </row>
    <row r="291" spans="1:11">
      <c r="A291" s="27">
        <v>0.19900000000000001</v>
      </c>
      <c r="B291" s="34">
        <v>0.91790000000000005</v>
      </c>
      <c r="F291" s="50"/>
      <c r="G291" s="50"/>
      <c r="H291" s="50"/>
      <c r="I291" s="50"/>
      <c r="J291" s="50"/>
      <c r="K291" s="50"/>
    </row>
    <row r="292" spans="1:11">
      <c r="A292" s="27">
        <v>0.2</v>
      </c>
      <c r="B292" s="34">
        <v>0.91810000000000003</v>
      </c>
      <c r="F292" s="50"/>
      <c r="G292" s="50"/>
      <c r="H292" s="50"/>
      <c r="I292" s="50"/>
      <c r="J292" s="50"/>
      <c r="K292" s="50"/>
    </row>
    <row r="293" spans="1:11">
      <c r="A293" s="27">
        <v>0.20100000000000001</v>
      </c>
      <c r="B293" s="34">
        <v>0.91830000000000001</v>
      </c>
      <c r="F293" s="50"/>
      <c r="G293" s="50"/>
      <c r="H293" s="50"/>
      <c r="I293" s="50"/>
      <c r="J293" s="50"/>
      <c r="K293" s="50"/>
    </row>
    <row r="294" spans="1:11">
      <c r="A294" s="27">
        <v>0.20200000000000001</v>
      </c>
      <c r="B294" s="34">
        <v>0.91859999999999997</v>
      </c>
      <c r="F294" s="50"/>
      <c r="G294" s="50"/>
      <c r="H294" s="50"/>
      <c r="I294" s="50"/>
      <c r="J294" s="50"/>
      <c r="K294" s="50"/>
    </row>
    <row r="295" spans="1:11">
      <c r="A295" s="27">
        <v>0.20300000000000001</v>
      </c>
      <c r="B295" s="34">
        <v>0.91879999999999995</v>
      </c>
      <c r="F295" s="50"/>
      <c r="G295" s="50"/>
      <c r="H295" s="50"/>
      <c r="I295" s="50"/>
      <c r="J295" s="50"/>
      <c r="K295" s="50"/>
    </row>
    <row r="296" spans="1:11">
      <c r="A296" s="27">
        <v>0.20399999999999999</v>
      </c>
      <c r="B296" s="34">
        <v>0.91900000000000004</v>
      </c>
      <c r="F296" s="50"/>
      <c r="G296" s="50"/>
      <c r="H296" s="50"/>
      <c r="I296" s="50"/>
      <c r="J296" s="50"/>
      <c r="K296" s="50"/>
    </row>
    <row r="297" spans="1:11">
      <c r="A297" s="27">
        <v>0.20499999999999999</v>
      </c>
      <c r="B297" s="34">
        <v>0.91930000000000001</v>
      </c>
      <c r="F297" s="50"/>
      <c r="G297" s="50"/>
      <c r="H297" s="50"/>
      <c r="I297" s="50"/>
      <c r="J297" s="50"/>
      <c r="K297" s="50"/>
    </row>
    <row r="298" spans="1:11">
      <c r="A298" s="27">
        <v>0.20599999999999999</v>
      </c>
      <c r="B298" s="34">
        <v>0.91949999999999998</v>
      </c>
      <c r="F298" s="50"/>
      <c r="G298" s="50"/>
      <c r="H298" s="50"/>
      <c r="I298" s="50"/>
      <c r="J298" s="50"/>
      <c r="K298" s="50"/>
    </row>
    <row r="299" spans="1:11">
      <c r="A299" s="27">
        <v>0.20699999999999999</v>
      </c>
      <c r="B299" s="34">
        <v>0.91969999999999996</v>
      </c>
      <c r="F299" s="50"/>
      <c r="G299" s="50"/>
      <c r="H299" s="50"/>
      <c r="I299" s="50"/>
      <c r="J299" s="50"/>
      <c r="K299" s="50"/>
    </row>
    <row r="300" spans="1:11">
      <c r="A300" s="27">
        <v>0.20799999999999999</v>
      </c>
      <c r="B300" s="34">
        <v>0.92</v>
      </c>
      <c r="F300" s="50"/>
      <c r="G300" s="50"/>
      <c r="H300" s="50"/>
      <c r="I300" s="50"/>
      <c r="J300" s="50"/>
      <c r="K300" s="50"/>
    </row>
    <row r="301" spans="1:11">
      <c r="A301" s="27">
        <v>0.20899999999999999</v>
      </c>
      <c r="B301" s="34">
        <v>0.90200000000000002</v>
      </c>
      <c r="F301" s="50"/>
      <c r="G301" s="50"/>
      <c r="H301" s="50"/>
      <c r="I301" s="50"/>
      <c r="J301" s="50"/>
      <c r="K301" s="50"/>
    </row>
    <row r="302" spans="1:11">
      <c r="A302" s="27">
        <v>0.21</v>
      </c>
      <c r="B302" s="34">
        <v>0.92049999999999998</v>
      </c>
      <c r="F302" s="50"/>
      <c r="G302" s="50"/>
      <c r="H302" s="50"/>
      <c r="I302" s="50"/>
      <c r="J302" s="50"/>
      <c r="K302" s="50"/>
    </row>
    <row r="303" spans="1:11">
      <c r="A303" s="27">
        <v>0.21099999999999999</v>
      </c>
      <c r="B303" s="34">
        <v>0.92069999999999996</v>
      </c>
      <c r="F303" s="50"/>
      <c r="G303" s="50"/>
      <c r="H303" s="50"/>
      <c r="I303" s="50"/>
      <c r="J303" s="50"/>
      <c r="K303" s="50"/>
    </row>
    <row r="304" spans="1:11">
      <c r="A304" s="27">
        <v>0.21199999999999999</v>
      </c>
      <c r="B304" s="34">
        <v>0.92100000000000004</v>
      </c>
      <c r="F304" s="50"/>
      <c r="G304" s="50"/>
      <c r="H304" s="50"/>
      <c r="I304" s="50"/>
      <c r="J304" s="50"/>
      <c r="K304" s="50"/>
    </row>
    <row r="305" spans="1:11">
      <c r="A305" s="27">
        <v>0.21299999999999999</v>
      </c>
      <c r="B305" s="34">
        <v>0.92130000000000001</v>
      </c>
      <c r="F305" s="50"/>
      <c r="G305" s="50"/>
      <c r="H305" s="50"/>
      <c r="I305" s="50"/>
      <c r="J305" s="50"/>
      <c r="K305" s="50"/>
    </row>
    <row r="306" spans="1:11">
      <c r="A306" s="27">
        <v>0.214</v>
      </c>
      <c r="B306" s="34">
        <v>0.92149999999999999</v>
      </c>
      <c r="F306" s="50"/>
      <c r="G306" s="50"/>
      <c r="H306" s="50"/>
      <c r="I306" s="50"/>
      <c r="J306" s="50"/>
      <c r="K306" s="50"/>
    </row>
    <row r="307" spans="1:11">
      <c r="A307" s="27">
        <v>0.215</v>
      </c>
      <c r="B307" s="34">
        <v>0.92179999999999995</v>
      </c>
      <c r="F307" s="50"/>
      <c r="G307" s="50"/>
      <c r="H307" s="50"/>
      <c r="I307" s="50"/>
      <c r="J307" s="50"/>
      <c r="K307" s="50"/>
    </row>
    <row r="308" spans="1:11">
      <c r="A308" s="27">
        <v>0.216</v>
      </c>
      <c r="B308" s="34">
        <v>0.92210000000000003</v>
      </c>
      <c r="F308" s="50"/>
      <c r="G308" s="50"/>
      <c r="H308" s="50"/>
      <c r="I308" s="50"/>
      <c r="J308" s="50"/>
      <c r="K308" s="50"/>
    </row>
    <row r="309" spans="1:11">
      <c r="A309" s="27">
        <v>0.217</v>
      </c>
      <c r="B309" s="34">
        <v>0.92230000000000001</v>
      </c>
      <c r="F309" s="50"/>
      <c r="G309" s="50"/>
      <c r="H309" s="50"/>
      <c r="I309" s="50"/>
      <c r="J309" s="50"/>
      <c r="K309" s="50"/>
    </row>
    <row r="310" spans="1:11">
      <c r="A310" s="27">
        <v>0.218</v>
      </c>
      <c r="B310" s="34">
        <v>0.92259999999999998</v>
      </c>
      <c r="F310" s="50"/>
      <c r="G310" s="50"/>
      <c r="H310" s="50"/>
      <c r="I310" s="50"/>
      <c r="J310" s="50"/>
      <c r="K310" s="50"/>
    </row>
    <row r="311" spans="1:11">
      <c r="A311" s="27">
        <v>0.219</v>
      </c>
      <c r="B311" s="34">
        <v>0.92279999999999995</v>
      </c>
      <c r="F311" s="50"/>
      <c r="G311" s="50"/>
      <c r="H311" s="50"/>
      <c r="I311" s="50"/>
      <c r="J311" s="50"/>
      <c r="K311" s="50"/>
    </row>
    <row r="312" spans="1:11">
      <c r="A312" s="27">
        <v>0.22</v>
      </c>
      <c r="B312" s="34">
        <v>0.92310000000000003</v>
      </c>
      <c r="F312" s="50"/>
      <c r="G312" s="50"/>
      <c r="H312" s="50"/>
      <c r="I312" s="50"/>
      <c r="J312" s="50"/>
      <c r="K312" s="50"/>
    </row>
    <row r="313" spans="1:11">
      <c r="A313" s="27">
        <v>0.221</v>
      </c>
      <c r="B313" s="34">
        <v>0.9234</v>
      </c>
      <c r="F313" s="50"/>
      <c r="G313" s="50"/>
      <c r="H313" s="50"/>
      <c r="I313" s="50"/>
      <c r="J313" s="50"/>
      <c r="K313" s="50"/>
    </row>
    <row r="314" spans="1:11">
      <c r="A314" s="27">
        <v>0.222</v>
      </c>
      <c r="B314" s="34">
        <v>0.92359999999999998</v>
      </c>
      <c r="F314" s="50"/>
      <c r="G314" s="50"/>
      <c r="H314" s="50"/>
      <c r="I314" s="50"/>
      <c r="J314" s="50"/>
      <c r="K314" s="50"/>
    </row>
    <row r="315" spans="1:11">
      <c r="A315" s="27">
        <v>0.223</v>
      </c>
      <c r="B315" s="34">
        <v>0.92390000000000005</v>
      </c>
      <c r="F315" s="50"/>
      <c r="G315" s="50"/>
      <c r="H315" s="50"/>
      <c r="I315" s="50"/>
      <c r="J315" s="50"/>
      <c r="K315" s="50"/>
    </row>
    <row r="316" spans="1:11">
      <c r="A316" s="27">
        <v>0.224</v>
      </c>
      <c r="B316" s="34">
        <v>0.92420000000000002</v>
      </c>
      <c r="F316" s="50"/>
      <c r="G316" s="50"/>
      <c r="H316" s="50"/>
      <c r="I316" s="50"/>
      <c r="J316" s="50"/>
      <c r="K316" s="50"/>
    </row>
    <row r="317" spans="1:11">
      <c r="A317" s="27">
        <v>0.22500000000000001</v>
      </c>
      <c r="B317" s="34">
        <v>0.92449999999999999</v>
      </c>
      <c r="F317" s="50"/>
      <c r="G317" s="50"/>
      <c r="H317" s="50"/>
      <c r="I317" s="50"/>
      <c r="J317" s="50"/>
      <c r="K317" s="50"/>
    </row>
    <row r="318" spans="1:11">
      <c r="A318" s="27">
        <v>0.22600000000000001</v>
      </c>
      <c r="B318" s="34">
        <v>0.92479999999999996</v>
      </c>
      <c r="F318" s="50"/>
      <c r="G318" s="50"/>
      <c r="H318" s="50"/>
      <c r="I318" s="50"/>
      <c r="J318" s="50"/>
      <c r="K318" s="50"/>
    </row>
    <row r="319" spans="1:11">
      <c r="A319" s="27">
        <v>0.22700000000000001</v>
      </c>
      <c r="B319" s="34">
        <v>0.92510000000000003</v>
      </c>
      <c r="F319" s="50"/>
      <c r="G319" s="50"/>
      <c r="H319" s="50"/>
      <c r="I319" s="50"/>
      <c r="J319" s="50"/>
      <c r="K319" s="50"/>
    </row>
    <row r="320" spans="1:11">
      <c r="A320" s="27">
        <v>0.22800000000000001</v>
      </c>
      <c r="B320" s="34">
        <v>0.9254</v>
      </c>
      <c r="F320" s="50"/>
      <c r="G320" s="50"/>
      <c r="H320" s="50"/>
      <c r="I320" s="50"/>
      <c r="J320" s="50"/>
      <c r="K320" s="50"/>
    </row>
    <row r="321" spans="1:11">
      <c r="A321" s="27">
        <v>0.22900000000000001</v>
      </c>
      <c r="B321" s="34">
        <v>0.92579999999999996</v>
      </c>
      <c r="F321" s="50"/>
      <c r="G321" s="50"/>
      <c r="H321" s="50"/>
      <c r="I321" s="50"/>
      <c r="J321" s="50"/>
      <c r="K321" s="50"/>
    </row>
    <row r="322" spans="1:11">
      <c r="A322" s="27">
        <v>0.23</v>
      </c>
      <c r="B322" s="34">
        <v>0.92610000000000003</v>
      </c>
      <c r="F322" s="50"/>
      <c r="G322" s="50"/>
      <c r="H322" s="50"/>
      <c r="I322" s="50"/>
      <c r="J322" s="50"/>
      <c r="K322" s="50"/>
    </row>
    <row r="323" spans="1:11">
      <c r="A323" s="27">
        <v>0.23100000000000001</v>
      </c>
      <c r="B323" s="34">
        <v>0.9264</v>
      </c>
      <c r="F323" s="50"/>
      <c r="G323" s="50"/>
      <c r="H323" s="50"/>
      <c r="I323" s="50"/>
      <c r="J323" s="50"/>
      <c r="K323" s="50"/>
    </row>
    <row r="324" spans="1:11">
      <c r="A324" s="27">
        <v>0.23200000000000001</v>
      </c>
      <c r="B324" s="34">
        <v>0.92669999999999997</v>
      </c>
      <c r="F324" s="50"/>
      <c r="G324" s="50"/>
      <c r="H324" s="50"/>
      <c r="I324" s="50"/>
      <c r="J324" s="50"/>
      <c r="K324" s="50"/>
    </row>
    <row r="325" spans="1:11">
      <c r="A325" s="27">
        <v>0.23300000000000001</v>
      </c>
      <c r="B325" s="34">
        <v>0.92700000000000005</v>
      </c>
      <c r="F325" s="50"/>
      <c r="G325" s="50"/>
      <c r="H325" s="50"/>
      <c r="I325" s="50"/>
      <c r="J325" s="50"/>
      <c r="K325" s="50"/>
    </row>
    <row r="326" spans="1:11">
      <c r="A326" s="27">
        <v>0.23400000000000001</v>
      </c>
      <c r="B326" s="34">
        <v>0.92730000000000001</v>
      </c>
      <c r="F326" s="50"/>
      <c r="G326" s="50"/>
      <c r="H326" s="50"/>
      <c r="I326" s="50"/>
      <c r="J326" s="50"/>
      <c r="K326" s="50"/>
    </row>
    <row r="327" spans="1:11">
      <c r="A327" s="27">
        <v>0.23499999999999999</v>
      </c>
      <c r="B327" s="34">
        <v>0.92759999999999998</v>
      </c>
      <c r="F327" s="50"/>
      <c r="G327" s="50"/>
      <c r="H327" s="50"/>
      <c r="I327" s="50"/>
      <c r="J327" s="50"/>
      <c r="K327" s="50"/>
    </row>
    <row r="328" spans="1:11">
      <c r="A328" s="27">
        <v>0.23599999999999999</v>
      </c>
      <c r="B328" s="34">
        <v>0.92789999999999995</v>
      </c>
      <c r="F328" s="50"/>
      <c r="G328" s="1572"/>
      <c r="H328" s="1572"/>
      <c r="I328" s="1572"/>
      <c r="J328" s="1572"/>
      <c r="K328" s="50"/>
    </row>
    <row r="329" spans="1:11">
      <c r="A329" s="27">
        <v>0.23699999999999999</v>
      </c>
      <c r="B329" s="34">
        <v>0.92820000000000003</v>
      </c>
      <c r="F329" s="50"/>
      <c r="G329" s="51"/>
      <c r="H329" s="51"/>
      <c r="I329" s="51"/>
      <c r="J329" s="52"/>
      <c r="K329" s="50"/>
    </row>
    <row r="330" spans="1:11">
      <c r="A330" s="27">
        <v>0.23799999999999999</v>
      </c>
      <c r="B330" s="34">
        <v>0.92849999999999999</v>
      </c>
      <c r="F330" s="50"/>
      <c r="G330" s="51"/>
      <c r="H330" s="53"/>
      <c r="I330" s="51"/>
      <c r="J330" s="52"/>
      <c r="K330" s="50"/>
    </row>
    <row r="331" spans="1:11">
      <c r="A331" s="27">
        <v>0.23899999999999999</v>
      </c>
      <c r="B331" s="34">
        <v>0.92879999999999996</v>
      </c>
      <c r="F331" s="50"/>
      <c r="G331" s="51"/>
      <c r="H331" s="51"/>
      <c r="I331" s="51"/>
      <c r="J331" s="52"/>
      <c r="K331" s="50"/>
    </row>
    <row r="332" spans="1:11">
      <c r="A332" s="27">
        <v>0.24</v>
      </c>
      <c r="B332" s="34">
        <v>0.92910000000000004</v>
      </c>
      <c r="F332" s="50"/>
      <c r="G332" s="1576"/>
      <c r="H332" s="1576"/>
      <c r="I332" s="1576"/>
      <c r="J332" s="52"/>
      <c r="K332" s="50"/>
    </row>
    <row r="333" spans="1:11">
      <c r="A333" s="27">
        <v>0.24099999999999999</v>
      </c>
      <c r="B333" s="34">
        <v>0.9294</v>
      </c>
      <c r="F333" s="50"/>
      <c r="G333" s="1566"/>
      <c r="H333" s="1566"/>
      <c r="I333" s="1566"/>
      <c r="J333" s="52"/>
      <c r="K333" s="50"/>
    </row>
    <row r="334" spans="1:11">
      <c r="A334" s="27">
        <v>0.24199999999999999</v>
      </c>
      <c r="B334" s="34">
        <v>0.92979999999999996</v>
      </c>
      <c r="F334" s="50"/>
      <c r="G334" s="1566"/>
      <c r="H334" s="1566"/>
      <c r="I334" s="1566"/>
      <c r="J334" s="52"/>
      <c r="K334" s="50"/>
    </row>
    <row r="335" spans="1:11">
      <c r="A335" s="27">
        <v>0.24299999999999999</v>
      </c>
      <c r="B335" s="34">
        <v>0.93010000000000004</v>
      </c>
      <c r="F335" s="50"/>
      <c r="G335" s="1566"/>
      <c r="H335" s="1566"/>
      <c r="I335" s="1566"/>
      <c r="J335" s="52"/>
      <c r="K335" s="50"/>
    </row>
    <row r="336" spans="1:11">
      <c r="A336" s="27">
        <v>0.24399999999999999</v>
      </c>
      <c r="B336" s="34">
        <v>0.9304</v>
      </c>
      <c r="F336" s="50"/>
      <c r="G336" s="1566"/>
      <c r="H336" s="1566"/>
      <c r="I336" s="1566"/>
      <c r="J336" s="54"/>
      <c r="K336" s="50"/>
    </row>
    <row r="337" spans="1:11">
      <c r="A337" s="27">
        <v>0.245</v>
      </c>
      <c r="B337" s="34">
        <v>0.93069999999999997</v>
      </c>
      <c r="F337" s="50"/>
      <c r="G337" s="1566"/>
      <c r="H337" s="1566"/>
      <c r="I337" s="1566"/>
      <c r="J337" s="55"/>
      <c r="K337" s="50"/>
    </row>
    <row r="338" spans="1:11">
      <c r="A338" s="27">
        <v>0.246</v>
      </c>
      <c r="B338" s="34">
        <v>0.93100000000000005</v>
      </c>
      <c r="F338" s="50"/>
      <c r="G338" s="1566"/>
      <c r="H338" s="1566"/>
      <c r="I338" s="1566"/>
      <c r="J338" s="56"/>
      <c r="K338" s="50"/>
    </row>
    <row r="339" spans="1:11">
      <c r="A339" s="27">
        <v>0.247</v>
      </c>
      <c r="B339" s="34">
        <v>0.93140000000000001</v>
      </c>
      <c r="F339" s="50"/>
      <c r="G339" s="1566"/>
      <c r="H339" s="1566"/>
      <c r="I339" s="1566"/>
      <c r="J339" s="56"/>
      <c r="K339" s="50"/>
    </row>
    <row r="340" spans="1:11">
      <c r="A340" s="27">
        <v>0.248</v>
      </c>
      <c r="B340" s="34">
        <v>0.93169999999999997</v>
      </c>
      <c r="F340" s="50"/>
      <c r="G340" s="1566"/>
      <c r="H340" s="1566"/>
      <c r="I340" s="1566"/>
      <c r="J340" s="52"/>
      <c r="K340" s="50"/>
    </row>
    <row r="341" spans="1:11">
      <c r="A341" s="27">
        <v>0.249</v>
      </c>
      <c r="B341" s="34">
        <v>0.93200000000000005</v>
      </c>
      <c r="F341" s="50"/>
      <c r="G341" s="1566"/>
      <c r="H341" s="1566"/>
      <c r="I341" s="1566"/>
      <c r="J341" s="52"/>
      <c r="K341" s="50"/>
    </row>
    <row r="342" spans="1:11">
      <c r="A342" s="27">
        <v>0.25</v>
      </c>
      <c r="B342" s="34">
        <v>0.93230000000000002</v>
      </c>
      <c r="F342" s="50"/>
      <c r="G342" s="1566"/>
      <c r="H342" s="1566"/>
      <c r="I342" s="1566"/>
      <c r="J342" s="52"/>
      <c r="K342" s="50"/>
    </row>
    <row r="343" spans="1:11">
      <c r="A343" s="27">
        <v>0.251</v>
      </c>
      <c r="B343" s="34">
        <v>0.93269999999999997</v>
      </c>
      <c r="F343" s="50"/>
      <c r="G343" s="1566"/>
      <c r="H343" s="1566"/>
      <c r="I343" s="1566"/>
      <c r="J343" s="52"/>
      <c r="K343" s="50"/>
    </row>
    <row r="344" spans="1:11">
      <c r="A344" s="27">
        <v>0.252</v>
      </c>
      <c r="B344" s="34">
        <v>0.93300000000000005</v>
      </c>
      <c r="F344" s="50"/>
      <c r="G344" s="1566"/>
      <c r="H344" s="1566"/>
      <c r="I344" s="1566"/>
      <c r="J344" s="52"/>
      <c r="K344" s="50"/>
    </row>
    <row r="345" spans="1:11">
      <c r="A345" s="27">
        <v>0.253</v>
      </c>
      <c r="B345" s="34">
        <v>0.93330000000000002</v>
      </c>
      <c r="F345" s="50"/>
      <c r="G345" s="1566"/>
      <c r="H345" s="1566"/>
      <c r="I345" s="1566"/>
      <c r="J345" s="52"/>
      <c r="K345" s="50"/>
    </row>
    <row r="346" spans="1:11">
      <c r="A346" s="27">
        <v>0.254</v>
      </c>
      <c r="B346" s="34">
        <v>0.93359999999999999</v>
      </c>
      <c r="F346" s="50"/>
      <c r="G346" s="1566"/>
      <c r="H346" s="1566"/>
      <c r="I346" s="1566"/>
      <c r="J346" s="56"/>
      <c r="K346" s="50"/>
    </row>
    <row r="347" spans="1:11">
      <c r="A347" s="27">
        <v>0.255</v>
      </c>
      <c r="B347" s="34">
        <v>0.93400000000000005</v>
      </c>
      <c r="F347" s="50"/>
      <c r="G347" s="1566"/>
      <c r="H347" s="1566"/>
      <c r="I347" s="1566"/>
      <c r="J347" s="52"/>
      <c r="K347" s="50"/>
    </row>
    <row r="348" spans="1:11">
      <c r="A348" s="27">
        <v>0.25600000000000001</v>
      </c>
      <c r="B348" s="34">
        <v>0.93430000000000002</v>
      </c>
      <c r="F348" s="50"/>
      <c r="G348" s="1566"/>
      <c r="H348" s="1566"/>
      <c r="I348" s="1566"/>
      <c r="J348" s="56"/>
      <c r="K348" s="50"/>
    </row>
    <row r="349" spans="1:11">
      <c r="A349" s="27">
        <v>0.25700000000000001</v>
      </c>
      <c r="B349" s="34">
        <v>0.93459999999999999</v>
      </c>
      <c r="F349" s="50"/>
      <c r="G349" s="1566"/>
      <c r="H349" s="1566"/>
      <c r="I349" s="1566"/>
      <c r="J349" s="52"/>
      <c r="K349" s="50"/>
    </row>
    <row r="350" spans="1:11">
      <c r="A350" s="27">
        <v>0.25800000000000001</v>
      </c>
      <c r="B350" s="34">
        <v>0.93489999999999995</v>
      </c>
      <c r="F350" s="50"/>
      <c r="G350" s="1566"/>
      <c r="H350" s="1566"/>
      <c r="I350" s="1566"/>
      <c r="J350" s="52"/>
      <c r="K350" s="50"/>
    </row>
    <row r="351" spans="1:11">
      <c r="A351" s="27">
        <v>0.25900000000000001</v>
      </c>
      <c r="B351" s="34">
        <v>0.93530000000000002</v>
      </c>
      <c r="F351" s="50"/>
      <c r="G351" s="1566"/>
      <c r="H351" s="1566"/>
      <c r="I351" s="1566"/>
      <c r="J351" s="54"/>
      <c r="K351" s="50"/>
    </row>
    <row r="352" spans="1:11">
      <c r="A352" s="27">
        <v>0.26</v>
      </c>
      <c r="B352" s="34">
        <v>0.93559999999999999</v>
      </c>
      <c r="F352" s="50"/>
      <c r="G352" s="1566"/>
      <c r="H352" s="1566"/>
      <c r="I352" s="1566"/>
      <c r="J352" s="56"/>
      <c r="K352" s="50"/>
    </row>
    <row r="353" spans="1:11">
      <c r="A353" s="27">
        <v>0.26100000000000001</v>
      </c>
      <c r="B353" s="34">
        <v>0.93600000000000005</v>
      </c>
      <c r="F353" s="50"/>
      <c r="G353" s="1566"/>
      <c r="H353" s="1566"/>
      <c r="I353" s="1566"/>
      <c r="J353" s="52"/>
      <c r="K353" s="50"/>
    </row>
    <row r="354" spans="1:11">
      <c r="A354" s="27">
        <v>0.26200000000000001</v>
      </c>
      <c r="B354" s="34">
        <v>0.39629999999999999</v>
      </c>
      <c r="F354" s="50"/>
      <c r="G354" s="1566"/>
      <c r="H354" s="1566"/>
      <c r="I354" s="1566"/>
      <c r="J354" s="57"/>
      <c r="K354" s="50"/>
    </row>
    <row r="355" spans="1:11">
      <c r="A355" s="27">
        <v>0.26300000000000001</v>
      </c>
      <c r="B355" s="34">
        <v>0.93669999999999998</v>
      </c>
      <c r="F355" s="50"/>
      <c r="G355" s="1566"/>
      <c r="H355" s="1566"/>
      <c r="I355" s="1566"/>
      <c r="J355" s="56"/>
      <c r="K355" s="50"/>
    </row>
    <row r="356" spans="1:11">
      <c r="A356" s="27">
        <v>0.26400000000000001</v>
      </c>
      <c r="B356" s="34">
        <v>0.93700000000000006</v>
      </c>
      <c r="F356" s="50"/>
      <c r="G356" s="1566"/>
      <c r="H356" s="1566"/>
      <c r="I356" s="1566"/>
      <c r="J356" s="52"/>
      <c r="K356" s="50"/>
    </row>
    <row r="357" spans="1:11">
      <c r="A357" s="27">
        <v>0.26500000000000001</v>
      </c>
      <c r="B357" s="34">
        <v>0.93730000000000002</v>
      </c>
      <c r="F357" s="50"/>
      <c r="G357" s="1566"/>
      <c r="H357" s="1566"/>
      <c r="I357" s="1566"/>
      <c r="J357" s="52"/>
      <c r="K357" s="50"/>
    </row>
    <row r="358" spans="1:11">
      <c r="A358" s="27">
        <v>0.26600000000000001</v>
      </c>
      <c r="B358" s="34">
        <v>0.93769999999999998</v>
      </c>
      <c r="F358" s="50"/>
      <c r="G358" s="1566"/>
      <c r="H358" s="1566"/>
      <c r="I358" s="1566"/>
      <c r="J358" s="56"/>
      <c r="K358" s="50"/>
    </row>
    <row r="359" spans="1:11">
      <c r="A359" s="27">
        <v>0.26700000000000002</v>
      </c>
      <c r="B359" s="34">
        <v>0.93799999999999994</v>
      </c>
      <c r="F359" s="50"/>
      <c r="G359" s="1566"/>
      <c r="H359" s="1566"/>
      <c r="I359" s="1566"/>
      <c r="J359" s="52"/>
      <c r="K359" s="50"/>
    </row>
    <row r="360" spans="1:11">
      <c r="A360" s="27">
        <v>0.26800000000000002</v>
      </c>
      <c r="B360" s="34">
        <v>0.93830000000000002</v>
      </c>
      <c r="F360" s="50"/>
      <c r="G360" s="1566"/>
      <c r="H360" s="1566"/>
      <c r="I360" s="1566"/>
      <c r="J360" s="52"/>
      <c r="K360" s="50"/>
    </row>
    <row r="361" spans="1:11">
      <c r="A361" s="27">
        <v>0.26900000000000002</v>
      </c>
      <c r="B361" s="34">
        <v>0.93859999999999999</v>
      </c>
      <c r="F361" s="50"/>
      <c r="G361" s="1566"/>
      <c r="H361" s="1566"/>
      <c r="I361" s="1566"/>
      <c r="J361" s="54"/>
      <c r="K361" s="50"/>
    </row>
    <row r="362" spans="1:11">
      <c r="A362" s="27">
        <v>0.27</v>
      </c>
      <c r="B362" s="34">
        <v>0.93899999999999995</v>
      </c>
      <c r="F362" s="50"/>
      <c r="G362" s="1566"/>
      <c r="H362" s="1566"/>
      <c r="I362" s="1566"/>
      <c r="J362" s="56"/>
      <c r="K362" s="50"/>
    </row>
    <row r="363" spans="1:11">
      <c r="A363" s="27">
        <v>0.27100000000000002</v>
      </c>
      <c r="B363" s="34">
        <v>0.93930000000000002</v>
      </c>
      <c r="F363" s="50"/>
      <c r="G363" s="1566"/>
      <c r="H363" s="1566"/>
      <c r="I363" s="1566"/>
      <c r="J363" s="52"/>
      <c r="K363" s="50"/>
    </row>
    <row r="364" spans="1:11">
      <c r="A364" s="27">
        <v>0.27200000000000002</v>
      </c>
      <c r="B364" s="34">
        <v>0.93959999999999999</v>
      </c>
      <c r="F364" s="50"/>
      <c r="G364" s="1566"/>
      <c r="H364" s="1566"/>
      <c r="I364" s="1566"/>
      <c r="J364" s="52"/>
      <c r="K364" s="50"/>
    </row>
    <row r="365" spans="1:11">
      <c r="A365" s="27">
        <v>0.27300000000000002</v>
      </c>
      <c r="B365" s="34">
        <v>0.94</v>
      </c>
      <c r="F365" s="50"/>
      <c r="G365" s="1566"/>
      <c r="H365" s="1566"/>
      <c r="I365" s="1566"/>
      <c r="J365" s="52"/>
      <c r="K365" s="50"/>
    </row>
    <row r="366" spans="1:11">
      <c r="A366" s="27">
        <v>0.27400000000000002</v>
      </c>
      <c r="B366" s="34">
        <v>0.94030000000000002</v>
      </c>
      <c r="F366" s="50"/>
      <c r="G366" s="1566"/>
      <c r="H366" s="1566"/>
      <c r="I366" s="1566"/>
      <c r="J366" s="52"/>
      <c r="K366" s="50"/>
    </row>
    <row r="367" spans="1:11">
      <c r="A367" s="27">
        <v>0.27500000000000002</v>
      </c>
      <c r="B367" s="34">
        <v>0.94059999999999999</v>
      </c>
      <c r="F367" s="50"/>
      <c r="G367" s="1566"/>
      <c r="H367" s="1566"/>
      <c r="I367" s="1566"/>
      <c r="J367" s="56"/>
      <c r="K367" s="50"/>
    </row>
    <row r="368" spans="1:11">
      <c r="A368" s="27">
        <v>0.27600000000000002</v>
      </c>
      <c r="B368" s="34">
        <v>0.94099999999999995</v>
      </c>
      <c r="F368" s="50"/>
      <c r="G368" s="1566"/>
      <c r="H368" s="1566"/>
      <c r="I368" s="1566"/>
      <c r="J368" s="52"/>
      <c r="K368" s="50"/>
    </row>
    <row r="369" spans="1:11">
      <c r="A369" s="27">
        <v>0.27700000000000002</v>
      </c>
      <c r="B369" s="34">
        <v>0.94130000000000003</v>
      </c>
      <c r="F369" s="50"/>
      <c r="G369" s="1566"/>
      <c r="H369" s="1566"/>
      <c r="I369" s="1566"/>
      <c r="J369" s="52"/>
      <c r="K369" s="50"/>
    </row>
    <row r="370" spans="1:11">
      <c r="A370" s="27">
        <v>0.27800000000000002</v>
      </c>
      <c r="B370" s="34">
        <v>0.94159999999999999</v>
      </c>
      <c r="F370" s="50"/>
      <c r="G370" s="1566"/>
      <c r="H370" s="1566"/>
      <c r="I370" s="1566"/>
      <c r="J370" s="52"/>
      <c r="K370" s="50"/>
    </row>
    <row r="371" spans="1:11">
      <c r="A371" s="27">
        <v>0.27900000000000003</v>
      </c>
      <c r="B371" s="34">
        <v>0.94199999999999995</v>
      </c>
      <c r="F371" s="50"/>
      <c r="G371" s="1566"/>
      <c r="H371" s="1566"/>
      <c r="I371" s="1566"/>
      <c r="J371" s="56"/>
      <c r="K371" s="50"/>
    </row>
    <row r="372" spans="1:11">
      <c r="A372" s="27">
        <v>0.28000000000000003</v>
      </c>
      <c r="B372" s="34">
        <v>0.94230000000000003</v>
      </c>
      <c r="F372" s="50"/>
      <c r="G372" s="1566"/>
      <c r="H372" s="1566"/>
      <c r="I372" s="1566"/>
      <c r="J372" s="52"/>
      <c r="K372" s="50"/>
    </row>
    <row r="373" spans="1:11">
      <c r="A373" s="27">
        <v>0.28100000000000003</v>
      </c>
      <c r="B373" s="34">
        <v>0.94259999999999999</v>
      </c>
      <c r="F373" s="50"/>
      <c r="G373" s="1566"/>
      <c r="H373" s="1566"/>
      <c r="I373" s="1566"/>
      <c r="J373" s="52"/>
      <c r="K373" s="50"/>
    </row>
    <row r="374" spans="1:11">
      <c r="A374" s="27">
        <v>0.28199999999999997</v>
      </c>
      <c r="B374" s="34">
        <v>0.94299999999999995</v>
      </c>
      <c r="F374" s="50"/>
      <c r="G374" s="1566"/>
      <c r="H374" s="1566"/>
      <c r="I374" s="1566"/>
      <c r="J374" s="52"/>
      <c r="K374" s="50"/>
    </row>
    <row r="375" spans="1:11">
      <c r="A375" s="27">
        <v>0.28299999999999997</v>
      </c>
      <c r="B375" s="34">
        <v>0.94330000000000003</v>
      </c>
      <c r="F375" s="50"/>
      <c r="G375" s="1566"/>
      <c r="H375" s="1566"/>
      <c r="I375" s="1566"/>
      <c r="J375" s="52"/>
      <c r="K375" s="50"/>
    </row>
    <row r="376" spans="1:11">
      <c r="A376" s="27">
        <v>0.28399999999999997</v>
      </c>
      <c r="B376" s="34">
        <v>0.94359999999999999</v>
      </c>
      <c r="F376" s="50"/>
      <c r="G376" s="1566"/>
      <c r="H376" s="1566"/>
      <c r="I376" s="1566"/>
      <c r="J376" s="52"/>
      <c r="K376" s="50"/>
    </row>
    <row r="377" spans="1:11">
      <c r="A377" s="27">
        <v>0.28499999999999998</v>
      </c>
      <c r="B377" s="34">
        <v>0.94399999999999995</v>
      </c>
      <c r="F377" s="50"/>
      <c r="G377" s="1566"/>
      <c r="H377" s="1566"/>
      <c r="I377" s="1566"/>
      <c r="J377" s="56"/>
      <c r="K377" s="50"/>
    </row>
    <row r="378" spans="1:11">
      <c r="A378" s="27">
        <v>0.28599999999999998</v>
      </c>
      <c r="B378" s="34">
        <v>0.94430000000000003</v>
      </c>
      <c r="F378" s="50"/>
      <c r="G378" s="1566"/>
      <c r="H378" s="1566"/>
      <c r="I378" s="1566"/>
      <c r="J378" s="52"/>
      <c r="K378" s="50"/>
    </row>
    <row r="379" spans="1:11">
      <c r="A379" s="27">
        <v>0.28699999999999998</v>
      </c>
      <c r="B379" s="34">
        <v>0.9446</v>
      </c>
      <c r="F379" s="50"/>
      <c r="G379" s="1566"/>
      <c r="H379" s="1566"/>
      <c r="I379" s="1566"/>
      <c r="J379" s="52"/>
      <c r="K379" s="50"/>
    </row>
    <row r="380" spans="1:11">
      <c r="A380" s="27">
        <v>0.28799999999999998</v>
      </c>
      <c r="B380" s="34">
        <v>0.94489999999999996</v>
      </c>
      <c r="F380" s="50"/>
      <c r="G380" s="1566"/>
      <c r="H380" s="1566"/>
      <c r="I380" s="1566"/>
      <c r="J380" s="52"/>
      <c r="K380" s="50"/>
    </row>
    <row r="381" spans="1:11">
      <c r="A381" s="27">
        <v>0.28899999999999998</v>
      </c>
      <c r="B381" s="34">
        <v>0.94520000000000004</v>
      </c>
      <c r="F381" s="50"/>
      <c r="G381" s="1566"/>
      <c r="H381" s="1566"/>
      <c r="I381" s="1566"/>
      <c r="J381" s="56"/>
      <c r="K381" s="50"/>
    </row>
    <row r="382" spans="1:11">
      <c r="A382" s="27">
        <v>0.28999999999999998</v>
      </c>
      <c r="B382" s="34">
        <v>0.9456</v>
      </c>
      <c r="F382" s="50"/>
      <c r="G382" s="1566"/>
      <c r="H382" s="1566"/>
      <c r="I382" s="1566"/>
      <c r="J382" s="52"/>
      <c r="K382" s="50"/>
    </row>
    <row r="383" spans="1:11">
      <c r="A383" s="27">
        <v>0.29099999999999998</v>
      </c>
      <c r="B383" s="34">
        <v>0.94589999999999996</v>
      </c>
      <c r="F383" s="50"/>
      <c r="G383" s="1566"/>
      <c r="H383" s="1566"/>
      <c r="I383" s="1566"/>
      <c r="J383" s="52"/>
      <c r="K383" s="50"/>
    </row>
    <row r="384" spans="1:11">
      <c r="A384" s="27">
        <v>0.29199999999999998</v>
      </c>
      <c r="B384" s="34">
        <v>0.94630000000000003</v>
      </c>
      <c r="F384" s="50"/>
      <c r="G384" s="1566"/>
      <c r="H384" s="1566"/>
      <c r="I384" s="1566"/>
      <c r="J384" s="56"/>
      <c r="K384" s="50"/>
    </row>
    <row r="385" spans="1:11">
      <c r="A385" s="27">
        <v>0.29299999999999998</v>
      </c>
      <c r="B385" s="34">
        <v>0.9466</v>
      </c>
      <c r="F385" s="50"/>
      <c r="G385" s="1566"/>
      <c r="H385" s="1566"/>
      <c r="I385" s="1566"/>
      <c r="J385" s="52"/>
      <c r="K385" s="50"/>
    </row>
    <row r="386" spans="1:11">
      <c r="A386" s="27">
        <v>0.29399999999999998</v>
      </c>
      <c r="B386" s="34">
        <v>0.94689999999999996</v>
      </c>
      <c r="F386" s="50"/>
      <c r="G386" s="1566"/>
      <c r="H386" s="1566"/>
      <c r="I386" s="1566"/>
      <c r="J386" s="54"/>
      <c r="K386" s="50"/>
    </row>
    <row r="387" spans="1:11">
      <c r="A387" s="27">
        <v>0.29499999999999998</v>
      </c>
      <c r="B387" s="34">
        <v>0.94730000000000003</v>
      </c>
      <c r="F387" s="50"/>
      <c r="G387" s="1566"/>
      <c r="H387" s="1566"/>
      <c r="I387" s="1566"/>
      <c r="J387" s="56"/>
      <c r="K387" s="50"/>
    </row>
    <row r="388" spans="1:11">
      <c r="A388" s="27">
        <v>0.29599999999999999</v>
      </c>
      <c r="B388" s="34">
        <v>0.9476</v>
      </c>
      <c r="F388" s="50"/>
      <c r="G388" s="1566"/>
      <c r="H388" s="1566"/>
      <c r="I388" s="1566"/>
      <c r="J388" s="52"/>
      <c r="K388" s="50"/>
    </row>
    <row r="389" spans="1:11">
      <c r="A389" s="27">
        <v>0.29699999999999999</v>
      </c>
      <c r="B389" s="34">
        <v>0.94799999999999995</v>
      </c>
      <c r="F389" s="50"/>
      <c r="G389" s="1566"/>
      <c r="H389" s="1566"/>
      <c r="I389" s="1566"/>
      <c r="J389" s="52"/>
      <c r="K389" s="50"/>
    </row>
    <row r="390" spans="1:11">
      <c r="A390" s="27">
        <v>0.29799999999999999</v>
      </c>
      <c r="B390" s="34">
        <v>0.94830000000000003</v>
      </c>
      <c r="F390" s="50"/>
      <c r="G390" s="1566"/>
      <c r="H390" s="1566"/>
      <c r="I390" s="1566"/>
      <c r="J390" s="56"/>
      <c r="K390" s="50"/>
    </row>
    <row r="391" spans="1:11">
      <c r="A391" s="27">
        <v>0.29899999999999999</v>
      </c>
      <c r="B391" s="34">
        <v>0.9486</v>
      </c>
      <c r="F391" s="50"/>
      <c r="G391" s="1566"/>
      <c r="H391" s="1566"/>
      <c r="I391" s="1566"/>
      <c r="J391" s="52"/>
      <c r="K391" s="50"/>
    </row>
    <row r="392" spans="1:11">
      <c r="A392" s="27">
        <v>0.3</v>
      </c>
      <c r="B392" s="34">
        <v>0.94899999999999995</v>
      </c>
      <c r="F392" s="50"/>
      <c r="G392" s="1566"/>
      <c r="H392" s="1566"/>
      <c r="I392" s="1566"/>
      <c r="J392" s="52"/>
      <c r="K392" s="50"/>
    </row>
    <row r="393" spans="1:11">
      <c r="A393" s="27">
        <v>0.30099999999999999</v>
      </c>
      <c r="B393" s="34">
        <v>0.94930000000000003</v>
      </c>
      <c r="F393" s="50"/>
      <c r="G393" s="1566"/>
      <c r="H393" s="1566"/>
      <c r="I393" s="1566"/>
      <c r="J393" s="52"/>
      <c r="K393" s="50"/>
    </row>
    <row r="394" spans="1:11">
      <c r="A394" s="27">
        <v>0.30199999999999999</v>
      </c>
      <c r="B394" s="34">
        <v>0.9496</v>
      </c>
      <c r="F394" s="50"/>
      <c r="G394" s="1566"/>
      <c r="H394" s="1566"/>
      <c r="I394" s="1566"/>
      <c r="J394" s="54"/>
      <c r="K394" s="50"/>
    </row>
    <row r="395" spans="1:11">
      <c r="A395" s="27">
        <v>0.30299999999999999</v>
      </c>
      <c r="B395" s="34">
        <v>0.94989999999999997</v>
      </c>
      <c r="F395" s="50"/>
      <c r="G395" s="1566"/>
      <c r="H395" s="1566"/>
      <c r="I395" s="1566"/>
      <c r="J395" s="56"/>
      <c r="K395" s="50"/>
    </row>
    <row r="396" spans="1:11">
      <c r="A396" s="27">
        <v>0.30399999999999999</v>
      </c>
      <c r="B396" s="34">
        <v>0.95020000000000004</v>
      </c>
      <c r="F396" s="50"/>
      <c r="G396" s="1566"/>
      <c r="H396" s="1566"/>
      <c r="I396" s="1566"/>
      <c r="J396" s="52"/>
      <c r="K396" s="50"/>
    </row>
    <row r="397" spans="1:11">
      <c r="A397" s="27">
        <v>0.30499999999999999</v>
      </c>
      <c r="B397" s="34">
        <v>0.95050000000000001</v>
      </c>
      <c r="F397" s="50"/>
      <c r="G397" s="1566"/>
      <c r="H397" s="1566"/>
      <c r="I397" s="1566"/>
      <c r="J397" s="52"/>
      <c r="K397" s="50"/>
    </row>
    <row r="398" spans="1:11">
      <c r="A398" s="27">
        <v>0.30599999999999999</v>
      </c>
      <c r="B398" s="34">
        <v>0.95089999999999997</v>
      </c>
      <c r="F398" s="50"/>
      <c r="G398" s="1566"/>
      <c r="H398" s="1566"/>
      <c r="I398" s="1566"/>
      <c r="J398" s="54"/>
      <c r="K398" s="50"/>
    </row>
    <row r="399" spans="1:11">
      <c r="A399" s="27">
        <v>0.307</v>
      </c>
      <c r="B399" s="34">
        <v>0.95120000000000005</v>
      </c>
      <c r="F399" s="50"/>
      <c r="G399" s="1566"/>
      <c r="H399" s="1566"/>
      <c r="I399" s="1566"/>
      <c r="J399" s="56"/>
      <c r="K399" s="50"/>
    </row>
    <row r="400" spans="1:11">
      <c r="A400" s="27">
        <v>0.308</v>
      </c>
      <c r="B400" s="34">
        <v>0.95150000000000001</v>
      </c>
      <c r="F400" s="50"/>
      <c r="G400" s="1566"/>
      <c r="H400" s="1566"/>
      <c r="I400" s="1566"/>
      <c r="J400" s="52"/>
      <c r="K400" s="50"/>
    </row>
    <row r="401" spans="1:11">
      <c r="A401" s="27">
        <v>0.309</v>
      </c>
      <c r="B401" s="34">
        <v>0.95179999999999998</v>
      </c>
      <c r="F401" s="50"/>
      <c r="G401" s="1566"/>
      <c r="H401" s="1566"/>
      <c r="I401" s="1566"/>
      <c r="J401" s="52"/>
      <c r="K401" s="50"/>
    </row>
    <row r="402" spans="1:11">
      <c r="A402" s="27">
        <v>0.31</v>
      </c>
      <c r="B402" s="34">
        <v>0.95220000000000005</v>
      </c>
      <c r="F402" s="50"/>
      <c r="G402" s="1566"/>
      <c r="H402" s="1566"/>
      <c r="I402" s="1566"/>
      <c r="J402" s="52"/>
      <c r="K402" s="50"/>
    </row>
    <row r="403" spans="1:11">
      <c r="A403" s="27">
        <v>0.311</v>
      </c>
      <c r="B403" s="34">
        <v>0.95250000000000001</v>
      </c>
      <c r="F403" s="50"/>
      <c r="G403" s="1566"/>
      <c r="H403" s="1566"/>
      <c r="I403" s="1566"/>
      <c r="J403" s="52"/>
      <c r="K403" s="50"/>
    </row>
    <row r="404" spans="1:11">
      <c r="A404" s="27">
        <v>0.312</v>
      </c>
      <c r="B404" s="34">
        <v>0.95279999999999998</v>
      </c>
      <c r="F404" s="50"/>
      <c r="G404" s="1566"/>
      <c r="H404" s="1566"/>
      <c r="I404" s="1566"/>
      <c r="J404" s="52"/>
      <c r="K404" s="50"/>
    </row>
    <row r="405" spans="1:11">
      <c r="A405" s="27">
        <v>0.313</v>
      </c>
      <c r="B405" s="34">
        <v>0.95309999999999995</v>
      </c>
      <c r="F405" s="50"/>
      <c r="G405" s="1566"/>
      <c r="H405" s="1566"/>
      <c r="I405" s="1566"/>
      <c r="J405" s="56"/>
      <c r="K405" s="50"/>
    </row>
    <row r="406" spans="1:11">
      <c r="A406" s="27">
        <v>0.314</v>
      </c>
      <c r="B406" s="34">
        <v>0.95350000000000001</v>
      </c>
      <c r="F406" s="50"/>
      <c r="G406" s="1566"/>
      <c r="H406" s="1566"/>
      <c r="I406" s="1566"/>
      <c r="J406" s="52"/>
      <c r="K406" s="50"/>
    </row>
    <row r="407" spans="1:11">
      <c r="A407" s="27">
        <v>0.315</v>
      </c>
      <c r="B407" s="34">
        <v>0.95379999999999998</v>
      </c>
      <c r="F407" s="50"/>
      <c r="G407" s="1566"/>
      <c r="H407" s="1566"/>
      <c r="I407" s="1566"/>
      <c r="J407" s="52"/>
      <c r="K407" s="50"/>
    </row>
    <row r="408" spans="1:11">
      <c r="A408" s="27">
        <v>0.316</v>
      </c>
      <c r="B408" s="34">
        <v>0.95409999999999995</v>
      </c>
      <c r="F408" s="50"/>
      <c r="G408" s="1566"/>
      <c r="H408" s="1566"/>
      <c r="I408" s="1566"/>
      <c r="J408" s="56"/>
      <c r="K408" s="50"/>
    </row>
    <row r="409" spans="1:11">
      <c r="A409" s="27">
        <v>0.317</v>
      </c>
      <c r="B409" s="34">
        <v>0.95440000000000003</v>
      </c>
      <c r="F409" s="50"/>
      <c r="G409" s="1566"/>
      <c r="H409" s="1566"/>
      <c r="I409" s="1566"/>
      <c r="J409" s="56"/>
      <c r="K409" s="50"/>
    </row>
    <row r="410" spans="1:11">
      <c r="A410" s="27">
        <v>0.318</v>
      </c>
      <c r="B410" s="34">
        <v>0.95469999999999999</v>
      </c>
      <c r="F410" s="50"/>
      <c r="G410" s="1566"/>
      <c r="H410" s="1566"/>
      <c r="I410" s="1566"/>
      <c r="J410" s="54"/>
      <c r="K410" s="50"/>
    </row>
    <row r="411" spans="1:11">
      <c r="A411" s="27">
        <v>0.31900000000000001</v>
      </c>
      <c r="B411" s="34">
        <v>0.95499999999999996</v>
      </c>
      <c r="F411" s="50"/>
      <c r="G411" s="1566"/>
      <c r="H411" s="1566"/>
      <c r="I411" s="1566"/>
      <c r="J411" s="54"/>
      <c r="K411" s="50"/>
    </row>
    <row r="412" spans="1:11">
      <c r="A412" s="27">
        <v>0.32</v>
      </c>
      <c r="B412" s="34">
        <v>0.95530000000000004</v>
      </c>
      <c r="F412" s="50"/>
      <c r="G412" s="1566"/>
      <c r="H412" s="1566"/>
      <c r="I412" s="1566"/>
      <c r="J412" s="55"/>
      <c r="K412" s="50"/>
    </row>
    <row r="413" spans="1:11">
      <c r="A413" s="27">
        <v>0.32100000000000001</v>
      </c>
      <c r="B413" s="34">
        <v>0.9556</v>
      </c>
      <c r="F413" s="50"/>
      <c r="G413" s="1566"/>
      <c r="H413" s="1566"/>
      <c r="I413" s="1566"/>
      <c r="J413" s="52"/>
      <c r="K413" s="50"/>
    </row>
    <row r="414" spans="1:11">
      <c r="A414" s="27">
        <v>0.32200000000000001</v>
      </c>
      <c r="B414" s="34">
        <v>0.95589999999999997</v>
      </c>
      <c r="F414" s="50"/>
      <c r="G414" s="1566"/>
      <c r="H414" s="1566"/>
      <c r="I414" s="1566"/>
      <c r="J414" s="56"/>
      <c r="K414" s="50"/>
    </row>
    <row r="415" spans="1:11">
      <c r="A415" s="27">
        <v>0.32300000000000001</v>
      </c>
      <c r="B415" s="34">
        <v>0.95620000000000005</v>
      </c>
      <c r="F415" s="50"/>
      <c r="G415" s="1566"/>
      <c r="H415" s="1566"/>
      <c r="I415" s="1566"/>
      <c r="J415" s="52"/>
      <c r="K415" s="50"/>
    </row>
    <row r="416" spans="1:11">
      <c r="A416" s="27">
        <v>0.32400000000000001</v>
      </c>
      <c r="B416" s="34">
        <v>0.95650000000000002</v>
      </c>
      <c r="F416" s="50"/>
      <c r="G416" s="1566"/>
      <c r="H416" s="1566"/>
      <c r="I416" s="1566"/>
      <c r="J416" s="52"/>
      <c r="K416" s="50"/>
    </row>
    <row r="417" spans="1:11">
      <c r="A417" s="27">
        <v>0.32500000000000001</v>
      </c>
      <c r="B417" s="34">
        <v>0.95679999999999998</v>
      </c>
      <c r="F417" s="50"/>
      <c r="G417" s="1566"/>
      <c r="H417" s="1566"/>
      <c r="I417" s="1566"/>
      <c r="J417" s="52"/>
      <c r="K417" s="50"/>
    </row>
    <row r="418" spans="1:11">
      <c r="A418" s="27">
        <v>0.32600000000000001</v>
      </c>
      <c r="B418" s="34">
        <v>0.95709999999999995</v>
      </c>
      <c r="F418" s="50"/>
      <c r="G418" s="1566"/>
      <c r="H418" s="1566"/>
      <c r="I418" s="1566"/>
      <c r="J418" s="56"/>
      <c r="K418" s="50"/>
    </row>
    <row r="419" spans="1:11">
      <c r="A419" s="27">
        <v>0.32700000000000001</v>
      </c>
      <c r="B419" s="34">
        <v>0.95740000000000003</v>
      </c>
      <c r="F419" s="50"/>
      <c r="G419" s="1566"/>
      <c r="H419" s="1566"/>
      <c r="I419" s="1566"/>
      <c r="J419" s="52"/>
      <c r="K419" s="50"/>
    </row>
    <row r="420" spans="1:11">
      <c r="A420" s="27">
        <v>0.32800000000000001</v>
      </c>
      <c r="B420" s="34">
        <v>0.9577</v>
      </c>
      <c r="F420" s="50"/>
      <c r="G420" s="1566"/>
      <c r="H420" s="1566"/>
      <c r="I420" s="1566"/>
      <c r="J420" s="52"/>
      <c r="K420" s="50"/>
    </row>
    <row r="421" spans="1:11">
      <c r="A421" s="27">
        <v>0.32900000000000001</v>
      </c>
      <c r="B421" s="34">
        <v>0.95799999999999996</v>
      </c>
      <c r="F421" s="50"/>
      <c r="G421" s="1566"/>
      <c r="H421" s="1566"/>
      <c r="I421" s="1566"/>
      <c r="J421" s="52"/>
      <c r="K421" s="50"/>
    </row>
    <row r="422" spans="1:11">
      <c r="A422" s="27">
        <v>0.33</v>
      </c>
      <c r="B422" s="34">
        <v>0.95830000000000004</v>
      </c>
      <c r="F422" s="50"/>
      <c r="G422" s="1566"/>
      <c r="H422" s="1566"/>
      <c r="I422" s="1566"/>
      <c r="J422" s="56"/>
      <c r="K422" s="50"/>
    </row>
    <row r="423" spans="1:11">
      <c r="A423" s="27">
        <v>0.33100000000000002</v>
      </c>
      <c r="B423" s="34">
        <v>0.95860000000000001</v>
      </c>
      <c r="F423" s="50"/>
      <c r="G423" s="1566"/>
      <c r="H423" s="1566"/>
      <c r="I423" s="1566"/>
      <c r="J423" s="52"/>
      <c r="K423" s="50"/>
    </row>
    <row r="424" spans="1:11">
      <c r="A424" s="27">
        <v>0.33200000000000002</v>
      </c>
      <c r="B424" s="34">
        <v>0.95889999999999997</v>
      </c>
      <c r="F424" s="50"/>
      <c r="G424" s="1566"/>
      <c r="H424" s="1566"/>
      <c r="I424" s="1566"/>
      <c r="J424" s="52"/>
      <c r="K424" s="50"/>
    </row>
    <row r="425" spans="1:11">
      <c r="A425" s="27">
        <v>0.33300000000000002</v>
      </c>
      <c r="B425" s="34">
        <v>0.95920000000000005</v>
      </c>
      <c r="F425" s="50"/>
      <c r="G425" s="1566"/>
      <c r="H425" s="1566"/>
      <c r="I425" s="1566"/>
      <c r="J425" s="52"/>
      <c r="K425" s="50"/>
    </row>
    <row r="426" spans="1:11">
      <c r="A426" s="27">
        <v>0.33400000000000002</v>
      </c>
      <c r="B426" s="34">
        <v>0.95950000000000002</v>
      </c>
      <c r="F426" s="50"/>
      <c r="G426" s="1566"/>
      <c r="H426" s="1566"/>
      <c r="I426" s="1566"/>
      <c r="J426" s="56"/>
      <c r="K426" s="50"/>
    </row>
    <row r="427" spans="1:11">
      <c r="A427" s="27">
        <v>0.33500000000000002</v>
      </c>
      <c r="B427" s="34">
        <v>0.95979999999999999</v>
      </c>
      <c r="F427" s="50"/>
      <c r="G427" s="1566"/>
      <c r="H427" s="1566"/>
      <c r="I427" s="1566"/>
      <c r="J427" s="52"/>
      <c r="K427" s="50"/>
    </row>
    <row r="428" spans="1:11">
      <c r="A428" s="27">
        <v>0.33600000000000002</v>
      </c>
      <c r="B428" s="34">
        <v>0.96009999999999995</v>
      </c>
      <c r="F428" s="50"/>
      <c r="G428" s="1566"/>
      <c r="H428" s="1566"/>
      <c r="I428" s="1566"/>
      <c r="J428" s="52"/>
      <c r="K428" s="50"/>
    </row>
    <row r="429" spans="1:11">
      <c r="A429" s="27">
        <v>0.33700000000000002</v>
      </c>
      <c r="B429" s="34">
        <v>0.96040000000000003</v>
      </c>
      <c r="F429" s="50"/>
      <c r="G429" s="1566"/>
      <c r="H429" s="1566"/>
      <c r="I429" s="1566"/>
      <c r="J429" s="52"/>
      <c r="K429" s="50"/>
    </row>
    <row r="430" spans="1:11">
      <c r="A430" s="27">
        <v>0.33800000000000002</v>
      </c>
      <c r="B430" s="34">
        <v>0.9607</v>
      </c>
      <c r="F430" s="50"/>
      <c r="G430" s="1566"/>
      <c r="H430" s="1566"/>
      <c r="I430" s="1566"/>
      <c r="J430" s="54"/>
      <c r="K430" s="50"/>
    </row>
    <row r="431" spans="1:11">
      <c r="A431" s="27">
        <v>0.33900000000000002</v>
      </c>
      <c r="B431" s="34">
        <v>0.96099999999999997</v>
      </c>
      <c r="F431" s="50"/>
      <c r="G431" s="1566"/>
      <c r="H431" s="1566"/>
      <c r="I431" s="1566"/>
      <c r="J431" s="56"/>
      <c r="K431" s="50"/>
    </row>
    <row r="432" spans="1:11">
      <c r="A432" s="27">
        <v>0.34</v>
      </c>
      <c r="B432" s="34">
        <v>0.96130000000000004</v>
      </c>
      <c r="F432" s="50"/>
      <c r="G432" s="50"/>
      <c r="H432" s="50"/>
      <c r="I432" s="50"/>
      <c r="J432" s="54"/>
      <c r="K432" s="50"/>
    </row>
    <row r="433" spans="1:11">
      <c r="A433" s="27">
        <v>0.34100000000000003</v>
      </c>
      <c r="B433" s="34">
        <v>0.96150000000000002</v>
      </c>
      <c r="F433" s="50"/>
      <c r="G433" s="50"/>
      <c r="H433" s="50"/>
      <c r="I433" s="50"/>
      <c r="J433" s="56"/>
      <c r="K433" s="50"/>
    </row>
    <row r="434" spans="1:11">
      <c r="A434" s="27">
        <v>0.34200000000000003</v>
      </c>
      <c r="B434" s="34">
        <v>0.96179999999999999</v>
      </c>
      <c r="F434" s="50"/>
      <c r="G434" s="50"/>
      <c r="H434" s="50"/>
      <c r="I434" s="50"/>
      <c r="J434" s="52"/>
      <c r="K434" s="50"/>
    </row>
    <row r="435" spans="1:11">
      <c r="A435" s="27">
        <v>0.34300000000000003</v>
      </c>
      <c r="B435" s="34">
        <v>0.96209999999999996</v>
      </c>
      <c r="F435" s="50"/>
      <c r="G435" s="50"/>
      <c r="H435" s="50"/>
      <c r="I435" s="50"/>
      <c r="J435" s="52"/>
      <c r="K435" s="50"/>
    </row>
    <row r="436" spans="1:11">
      <c r="A436" s="27">
        <v>0.34399999999999997</v>
      </c>
      <c r="B436" s="34">
        <v>0.96230000000000004</v>
      </c>
      <c r="F436" s="50"/>
      <c r="G436" s="50"/>
      <c r="H436" s="50"/>
      <c r="I436" s="50"/>
      <c r="J436" s="56"/>
      <c r="K436" s="50"/>
    </row>
    <row r="437" spans="1:11">
      <c r="A437" s="27">
        <v>0.34499999999999997</v>
      </c>
      <c r="B437" s="34">
        <v>0.96260000000000001</v>
      </c>
      <c r="F437" s="50"/>
      <c r="G437" s="50"/>
      <c r="H437" s="50"/>
      <c r="I437" s="50"/>
      <c r="J437" s="52"/>
      <c r="K437" s="50"/>
    </row>
    <row r="438" spans="1:11">
      <c r="A438" s="27">
        <v>0.34599999999999997</v>
      </c>
      <c r="B438" s="34">
        <v>0.96289999999999998</v>
      </c>
      <c r="F438" s="50"/>
      <c r="G438" s="50"/>
      <c r="H438" s="50"/>
      <c r="I438" s="50"/>
      <c r="J438" s="56"/>
      <c r="K438" s="50"/>
    </row>
    <row r="439" spans="1:11">
      <c r="A439" s="27">
        <v>0.34699999999999998</v>
      </c>
      <c r="B439" s="34">
        <v>0.96319999999999995</v>
      </c>
      <c r="F439" s="50"/>
      <c r="G439" s="50"/>
      <c r="H439" s="50"/>
      <c r="I439" s="50"/>
      <c r="J439" s="52"/>
      <c r="K439" s="50"/>
    </row>
    <row r="440" spans="1:11">
      <c r="A440" s="27">
        <v>0.34799999999999998</v>
      </c>
      <c r="B440" s="34">
        <v>0.96350000000000002</v>
      </c>
      <c r="F440" s="50"/>
      <c r="G440" s="50"/>
      <c r="H440" s="50"/>
      <c r="I440" s="50"/>
      <c r="J440" s="52"/>
      <c r="K440" s="50"/>
    </row>
    <row r="441" spans="1:11">
      <c r="A441" s="27">
        <v>0.34899999999999998</v>
      </c>
      <c r="B441" s="34">
        <v>0.96379999999999999</v>
      </c>
      <c r="F441" s="50"/>
      <c r="G441" s="50"/>
      <c r="H441" s="50"/>
      <c r="I441" s="50"/>
      <c r="J441" s="56"/>
      <c r="K441" s="50"/>
    </row>
    <row r="442" spans="1:11">
      <c r="A442" s="27">
        <v>0.35</v>
      </c>
      <c r="B442" s="34">
        <v>0.96399999999999997</v>
      </c>
      <c r="F442" s="50"/>
      <c r="G442" s="50"/>
      <c r="H442" s="50"/>
      <c r="I442" s="50"/>
      <c r="J442" s="52"/>
      <c r="K442" s="50"/>
    </row>
    <row r="443" spans="1:11">
      <c r="A443" s="27">
        <v>0.35099999999999998</v>
      </c>
      <c r="B443" s="34">
        <v>0.96430000000000005</v>
      </c>
      <c r="F443" s="50"/>
      <c r="G443" s="50"/>
      <c r="H443" s="50"/>
      <c r="I443" s="50"/>
      <c r="J443" s="56"/>
      <c r="K443" s="50"/>
    </row>
    <row r="444" spans="1:11">
      <c r="A444" s="27">
        <v>0.35199999999999998</v>
      </c>
      <c r="B444" s="34">
        <v>0.96460000000000001</v>
      </c>
      <c r="F444" s="50"/>
      <c r="G444" s="50"/>
      <c r="H444" s="50"/>
      <c r="I444" s="50"/>
      <c r="J444" s="56"/>
      <c r="K444" s="50"/>
    </row>
    <row r="445" spans="1:11">
      <c r="A445" s="27">
        <v>0.35299999999999998</v>
      </c>
      <c r="B445" s="34">
        <v>0.96479999999999999</v>
      </c>
      <c r="F445" s="50"/>
      <c r="G445" s="50"/>
      <c r="H445" s="50"/>
      <c r="I445" s="50"/>
      <c r="J445" s="52"/>
      <c r="K445" s="50"/>
    </row>
    <row r="446" spans="1:11">
      <c r="A446" s="27">
        <v>0.35399999999999998</v>
      </c>
      <c r="B446" s="34">
        <v>0.96509999999999996</v>
      </c>
      <c r="F446" s="50"/>
      <c r="G446" s="50"/>
      <c r="H446" s="50"/>
      <c r="I446" s="50"/>
      <c r="J446" s="56"/>
      <c r="K446" s="50"/>
    </row>
    <row r="447" spans="1:11">
      <c r="A447" s="27">
        <v>0.35499999999999998</v>
      </c>
      <c r="B447" s="34">
        <v>0.96540000000000004</v>
      </c>
      <c r="F447" s="50"/>
      <c r="G447" s="50"/>
      <c r="H447" s="50"/>
      <c r="I447" s="50"/>
      <c r="J447" s="56"/>
      <c r="K447" s="50"/>
    </row>
    <row r="448" spans="1:11">
      <c r="A448" s="27">
        <v>0.35599999999999998</v>
      </c>
      <c r="B448" s="34">
        <v>0.9657</v>
      </c>
      <c r="F448" s="50"/>
      <c r="G448" s="50"/>
      <c r="H448" s="50"/>
      <c r="I448" s="50"/>
      <c r="J448" s="54"/>
      <c r="K448" s="50"/>
    </row>
    <row r="449" spans="1:11">
      <c r="A449" s="27">
        <v>0.35699999999999998</v>
      </c>
      <c r="B449" s="34">
        <v>0.96589999999999998</v>
      </c>
      <c r="F449" s="50"/>
      <c r="G449" s="50"/>
      <c r="H449" s="50"/>
      <c r="I449" s="50"/>
      <c r="J449" s="52"/>
      <c r="K449" s="50"/>
    </row>
    <row r="450" spans="1:11">
      <c r="A450" s="27">
        <v>0.35799999999999998</v>
      </c>
      <c r="B450" s="34">
        <v>0.96619999999999995</v>
      </c>
      <c r="F450" s="50"/>
      <c r="G450" s="50"/>
      <c r="H450" s="50"/>
      <c r="I450" s="50"/>
      <c r="J450" s="55"/>
      <c r="K450" s="50"/>
    </row>
    <row r="451" spans="1:11">
      <c r="A451" s="27">
        <v>0.35899999999999999</v>
      </c>
      <c r="B451" s="34">
        <v>0.96650000000000003</v>
      </c>
      <c r="F451" s="50"/>
      <c r="G451" s="50"/>
      <c r="H451" s="50"/>
      <c r="I451" s="50"/>
      <c r="J451" s="52"/>
      <c r="K451" s="50"/>
    </row>
    <row r="452" spans="1:11">
      <c r="A452" s="27">
        <v>0.36</v>
      </c>
      <c r="B452" s="34">
        <v>0.9667</v>
      </c>
      <c r="F452" s="50"/>
      <c r="G452" s="50"/>
      <c r="H452" s="50"/>
      <c r="I452" s="50"/>
      <c r="J452" s="56"/>
      <c r="K452" s="50"/>
    </row>
    <row r="453" spans="1:11">
      <c r="A453" s="27">
        <v>0.36099999999999999</v>
      </c>
      <c r="B453" s="34">
        <v>0.96699999999999997</v>
      </c>
      <c r="F453" s="50"/>
      <c r="G453" s="50"/>
      <c r="H453" s="50"/>
      <c r="I453" s="50"/>
      <c r="J453" s="56"/>
      <c r="K453" s="50"/>
    </row>
    <row r="454" spans="1:11">
      <c r="A454" s="27">
        <v>0.36199999999999999</v>
      </c>
      <c r="B454" s="34">
        <v>0.96730000000000005</v>
      </c>
      <c r="F454" s="50"/>
      <c r="G454" s="50"/>
      <c r="H454" s="50"/>
      <c r="I454" s="50"/>
      <c r="J454" s="52"/>
      <c r="K454" s="50"/>
    </row>
    <row r="455" spans="1:11">
      <c r="A455" s="27">
        <v>0.36299999999999999</v>
      </c>
      <c r="B455" s="34">
        <v>0.96750000000000003</v>
      </c>
      <c r="F455" s="50"/>
      <c r="G455" s="50"/>
      <c r="H455" s="50"/>
      <c r="I455" s="50"/>
      <c r="J455" s="56"/>
      <c r="K455" s="50"/>
    </row>
    <row r="456" spans="1:11">
      <c r="A456" s="27">
        <v>0.36399999999999999</v>
      </c>
      <c r="B456" s="34">
        <v>0.9677</v>
      </c>
      <c r="F456" s="50"/>
      <c r="G456" s="50"/>
      <c r="H456" s="50"/>
      <c r="I456" s="50"/>
      <c r="J456" s="56"/>
      <c r="K456" s="50"/>
    </row>
    <row r="457" spans="1:11">
      <c r="A457" s="27">
        <v>0.36499999999999999</v>
      </c>
      <c r="B457" s="34">
        <v>0.96799999999999997</v>
      </c>
      <c r="F457" s="50"/>
      <c r="G457" s="50"/>
      <c r="H457" s="50"/>
      <c r="I457" s="50"/>
      <c r="J457" s="56"/>
      <c r="K457" s="50"/>
    </row>
    <row r="458" spans="1:11">
      <c r="A458" s="27">
        <v>0.36599999999999999</v>
      </c>
      <c r="B458" s="34">
        <v>0.96830000000000005</v>
      </c>
      <c r="F458" s="50"/>
      <c r="G458" s="50"/>
      <c r="H458" s="50"/>
      <c r="I458" s="50"/>
      <c r="J458" s="52"/>
      <c r="K458" s="50"/>
    </row>
    <row r="459" spans="1:11">
      <c r="A459" s="27">
        <v>0.36699999999999999</v>
      </c>
      <c r="B459" s="34">
        <v>0.96860000000000002</v>
      </c>
      <c r="F459" s="50"/>
      <c r="G459" s="50"/>
      <c r="H459" s="50"/>
      <c r="I459" s="50"/>
      <c r="J459" s="56"/>
      <c r="K459" s="50"/>
    </row>
    <row r="460" spans="1:11">
      <c r="A460" s="27">
        <v>0.36799999999999999</v>
      </c>
      <c r="B460" s="34">
        <v>0.96879999999999999</v>
      </c>
      <c r="F460" s="50"/>
      <c r="G460" s="50"/>
      <c r="H460" s="50"/>
      <c r="I460" s="50"/>
      <c r="J460" s="56"/>
      <c r="K460" s="50"/>
    </row>
    <row r="461" spans="1:11">
      <c r="A461" s="27">
        <v>0.36899999999999999</v>
      </c>
      <c r="B461" s="34">
        <v>0.96899999999999997</v>
      </c>
      <c r="F461" s="50"/>
      <c r="G461" s="50"/>
      <c r="H461" s="50"/>
      <c r="I461" s="50"/>
      <c r="J461" s="52"/>
      <c r="K461" s="50"/>
    </row>
    <row r="462" spans="1:11">
      <c r="A462" s="27">
        <v>0.37</v>
      </c>
      <c r="B462" s="34">
        <v>0.96930000000000005</v>
      </c>
      <c r="F462" s="50"/>
      <c r="G462" s="50"/>
      <c r="H462" s="50"/>
      <c r="I462" s="50"/>
      <c r="J462" s="56"/>
      <c r="K462" s="50"/>
    </row>
    <row r="463" spans="1:11">
      <c r="A463" s="27">
        <v>0.371</v>
      </c>
      <c r="B463" s="34">
        <v>0.96960000000000002</v>
      </c>
      <c r="F463" s="50"/>
      <c r="G463" s="50"/>
      <c r="H463" s="50"/>
      <c r="I463" s="50"/>
      <c r="J463" s="52"/>
      <c r="K463" s="50"/>
    </row>
    <row r="464" spans="1:11">
      <c r="A464" s="27">
        <v>0.372</v>
      </c>
      <c r="B464" s="34">
        <v>0.9698</v>
      </c>
      <c r="F464" s="50"/>
      <c r="G464" s="50"/>
      <c r="H464" s="50"/>
      <c r="I464" s="50"/>
      <c r="J464" s="56"/>
      <c r="K464" s="50"/>
    </row>
    <row r="465" spans="1:11">
      <c r="A465" s="27">
        <v>0.373</v>
      </c>
      <c r="B465" s="34">
        <v>0.97</v>
      </c>
      <c r="F465" s="50"/>
      <c r="G465" s="50"/>
      <c r="H465" s="50"/>
      <c r="I465" s="50"/>
      <c r="J465" s="56"/>
      <c r="K465" s="50"/>
    </row>
    <row r="466" spans="1:11">
      <c r="A466" s="27">
        <v>0.374</v>
      </c>
      <c r="B466" s="34">
        <v>0.97019999999999995</v>
      </c>
      <c r="F466" s="50"/>
      <c r="G466" s="50"/>
      <c r="H466" s="50"/>
      <c r="I466" s="50"/>
      <c r="J466" s="52"/>
      <c r="K466" s="50"/>
    </row>
    <row r="467" spans="1:11">
      <c r="A467" s="27">
        <v>0.375</v>
      </c>
      <c r="B467" s="34">
        <v>0.97050000000000003</v>
      </c>
      <c r="F467" s="50"/>
      <c r="G467" s="50"/>
      <c r="H467" s="50"/>
      <c r="I467" s="50"/>
      <c r="J467" s="56"/>
      <c r="K467" s="50"/>
    </row>
    <row r="468" spans="1:11">
      <c r="A468" s="27">
        <v>0.376</v>
      </c>
      <c r="B468" s="34">
        <v>0.97070000000000001</v>
      </c>
      <c r="F468" s="50"/>
      <c r="G468" s="50"/>
      <c r="H468" s="50"/>
      <c r="I468" s="50"/>
      <c r="J468" s="52"/>
      <c r="K468" s="50"/>
    </row>
    <row r="469" spans="1:11">
      <c r="A469" s="27">
        <v>0.377</v>
      </c>
      <c r="B469" s="34">
        <v>0.97089999999999999</v>
      </c>
      <c r="F469" s="50"/>
      <c r="G469" s="50"/>
      <c r="H469" s="50"/>
      <c r="I469" s="50"/>
      <c r="J469" s="56"/>
      <c r="K469" s="50"/>
    </row>
    <row r="470" spans="1:11">
      <c r="A470" s="27">
        <v>0.378</v>
      </c>
      <c r="B470" s="34">
        <v>0.97119999999999995</v>
      </c>
      <c r="F470" s="50"/>
      <c r="G470" s="50"/>
      <c r="H470" s="50"/>
      <c r="I470" s="50"/>
      <c r="J470" s="52"/>
      <c r="K470" s="50"/>
    </row>
    <row r="471" spans="1:11">
      <c r="A471" s="27">
        <v>0.379</v>
      </c>
      <c r="B471" s="34">
        <v>0.97140000000000004</v>
      </c>
      <c r="F471" s="50"/>
      <c r="G471" s="50"/>
      <c r="H471" s="50"/>
      <c r="I471" s="50"/>
      <c r="J471" s="56"/>
      <c r="K471" s="50"/>
    </row>
    <row r="472" spans="1:11">
      <c r="A472" s="27">
        <v>0.38</v>
      </c>
      <c r="B472" s="34">
        <v>0.97170000000000001</v>
      </c>
      <c r="F472" s="50"/>
      <c r="G472" s="50"/>
      <c r="H472" s="50"/>
      <c r="I472" s="50"/>
      <c r="J472" s="56"/>
      <c r="K472" s="50"/>
    </row>
    <row r="473" spans="1:11">
      <c r="A473" s="27">
        <v>0.38100000000000001</v>
      </c>
      <c r="B473" s="34">
        <v>0.97189999999999999</v>
      </c>
      <c r="F473" s="50"/>
      <c r="G473" s="50"/>
      <c r="H473" s="50"/>
      <c r="I473" s="50"/>
      <c r="J473" s="52"/>
      <c r="K473" s="50"/>
    </row>
    <row r="474" spans="1:11">
      <c r="A474" s="27">
        <v>0.38200000000000001</v>
      </c>
      <c r="B474" s="34">
        <v>0.97209999999999996</v>
      </c>
      <c r="F474" s="50"/>
      <c r="G474" s="50"/>
      <c r="H474" s="50"/>
      <c r="I474" s="50"/>
      <c r="J474" s="56"/>
      <c r="K474" s="50"/>
    </row>
    <row r="475" spans="1:11">
      <c r="A475" s="27">
        <v>0.38300000000000001</v>
      </c>
      <c r="B475" s="34">
        <v>0.97240000000000004</v>
      </c>
      <c r="F475" s="50"/>
      <c r="G475" s="50"/>
      <c r="H475" s="50"/>
      <c r="I475" s="50"/>
      <c r="J475" s="52"/>
      <c r="K475" s="50"/>
    </row>
    <row r="476" spans="1:11">
      <c r="A476" s="27">
        <v>0.38400000000000001</v>
      </c>
      <c r="B476" s="34">
        <v>0.97260000000000002</v>
      </c>
      <c r="F476" s="50"/>
      <c r="G476" s="50"/>
      <c r="H476" s="50"/>
      <c r="I476" s="50"/>
      <c r="J476" s="56"/>
      <c r="K476" s="50"/>
    </row>
    <row r="477" spans="1:11">
      <c r="A477" s="27">
        <v>0.38500000000000001</v>
      </c>
      <c r="B477" s="34">
        <v>0.9728</v>
      </c>
      <c r="F477" s="50"/>
      <c r="G477" s="50"/>
      <c r="H477" s="50"/>
      <c r="I477" s="50"/>
      <c r="J477" s="52"/>
      <c r="K477" s="50"/>
    </row>
    <row r="478" spans="1:11">
      <c r="A478" s="27">
        <v>0.38600000000000001</v>
      </c>
      <c r="B478" s="34">
        <v>0.97299999999999998</v>
      </c>
      <c r="F478" s="50"/>
      <c r="G478" s="50"/>
      <c r="H478" s="50"/>
      <c r="I478" s="50"/>
      <c r="J478" s="56"/>
      <c r="K478" s="50"/>
    </row>
    <row r="479" spans="1:11">
      <c r="A479" s="27">
        <v>0.38700000000000001</v>
      </c>
      <c r="B479" s="34">
        <v>0.97319999999999995</v>
      </c>
      <c r="F479" s="50"/>
      <c r="G479" s="50"/>
      <c r="H479" s="50"/>
      <c r="I479" s="50"/>
      <c r="J479" s="52"/>
      <c r="K479" s="50"/>
    </row>
    <row r="480" spans="1:11">
      <c r="A480" s="27">
        <v>0.38800000000000001</v>
      </c>
      <c r="B480" s="34">
        <v>0.97350000000000003</v>
      </c>
      <c r="F480" s="50"/>
      <c r="G480" s="50"/>
      <c r="H480" s="50"/>
      <c r="I480" s="50"/>
      <c r="J480" s="52"/>
      <c r="K480" s="50"/>
    </row>
    <row r="481" spans="1:11">
      <c r="A481" s="27">
        <v>0.38900000000000001</v>
      </c>
      <c r="B481" s="34">
        <v>0.97370000000000001</v>
      </c>
      <c r="F481" s="50"/>
      <c r="G481" s="50"/>
      <c r="H481" s="50"/>
      <c r="I481" s="50"/>
      <c r="J481" s="56"/>
      <c r="K481" s="50"/>
    </row>
    <row r="482" spans="1:11">
      <c r="A482" s="27">
        <v>0.39</v>
      </c>
      <c r="B482" s="34">
        <v>0.97389999999999999</v>
      </c>
      <c r="F482" s="50"/>
      <c r="G482" s="50"/>
      <c r="H482" s="50"/>
      <c r="I482" s="50"/>
      <c r="J482" s="56"/>
      <c r="K482" s="50"/>
    </row>
    <row r="483" spans="1:11">
      <c r="A483" s="27">
        <v>0.39100000000000001</v>
      </c>
      <c r="B483" s="34">
        <v>0.97409999999999997</v>
      </c>
      <c r="F483" s="50"/>
      <c r="G483" s="50"/>
      <c r="H483" s="50"/>
      <c r="I483" s="50"/>
      <c r="J483" s="52"/>
      <c r="K483" s="50"/>
    </row>
    <row r="484" spans="1:11">
      <c r="A484" s="27">
        <v>0.39200000000000002</v>
      </c>
      <c r="B484" s="34">
        <v>0.97430000000000005</v>
      </c>
      <c r="F484" s="50"/>
      <c r="G484" s="50"/>
      <c r="H484" s="50"/>
      <c r="I484" s="50"/>
      <c r="J484" s="52"/>
      <c r="K484" s="50"/>
    </row>
    <row r="485" spans="1:11">
      <c r="A485" s="27">
        <v>0.39300000000000002</v>
      </c>
      <c r="B485" s="34">
        <v>0.97450000000000003</v>
      </c>
      <c r="F485" s="50"/>
      <c r="G485" s="50"/>
      <c r="H485" s="50"/>
      <c r="I485" s="50"/>
      <c r="J485" s="56"/>
      <c r="K485" s="50"/>
    </row>
    <row r="486" spans="1:11">
      <c r="A486" s="27">
        <v>0.39400000000000002</v>
      </c>
      <c r="B486" s="34">
        <v>0.9748</v>
      </c>
      <c r="F486" s="50"/>
      <c r="G486" s="50"/>
      <c r="H486" s="50"/>
      <c r="I486" s="50"/>
      <c r="J486" s="56"/>
      <c r="K486" s="50"/>
    </row>
    <row r="487" spans="1:11">
      <c r="A487" s="27">
        <v>0.39500000000000002</v>
      </c>
      <c r="B487" s="34">
        <v>0.97499999999999998</v>
      </c>
      <c r="F487" s="50"/>
      <c r="G487" s="50"/>
      <c r="H487" s="50"/>
      <c r="I487" s="50"/>
      <c r="J487" s="52"/>
      <c r="K487" s="50"/>
    </row>
    <row r="488" spans="1:11">
      <c r="A488" s="27">
        <v>0.39600000000000002</v>
      </c>
      <c r="B488" s="34">
        <v>0.97519999999999996</v>
      </c>
      <c r="F488" s="50"/>
      <c r="G488" s="50"/>
      <c r="H488" s="50"/>
      <c r="I488" s="50"/>
      <c r="J488" s="56"/>
      <c r="K488" s="50"/>
    </row>
    <row r="489" spans="1:11">
      <c r="A489" s="27">
        <v>0.39700000000000002</v>
      </c>
      <c r="B489" s="34">
        <v>0.97540000000000004</v>
      </c>
      <c r="F489" s="50"/>
      <c r="G489" s="50"/>
      <c r="H489" s="50"/>
      <c r="I489" s="50"/>
      <c r="J489" s="56"/>
      <c r="K489" s="50"/>
    </row>
    <row r="490" spans="1:11">
      <c r="A490" s="27">
        <v>0.39800000000000002</v>
      </c>
      <c r="B490" s="34">
        <v>0.97560000000000002</v>
      </c>
      <c r="F490" s="50"/>
      <c r="G490" s="50"/>
      <c r="H490" s="50"/>
      <c r="I490" s="50"/>
      <c r="J490" s="52"/>
      <c r="K490" s="50"/>
    </row>
    <row r="491" spans="1:11">
      <c r="A491" s="27">
        <v>0.39900000000000002</v>
      </c>
      <c r="B491" s="34">
        <v>0.9758</v>
      </c>
      <c r="F491" s="50"/>
      <c r="G491" s="50"/>
      <c r="H491" s="50"/>
      <c r="I491" s="50"/>
      <c r="J491" s="56"/>
      <c r="K491" s="50"/>
    </row>
    <row r="492" spans="1:11">
      <c r="A492" s="27">
        <v>0.4</v>
      </c>
      <c r="B492" s="34">
        <v>0.97609999999999997</v>
      </c>
      <c r="F492" s="50"/>
      <c r="G492" s="50"/>
      <c r="H492" s="50"/>
      <c r="I492" s="50"/>
      <c r="J492" s="52"/>
      <c r="K492" s="50"/>
    </row>
    <row r="493" spans="1:11">
      <c r="A493" s="27">
        <v>0.40100000000000002</v>
      </c>
      <c r="B493" s="34">
        <v>0.97629999999999995</v>
      </c>
      <c r="F493" s="50"/>
      <c r="G493" s="50"/>
      <c r="H493" s="50"/>
      <c r="I493" s="50"/>
      <c r="J493" s="56"/>
      <c r="K493" s="50"/>
    </row>
    <row r="494" spans="1:11">
      <c r="A494" s="27">
        <v>0.40200000000000002</v>
      </c>
      <c r="B494" s="34">
        <v>0.97650000000000003</v>
      </c>
      <c r="F494" s="50"/>
      <c r="G494" s="50"/>
      <c r="H494" s="50"/>
      <c r="I494" s="50"/>
      <c r="J494" s="56"/>
      <c r="K494" s="50"/>
    </row>
    <row r="495" spans="1:11">
      <c r="A495" s="27">
        <v>0.40300000000000002</v>
      </c>
      <c r="B495" s="34">
        <v>0.97660000000000002</v>
      </c>
      <c r="F495" s="50"/>
      <c r="G495" s="50"/>
      <c r="H495" s="50"/>
      <c r="I495" s="50"/>
      <c r="J495" s="52"/>
      <c r="K495" s="50"/>
    </row>
    <row r="496" spans="1:11">
      <c r="A496" s="27">
        <v>0.40400000000000003</v>
      </c>
      <c r="B496" s="34">
        <v>0.9768</v>
      </c>
      <c r="F496" s="50"/>
      <c r="G496" s="50"/>
      <c r="H496" s="50"/>
      <c r="I496" s="50"/>
      <c r="J496" s="52"/>
      <c r="K496" s="50"/>
    </row>
    <row r="497" spans="1:11">
      <c r="A497" s="27">
        <v>0.40500000000000003</v>
      </c>
      <c r="B497" s="34">
        <v>0.97699999999999998</v>
      </c>
      <c r="F497" s="50"/>
      <c r="G497" s="50"/>
      <c r="H497" s="50"/>
      <c r="I497" s="50"/>
      <c r="J497" s="52"/>
      <c r="K497" s="50"/>
    </row>
    <row r="498" spans="1:11">
      <c r="A498" s="27">
        <v>0.40600000000000003</v>
      </c>
      <c r="B498" s="34">
        <v>0.97719999999999996</v>
      </c>
      <c r="F498" s="50"/>
      <c r="G498" s="50"/>
      <c r="H498" s="50"/>
      <c r="I498" s="50"/>
      <c r="J498" s="52"/>
      <c r="K498" s="50"/>
    </row>
    <row r="499" spans="1:11">
      <c r="A499" s="27">
        <v>0.40699999999999997</v>
      </c>
      <c r="B499" s="34">
        <v>0.97740000000000005</v>
      </c>
      <c r="F499" s="50"/>
      <c r="G499" s="50"/>
      <c r="H499" s="50"/>
      <c r="I499" s="50"/>
      <c r="J499" s="52"/>
      <c r="K499" s="50"/>
    </row>
    <row r="500" spans="1:11">
      <c r="A500" s="27">
        <v>0.40799999999999997</v>
      </c>
      <c r="B500" s="34">
        <v>0.97760000000000002</v>
      </c>
      <c r="F500" s="50"/>
      <c r="G500" s="50"/>
      <c r="H500" s="50"/>
      <c r="I500" s="50"/>
      <c r="J500" s="50"/>
      <c r="K500" s="50"/>
    </row>
    <row r="501" spans="1:11">
      <c r="A501" s="27">
        <v>0.40899999999999997</v>
      </c>
      <c r="B501" s="34">
        <v>0.9778</v>
      </c>
      <c r="F501" s="50"/>
      <c r="G501" s="50"/>
      <c r="H501" s="50"/>
      <c r="I501" s="50"/>
      <c r="J501" s="50"/>
      <c r="K501" s="50"/>
    </row>
    <row r="502" spans="1:11">
      <c r="A502" s="27">
        <v>0.41</v>
      </c>
      <c r="B502" s="34">
        <v>0.97799999999999998</v>
      </c>
      <c r="F502" s="50"/>
      <c r="G502" s="50"/>
      <c r="H502" s="50"/>
      <c r="I502" s="50"/>
      <c r="J502" s="50"/>
      <c r="K502" s="50"/>
    </row>
    <row r="503" spans="1:11">
      <c r="A503" s="27">
        <v>0.41099999999999998</v>
      </c>
      <c r="B503" s="34">
        <v>0.97819999999999996</v>
      </c>
      <c r="F503" s="50"/>
      <c r="G503" s="50"/>
      <c r="H503" s="50"/>
      <c r="I503" s="50"/>
      <c r="J503" s="50"/>
      <c r="K503" s="50"/>
    </row>
    <row r="504" spans="1:11">
      <c r="A504" s="27">
        <v>0.41199999999999998</v>
      </c>
      <c r="B504" s="34">
        <v>0.97840000000000005</v>
      </c>
      <c r="F504" s="50"/>
      <c r="G504" s="50"/>
      <c r="H504" s="50"/>
      <c r="I504" s="50"/>
      <c r="J504" s="50"/>
      <c r="K504" s="50"/>
    </row>
    <row r="505" spans="1:11">
      <c r="A505" s="27">
        <v>0.41299999999999998</v>
      </c>
      <c r="B505" s="34">
        <v>0.97860000000000003</v>
      </c>
      <c r="F505" s="50"/>
      <c r="G505" s="50"/>
      <c r="H505" s="50"/>
      <c r="I505" s="50"/>
      <c r="J505" s="50"/>
      <c r="K505" s="50"/>
    </row>
    <row r="506" spans="1:11">
      <c r="A506" s="27">
        <v>0.41399999999999998</v>
      </c>
      <c r="B506" s="34">
        <v>0.9788</v>
      </c>
      <c r="F506" s="50"/>
      <c r="G506" s="50"/>
      <c r="H506" s="50"/>
      <c r="I506" s="50"/>
      <c r="J506" s="50"/>
      <c r="K506" s="50"/>
    </row>
    <row r="507" spans="1:11">
      <c r="A507" s="27">
        <v>0.41499999999999998</v>
      </c>
      <c r="B507" s="34">
        <v>0.97899999999999998</v>
      </c>
      <c r="F507" s="50"/>
      <c r="G507" s="50"/>
      <c r="H507" s="50"/>
      <c r="I507" s="50"/>
      <c r="J507" s="50"/>
      <c r="K507" s="50"/>
    </row>
    <row r="508" spans="1:11">
      <c r="A508" s="27">
        <v>0.41599999999999998</v>
      </c>
      <c r="B508" s="34">
        <v>0.97919999999999996</v>
      </c>
      <c r="F508" s="50"/>
      <c r="G508" s="50"/>
      <c r="H508" s="50"/>
      <c r="I508" s="50"/>
      <c r="J508" s="50"/>
      <c r="K508" s="50"/>
    </row>
    <row r="509" spans="1:11">
      <c r="A509" s="27">
        <v>0.41699999999999998</v>
      </c>
      <c r="B509" s="34">
        <v>0.97940000000000005</v>
      </c>
      <c r="F509" s="50"/>
      <c r="G509" s="50"/>
      <c r="H509" s="50"/>
      <c r="I509" s="50"/>
      <c r="J509" s="50"/>
      <c r="K509" s="50"/>
    </row>
    <row r="510" spans="1:11">
      <c r="A510" s="27">
        <v>0.41799999999999998</v>
      </c>
      <c r="B510" s="34">
        <v>0.97950000000000004</v>
      </c>
      <c r="F510" s="50"/>
      <c r="G510" s="50"/>
      <c r="H510" s="50"/>
      <c r="I510" s="50"/>
      <c r="J510" s="50"/>
      <c r="K510" s="50"/>
    </row>
    <row r="511" spans="1:11">
      <c r="A511" s="27">
        <v>0.41899999999999998</v>
      </c>
      <c r="B511" s="34">
        <v>0.97970000000000002</v>
      </c>
      <c r="F511" s="50"/>
      <c r="G511" s="50"/>
      <c r="H511" s="50"/>
      <c r="I511" s="50"/>
      <c r="J511" s="50"/>
      <c r="K511" s="50"/>
    </row>
    <row r="512" spans="1:11">
      <c r="A512" s="27">
        <v>0.42</v>
      </c>
      <c r="B512" s="34">
        <v>0.9798</v>
      </c>
      <c r="F512" s="50"/>
      <c r="G512" s="50"/>
      <c r="H512" s="50"/>
      <c r="I512" s="50"/>
      <c r="J512" s="50"/>
      <c r="K512" s="50"/>
    </row>
    <row r="513" spans="1:11">
      <c r="A513" s="27">
        <v>0.42099999999999999</v>
      </c>
      <c r="B513" s="34">
        <v>0.98</v>
      </c>
      <c r="F513" s="50"/>
      <c r="G513" s="50"/>
      <c r="H513" s="50"/>
      <c r="I513" s="50"/>
      <c r="J513" s="50"/>
      <c r="K513" s="50"/>
    </row>
    <row r="514" spans="1:11">
      <c r="A514" s="27">
        <v>0.42199999999999999</v>
      </c>
      <c r="B514" s="34">
        <v>0.98019999999999996</v>
      </c>
      <c r="F514" s="50"/>
      <c r="G514" s="50"/>
      <c r="H514" s="50"/>
      <c r="I514" s="50"/>
      <c r="J514" s="50"/>
      <c r="K514" s="50"/>
    </row>
    <row r="515" spans="1:11">
      <c r="A515" s="27">
        <v>0.42299999999999999</v>
      </c>
      <c r="B515" s="34">
        <v>0.98040000000000005</v>
      </c>
      <c r="F515" s="50"/>
      <c r="G515" s="50"/>
      <c r="H515" s="50"/>
      <c r="I515" s="50"/>
      <c r="J515" s="50"/>
      <c r="K515" s="50"/>
    </row>
    <row r="516" spans="1:11">
      <c r="A516" s="27">
        <v>0.42399999999999999</v>
      </c>
      <c r="B516" s="34">
        <v>0.98060000000000003</v>
      </c>
      <c r="F516" s="50"/>
      <c r="G516" s="50"/>
      <c r="H516" s="50"/>
      <c r="I516" s="50"/>
      <c r="J516" s="50"/>
      <c r="K516" s="50"/>
    </row>
    <row r="517" spans="1:11">
      <c r="A517" s="27">
        <v>0.42499999999999999</v>
      </c>
      <c r="B517" s="34">
        <v>0.98080000000000001</v>
      </c>
      <c r="F517" s="50"/>
      <c r="G517" s="50"/>
      <c r="H517" s="50"/>
      <c r="I517" s="50"/>
      <c r="J517" s="50"/>
      <c r="K517" s="50"/>
    </row>
    <row r="518" spans="1:11">
      <c r="A518" s="27">
        <v>0.42599999999999999</v>
      </c>
      <c r="B518" s="34">
        <v>0.98099999999999998</v>
      </c>
      <c r="F518" s="50"/>
      <c r="G518" s="50"/>
      <c r="H518" s="50"/>
      <c r="I518" s="50"/>
      <c r="J518" s="50"/>
      <c r="K518" s="50"/>
    </row>
    <row r="519" spans="1:11">
      <c r="A519" s="27">
        <v>0.42699999999999999</v>
      </c>
      <c r="B519" s="34">
        <v>0.98109999999999997</v>
      </c>
      <c r="F519" s="50"/>
      <c r="G519" s="50"/>
      <c r="H519" s="50"/>
      <c r="I519" s="50"/>
      <c r="J519" s="50"/>
      <c r="K519" s="50"/>
    </row>
    <row r="520" spans="1:11">
      <c r="A520" s="27">
        <v>0.42799999999999999</v>
      </c>
      <c r="B520" s="34">
        <v>0.98119999999999996</v>
      </c>
      <c r="F520" s="50"/>
      <c r="G520" s="50"/>
      <c r="H520" s="50"/>
      <c r="I520" s="50"/>
      <c r="J520" s="50"/>
      <c r="K520" s="50"/>
    </row>
    <row r="521" spans="1:11">
      <c r="A521" s="27">
        <v>0.42899999999999999</v>
      </c>
      <c r="B521" s="34">
        <v>0.98140000000000005</v>
      </c>
      <c r="F521" s="50"/>
      <c r="G521" s="50"/>
      <c r="H521" s="50"/>
      <c r="I521" s="50"/>
      <c r="J521" s="50"/>
      <c r="K521" s="50"/>
    </row>
    <row r="522" spans="1:11">
      <c r="A522" s="27">
        <v>0.43</v>
      </c>
      <c r="B522" s="34">
        <v>0.98160000000000003</v>
      </c>
      <c r="F522" s="50"/>
      <c r="G522" s="50"/>
      <c r="H522" s="50"/>
      <c r="I522" s="50"/>
      <c r="J522" s="50"/>
      <c r="K522" s="50"/>
    </row>
    <row r="523" spans="1:11">
      <c r="A523" s="27">
        <v>0.43099999999999999</v>
      </c>
      <c r="B523" s="34">
        <v>0.98180000000000001</v>
      </c>
      <c r="F523" s="50"/>
      <c r="G523" s="50"/>
      <c r="H523" s="50"/>
      <c r="I523" s="50"/>
      <c r="J523" s="50"/>
      <c r="K523" s="50"/>
    </row>
    <row r="524" spans="1:11">
      <c r="A524" s="27">
        <v>0.432</v>
      </c>
      <c r="B524" s="34">
        <v>0.9819</v>
      </c>
      <c r="F524" s="50"/>
      <c r="G524" s="50"/>
      <c r="H524" s="50"/>
      <c r="I524" s="50"/>
      <c r="J524" s="50"/>
      <c r="K524" s="50"/>
    </row>
    <row r="525" spans="1:11">
      <c r="A525" s="27">
        <v>0.433</v>
      </c>
      <c r="B525" s="34">
        <v>0.98209999999999997</v>
      </c>
      <c r="F525" s="50"/>
      <c r="G525" s="50"/>
      <c r="H525" s="50"/>
      <c r="I525" s="50"/>
      <c r="J525" s="50"/>
      <c r="K525" s="50"/>
    </row>
    <row r="526" spans="1:11">
      <c r="A526" s="27">
        <v>0.434</v>
      </c>
      <c r="B526" s="34">
        <v>0.98229999999999995</v>
      </c>
      <c r="F526" s="50"/>
      <c r="G526" s="50"/>
      <c r="H526" s="50"/>
      <c r="I526" s="50"/>
      <c r="J526" s="50"/>
      <c r="K526" s="50"/>
    </row>
    <row r="527" spans="1:11">
      <c r="A527" s="27">
        <v>0.435</v>
      </c>
      <c r="B527" s="34">
        <v>0.98240000000000005</v>
      </c>
      <c r="F527" s="50"/>
      <c r="G527" s="50"/>
      <c r="H527" s="50"/>
      <c r="I527" s="50"/>
      <c r="J527" s="50"/>
      <c r="K527" s="50"/>
    </row>
    <row r="528" spans="1:11">
      <c r="A528" s="27">
        <v>0.436</v>
      </c>
      <c r="B528" s="34">
        <v>0.98260000000000003</v>
      </c>
      <c r="F528" s="50"/>
      <c r="G528" s="50"/>
      <c r="H528" s="50"/>
      <c r="I528" s="50"/>
      <c r="J528" s="50"/>
      <c r="K528" s="50"/>
    </row>
    <row r="529" spans="1:11">
      <c r="A529" s="27">
        <v>0.437</v>
      </c>
      <c r="B529" s="34">
        <v>0.98280000000000001</v>
      </c>
      <c r="F529" s="50"/>
      <c r="G529" s="50"/>
      <c r="H529" s="50"/>
      <c r="I529" s="50"/>
      <c r="J529" s="50"/>
      <c r="K529" s="50"/>
    </row>
    <row r="530" spans="1:11">
      <c r="A530" s="27">
        <v>0.438</v>
      </c>
      <c r="B530" s="34">
        <v>0.9829</v>
      </c>
      <c r="F530" s="50"/>
      <c r="G530" s="50"/>
      <c r="H530" s="50"/>
      <c r="I530" s="50"/>
      <c r="J530" s="50"/>
      <c r="K530" s="50"/>
    </row>
    <row r="531" spans="1:11">
      <c r="A531" s="27">
        <v>0.439</v>
      </c>
      <c r="B531" s="34">
        <v>0.98299999999999998</v>
      </c>
      <c r="F531" s="50"/>
      <c r="G531" s="50"/>
      <c r="H531" s="50"/>
      <c r="I531" s="50"/>
      <c r="J531" s="50"/>
      <c r="K531" s="50"/>
    </row>
    <row r="532" spans="1:11">
      <c r="A532" s="27">
        <v>0.44</v>
      </c>
      <c r="B532" s="34">
        <v>0.98319999999999996</v>
      </c>
      <c r="F532" s="50"/>
      <c r="G532" s="50"/>
      <c r="H532" s="50"/>
      <c r="I532" s="50"/>
      <c r="J532" s="50"/>
      <c r="K532" s="50"/>
    </row>
    <row r="533" spans="1:11">
      <c r="A533" s="27">
        <v>0.441</v>
      </c>
      <c r="B533" s="34">
        <v>0.98329999999999995</v>
      </c>
      <c r="F533" s="50"/>
      <c r="G533" s="50"/>
      <c r="H533" s="50"/>
      <c r="I533" s="50"/>
      <c r="J533" s="50"/>
      <c r="K533" s="50"/>
    </row>
    <row r="534" spans="1:11">
      <c r="A534" s="27">
        <v>0.442</v>
      </c>
      <c r="B534" s="34">
        <v>0.98350000000000004</v>
      </c>
      <c r="F534" s="50"/>
      <c r="G534" s="50"/>
      <c r="H534" s="50"/>
      <c r="I534" s="50"/>
      <c r="J534" s="50"/>
      <c r="K534" s="50"/>
    </row>
    <row r="535" spans="1:11">
      <c r="A535" s="27">
        <v>0.443</v>
      </c>
      <c r="B535" s="34">
        <v>0.98360000000000003</v>
      </c>
    </row>
    <row r="536" spans="1:11">
      <c r="A536" s="27">
        <v>0.44400000000000001</v>
      </c>
      <c r="B536" s="34">
        <v>0.98380000000000001</v>
      </c>
    </row>
    <row r="537" spans="1:11">
      <c r="A537" s="27">
        <v>0.44500000000000001</v>
      </c>
      <c r="B537" s="34">
        <v>0.9839</v>
      </c>
    </row>
    <row r="538" spans="1:11">
      <c r="A538" s="27">
        <v>0.44600000000000001</v>
      </c>
      <c r="B538" s="34">
        <v>0.98409999999999997</v>
      </c>
    </row>
    <row r="539" spans="1:11">
      <c r="A539" s="27">
        <v>0.44700000000000001</v>
      </c>
      <c r="B539" s="34">
        <v>0.98429999999999995</v>
      </c>
    </row>
    <row r="540" spans="1:11">
      <c r="A540" s="27">
        <v>0.44800000000000001</v>
      </c>
      <c r="B540" s="34">
        <v>0.98440000000000005</v>
      </c>
    </row>
    <row r="541" spans="1:11">
      <c r="A541" s="27">
        <v>0.44900000000000001</v>
      </c>
      <c r="B541" s="34">
        <v>0.98460000000000003</v>
      </c>
    </row>
    <row r="542" spans="1:11">
      <c r="A542" s="27">
        <v>0.45</v>
      </c>
      <c r="B542" s="34">
        <v>0.98470000000000002</v>
      </c>
    </row>
    <row r="543" spans="1:11">
      <c r="A543" s="27">
        <v>0.45100000000000001</v>
      </c>
      <c r="B543" s="34">
        <v>0.98480000000000001</v>
      </c>
    </row>
    <row r="544" spans="1:11">
      <c r="A544" s="27">
        <v>0.45200000000000001</v>
      </c>
      <c r="B544" s="34">
        <v>0.9849</v>
      </c>
    </row>
    <row r="545" spans="1:2">
      <c r="A545" s="27">
        <v>0.45300000000000001</v>
      </c>
      <c r="B545" s="34">
        <v>0.98509999999999998</v>
      </c>
    </row>
    <row r="546" spans="1:2">
      <c r="A546" s="27">
        <v>0.45400000000000001</v>
      </c>
      <c r="B546" s="34">
        <v>0.98519999999999996</v>
      </c>
    </row>
    <row r="547" spans="1:2">
      <c r="A547" s="27">
        <v>0.45500000000000002</v>
      </c>
      <c r="B547" s="34">
        <v>0.98529999999999995</v>
      </c>
    </row>
    <row r="548" spans="1:2">
      <c r="A548" s="27">
        <v>0.45600000000000002</v>
      </c>
      <c r="B548" s="34">
        <v>0.98550000000000004</v>
      </c>
    </row>
    <row r="549" spans="1:2">
      <c r="A549" s="27">
        <v>0.45700000000000002</v>
      </c>
      <c r="B549" s="34">
        <v>0.98570000000000002</v>
      </c>
    </row>
    <row r="550" spans="1:2">
      <c r="A550" s="27">
        <v>0.45800000000000002</v>
      </c>
      <c r="B550" s="34">
        <v>0.98580000000000001</v>
      </c>
    </row>
    <row r="551" spans="1:2">
      <c r="A551" s="27">
        <v>0.45900000000000002</v>
      </c>
      <c r="B551" s="34">
        <v>0.9859</v>
      </c>
    </row>
    <row r="552" spans="1:2">
      <c r="A552" s="27">
        <v>0.46</v>
      </c>
      <c r="B552" s="34">
        <v>0.98599999999999999</v>
      </c>
    </row>
    <row r="553" spans="1:2">
      <c r="A553" s="27">
        <v>0.46100000000000002</v>
      </c>
      <c r="B553" s="34">
        <v>0.98619999999999997</v>
      </c>
    </row>
    <row r="554" spans="1:2">
      <c r="A554" s="27">
        <v>0.46200000000000002</v>
      </c>
      <c r="B554" s="34">
        <v>0.98629999999999995</v>
      </c>
    </row>
    <row r="555" spans="1:2">
      <c r="A555" s="27">
        <v>0.46300000000000002</v>
      </c>
      <c r="B555" s="34">
        <v>0.98640000000000005</v>
      </c>
    </row>
    <row r="556" spans="1:2">
      <c r="A556" s="27">
        <v>0.46400000000000002</v>
      </c>
      <c r="B556" s="34">
        <v>0.98650000000000004</v>
      </c>
    </row>
    <row r="557" spans="1:2">
      <c r="A557" s="27">
        <v>0.46500000000000002</v>
      </c>
      <c r="B557" s="34">
        <v>0.98670000000000002</v>
      </c>
    </row>
    <row r="558" spans="1:2">
      <c r="A558" s="27">
        <v>0.46600000000000003</v>
      </c>
      <c r="B558" s="34">
        <v>0.98680000000000001</v>
      </c>
    </row>
    <row r="559" spans="1:2">
      <c r="A559" s="27">
        <v>0.46700000000000003</v>
      </c>
      <c r="B559" s="34">
        <v>0.9869</v>
      </c>
    </row>
    <row r="560" spans="1:2">
      <c r="A560" s="27">
        <v>0.46800000000000003</v>
      </c>
      <c r="B560" s="34">
        <v>0.98709999999999998</v>
      </c>
    </row>
    <row r="561" spans="1:2">
      <c r="A561" s="27">
        <v>0.46899999999999997</v>
      </c>
      <c r="B561" s="34">
        <v>0.98719999999999997</v>
      </c>
    </row>
    <row r="562" spans="1:2">
      <c r="A562" s="27">
        <v>0.47</v>
      </c>
      <c r="B562" s="34">
        <v>0.98729999999999996</v>
      </c>
    </row>
    <row r="563" spans="1:2">
      <c r="A563" s="27">
        <v>0.47099999999999997</v>
      </c>
      <c r="B563" s="34">
        <v>0.98740000000000006</v>
      </c>
    </row>
    <row r="564" spans="1:2">
      <c r="A564" s="27">
        <v>0.47199999999999998</v>
      </c>
      <c r="B564" s="34">
        <v>0.98750000000000004</v>
      </c>
    </row>
    <row r="565" spans="1:2">
      <c r="A565" s="27">
        <v>0.47299999999999998</v>
      </c>
      <c r="B565" s="34">
        <v>0.98760000000000003</v>
      </c>
    </row>
    <row r="566" spans="1:2">
      <c r="A566" s="27">
        <v>0.47399999999999998</v>
      </c>
      <c r="B566" s="34">
        <v>0.98770000000000002</v>
      </c>
    </row>
    <row r="567" spans="1:2">
      <c r="A567" s="27">
        <v>0.47499999999999998</v>
      </c>
      <c r="B567" s="34">
        <v>0.98780000000000001</v>
      </c>
    </row>
    <row r="568" spans="1:2">
      <c r="A568" s="27">
        <v>0.47599999999999998</v>
      </c>
      <c r="B568" s="34">
        <v>0.98799999999999999</v>
      </c>
    </row>
    <row r="569" spans="1:2">
      <c r="A569" s="27">
        <v>0.47699999999999998</v>
      </c>
      <c r="B569" s="34">
        <v>0.98809999999999998</v>
      </c>
    </row>
    <row r="570" spans="1:2">
      <c r="A570" s="27">
        <v>0.47799999999999998</v>
      </c>
      <c r="B570" s="34">
        <v>0.98819999999999997</v>
      </c>
    </row>
    <row r="571" spans="1:2">
      <c r="A571" s="27">
        <v>0.47899999999999998</v>
      </c>
      <c r="B571" s="34">
        <v>0.98829999999999996</v>
      </c>
    </row>
    <row r="572" spans="1:2">
      <c r="A572" s="27">
        <v>0.48</v>
      </c>
      <c r="B572" s="34">
        <v>0.98850000000000005</v>
      </c>
    </row>
    <row r="573" spans="1:2">
      <c r="A573" s="27">
        <v>0.48099999999999998</v>
      </c>
      <c r="B573" s="34">
        <v>0.98860000000000003</v>
      </c>
    </row>
    <row r="574" spans="1:2">
      <c r="A574" s="27">
        <v>0.48199999999999998</v>
      </c>
      <c r="B574" s="34">
        <v>0.98870000000000002</v>
      </c>
    </row>
    <row r="575" spans="1:2">
      <c r="A575" s="27">
        <v>0.48299999999999998</v>
      </c>
      <c r="B575" s="34">
        <v>0.98880000000000001</v>
      </c>
    </row>
    <row r="576" spans="1:2">
      <c r="A576" s="27">
        <v>0.48399999999999999</v>
      </c>
      <c r="B576" s="34">
        <v>0.9889</v>
      </c>
    </row>
    <row r="577" spans="1:2">
      <c r="A577" s="27">
        <v>0.48499999999999999</v>
      </c>
      <c r="B577" s="34">
        <v>0.98899999999999999</v>
      </c>
    </row>
    <row r="578" spans="1:2">
      <c r="A578" s="27">
        <v>0.48599999999999999</v>
      </c>
      <c r="B578" s="34">
        <v>0.98909999999999998</v>
      </c>
    </row>
    <row r="579" spans="1:2">
      <c r="A579" s="27">
        <v>0.48699999999999999</v>
      </c>
      <c r="B579" s="34">
        <v>0.98919999999999997</v>
      </c>
    </row>
    <row r="580" spans="1:2">
      <c r="A580" s="27">
        <v>0.48799999999999999</v>
      </c>
      <c r="B580" s="34">
        <v>0.98929999999999996</v>
      </c>
    </row>
    <row r="581" spans="1:2">
      <c r="A581" s="27">
        <v>0.48899999999999999</v>
      </c>
      <c r="B581" s="34">
        <v>0.98950000000000005</v>
      </c>
    </row>
    <row r="582" spans="1:2">
      <c r="A582" s="27">
        <v>0.49</v>
      </c>
      <c r="B582" s="34">
        <v>0.98960000000000004</v>
      </c>
    </row>
    <row r="583" spans="1:2">
      <c r="A583" s="27">
        <v>0.49099999999999999</v>
      </c>
      <c r="B583" s="34">
        <v>0.98970000000000002</v>
      </c>
    </row>
    <row r="584" spans="1:2">
      <c r="A584" s="27">
        <v>0.49199999999999999</v>
      </c>
      <c r="B584" s="34">
        <v>0.98980000000000001</v>
      </c>
    </row>
    <row r="585" spans="1:2">
      <c r="A585" s="27">
        <v>0.49299999999999999</v>
      </c>
      <c r="B585" s="34">
        <v>0.9899</v>
      </c>
    </row>
    <row r="586" spans="1:2">
      <c r="A586" s="27">
        <v>0.49399999999999999</v>
      </c>
      <c r="B586" s="34">
        <v>0.9899</v>
      </c>
    </row>
    <row r="587" spans="1:2">
      <c r="A587" s="27">
        <v>0.495</v>
      </c>
      <c r="B587" s="34">
        <v>0.99</v>
      </c>
    </row>
    <row r="588" spans="1:2">
      <c r="A588" s="27">
        <v>0.496</v>
      </c>
      <c r="B588" s="34">
        <v>0.99009999999999998</v>
      </c>
    </row>
    <row r="589" spans="1:2">
      <c r="A589" s="27">
        <v>0.497</v>
      </c>
      <c r="B589" s="34">
        <v>0.99019999999999997</v>
      </c>
    </row>
    <row r="590" spans="1:2">
      <c r="A590" s="27">
        <v>0.498</v>
      </c>
      <c r="B590" s="34">
        <v>0.99029999999999996</v>
      </c>
    </row>
    <row r="591" spans="1:2">
      <c r="A591" s="27">
        <v>0.499</v>
      </c>
      <c r="B591" s="34">
        <v>0.99039999999999995</v>
      </c>
    </row>
    <row r="592" spans="1:2">
      <c r="A592" s="27">
        <v>0.5</v>
      </c>
      <c r="B592" s="34">
        <v>0.99050000000000005</v>
      </c>
    </row>
    <row r="593" spans="1:2">
      <c r="A593" s="27">
        <v>0.501</v>
      </c>
      <c r="B593" s="34">
        <v>0.99060000000000004</v>
      </c>
    </row>
    <row r="594" spans="1:2">
      <c r="A594" s="27">
        <v>0.502</v>
      </c>
      <c r="B594" s="34">
        <v>0.99070000000000003</v>
      </c>
    </row>
    <row r="595" spans="1:2">
      <c r="A595" s="27">
        <v>0.503</v>
      </c>
      <c r="B595" s="34">
        <v>0.99080000000000001</v>
      </c>
    </row>
    <row r="596" spans="1:2">
      <c r="A596" s="27">
        <v>0.504</v>
      </c>
      <c r="B596" s="34">
        <v>0.9909</v>
      </c>
    </row>
    <row r="597" spans="1:2">
      <c r="A597" s="27">
        <v>0.505</v>
      </c>
      <c r="B597" s="34">
        <v>0.9909</v>
      </c>
    </row>
    <row r="598" spans="1:2">
      <c r="A598" s="27">
        <v>0.50600000000000001</v>
      </c>
      <c r="B598" s="34">
        <v>0.99099999999999999</v>
      </c>
    </row>
    <row r="599" spans="1:2">
      <c r="A599" s="27">
        <v>0.50700000000000001</v>
      </c>
      <c r="B599" s="34">
        <v>0.99109999999999998</v>
      </c>
    </row>
    <row r="600" spans="1:2">
      <c r="A600" s="27">
        <v>0.50800000000000001</v>
      </c>
      <c r="B600" s="34">
        <v>0.99119999999999997</v>
      </c>
    </row>
    <row r="601" spans="1:2">
      <c r="A601" s="27">
        <v>0.50900000000000001</v>
      </c>
      <c r="B601" s="34">
        <v>0.99129999999999996</v>
      </c>
    </row>
    <row r="602" spans="1:2">
      <c r="A602" s="27">
        <v>0.51</v>
      </c>
      <c r="B602" s="34">
        <v>0.99139999999999995</v>
      </c>
    </row>
    <row r="603" spans="1:2">
      <c r="A603" s="27">
        <v>0.51100000000000001</v>
      </c>
      <c r="B603" s="34">
        <v>0.99150000000000005</v>
      </c>
    </row>
    <row r="604" spans="1:2">
      <c r="A604" s="27">
        <v>0.51200000000000001</v>
      </c>
      <c r="B604" s="34">
        <v>0.99150000000000005</v>
      </c>
    </row>
    <row r="605" spans="1:2">
      <c r="A605" s="27">
        <v>0.51300000000000001</v>
      </c>
      <c r="B605" s="34">
        <v>0.99160000000000004</v>
      </c>
    </row>
    <row r="606" spans="1:2">
      <c r="A606" s="27">
        <v>0.51400000000000001</v>
      </c>
      <c r="B606" s="34">
        <v>0.99170000000000003</v>
      </c>
    </row>
    <row r="607" spans="1:2">
      <c r="A607" s="27">
        <v>0.51500000000000001</v>
      </c>
      <c r="B607" s="34">
        <v>0.99180000000000001</v>
      </c>
    </row>
    <row r="608" spans="1:2">
      <c r="A608" s="27">
        <v>0.51600000000000001</v>
      </c>
      <c r="B608" s="34">
        <v>0.9919</v>
      </c>
    </row>
    <row r="609" spans="1:2">
      <c r="A609" s="27">
        <v>0.51700000000000002</v>
      </c>
      <c r="B609" s="34">
        <v>0.9919</v>
      </c>
    </row>
    <row r="610" spans="1:2">
      <c r="A610" s="27">
        <v>0.51800000000000002</v>
      </c>
      <c r="B610" s="34">
        <v>0.99199999999999999</v>
      </c>
    </row>
    <row r="611" spans="1:2">
      <c r="A611" s="27">
        <v>0.51900000000000002</v>
      </c>
      <c r="B611" s="34">
        <v>0.99209999999999998</v>
      </c>
    </row>
    <row r="612" spans="1:2">
      <c r="A612" s="27">
        <v>0.52</v>
      </c>
      <c r="B612" s="34">
        <v>0.99219999999999997</v>
      </c>
    </row>
    <row r="613" spans="1:2">
      <c r="A613" s="27">
        <v>0.52100000000000002</v>
      </c>
      <c r="B613" s="34">
        <v>0.99229999999999996</v>
      </c>
    </row>
    <row r="614" spans="1:2">
      <c r="A614" s="27">
        <v>0.52200000000000002</v>
      </c>
      <c r="B614" s="34">
        <v>0.99239999999999995</v>
      </c>
    </row>
    <row r="615" spans="1:2">
      <c r="A615" s="27">
        <v>0.52300000000000002</v>
      </c>
      <c r="B615" s="34">
        <v>0.99239999999999995</v>
      </c>
    </row>
    <row r="616" spans="1:2">
      <c r="A616" s="27">
        <v>0.52400000000000002</v>
      </c>
      <c r="B616" s="34">
        <v>0.99250000000000005</v>
      </c>
    </row>
    <row r="617" spans="1:2">
      <c r="A617" s="27">
        <v>0.52500000000000002</v>
      </c>
      <c r="B617" s="34">
        <v>0.99260000000000004</v>
      </c>
    </row>
    <row r="618" spans="1:2">
      <c r="A618" s="27">
        <v>0.52600000000000002</v>
      </c>
      <c r="B618" s="34">
        <v>0.99270000000000003</v>
      </c>
    </row>
    <row r="619" spans="1:2">
      <c r="A619" s="27">
        <v>0.52700000000000002</v>
      </c>
      <c r="B619" s="34">
        <v>0.99270000000000003</v>
      </c>
    </row>
    <row r="620" spans="1:2">
      <c r="A620" s="27">
        <v>0.52800000000000002</v>
      </c>
      <c r="B620" s="34">
        <v>0.99280000000000002</v>
      </c>
    </row>
    <row r="621" spans="1:2">
      <c r="A621" s="27">
        <v>0.52900000000000003</v>
      </c>
      <c r="B621" s="34">
        <v>0.9929</v>
      </c>
    </row>
    <row r="622" spans="1:2">
      <c r="A622" s="27">
        <v>0.53</v>
      </c>
      <c r="B622" s="34">
        <v>0.99299999999999999</v>
      </c>
    </row>
    <row r="623" spans="1:2">
      <c r="A623" s="27">
        <v>0.53100000000000003</v>
      </c>
      <c r="B623" s="34">
        <v>0.99319999999999997</v>
      </c>
    </row>
    <row r="624" spans="1:2">
      <c r="A624" s="27">
        <v>0.53200000000000003</v>
      </c>
      <c r="B624" s="34">
        <v>0.99319999999999997</v>
      </c>
    </row>
    <row r="625" spans="1:2">
      <c r="A625" s="27">
        <v>0.53300000000000003</v>
      </c>
      <c r="B625" s="34">
        <v>0.99319999999999997</v>
      </c>
    </row>
    <row r="626" spans="1:2">
      <c r="A626" s="27">
        <v>0.53400000000000003</v>
      </c>
      <c r="B626" s="34">
        <v>0.99329999999999996</v>
      </c>
    </row>
    <row r="627" spans="1:2">
      <c r="A627" s="27">
        <v>0.53500000000000003</v>
      </c>
      <c r="B627" s="34">
        <v>0.99329999999999996</v>
      </c>
    </row>
    <row r="628" spans="1:2">
      <c r="A628" s="27">
        <v>0.53600000000000003</v>
      </c>
      <c r="B628" s="34">
        <v>0.99339999999999995</v>
      </c>
    </row>
    <row r="629" spans="1:2">
      <c r="A629" s="27">
        <v>0.53700000000000003</v>
      </c>
      <c r="B629" s="34">
        <v>0.99350000000000005</v>
      </c>
    </row>
    <row r="630" spans="1:2">
      <c r="A630" s="27">
        <v>0.53800000000000003</v>
      </c>
      <c r="B630" s="34">
        <v>0.99350000000000005</v>
      </c>
    </row>
    <row r="631" spans="1:2">
      <c r="A631" s="27">
        <v>0.53900000000000003</v>
      </c>
      <c r="B631" s="34">
        <v>0.99360000000000004</v>
      </c>
    </row>
    <row r="632" spans="1:2">
      <c r="A632" s="27">
        <v>0.54</v>
      </c>
      <c r="B632" s="34">
        <v>0.99360000000000004</v>
      </c>
    </row>
    <row r="633" spans="1:2">
      <c r="A633" s="27">
        <v>0.54100000000000004</v>
      </c>
      <c r="B633" s="34">
        <v>0.99370000000000003</v>
      </c>
    </row>
    <row r="634" spans="1:2">
      <c r="A634" s="27">
        <v>0.54200000000000004</v>
      </c>
      <c r="B634" s="34">
        <v>0.99380000000000002</v>
      </c>
    </row>
    <row r="635" spans="1:2">
      <c r="A635" s="27">
        <v>0.54300000000000004</v>
      </c>
      <c r="B635" s="34">
        <v>0.99380000000000002</v>
      </c>
    </row>
    <row r="636" spans="1:2">
      <c r="A636" s="27">
        <v>0.54400000000000004</v>
      </c>
      <c r="B636" s="34">
        <v>0.99390000000000001</v>
      </c>
    </row>
    <row r="637" spans="1:2">
      <c r="A637" s="27">
        <v>0.54500000000000004</v>
      </c>
      <c r="B637" s="34">
        <v>0.99399999999999999</v>
      </c>
    </row>
    <row r="638" spans="1:2">
      <c r="A638" s="27">
        <v>0.54600000000000004</v>
      </c>
      <c r="B638" s="34">
        <v>0.99409999999999998</v>
      </c>
    </row>
    <row r="639" spans="1:2">
      <c r="A639" s="27">
        <v>0.54700000000000004</v>
      </c>
      <c r="B639" s="34">
        <v>0.99412999999999996</v>
      </c>
    </row>
    <row r="640" spans="1:2">
      <c r="A640" s="27">
        <v>0.54800000000000004</v>
      </c>
      <c r="B640" s="34">
        <v>0.99419999999999997</v>
      </c>
    </row>
    <row r="641" spans="1:2">
      <c r="A641" s="27">
        <v>0.54900000000000004</v>
      </c>
      <c r="B641" s="34">
        <v>0.99419999999999997</v>
      </c>
    </row>
    <row r="642" spans="1:2">
      <c r="A642" s="27">
        <v>0.55000000000000004</v>
      </c>
      <c r="B642" s="34">
        <v>0.99419999999999997</v>
      </c>
    </row>
    <row r="643" spans="1:2">
      <c r="A643" s="27">
        <v>0.55100000000000005</v>
      </c>
      <c r="B643" s="34">
        <v>0.99419999999999997</v>
      </c>
    </row>
    <row r="644" spans="1:2">
      <c r="A644" s="27">
        <v>0.55200000000000005</v>
      </c>
      <c r="B644" s="34">
        <v>0.99429999999999996</v>
      </c>
    </row>
    <row r="645" spans="1:2">
      <c r="A645" s="27">
        <v>0.55300000000000005</v>
      </c>
      <c r="B645" s="34">
        <v>0.99439999999999995</v>
      </c>
    </row>
    <row r="646" spans="1:2">
      <c r="A646" s="27">
        <v>0.55400000000000005</v>
      </c>
      <c r="B646" s="34">
        <v>0.99439999999999995</v>
      </c>
    </row>
    <row r="647" spans="1:2">
      <c r="A647" s="27">
        <v>0.55500000000000005</v>
      </c>
      <c r="B647" s="34">
        <v>0.99450000000000005</v>
      </c>
    </row>
    <row r="648" spans="1:2">
      <c r="A648" s="27">
        <v>0.55600000000000005</v>
      </c>
      <c r="B648" s="34">
        <v>0.99450000000000005</v>
      </c>
    </row>
    <row r="649" spans="1:2">
      <c r="A649" s="27">
        <v>0.55700000000000005</v>
      </c>
      <c r="B649" s="34">
        <v>0.99460000000000004</v>
      </c>
    </row>
    <row r="650" spans="1:2">
      <c r="A650" s="27">
        <v>0.55800000000000005</v>
      </c>
      <c r="B650" s="34">
        <v>0.99470000000000003</v>
      </c>
    </row>
    <row r="651" spans="1:2">
      <c r="A651" s="27">
        <v>0.55900000000000005</v>
      </c>
      <c r="B651" s="34">
        <v>0.99473</v>
      </c>
    </row>
    <row r="652" spans="1:2">
      <c r="A652" s="27">
        <v>0.56000000000000005</v>
      </c>
      <c r="B652" s="34">
        <v>0.99470000000000003</v>
      </c>
    </row>
    <row r="653" spans="1:2">
      <c r="A653" s="27">
        <v>0.56100000000000005</v>
      </c>
      <c r="B653" s="34">
        <v>0.99480000000000002</v>
      </c>
    </row>
    <row r="654" spans="1:2">
      <c r="A654" s="27">
        <v>0.56200000000000006</v>
      </c>
      <c r="B654" s="34">
        <v>0.99490000000000001</v>
      </c>
    </row>
    <row r="655" spans="1:2">
      <c r="A655" s="27">
        <v>0.56299999999999994</v>
      </c>
      <c r="B655" s="34">
        <v>0.99490000000000001</v>
      </c>
    </row>
    <row r="656" spans="1:2">
      <c r="A656" s="27">
        <v>0.56399999999999995</v>
      </c>
      <c r="B656" s="34">
        <v>0.995</v>
      </c>
    </row>
    <row r="657" spans="1:2">
      <c r="A657" s="27">
        <v>0.56499999999999995</v>
      </c>
      <c r="B657" s="34">
        <v>0.995</v>
      </c>
    </row>
    <row r="658" spans="1:2">
      <c r="A658" s="27">
        <v>0.56599999999999995</v>
      </c>
      <c r="B658" s="34">
        <v>0.99509999999999998</v>
      </c>
    </row>
    <row r="659" spans="1:2">
      <c r="A659" s="27">
        <v>0.56699999999999995</v>
      </c>
      <c r="B659" s="34">
        <v>0.99509999999999998</v>
      </c>
    </row>
    <row r="660" spans="1:2">
      <c r="A660" s="27">
        <v>0.56799999999999995</v>
      </c>
      <c r="B660" s="34">
        <v>0.99519999999999997</v>
      </c>
    </row>
    <row r="661" spans="1:2">
      <c r="A661" s="27">
        <v>0.56899999999999995</v>
      </c>
      <c r="B661" s="34">
        <v>0.99519999999999997</v>
      </c>
    </row>
    <row r="662" spans="1:2">
      <c r="A662" s="27">
        <v>0.56999999999999995</v>
      </c>
      <c r="B662" s="34">
        <v>0.99529999999999996</v>
      </c>
    </row>
    <row r="663" spans="1:2">
      <c r="A663" s="27">
        <v>0.57099999999999995</v>
      </c>
      <c r="B663" s="34">
        <v>0.99529999999999996</v>
      </c>
    </row>
    <row r="664" spans="1:2">
      <c r="A664" s="27">
        <v>0.57199999999999995</v>
      </c>
      <c r="B664" s="34">
        <v>0.99539999999999995</v>
      </c>
    </row>
    <row r="665" spans="1:2">
      <c r="A665" s="27">
        <v>0.57299999999999995</v>
      </c>
      <c r="B665" s="34">
        <v>0.99539999999999995</v>
      </c>
    </row>
    <row r="666" spans="1:2">
      <c r="A666" s="27">
        <v>0.57399999999999995</v>
      </c>
      <c r="B666" s="34">
        <v>0.99550000000000005</v>
      </c>
    </row>
    <row r="667" spans="1:2">
      <c r="A667" s="27">
        <v>0.57499999999999996</v>
      </c>
      <c r="B667" s="34">
        <v>0.99550000000000005</v>
      </c>
    </row>
    <row r="668" spans="1:2">
      <c r="A668" s="27">
        <v>0.57599999999999996</v>
      </c>
      <c r="B668" s="34">
        <v>0.99560000000000004</v>
      </c>
    </row>
    <row r="669" spans="1:2">
      <c r="A669" s="27">
        <v>0.57699999999999996</v>
      </c>
      <c r="B669" s="34">
        <v>0.99560000000000004</v>
      </c>
    </row>
    <row r="670" spans="1:2">
      <c r="A670" s="27">
        <v>0.57799999999999996</v>
      </c>
      <c r="B670" s="34">
        <v>0.99570000000000003</v>
      </c>
    </row>
    <row r="671" spans="1:2">
      <c r="A671" s="27">
        <v>0.57899999999999996</v>
      </c>
      <c r="B671" s="34">
        <v>0.99570000000000003</v>
      </c>
    </row>
    <row r="672" spans="1:2">
      <c r="A672" s="27">
        <v>0.57999999999999996</v>
      </c>
      <c r="B672" s="34">
        <v>0.99570000000000003</v>
      </c>
    </row>
    <row r="673" spans="1:2">
      <c r="A673" s="27">
        <v>0.58099999999999996</v>
      </c>
      <c r="B673" s="34">
        <v>0.99580000000000002</v>
      </c>
    </row>
    <row r="674" spans="1:2">
      <c r="A674" s="27">
        <v>0.58199999999999996</v>
      </c>
      <c r="B674" s="34">
        <v>0.99580000000000002</v>
      </c>
    </row>
    <row r="675" spans="1:2">
      <c r="A675" s="27">
        <v>0.58299999999999996</v>
      </c>
      <c r="B675" s="34">
        <v>0.99590000000000001</v>
      </c>
    </row>
    <row r="676" spans="1:2">
      <c r="A676" s="27">
        <v>0.58399999999999996</v>
      </c>
      <c r="B676" s="34">
        <v>0.99590000000000001</v>
      </c>
    </row>
    <row r="677" spans="1:2">
      <c r="A677" s="27">
        <v>0.58499999999999996</v>
      </c>
      <c r="B677" s="34">
        <v>0.996</v>
      </c>
    </row>
    <row r="678" spans="1:2">
      <c r="A678" s="27">
        <v>0.58599999999999997</v>
      </c>
      <c r="B678" s="34">
        <v>0.996</v>
      </c>
    </row>
    <row r="679" spans="1:2">
      <c r="A679" s="27">
        <v>0.58699999999999997</v>
      </c>
      <c r="B679" s="34">
        <v>0.996</v>
      </c>
    </row>
    <row r="680" spans="1:2">
      <c r="A680" s="27">
        <v>0.58799999999999997</v>
      </c>
      <c r="B680" s="34">
        <v>0.99609999999999999</v>
      </c>
    </row>
    <row r="681" spans="1:2">
      <c r="A681" s="27">
        <v>0.58899999999999997</v>
      </c>
      <c r="B681" s="34">
        <v>0.99609999999999999</v>
      </c>
    </row>
    <row r="682" spans="1:2">
      <c r="A682" s="27">
        <v>0.59</v>
      </c>
      <c r="B682" s="34">
        <v>0.99619999999999997</v>
      </c>
    </row>
    <row r="683" spans="1:2">
      <c r="A683" s="27">
        <v>0.59099999999999997</v>
      </c>
      <c r="B683" s="34">
        <v>0.99619999999999997</v>
      </c>
    </row>
    <row r="684" spans="1:2">
      <c r="A684" s="27">
        <v>0.59199999999999997</v>
      </c>
      <c r="B684" s="34">
        <v>0.99629999999999996</v>
      </c>
    </row>
    <row r="685" spans="1:2">
      <c r="A685" s="27">
        <v>0.59299999999999997</v>
      </c>
      <c r="B685" s="34">
        <v>0.99629999999999996</v>
      </c>
    </row>
    <row r="686" spans="1:2">
      <c r="A686" s="27">
        <v>0.59399999999999997</v>
      </c>
      <c r="B686" s="34">
        <v>0.99629999999999996</v>
      </c>
    </row>
    <row r="687" spans="1:2">
      <c r="A687" s="27">
        <v>0.59499999999999997</v>
      </c>
      <c r="B687" s="34">
        <v>0.99639999999999995</v>
      </c>
    </row>
    <row r="688" spans="1:2">
      <c r="A688" s="27">
        <v>0.59599999999999997</v>
      </c>
      <c r="B688" s="34">
        <v>0.99639999999999995</v>
      </c>
    </row>
    <row r="689" spans="1:2">
      <c r="A689" s="27">
        <v>0.59699999999999998</v>
      </c>
      <c r="B689" s="34">
        <v>0.99639999999999995</v>
      </c>
    </row>
    <row r="690" spans="1:2">
      <c r="A690" s="27">
        <v>0.59799999999999998</v>
      </c>
      <c r="B690" s="34">
        <v>0.99650000000000005</v>
      </c>
    </row>
    <row r="691" spans="1:2">
      <c r="A691" s="27">
        <v>0.59899999999999998</v>
      </c>
      <c r="B691" s="34">
        <v>0.99650000000000005</v>
      </c>
    </row>
    <row r="692" spans="1:2">
      <c r="A692" s="27">
        <v>0.6</v>
      </c>
      <c r="B692" s="34">
        <v>0.99650000000000005</v>
      </c>
    </row>
    <row r="693" spans="1:2">
      <c r="A693" s="27">
        <v>0.61</v>
      </c>
      <c r="B693" s="34">
        <v>0.99690000000000001</v>
      </c>
    </row>
    <row r="694" spans="1:2">
      <c r="A694" s="27">
        <v>0.62</v>
      </c>
      <c r="B694" s="34">
        <v>0.99719999999999998</v>
      </c>
    </row>
    <row r="695" spans="1:2">
      <c r="A695" s="27">
        <v>0.63</v>
      </c>
      <c r="B695" s="34">
        <v>0.99750000000000005</v>
      </c>
    </row>
    <row r="696" spans="1:2">
      <c r="A696" s="27">
        <v>0.64</v>
      </c>
      <c r="B696" s="34">
        <v>0.99770000000000003</v>
      </c>
    </row>
    <row r="697" spans="1:2">
      <c r="A697" s="27">
        <v>0.65</v>
      </c>
      <c r="B697" s="34">
        <v>0.998</v>
      </c>
    </row>
    <row r="698" spans="1:2">
      <c r="A698" s="27">
        <v>0.66</v>
      </c>
      <c r="B698" s="34">
        <v>0.99819999999999998</v>
      </c>
    </row>
    <row r="699" spans="1:2">
      <c r="A699" s="27">
        <v>0.67</v>
      </c>
      <c r="B699" s="34">
        <v>0.99829999999999997</v>
      </c>
    </row>
    <row r="700" spans="1:2">
      <c r="A700" s="27">
        <v>0.68</v>
      </c>
      <c r="B700" s="34">
        <v>0.99850000000000005</v>
      </c>
    </row>
    <row r="701" spans="1:2">
      <c r="A701" s="27">
        <v>0.69</v>
      </c>
      <c r="B701" s="34">
        <v>0.99870000000000003</v>
      </c>
    </row>
    <row r="702" spans="1:2">
      <c r="A702" s="27">
        <v>0.7</v>
      </c>
      <c r="B702" s="34">
        <v>0.99880000000000002</v>
      </c>
    </row>
    <row r="703" spans="1:2">
      <c r="A703" s="27">
        <v>0.71</v>
      </c>
      <c r="B703" s="34">
        <v>0.99890000000000001</v>
      </c>
    </row>
    <row r="704" spans="1:2">
      <c r="A704" s="27">
        <v>0.72</v>
      </c>
      <c r="B704" s="34">
        <v>0.999</v>
      </c>
    </row>
    <row r="705" spans="1:2">
      <c r="A705" s="27">
        <v>0.73</v>
      </c>
      <c r="B705" s="34">
        <v>0.99909999999999999</v>
      </c>
    </row>
    <row r="706" spans="1:2">
      <c r="A706" s="27">
        <v>0.74</v>
      </c>
      <c r="B706" s="34">
        <v>0.99919999999999998</v>
      </c>
    </row>
    <row r="707" spans="1:2">
      <c r="A707" s="27">
        <v>0.75</v>
      </c>
      <c r="B707" s="34">
        <v>0.99929999999999997</v>
      </c>
    </row>
    <row r="708" spans="1:2">
      <c r="A708" s="27">
        <v>0.76</v>
      </c>
      <c r="B708" s="34">
        <v>0.99939999999999996</v>
      </c>
    </row>
    <row r="709" spans="1:2">
      <c r="A709" s="27">
        <v>0.77</v>
      </c>
      <c r="B709" s="34">
        <v>0.99950000000000006</v>
      </c>
    </row>
    <row r="710" spans="1:2">
      <c r="A710" s="27">
        <v>0.78</v>
      </c>
      <c r="B710" s="34">
        <v>0.99960000000000004</v>
      </c>
    </row>
    <row r="711" spans="1:2">
      <c r="A711" s="27">
        <v>0.79</v>
      </c>
      <c r="B711" s="34">
        <v>0.99960000000000004</v>
      </c>
    </row>
    <row r="712" spans="1:2">
      <c r="A712" s="27">
        <v>0.8</v>
      </c>
      <c r="B712" s="34">
        <v>0.99960000000000004</v>
      </c>
    </row>
    <row r="713" spans="1:2">
      <c r="A713" s="27">
        <v>0.81</v>
      </c>
      <c r="B713" s="34">
        <v>0.99960000000000004</v>
      </c>
    </row>
    <row r="714" spans="1:2">
      <c r="A714" s="27">
        <v>0.82</v>
      </c>
      <c r="B714" s="34">
        <v>0.99970000000000003</v>
      </c>
    </row>
    <row r="715" spans="1:2">
      <c r="A715" s="27">
        <v>0.83</v>
      </c>
      <c r="B715" s="34">
        <v>0.99970000000000003</v>
      </c>
    </row>
    <row r="716" spans="1:2">
      <c r="A716" s="27">
        <v>0.84</v>
      </c>
      <c r="B716" s="34">
        <v>0.99970000000000003</v>
      </c>
    </row>
    <row r="717" spans="1:2">
      <c r="A717" s="27">
        <v>0.85</v>
      </c>
      <c r="B717" s="34">
        <v>0.99980000000000002</v>
      </c>
    </row>
    <row r="718" spans="1:2">
      <c r="A718" s="27">
        <v>0.86</v>
      </c>
      <c r="B718" s="34">
        <v>0.99980000000000002</v>
      </c>
    </row>
    <row r="719" spans="1:2">
      <c r="A719" s="27">
        <v>0.87</v>
      </c>
      <c r="B719" s="34">
        <v>0.99980000000000002</v>
      </c>
    </row>
    <row r="720" spans="1:2">
      <c r="A720" s="27">
        <v>0.88</v>
      </c>
      <c r="B720" s="34">
        <v>0.99980000000000002</v>
      </c>
    </row>
    <row r="721" spans="1:2">
      <c r="A721" s="27">
        <v>0.89</v>
      </c>
      <c r="B721" s="34">
        <v>0.99980000000000002</v>
      </c>
    </row>
    <row r="722" spans="1:2">
      <c r="A722" s="27">
        <v>0.9</v>
      </c>
      <c r="B722" s="34">
        <v>0.99990000000000001</v>
      </c>
    </row>
    <row r="723" spans="1:2">
      <c r="A723" s="27">
        <v>0.91</v>
      </c>
      <c r="B723" s="34">
        <v>0.99990000000000001</v>
      </c>
    </row>
    <row r="724" spans="1:2">
      <c r="A724" s="27">
        <v>0.92</v>
      </c>
      <c r="B724" s="34">
        <v>0.99990000000000001</v>
      </c>
    </row>
    <row r="725" spans="1:2">
      <c r="A725" s="27">
        <v>0.93</v>
      </c>
      <c r="B725" s="34">
        <v>0.99990000000000001</v>
      </c>
    </row>
    <row r="726" spans="1:2">
      <c r="A726" s="27">
        <v>0.94</v>
      </c>
      <c r="B726" s="34">
        <v>0.99990000000000001</v>
      </c>
    </row>
    <row r="727" spans="1:2">
      <c r="A727" s="27">
        <v>0.95</v>
      </c>
      <c r="B727" s="34">
        <v>0.99990000000000001</v>
      </c>
    </row>
    <row r="728" spans="1:2">
      <c r="A728" s="27">
        <v>0.96</v>
      </c>
      <c r="B728" s="34">
        <v>0.99990000000000001</v>
      </c>
    </row>
    <row r="729" spans="1:2">
      <c r="A729" s="27">
        <v>0.97</v>
      </c>
      <c r="B729" s="34">
        <v>0.99990000000000001</v>
      </c>
    </row>
    <row r="730" spans="1:2">
      <c r="A730" s="27">
        <v>0.98</v>
      </c>
      <c r="B730" s="34">
        <v>0.99990000000000001</v>
      </c>
    </row>
    <row r="731" spans="1:2">
      <c r="A731" s="27">
        <v>0.99</v>
      </c>
      <c r="B731" s="34">
        <v>1</v>
      </c>
    </row>
    <row r="732" spans="1:2">
      <c r="A732" s="27">
        <v>1</v>
      </c>
      <c r="B732" s="34">
        <v>1</v>
      </c>
    </row>
  </sheetData>
  <mergeCells count="111">
    <mergeCell ref="G429:I429"/>
    <mergeCell ref="G430:I430"/>
    <mergeCell ref="G431:I431"/>
    <mergeCell ref="G423:I423"/>
    <mergeCell ref="G424:I424"/>
    <mergeCell ref="G425:I425"/>
    <mergeCell ref="G426:I426"/>
    <mergeCell ref="G427:I427"/>
    <mergeCell ref="G428:I428"/>
    <mergeCell ref="G417:I417"/>
    <mergeCell ref="G418:I418"/>
    <mergeCell ref="G419:I419"/>
    <mergeCell ref="G420:I420"/>
    <mergeCell ref="G421:I421"/>
    <mergeCell ref="G422:I422"/>
    <mergeCell ref="G411:I411"/>
    <mergeCell ref="G412:I412"/>
    <mergeCell ref="G413:I413"/>
    <mergeCell ref="G414:I414"/>
    <mergeCell ref="G415:I415"/>
    <mergeCell ref="G416:I416"/>
    <mergeCell ref="G405:I405"/>
    <mergeCell ref="G406:I406"/>
    <mergeCell ref="G407:I407"/>
    <mergeCell ref="G408:I408"/>
    <mergeCell ref="G409:I409"/>
    <mergeCell ref="G410:I410"/>
    <mergeCell ref="G399:I399"/>
    <mergeCell ref="G400:I400"/>
    <mergeCell ref="G401:I401"/>
    <mergeCell ref="G402:I402"/>
    <mergeCell ref="G403:I403"/>
    <mergeCell ref="G404:I404"/>
    <mergeCell ref="G393:I393"/>
    <mergeCell ref="G394:I394"/>
    <mergeCell ref="G395:I395"/>
    <mergeCell ref="G396:I396"/>
    <mergeCell ref="G397:I397"/>
    <mergeCell ref="G398:I398"/>
    <mergeCell ref="G387:I387"/>
    <mergeCell ref="G388:I388"/>
    <mergeCell ref="G389:I389"/>
    <mergeCell ref="G390:I390"/>
    <mergeCell ref="G391:I391"/>
    <mergeCell ref="G392:I392"/>
    <mergeCell ref="G381:I381"/>
    <mergeCell ref="G382:I382"/>
    <mergeCell ref="G383:I383"/>
    <mergeCell ref="G384:I384"/>
    <mergeCell ref="G385:I385"/>
    <mergeCell ref="G386:I386"/>
    <mergeCell ref="G375:I375"/>
    <mergeCell ref="G376:I376"/>
    <mergeCell ref="G377:I377"/>
    <mergeCell ref="G378:I378"/>
    <mergeCell ref="G379:I379"/>
    <mergeCell ref="G380:I380"/>
    <mergeCell ref="G369:I369"/>
    <mergeCell ref="G370:I370"/>
    <mergeCell ref="G371:I371"/>
    <mergeCell ref="G372:I372"/>
    <mergeCell ref="G373:I373"/>
    <mergeCell ref="G374:I374"/>
    <mergeCell ref="G363:I363"/>
    <mergeCell ref="G364:I364"/>
    <mergeCell ref="G365:I365"/>
    <mergeCell ref="G366:I366"/>
    <mergeCell ref="G367:I367"/>
    <mergeCell ref="G368:I368"/>
    <mergeCell ref="G357:I357"/>
    <mergeCell ref="G358:I358"/>
    <mergeCell ref="G359:I359"/>
    <mergeCell ref="G360:I360"/>
    <mergeCell ref="G361:I361"/>
    <mergeCell ref="G362:I362"/>
    <mergeCell ref="G351:I351"/>
    <mergeCell ref="G352:I352"/>
    <mergeCell ref="G353:I353"/>
    <mergeCell ref="G354:I354"/>
    <mergeCell ref="G355:I355"/>
    <mergeCell ref="G356:I356"/>
    <mergeCell ref="G345:I345"/>
    <mergeCell ref="G346:I346"/>
    <mergeCell ref="G347:I347"/>
    <mergeCell ref="G348:I348"/>
    <mergeCell ref="G349:I349"/>
    <mergeCell ref="G350:I350"/>
    <mergeCell ref="G339:I339"/>
    <mergeCell ref="G340:I340"/>
    <mergeCell ref="G341:I341"/>
    <mergeCell ref="G342:I342"/>
    <mergeCell ref="G343:I343"/>
    <mergeCell ref="G344:I344"/>
    <mergeCell ref="G333:I333"/>
    <mergeCell ref="G334:I334"/>
    <mergeCell ref="G335:I335"/>
    <mergeCell ref="G336:I336"/>
    <mergeCell ref="G337:I337"/>
    <mergeCell ref="G338:I338"/>
    <mergeCell ref="G328:J328"/>
    <mergeCell ref="G332:I332"/>
    <mergeCell ref="R2:R3"/>
    <mergeCell ref="S2:S3"/>
    <mergeCell ref="T2:X2"/>
    <mergeCell ref="Z3:Z4"/>
    <mergeCell ref="AA3:AF3"/>
    <mergeCell ref="AH3:AH4"/>
    <mergeCell ref="AI3:AN3"/>
    <mergeCell ref="D20:G20"/>
    <mergeCell ref="D21:D22"/>
    <mergeCell ref="E21:G21"/>
  </mergeCells>
  <phoneticPr fontId="39" type="noConversion"/>
  <pageMargins left="0.75" right="0.75" top="1" bottom="1" header="0.5" footer="0.5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32"/>
  <sheetViews>
    <sheetView workbookViewId="0">
      <selection activeCell="Q23" sqref="Q23"/>
    </sheetView>
  </sheetViews>
  <sheetFormatPr defaultRowHeight="13.5"/>
  <cols>
    <col min="2" max="2" width="10.33203125" bestFit="1" customWidth="1"/>
    <col min="22" max="22" width="9.77734375" bestFit="1" customWidth="1"/>
  </cols>
  <sheetData>
    <row r="1" spans="1:40" ht="16.5">
      <c r="A1" s="23" t="s">
        <v>143</v>
      </c>
      <c r="B1" s="23" t="s">
        <v>144</v>
      </c>
      <c r="D1" s="24" t="s">
        <v>145</v>
      </c>
      <c r="E1" s="25" t="s">
        <v>146</v>
      </c>
      <c r="Z1" s="26" t="s">
        <v>147</v>
      </c>
      <c r="AH1" s="26" t="s">
        <v>148</v>
      </c>
    </row>
    <row r="2" spans="1:40">
      <c r="A2" s="27"/>
      <c r="B2" s="28"/>
      <c r="D2" s="29" t="s">
        <v>149</v>
      </c>
      <c r="E2" s="30">
        <v>0.8</v>
      </c>
      <c r="F2" s="31">
        <v>0.8</v>
      </c>
      <c r="G2" s="31">
        <v>0.8</v>
      </c>
      <c r="H2" s="31">
        <v>2</v>
      </c>
      <c r="I2" s="31">
        <v>2</v>
      </c>
      <c r="J2" s="31">
        <v>2</v>
      </c>
      <c r="L2" s="32" t="s">
        <v>71</v>
      </c>
      <c r="M2" s="33">
        <v>0.02</v>
      </c>
      <c r="N2" s="33">
        <v>3.3000000000000002E-2</v>
      </c>
      <c r="O2" s="33">
        <v>0.05</v>
      </c>
      <c r="P2" s="33">
        <v>0.1</v>
      </c>
      <c r="R2" s="1571" t="s">
        <v>151</v>
      </c>
      <c r="S2" s="1571" t="s">
        <v>137</v>
      </c>
      <c r="T2" s="1573" t="s">
        <v>12</v>
      </c>
      <c r="U2" s="1574"/>
      <c r="V2" s="1574"/>
      <c r="W2" s="1574"/>
      <c r="X2" s="1575"/>
    </row>
    <row r="3" spans="1:40">
      <c r="A3" s="27">
        <v>1E-4</v>
      </c>
      <c r="B3" s="34">
        <v>4.4669999999999996</v>
      </c>
      <c r="D3" s="35" t="s">
        <v>154</v>
      </c>
      <c r="E3" s="36">
        <v>1.3</v>
      </c>
      <c r="F3" s="36">
        <v>1.5</v>
      </c>
      <c r="G3" s="36">
        <v>2</v>
      </c>
      <c r="H3" s="36">
        <v>1.3</v>
      </c>
      <c r="I3" s="36">
        <v>1.5</v>
      </c>
      <c r="J3" s="36">
        <v>2</v>
      </c>
      <c r="L3" s="37">
        <v>4.0000000000000002E-4</v>
      </c>
      <c r="M3" s="33">
        <v>2.08</v>
      </c>
      <c r="N3" s="33">
        <v>2.2799999999999998</v>
      </c>
      <c r="O3" s="33">
        <v>2.42</v>
      </c>
      <c r="P3" s="33">
        <v>2.5299999999999998</v>
      </c>
      <c r="R3" s="1571"/>
      <c r="S3" s="1571"/>
      <c r="T3" s="23">
        <v>0.01</v>
      </c>
      <c r="U3" s="32">
        <v>0.02</v>
      </c>
      <c r="V3" s="32">
        <v>3.3000000000000002E-2</v>
      </c>
      <c r="W3" s="32">
        <v>0.05</v>
      </c>
      <c r="X3" s="32">
        <v>0.1</v>
      </c>
      <c r="Z3" s="1571" t="s">
        <v>155</v>
      </c>
      <c r="AA3" s="1571" t="s">
        <v>156</v>
      </c>
      <c r="AB3" s="1571"/>
      <c r="AC3" s="1571"/>
      <c r="AD3" s="1571"/>
      <c r="AE3" s="1571"/>
      <c r="AF3" s="1571"/>
      <c r="AH3" s="1571" t="s">
        <v>155</v>
      </c>
      <c r="AI3" s="1571" t="s">
        <v>156</v>
      </c>
      <c r="AJ3" s="1571"/>
      <c r="AK3" s="1571"/>
      <c r="AL3" s="1571"/>
      <c r="AM3" s="1571"/>
      <c r="AN3" s="1571"/>
    </row>
    <row r="4" spans="1:40">
      <c r="A4" s="27">
        <v>2.0000000000000001E-4</v>
      </c>
      <c r="B4" s="34">
        <v>3.7570000000000001</v>
      </c>
      <c r="D4" s="38">
        <v>2.9999999999999997E-4</v>
      </c>
      <c r="E4" s="39">
        <v>5.69</v>
      </c>
      <c r="F4" s="39">
        <v>5.63</v>
      </c>
      <c r="G4" s="39">
        <v>5.53</v>
      </c>
      <c r="H4" s="39">
        <v>4.21</v>
      </c>
      <c r="I4" s="39">
        <v>4.1100000000000003</v>
      </c>
      <c r="J4" s="39">
        <v>4.22</v>
      </c>
      <c r="L4" s="37">
        <v>5.0000000000000001E-4</v>
      </c>
      <c r="M4" s="33">
        <v>1.96</v>
      </c>
      <c r="N4" s="33">
        <v>2.13</v>
      </c>
      <c r="O4" s="33">
        <v>2.2599999999999998</v>
      </c>
      <c r="P4" s="33">
        <v>2.38</v>
      </c>
      <c r="R4" s="37">
        <v>1E-4</v>
      </c>
      <c r="S4" s="33">
        <v>1.4750000000000001</v>
      </c>
      <c r="T4" s="33"/>
      <c r="U4" s="33">
        <v>1.06</v>
      </c>
      <c r="V4" s="33">
        <v>0.99</v>
      </c>
      <c r="W4" s="33">
        <v>0.88</v>
      </c>
      <c r="X4" s="33">
        <v>0.72499999999999998</v>
      </c>
      <c r="Z4" s="1571"/>
      <c r="AA4" s="28">
        <v>2E-3</v>
      </c>
      <c r="AB4" s="28">
        <v>5.0000000000000001E-3</v>
      </c>
      <c r="AC4" s="28">
        <v>0.01</v>
      </c>
      <c r="AD4" s="28">
        <v>0.02</v>
      </c>
      <c r="AE4" s="28">
        <v>0.04</v>
      </c>
      <c r="AF4" s="28">
        <v>0.08</v>
      </c>
      <c r="AH4" s="1571"/>
      <c r="AI4" s="28">
        <v>2E-3</v>
      </c>
      <c r="AJ4" s="28">
        <v>5.0000000000000001E-3</v>
      </c>
      <c r="AK4" s="28">
        <v>0.01</v>
      </c>
      <c r="AL4" s="28">
        <v>0.02</v>
      </c>
      <c r="AM4" s="28">
        <v>0.04</v>
      </c>
      <c r="AN4" s="28">
        <v>0.08</v>
      </c>
    </row>
    <row r="5" spans="1:40">
      <c r="A5" s="27">
        <v>2.9999999999999997E-4</v>
      </c>
      <c r="B5" s="34">
        <v>3.395</v>
      </c>
      <c r="D5" s="38">
        <v>5.9999999999999995E-4</v>
      </c>
      <c r="E5" s="39">
        <v>5.4</v>
      </c>
      <c r="F5" s="39">
        <v>5.33</v>
      </c>
      <c r="G5" s="39">
        <v>5.25</v>
      </c>
      <c r="H5" s="39">
        <v>3.99</v>
      </c>
      <c r="I5" s="39">
        <v>3.93</v>
      </c>
      <c r="J5" s="39">
        <v>3.98</v>
      </c>
      <c r="L5" s="37">
        <v>5.9999999999999995E-4</v>
      </c>
      <c r="M5" s="33">
        <v>1.86</v>
      </c>
      <c r="N5" s="33">
        <v>2.02</v>
      </c>
      <c r="O5" s="33">
        <v>2.13</v>
      </c>
      <c r="P5" s="33">
        <v>2.27</v>
      </c>
      <c r="R5" s="37">
        <v>2.0000000000000001E-4</v>
      </c>
      <c r="S5" s="33">
        <v>1.4750000000000001</v>
      </c>
      <c r="T5" s="33"/>
      <c r="U5" s="33">
        <v>1.06</v>
      </c>
      <c r="V5" s="33">
        <v>0.995</v>
      </c>
      <c r="W5" s="33">
        <v>0.88</v>
      </c>
      <c r="X5" s="33">
        <v>0.73</v>
      </c>
      <c r="Z5" s="40">
        <v>0</v>
      </c>
      <c r="AA5" s="41">
        <v>0.69</v>
      </c>
      <c r="AB5" s="41">
        <v>0.46</v>
      </c>
      <c r="AC5" s="41">
        <v>0.34</v>
      </c>
      <c r="AD5" s="41">
        <v>0.25</v>
      </c>
      <c r="AE5" s="41">
        <v>0.2</v>
      </c>
      <c r="AF5" s="41">
        <v>0.16</v>
      </c>
      <c r="AH5" s="40">
        <v>0</v>
      </c>
      <c r="AI5" s="42">
        <v>1.452</v>
      </c>
      <c r="AJ5" s="42">
        <v>1.448</v>
      </c>
      <c r="AK5" s="42">
        <v>1.4410000000000001</v>
      </c>
      <c r="AL5" s="42">
        <v>1.427</v>
      </c>
      <c r="AM5" s="42">
        <v>1.4079999999999999</v>
      </c>
      <c r="AN5" s="42">
        <v>1.383</v>
      </c>
    </row>
    <row r="6" spans="1:40">
      <c r="A6" s="27">
        <v>4.0000000000000002E-4</v>
      </c>
      <c r="B6" s="34">
        <v>3.16</v>
      </c>
      <c r="D6" s="38">
        <v>8.9999999999999998E-4</v>
      </c>
      <c r="E6" s="39">
        <v>5.05</v>
      </c>
      <c r="F6" s="39">
        <v>4.97</v>
      </c>
      <c r="G6" s="39">
        <v>4.8499999999999996</v>
      </c>
      <c r="H6" s="39">
        <v>3.78</v>
      </c>
      <c r="I6" s="39">
        <v>3.83</v>
      </c>
      <c r="J6" s="39">
        <v>3.84</v>
      </c>
      <c r="L6" s="37">
        <v>6.9999999999999999E-4</v>
      </c>
      <c r="M6" s="33">
        <v>1.78</v>
      </c>
      <c r="N6" s="33">
        <v>1.93</v>
      </c>
      <c r="O6" s="33">
        <v>2.04</v>
      </c>
      <c r="P6" s="33">
        <v>2.16</v>
      </c>
      <c r="R6" s="37">
        <v>2.9999999999999997E-4</v>
      </c>
      <c r="S6" s="33">
        <v>1.4750000000000001</v>
      </c>
      <c r="T6" s="33"/>
      <c r="U6" s="33">
        <v>1.0649999999999999</v>
      </c>
      <c r="V6" s="33">
        <v>1</v>
      </c>
      <c r="W6" s="33">
        <v>0.88500000000000001</v>
      </c>
      <c r="X6" s="33">
        <v>0.73499999999999999</v>
      </c>
      <c r="Z6" s="40">
        <v>0.1</v>
      </c>
      <c r="AA6" s="41">
        <v>0.72</v>
      </c>
      <c r="AB6" s="41">
        <v>0.51</v>
      </c>
      <c r="AC6" s="41">
        <v>0.39</v>
      </c>
      <c r="AD6" s="41">
        <v>0.31</v>
      </c>
      <c r="AE6" s="41">
        <v>0.26</v>
      </c>
      <c r="AF6" s="41">
        <v>0.21</v>
      </c>
      <c r="AH6" s="40">
        <v>0.1</v>
      </c>
      <c r="AI6" s="42">
        <v>1.4390000000000001</v>
      </c>
      <c r="AJ6" s="42">
        <v>1.4259999999999999</v>
      </c>
      <c r="AK6" s="42">
        <v>1.41</v>
      </c>
      <c r="AL6" s="42">
        <v>1.383</v>
      </c>
      <c r="AM6" s="42">
        <v>1.353</v>
      </c>
      <c r="AN6" s="42">
        <v>1.323</v>
      </c>
    </row>
    <row r="7" spans="1:40">
      <c r="A7" s="27">
        <v>5.0000000000000001E-4</v>
      </c>
      <c r="B7" s="34">
        <v>2.9889999999999999</v>
      </c>
      <c r="D7" s="38">
        <v>1.1999999999999999E-3</v>
      </c>
      <c r="E7" s="39">
        <v>4.79</v>
      </c>
      <c r="F7" s="39">
        <v>4.68</v>
      </c>
      <c r="G7" s="39">
        <v>4.46</v>
      </c>
      <c r="H7" s="39">
        <v>3.4</v>
      </c>
      <c r="I7" s="39">
        <v>3.59</v>
      </c>
      <c r="J7" s="39">
        <v>3.7</v>
      </c>
      <c r="L7" s="37">
        <v>8.0000000000000004E-4</v>
      </c>
      <c r="M7" s="33">
        <v>1.72</v>
      </c>
      <c r="N7" s="33">
        <v>1.86</v>
      </c>
      <c r="O7" s="33">
        <v>1.96</v>
      </c>
      <c r="P7" s="33">
        <v>2.08</v>
      </c>
      <c r="R7" s="37">
        <v>4.0000000000000002E-4</v>
      </c>
      <c r="S7" s="33">
        <v>1.4750000000000001</v>
      </c>
      <c r="T7" s="33"/>
      <c r="U7" s="33">
        <v>1.0649999999999999</v>
      </c>
      <c r="V7" s="33">
        <v>1</v>
      </c>
      <c r="W7" s="33">
        <v>0.89</v>
      </c>
      <c r="X7" s="33">
        <v>0.74</v>
      </c>
      <c r="Z7" s="40">
        <v>0.2</v>
      </c>
      <c r="AA7" s="41">
        <v>0.77</v>
      </c>
      <c r="AB7" s="41">
        <v>0.56000000000000005</v>
      </c>
      <c r="AC7" s="41">
        <v>0.45</v>
      </c>
      <c r="AD7" s="41">
        <v>0.37</v>
      </c>
      <c r="AE7" s="41">
        <v>0.32</v>
      </c>
      <c r="AF7" s="41">
        <v>0.27</v>
      </c>
      <c r="AH7" s="40">
        <v>0.2</v>
      </c>
      <c r="AI7" s="42">
        <v>1.4219999999999999</v>
      </c>
      <c r="AJ7" s="42">
        <v>1.3979999999999999</v>
      </c>
      <c r="AK7" s="42">
        <v>1.373</v>
      </c>
      <c r="AL7" s="42">
        <v>1.3440000000000001</v>
      </c>
      <c r="AM7" s="42">
        <v>1.3129999999999999</v>
      </c>
      <c r="AN7" s="42">
        <v>1.2869999999999999</v>
      </c>
    </row>
    <row r="8" spans="1:40">
      <c r="A8" s="27">
        <v>5.9999999999999995E-4</v>
      </c>
      <c r="B8" s="34">
        <v>2.8559999999999999</v>
      </c>
      <c r="D8" s="38">
        <v>1.6000000000000001E-3</v>
      </c>
      <c r="E8" s="39">
        <v>4.53</v>
      </c>
      <c r="F8" s="39">
        <v>4.4400000000000004</v>
      </c>
      <c r="G8" s="39">
        <v>4.12</v>
      </c>
      <c r="H8" s="39">
        <v>3.14</v>
      </c>
      <c r="I8" s="39">
        <v>3.26</v>
      </c>
      <c r="J8" s="39">
        <v>3.4</v>
      </c>
      <c r="L8" s="37">
        <v>8.9999999999999998E-4</v>
      </c>
      <c r="M8" s="33">
        <v>1.66</v>
      </c>
      <c r="N8" s="33">
        <v>1.8</v>
      </c>
      <c r="O8" s="33">
        <v>1.9</v>
      </c>
      <c r="P8" s="33">
        <v>2.0099999999999998</v>
      </c>
      <c r="R8" s="37">
        <v>5.0000000000000001E-4</v>
      </c>
      <c r="S8" s="33">
        <v>1.48</v>
      </c>
      <c r="T8" s="33"/>
      <c r="U8" s="33">
        <v>1.07</v>
      </c>
      <c r="V8" s="33">
        <v>1</v>
      </c>
      <c r="W8" s="33">
        <v>0.89</v>
      </c>
      <c r="X8" s="33">
        <v>0.74</v>
      </c>
      <c r="Z8" s="40">
        <v>0.3</v>
      </c>
      <c r="AA8" s="41">
        <v>0.81</v>
      </c>
      <c r="AB8" s="41">
        <v>0.62</v>
      </c>
      <c r="AC8" s="41">
        <v>0.51</v>
      </c>
      <c r="AD8" s="41">
        <v>0.43</v>
      </c>
      <c r="AE8" s="41">
        <v>0.38</v>
      </c>
      <c r="AF8" s="41">
        <v>0.33</v>
      </c>
      <c r="AH8" s="40">
        <v>0.3</v>
      </c>
      <c r="AI8" s="42">
        <v>1.4039999999999999</v>
      </c>
      <c r="AJ8" s="42">
        <v>1.3720000000000001</v>
      </c>
      <c r="AK8" s="42">
        <v>1.343</v>
      </c>
      <c r="AL8" s="42">
        <v>1.3160000000000001</v>
      </c>
      <c r="AM8" s="42">
        <v>1.2889999999999999</v>
      </c>
      <c r="AN8" s="42">
        <v>1.2669999999999999</v>
      </c>
    </row>
    <row r="9" spans="1:40">
      <c r="A9" s="27">
        <v>6.9999999999999999E-4</v>
      </c>
      <c r="B9" s="34">
        <v>2.7490000000000001</v>
      </c>
      <c r="D9" s="38">
        <v>1.9E-3</v>
      </c>
      <c r="E9" s="39">
        <v>4.29</v>
      </c>
      <c r="F9" s="39">
        <v>4.17</v>
      </c>
      <c r="G9" s="39">
        <v>3.86</v>
      </c>
      <c r="H9" s="39">
        <v>2.99</v>
      </c>
      <c r="I9" s="39">
        <v>3.16</v>
      </c>
      <c r="J9" s="39">
        <v>3.31</v>
      </c>
      <c r="L9" s="37">
        <v>1E-3</v>
      </c>
      <c r="M9" s="33">
        <v>1.61</v>
      </c>
      <c r="N9" s="33">
        <v>1.75</v>
      </c>
      <c r="O9" s="33">
        <v>1.84</v>
      </c>
      <c r="P9" s="33">
        <v>1.96</v>
      </c>
      <c r="R9" s="37">
        <v>5.9999999999999995E-4</v>
      </c>
      <c r="S9" s="33">
        <v>1.48</v>
      </c>
      <c r="T9" s="33"/>
      <c r="U9" s="33">
        <v>1.07</v>
      </c>
      <c r="V9" s="33">
        <v>1.0049999999999999</v>
      </c>
      <c r="W9" s="33">
        <v>0.89500000000000002</v>
      </c>
      <c r="X9" s="33">
        <v>0.745</v>
      </c>
      <c r="Z9" s="40">
        <v>0.4</v>
      </c>
      <c r="AA9" s="41">
        <v>0.86</v>
      </c>
      <c r="AB9" s="41">
        <v>0.67</v>
      </c>
      <c r="AC9" s="41">
        <v>0.56999999999999995</v>
      </c>
      <c r="AD9" s="41">
        <v>0.49</v>
      </c>
      <c r="AE9" s="41">
        <v>0.44</v>
      </c>
      <c r="AF9" s="41">
        <v>0.39</v>
      </c>
      <c r="AH9" s="40">
        <v>0.4</v>
      </c>
      <c r="AI9" s="42">
        <v>1.385</v>
      </c>
      <c r="AJ9" s="42">
        <v>1.349</v>
      </c>
      <c r="AK9" s="42">
        <v>1.321</v>
      </c>
      <c r="AL9" s="42">
        <v>1.296</v>
      </c>
      <c r="AM9" s="42">
        <v>1.274</v>
      </c>
      <c r="AN9" s="42">
        <v>1.2569999999999999</v>
      </c>
    </row>
    <row r="10" spans="1:40">
      <c r="A10" s="27">
        <v>8.0000000000000004E-4</v>
      </c>
      <c r="B10" s="34">
        <v>2.6589999999999998</v>
      </c>
      <c r="D10" s="38">
        <v>2.3E-3</v>
      </c>
      <c r="E10" s="39">
        <v>3.98</v>
      </c>
      <c r="F10" s="39">
        <v>3.87</v>
      </c>
      <c r="G10" s="39">
        <v>3.5</v>
      </c>
      <c r="H10" s="39">
        <v>2.8</v>
      </c>
      <c r="I10" s="39">
        <v>3</v>
      </c>
      <c r="J10" s="39">
        <v>3.13</v>
      </c>
      <c r="L10" s="37">
        <v>1.1000000000000001E-3</v>
      </c>
      <c r="M10" s="33">
        <v>1.56</v>
      </c>
      <c r="N10" s="33">
        <v>1.7</v>
      </c>
      <c r="O10" s="33">
        <v>1.79</v>
      </c>
      <c r="P10" s="33">
        <v>1.91</v>
      </c>
      <c r="R10" s="37">
        <v>6.9999999999999999E-4</v>
      </c>
      <c r="S10" s="33">
        <v>1.48</v>
      </c>
      <c r="T10" s="33"/>
      <c r="U10" s="33">
        <v>1.075</v>
      </c>
      <c r="V10" s="33">
        <v>1.0049999999999999</v>
      </c>
      <c r="W10" s="33">
        <v>0.9</v>
      </c>
      <c r="X10" s="33">
        <v>0.745</v>
      </c>
      <c r="Z10" s="40">
        <v>0.5</v>
      </c>
      <c r="AA10" s="41">
        <v>0.92</v>
      </c>
      <c r="AB10" s="41">
        <v>0.73</v>
      </c>
      <c r="AC10" s="41">
        <v>0.64</v>
      </c>
      <c r="AD10" s="41">
        <v>0.56000000000000005</v>
      </c>
      <c r="AE10" s="41">
        <v>0.51</v>
      </c>
      <c r="AF10" s="41">
        <v>0.45</v>
      </c>
      <c r="AH10" s="40">
        <v>0.5</v>
      </c>
      <c r="AI10" s="42">
        <v>1.3680000000000001</v>
      </c>
      <c r="AJ10" s="42">
        <v>1.3320000000000001</v>
      </c>
      <c r="AK10" s="42">
        <v>1.306</v>
      </c>
      <c r="AL10" s="42">
        <v>1.2829999999999999</v>
      </c>
      <c r="AM10" s="42">
        <v>1.2649999999999999</v>
      </c>
      <c r="AN10" s="42">
        <v>1.25</v>
      </c>
    </row>
    <row r="11" spans="1:40">
      <c r="A11" s="27">
        <v>8.9999999999999998E-4</v>
      </c>
      <c r="B11" s="34">
        <v>2.5819999999999999</v>
      </c>
      <c r="D11" s="38">
        <v>3.0999999999999999E-3</v>
      </c>
      <c r="E11" s="39">
        <v>3.6</v>
      </c>
      <c r="F11" s="39">
        <v>3.46</v>
      </c>
      <c r="G11" s="39">
        <v>3.11</v>
      </c>
      <c r="H11" s="39">
        <v>2.5099999999999998</v>
      </c>
      <c r="I11" s="39">
        <v>2.79</v>
      </c>
      <c r="J11" s="39">
        <v>2.85</v>
      </c>
      <c r="L11" s="37">
        <v>1.1999999999999999E-3</v>
      </c>
      <c r="M11" s="33">
        <v>1.53</v>
      </c>
      <c r="N11" s="33">
        <v>1.65</v>
      </c>
      <c r="O11" s="33">
        <v>1.75</v>
      </c>
      <c r="P11" s="33">
        <v>1.86</v>
      </c>
      <c r="R11" s="37">
        <v>8.0000000000000004E-4</v>
      </c>
      <c r="S11" s="33">
        <v>1.48</v>
      </c>
      <c r="T11" s="33"/>
      <c r="U11" s="33">
        <v>1.075</v>
      </c>
      <c r="V11" s="33">
        <v>1.01</v>
      </c>
      <c r="W11" s="33">
        <v>0.9</v>
      </c>
      <c r="X11" s="33">
        <v>0.75</v>
      </c>
      <c r="Z11" s="40">
        <v>0.6</v>
      </c>
      <c r="AA11" s="41">
        <v>0.98</v>
      </c>
      <c r="AB11" s="41">
        <v>0.8</v>
      </c>
      <c r="AC11" s="41">
        <v>0.7</v>
      </c>
      <c r="AD11" s="41">
        <v>0.63</v>
      </c>
      <c r="AE11" s="41">
        <v>0.57999999999999996</v>
      </c>
      <c r="AF11" s="41">
        <v>0.52</v>
      </c>
      <c r="AH11" s="40">
        <v>0.6</v>
      </c>
      <c r="AI11" s="42">
        <v>1.351</v>
      </c>
      <c r="AJ11" s="42">
        <v>1.3160000000000001</v>
      </c>
      <c r="AK11" s="42">
        <v>1.2929999999999999</v>
      </c>
      <c r="AL11" s="42">
        <v>1.2749999999999999</v>
      </c>
      <c r="AM11" s="42">
        <v>1.2589999999999999</v>
      </c>
      <c r="AN11" s="42">
        <v>1.246</v>
      </c>
    </row>
    <row r="12" spans="1:40">
      <c r="A12" s="27">
        <v>1E-3</v>
      </c>
      <c r="B12" s="34">
        <v>2.5150000000000001</v>
      </c>
      <c r="D12" s="38">
        <v>4.7000000000000002E-3</v>
      </c>
      <c r="E12" s="39">
        <v>3.06</v>
      </c>
      <c r="F12" s="39">
        <v>2.92</v>
      </c>
      <c r="G12" s="39">
        <v>2.59</v>
      </c>
      <c r="H12" s="39">
        <v>2.3199999999999998</v>
      </c>
      <c r="I12" s="39">
        <v>2.57</v>
      </c>
      <c r="J12" s="39">
        <v>2.63</v>
      </c>
      <c r="L12" s="37">
        <v>1.2999999999999999E-3</v>
      </c>
      <c r="M12" s="33">
        <v>1.49</v>
      </c>
      <c r="N12" s="33">
        <v>1.61</v>
      </c>
      <c r="O12" s="33">
        <v>1.71</v>
      </c>
      <c r="P12" s="33">
        <v>1.82</v>
      </c>
      <c r="R12" s="37">
        <v>8.9999999999999998E-4</v>
      </c>
      <c r="S12" s="33">
        <v>1.4850000000000001</v>
      </c>
      <c r="T12" s="33"/>
      <c r="U12" s="33">
        <v>1.08</v>
      </c>
      <c r="V12" s="33">
        <v>1.01</v>
      </c>
      <c r="W12" s="33">
        <v>0.9</v>
      </c>
      <c r="X12" s="33">
        <v>0.75</v>
      </c>
      <c r="Z12" s="40">
        <v>0.7</v>
      </c>
      <c r="AA12" s="41">
        <v>1.04</v>
      </c>
      <c r="AB12" s="41">
        <v>0.86</v>
      </c>
      <c r="AC12" s="41">
        <v>0.77</v>
      </c>
      <c r="AD12" s="41">
        <v>0.7</v>
      </c>
      <c r="AE12" s="41">
        <v>0.65</v>
      </c>
      <c r="AF12" s="41">
        <v>0.57999999999999996</v>
      </c>
      <c r="AH12" s="40">
        <v>0.7</v>
      </c>
      <c r="AI12" s="42">
        <v>1.3380000000000001</v>
      </c>
      <c r="AJ12" s="42">
        <v>1.3049999999999999</v>
      </c>
      <c r="AK12" s="42">
        <v>1.284</v>
      </c>
      <c r="AL12" s="42">
        <v>1.268</v>
      </c>
      <c r="AM12" s="42">
        <v>1.2549999999999999</v>
      </c>
      <c r="AN12" s="42">
        <v>1.2430000000000001</v>
      </c>
    </row>
    <row r="13" spans="1:40">
      <c r="A13" s="27">
        <v>1.1000000000000001E-3</v>
      </c>
      <c r="B13" s="34">
        <v>2.456</v>
      </c>
      <c r="D13" s="38">
        <v>6.1999999999999998E-3</v>
      </c>
      <c r="E13" s="39">
        <v>2.69</v>
      </c>
      <c r="F13" s="39">
        <v>2.54</v>
      </c>
      <c r="G13" s="39">
        <v>2.11</v>
      </c>
      <c r="H13" s="39">
        <v>2.09</v>
      </c>
      <c r="I13" s="39">
        <v>2.41</v>
      </c>
      <c r="J13" s="39">
        <v>2.3199999999999998</v>
      </c>
      <c r="L13" s="37">
        <v>1.4E-3</v>
      </c>
      <c r="M13" s="33">
        <v>1.46</v>
      </c>
      <c r="N13" s="33">
        <v>1.58</v>
      </c>
      <c r="O13" s="33">
        <v>1.68</v>
      </c>
      <c r="P13" s="33">
        <v>1.78</v>
      </c>
      <c r="R13" s="37">
        <v>1E-3</v>
      </c>
      <c r="S13" s="33">
        <v>1.4850000000000001</v>
      </c>
      <c r="T13" s="33"/>
      <c r="U13" s="33">
        <v>1.085</v>
      </c>
      <c r="V13" s="33">
        <v>1.0149999999999999</v>
      </c>
      <c r="W13" s="33">
        <v>0.9</v>
      </c>
      <c r="X13" s="33">
        <v>0.75</v>
      </c>
      <c r="Z13" s="40">
        <v>0.8</v>
      </c>
      <c r="AA13" s="41">
        <v>1.1000000000000001</v>
      </c>
      <c r="AB13" s="41">
        <v>0.93</v>
      </c>
      <c r="AC13" s="41">
        <v>0.84</v>
      </c>
      <c r="AD13" s="41">
        <v>0.77</v>
      </c>
      <c r="AE13" s="41">
        <v>0.72</v>
      </c>
      <c r="AF13" s="41">
        <v>0.64</v>
      </c>
      <c r="AH13" s="40">
        <v>0.8</v>
      </c>
      <c r="AI13" s="42">
        <v>1.3260000000000001</v>
      </c>
      <c r="AJ13" s="42">
        <v>1.2969999999999999</v>
      </c>
      <c r="AK13" s="42">
        <v>1.278</v>
      </c>
      <c r="AL13" s="42">
        <v>1.2649999999999999</v>
      </c>
      <c r="AM13" s="42">
        <v>1.2529999999999999</v>
      </c>
      <c r="AN13" s="42">
        <v>1.242</v>
      </c>
    </row>
    <row r="14" spans="1:40">
      <c r="A14" s="27">
        <v>1.1999999999999999E-3</v>
      </c>
      <c r="B14" s="34">
        <v>2.4039999999999999</v>
      </c>
      <c r="D14" s="38">
        <v>7.7999999999999996E-3</v>
      </c>
      <c r="E14" s="39">
        <v>2.4</v>
      </c>
      <c r="F14" s="39">
        <v>2.25</v>
      </c>
      <c r="G14" s="39">
        <v>1.84</v>
      </c>
      <c r="H14" s="39">
        <v>1.92</v>
      </c>
      <c r="I14" s="39">
        <v>2.25</v>
      </c>
      <c r="J14" s="39">
        <v>2.1</v>
      </c>
      <c r="L14" s="37">
        <v>1.5E-3</v>
      </c>
      <c r="M14" s="33">
        <v>1.43</v>
      </c>
      <c r="N14" s="33">
        <v>1.55</v>
      </c>
      <c r="O14" s="33">
        <v>1.65</v>
      </c>
      <c r="P14" s="33">
        <v>1.75</v>
      </c>
      <c r="R14" s="37">
        <v>1.1000000000000001E-3</v>
      </c>
      <c r="S14" s="33">
        <v>1.4850000000000001</v>
      </c>
      <c r="T14" s="33"/>
      <c r="U14" s="33">
        <v>1.0900000000000001</v>
      </c>
      <c r="V14" s="33">
        <v>1.02</v>
      </c>
      <c r="W14" s="33">
        <v>0.90500000000000003</v>
      </c>
      <c r="X14" s="33">
        <v>0.75</v>
      </c>
      <c r="Z14" s="40">
        <v>0.9</v>
      </c>
      <c r="AA14" s="41">
        <v>1.17</v>
      </c>
      <c r="AB14" s="41">
        <v>1</v>
      </c>
      <c r="AC14" s="41">
        <v>0.92</v>
      </c>
      <c r="AD14" s="41">
        <v>0.84</v>
      </c>
      <c r="AE14" s="41">
        <v>0.79</v>
      </c>
      <c r="AF14" s="41">
        <v>0.7</v>
      </c>
      <c r="AH14" s="40">
        <v>0.9</v>
      </c>
      <c r="AI14" s="42">
        <v>1.3160000000000001</v>
      </c>
      <c r="AJ14" s="42">
        <v>1.288</v>
      </c>
      <c r="AK14" s="42">
        <v>1.2729999999999999</v>
      </c>
      <c r="AL14" s="42">
        <v>1.2609999999999999</v>
      </c>
      <c r="AM14" s="42">
        <v>1.252</v>
      </c>
      <c r="AN14" s="42">
        <v>1.2430000000000001</v>
      </c>
    </row>
    <row r="15" spans="1:40">
      <c r="A15" s="27">
        <v>1.2999999999999999E-3</v>
      </c>
      <c r="B15" s="34">
        <v>2.3570000000000002</v>
      </c>
      <c r="D15" s="38">
        <v>9.2999999999999992E-3</v>
      </c>
      <c r="E15" s="39">
        <v>2.15</v>
      </c>
      <c r="F15" s="39">
        <v>1.98</v>
      </c>
      <c r="G15" s="39">
        <v>1.62</v>
      </c>
      <c r="H15" s="39">
        <v>1.85</v>
      </c>
      <c r="I15" s="39">
        <v>2.11</v>
      </c>
      <c r="J15" s="39">
        <v>1.85</v>
      </c>
      <c r="L15" s="37">
        <v>1.6000000000000001E-3</v>
      </c>
      <c r="M15" s="33">
        <v>1.41</v>
      </c>
      <c r="N15" s="33">
        <v>1.52</v>
      </c>
      <c r="O15" s="33">
        <v>1.62</v>
      </c>
      <c r="P15" s="33">
        <v>1.72</v>
      </c>
      <c r="R15" s="37">
        <v>1.1999999999999999E-3</v>
      </c>
      <c r="S15" s="33">
        <v>1.4850000000000001</v>
      </c>
      <c r="T15" s="33"/>
      <c r="U15" s="33">
        <v>1.095</v>
      </c>
      <c r="V15" s="33">
        <v>1.02</v>
      </c>
      <c r="W15" s="33">
        <v>0.90500000000000003</v>
      </c>
      <c r="X15" s="33">
        <v>0.755</v>
      </c>
      <c r="Z15" s="40">
        <v>1</v>
      </c>
      <c r="AA15" s="41">
        <v>1.23</v>
      </c>
      <c r="AB15" s="41">
        <v>1.07</v>
      </c>
      <c r="AC15" s="41">
        <v>0.99</v>
      </c>
      <c r="AD15" s="41">
        <v>0.91</v>
      </c>
      <c r="AE15" s="41">
        <v>0.85</v>
      </c>
      <c r="AF15" s="41">
        <v>0.75</v>
      </c>
      <c r="AH15" s="40">
        <v>1</v>
      </c>
      <c r="AI15" s="42">
        <v>1.3080000000000001</v>
      </c>
      <c r="AJ15" s="42">
        <v>1.2829999999999999</v>
      </c>
      <c r="AK15" s="42">
        <v>1.2689999999999999</v>
      </c>
      <c r="AL15" s="42">
        <v>1.26</v>
      </c>
      <c r="AM15" s="42">
        <v>1.2529999999999999</v>
      </c>
      <c r="AN15" s="42">
        <v>1.244</v>
      </c>
    </row>
    <row r="16" spans="1:40">
      <c r="A16" s="27">
        <v>1.4E-3</v>
      </c>
      <c r="B16" s="34">
        <v>2.3140000000000001</v>
      </c>
      <c r="D16" s="38">
        <v>1.24E-2</v>
      </c>
      <c r="E16" s="39">
        <v>1.86</v>
      </c>
      <c r="F16" s="39">
        <v>1.76</v>
      </c>
      <c r="G16" s="39">
        <v>1.38</v>
      </c>
      <c r="H16" s="39">
        <v>1.71</v>
      </c>
      <c r="I16" s="39">
        <v>1.94</v>
      </c>
      <c r="J16" s="39">
        <v>1.61</v>
      </c>
      <c r="L16" s="37">
        <v>1.6999999999999999E-3</v>
      </c>
      <c r="M16" s="33">
        <v>1.39</v>
      </c>
      <c r="N16" s="33">
        <v>1.5</v>
      </c>
      <c r="O16" s="33">
        <v>1.6</v>
      </c>
      <c r="P16" s="33">
        <v>1.69</v>
      </c>
      <c r="R16" s="37">
        <v>1.2999999999999999E-3</v>
      </c>
      <c r="S16" s="33">
        <v>1.49</v>
      </c>
      <c r="T16" s="33"/>
      <c r="U16" s="33">
        <v>1.1000000000000001</v>
      </c>
      <c r="V16" s="33">
        <v>1.0249999999999999</v>
      </c>
      <c r="W16" s="33">
        <v>0.91</v>
      </c>
      <c r="X16" s="33">
        <v>0.76</v>
      </c>
      <c r="Z16" s="40">
        <v>1.1000000000000001</v>
      </c>
      <c r="AA16" s="41">
        <v>1.3</v>
      </c>
      <c r="AB16" s="41">
        <v>1.1399999999999999</v>
      </c>
      <c r="AC16" s="41">
        <v>1.06</v>
      </c>
      <c r="AD16" s="41">
        <v>0.98</v>
      </c>
      <c r="AE16" s="41">
        <v>0.92</v>
      </c>
      <c r="AF16" s="41">
        <v>0.81</v>
      </c>
      <c r="AH16" s="40">
        <v>1.1000000000000001</v>
      </c>
      <c r="AI16" s="42">
        <v>1.3009999999999999</v>
      </c>
      <c r="AJ16" s="42">
        <v>1.278</v>
      </c>
      <c r="AK16" s="42">
        <v>1.266</v>
      </c>
      <c r="AL16" s="42">
        <v>1.2589999999999999</v>
      </c>
      <c r="AM16" s="42">
        <v>1.2549999999999999</v>
      </c>
      <c r="AN16" s="42">
        <v>1.248</v>
      </c>
    </row>
    <row r="17" spans="1:40">
      <c r="A17" s="27">
        <v>1.5E-3</v>
      </c>
      <c r="B17" s="34">
        <v>2.2749999999999999</v>
      </c>
      <c r="G17" s="43"/>
      <c r="H17" s="43"/>
      <c r="I17" s="43"/>
      <c r="J17" s="43"/>
      <c r="L17" s="37">
        <v>1.8E-3</v>
      </c>
      <c r="M17" s="33">
        <v>1.37</v>
      </c>
      <c r="N17" s="33">
        <v>1.47</v>
      </c>
      <c r="O17" s="33">
        <v>1.57</v>
      </c>
      <c r="P17" s="33">
        <v>1.67</v>
      </c>
      <c r="R17" s="37">
        <v>1.4E-3</v>
      </c>
      <c r="S17" s="33">
        <v>1.49</v>
      </c>
      <c r="T17" s="33"/>
      <c r="U17" s="33">
        <v>1.1000000000000001</v>
      </c>
      <c r="V17" s="33">
        <v>1.0249999999999999</v>
      </c>
      <c r="W17" s="33">
        <v>0.91</v>
      </c>
      <c r="X17" s="33">
        <v>0.76500000000000001</v>
      </c>
      <c r="Z17" s="40">
        <v>1.2</v>
      </c>
      <c r="AA17" s="41">
        <v>1.37</v>
      </c>
      <c r="AB17" s="41">
        <v>1.22</v>
      </c>
      <c r="AC17" s="41">
        <v>1.1399999999999999</v>
      </c>
      <c r="AD17" s="41">
        <v>1.05</v>
      </c>
      <c r="AE17" s="41">
        <v>0.98</v>
      </c>
      <c r="AF17" s="41">
        <v>0.86</v>
      </c>
      <c r="AH17" s="40">
        <v>1.2</v>
      </c>
      <c r="AI17" s="42">
        <v>1.2949999999999999</v>
      </c>
      <c r="AJ17" s="42">
        <v>1.274</v>
      </c>
      <c r="AK17" s="42">
        <v>1.2649999999999999</v>
      </c>
      <c r="AL17" s="42">
        <v>1.2609999999999999</v>
      </c>
      <c r="AM17" s="42">
        <v>1.2589999999999999</v>
      </c>
      <c r="AN17" s="42">
        <v>1.252</v>
      </c>
    </row>
    <row r="18" spans="1:40">
      <c r="A18" s="27">
        <v>1.6000000000000001E-3</v>
      </c>
      <c r="B18" s="34">
        <v>2.2389999999999999</v>
      </c>
      <c r="G18" s="43"/>
      <c r="H18" s="43"/>
      <c r="I18" s="43"/>
      <c r="J18" s="43"/>
      <c r="L18" s="37">
        <v>1.9E-3</v>
      </c>
      <c r="M18" s="33">
        <v>1.35</v>
      </c>
      <c r="N18" s="33">
        <v>1.45</v>
      </c>
      <c r="O18" s="33">
        <v>1.55</v>
      </c>
      <c r="P18" s="33">
        <v>1.64</v>
      </c>
      <c r="R18" s="37">
        <v>1.5E-3</v>
      </c>
      <c r="S18" s="33">
        <v>1.49</v>
      </c>
      <c r="T18" s="33"/>
      <c r="U18" s="33">
        <v>1.1000000000000001</v>
      </c>
      <c r="V18" s="33">
        <v>1.0249999999999999</v>
      </c>
      <c r="W18" s="33">
        <v>0.91500000000000004</v>
      </c>
      <c r="X18" s="33">
        <v>0.77</v>
      </c>
      <c r="Z18" s="40">
        <v>1.3</v>
      </c>
      <c r="AA18" s="41">
        <v>1.43</v>
      </c>
      <c r="AB18" s="41">
        <v>1.29</v>
      </c>
      <c r="AC18" s="41">
        <v>1.21</v>
      </c>
      <c r="AD18" s="41">
        <v>1.1299999999999999</v>
      </c>
      <c r="AE18" s="41">
        <v>1.04</v>
      </c>
      <c r="AF18" s="41">
        <v>0.91</v>
      </c>
      <c r="AH18" s="40">
        <v>1.3</v>
      </c>
      <c r="AI18" s="42">
        <v>1.29</v>
      </c>
      <c r="AJ18" s="42">
        <v>1.272</v>
      </c>
      <c r="AK18" s="42">
        <v>1.264</v>
      </c>
      <c r="AL18" s="42">
        <v>1.262</v>
      </c>
      <c r="AM18" s="42">
        <v>1.2649999999999999</v>
      </c>
      <c r="AN18" s="42">
        <v>1.2569999999999999</v>
      </c>
    </row>
    <row r="19" spans="1:40">
      <c r="A19" s="27">
        <v>1.6999999999999999E-3</v>
      </c>
      <c r="B19" s="34">
        <v>2.2050000000000001</v>
      </c>
      <c r="G19" s="43"/>
      <c r="H19" s="43"/>
      <c r="I19" s="43"/>
      <c r="J19" s="43"/>
      <c r="L19" s="37">
        <v>2E-3</v>
      </c>
      <c r="M19" s="33">
        <v>1.33</v>
      </c>
      <c r="N19" s="33">
        <v>1.43</v>
      </c>
      <c r="O19" s="33">
        <v>1.53</v>
      </c>
      <c r="P19" s="33">
        <v>1.62</v>
      </c>
      <c r="R19" s="37">
        <v>1.6000000000000001E-3</v>
      </c>
      <c r="S19" s="33">
        <v>1.49</v>
      </c>
      <c r="T19" s="33"/>
      <c r="U19" s="33">
        <v>1.105</v>
      </c>
      <c r="V19" s="33">
        <v>1.0249999999999999</v>
      </c>
      <c r="W19" s="33">
        <v>0.91500000000000004</v>
      </c>
      <c r="X19" s="33">
        <v>0.77500000000000002</v>
      </c>
      <c r="Z19" s="40">
        <v>1.4</v>
      </c>
      <c r="AA19" s="41">
        <v>1.5</v>
      </c>
      <c r="AB19" s="41">
        <v>1.37</v>
      </c>
      <c r="AC19" s="41">
        <v>1.29</v>
      </c>
      <c r="AD19" s="41">
        <v>1.2</v>
      </c>
      <c r="AE19" s="41">
        <v>1.1000000000000001</v>
      </c>
      <c r="AF19" s="41">
        <v>0.95</v>
      </c>
      <c r="AH19" s="40">
        <v>1.4</v>
      </c>
      <c r="AI19" s="42">
        <v>1.2849999999999999</v>
      </c>
      <c r="AJ19" s="42">
        <v>1.27</v>
      </c>
      <c r="AK19" s="42">
        <v>1.264</v>
      </c>
      <c r="AL19" s="42">
        <v>1.2669999999999999</v>
      </c>
      <c r="AM19" s="42">
        <v>1.272</v>
      </c>
      <c r="AN19" s="42">
        <v>1.2649999999999999</v>
      </c>
    </row>
    <row r="20" spans="1:40">
      <c r="A20" s="27">
        <v>1.8E-3</v>
      </c>
      <c r="B20" s="34">
        <v>2.1739999999999999</v>
      </c>
      <c r="D20" s="1567" t="s">
        <v>186</v>
      </c>
      <c r="E20" s="1567"/>
      <c r="F20" s="1567"/>
      <c r="G20" s="1567"/>
      <c r="H20" s="43"/>
      <c r="I20" s="43"/>
      <c r="J20" s="43"/>
      <c r="L20" s="37">
        <v>2.0999999999999999E-3</v>
      </c>
      <c r="M20" s="33">
        <v>1.31</v>
      </c>
      <c r="N20" s="33">
        <v>1.41</v>
      </c>
      <c r="O20" s="33">
        <v>1.51</v>
      </c>
      <c r="P20" s="33">
        <v>1.6</v>
      </c>
      <c r="R20" s="37">
        <v>1.6999999999999999E-3</v>
      </c>
      <c r="S20" s="33">
        <v>1.4950000000000001</v>
      </c>
      <c r="T20" s="33"/>
      <c r="U20" s="33">
        <v>1.105</v>
      </c>
      <c r="V20" s="33">
        <v>1.03</v>
      </c>
      <c r="W20" s="33">
        <v>0.92</v>
      </c>
      <c r="X20" s="33">
        <v>0.77500000000000002</v>
      </c>
      <c r="Z20" s="40">
        <v>1.5</v>
      </c>
      <c r="AA20" s="41">
        <v>1.58</v>
      </c>
      <c r="AB20" s="41">
        <v>1.44</v>
      </c>
      <c r="AC20" s="41">
        <v>1.36</v>
      </c>
      <c r="AD20" s="41">
        <v>1.27</v>
      </c>
      <c r="AE20" s="41">
        <v>1.1599999999999999</v>
      </c>
      <c r="AF20" s="41">
        <v>1</v>
      </c>
      <c r="AH20" s="40">
        <v>1.5</v>
      </c>
      <c r="AI20" s="42">
        <v>1.282</v>
      </c>
      <c r="AJ20" s="42">
        <v>1.2689999999999999</v>
      </c>
      <c r="AK20" s="42">
        <v>1.2649999999999999</v>
      </c>
      <c r="AL20" s="42">
        <v>1.2729999999999999</v>
      </c>
      <c r="AM20" s="42">
        <v>1.2829999999999999</v>
      </c>
      <c r="AN20" s="42">
        <v>1.2729999999999999</v>
      </c>
    </row>
    <row r="21" spans="1:40">
      <c r="A21" s="27">
        <v>1.9E-3</v>
      </c>
      <c r="B21" s="34">
        <v>2.145</v>
      </c>
      <c r="D21" s="1570" t="s">
        <v>145</v>
      </c>
      <c r="E21" s="1568" t="s">
        <v>146</v>
      </c>
      <c r="F21" s="1569"/>
      <c r="G21" s="1569"/>
      <c r="I21" s="43"/>
      <c r="J21" s="43"/>
      <c r="L21" s="37">
        <v>2.2000000000000001E-3</v>
      </c>
      <c r="M21" s="33">
        <v>1.3</v>
      </c>
      <c r="N21" s="33">
        <v>1.4</v>
      </c>
      <c r="O21" s="33">
        <v>1.5</v>
      </c>
      <c r="P21" s="33">
        <v>1.58</v>
      </c>
      <c r="R21" s="37">
        <v>1.8E-3</v>
      </c>
      <c r="S21" s="33">
        <v>1.4950000000000001</v>
      </c>
      <c r="T21" s="33"/>
      <c r="U21" s="33">
        <v>1.105</v>
      </c>
      <c r="V21" s="33">
        <v>1.03</v>
      </c>
      <c r="W21" s="33">
        <v>0.92</v>
      </c>
      <c r="X21" s="33">
        <v>0.77500000000000002</v>
      </c>
      <c r="Z21" s="44">
        <v>1.6</v>
      </c>
      <c r="AA21" s="45">
        <v>1.65</v>
      </c>
      <c r="AB21" s="45">
        <v>1.52</v>
      </c>
      <c r="AC21" s="45">
        <v>1.44</v>
      </c>
      <c r="AD21" s="45">
        <v>1.34</v>
      </c>
      <c r="AE21" s="45">
        <v>1.22</v>
      </c>
      <c r="AF21" s="45">
        <v>1.05</v>
      </c>
      <c r="AH21" s="44">
        <v>1.6</v>
      </c>
      <c r="AI21" s="46">
        <v>1.2789999999999999</v>
      </c>
      <c r="AJ21" s="46">
        <v>1.268</v>
      </c>
      <c r="AK21" s="46">
        <v>1.2669999999999999</v>
      </c>
      <c r="AL21" s="46">
        <v>1.28</v>
      </c>
      <c r="AM21" s="46">
        <v>1.2949999999999999</v>
      </c>
      <c r="AN21" s="46">
        <v>1.282</v>
      </c>
    </row>
    <row r="22" spans="1:40">
      <c r="A22" s="27">
        <v>2E-3</v>
      </c>
      <c r="B22" s="34">
        <v>2.1190000000000002</v>
      </c>
      <c r="D22" s="1570"/>
      <c r="E22" s="47" t="s">
        <v>157</v>
      </c>
      <c r="F22" s="47" t="s">
        <v>158</v>
      </c>
      <c r="G22" s="47" t="s">
        <v>159</v>
      </c>
      <c r="J22" s="43"/>
      <c r="L22" s="37">
        <v>2.3E-3</v>
      </c>
      <c r="M22" s="33">
        <v>1.29</v>
      </c>
      <c r="N22" s="33">
        <v>1.385</v>
      </c>
      <c r="O22" s="33">
        <v>1.4850000000000001</v>
      </c>
      <c r="P22" s="33">
        <v>1.56</v>
      </c>
      <c r="R22" s="37">
        <v>1.9E-3</v>
      </c>
      <c r="S22" s="33">
        <v>1.4950000000000001</v>
      </c>
      <c r="T22" s="33"/>
      <c r="U22" s="33">
        <v>1.1100000000000001</v>
      </c>
      <c r="V22" s="33">
        <v>1.0349999999999999</v>
      </c>
      <c r="W22" s="33">
        <v>0.92500000000000004</v>
      </c>
      <c r="X22" s="33">
        <v>0.77500000000000002</v>
      </c>
      <c r="Z22" s="40">
        <v>1.7</v>
      </c>
      <c r="AA22" s="41">
        <v>1.72</v>
      </c>
      <c r="AB22" s="41">
        <v>1.59</v>
      </c>
      <c r="AC22" s="41">
        <v>1.51</v>
      </c>
      <c r="AD22" s="41">
        <v>1.4</v>
      </c>
      <c r="AE22" s="41">
        <v>1.28</v>
      </c>
      <c r="AF22" s="41">
        <v>1.0900000000000001</v>
      </c>
      <c r="AH22" s="40">
        <v>1.7</v>
      </c>
      <c r="AI22" s="42">
        <v>1.2769999999999999</v>
      </c>
      <c r="AJ22" s="42">
        <v>1.268</v>
      </c>
      <c r="AK22" s="42">
        <v>1.2709999999999999</v>
      </c>
      <c r="AL22" s="42">
        <v>1.2889999999999999</v>
      </c>
      <c r="AM22" s="42">
        <v>1.3069999999999999</v>
      </c>
      <c r="AN22" s="42">
        <v>1.29</v>
      </c>
    </row>
    <row r="23" spans="1:40">
      <c r="A23" s="27">
        <v>2.0999999999999999E-3</v>
      </c>
      <c r="B23" s="34">
        <v>2.0939999999999999</v>
      </c>
      <c r="D23" s="48">
        <v>4.0000000000000002E-4</v>
      </c>
      <c r="E23" s="42">
        <v>0.83299999999999996</v>
      </c>
      <c r="F23" s="42">
        <v>0.92400000000000004</v>
      </c>
      <c r="G23" s="28">
        <v>0.79900000000000004</v>
      </c>
      <c r="J23" s="43"/>
      <c r="L23" s="37">
        <v>2.3999999999999998E-3</v>
      </c>
      <c r="M23" s="33">
        <v>1.2749999999999999</v>
      </c>
      <c r="N23" s="33">
        <v>1.37</v>
      </c>
      <c r="O23" s="33">
        <v>1.4650000000000001</v>
      </c>
      <c r="P23" s="33">
        <v>1.54</v>
      </c>
      <c r="R23" s="37">
        <v>2E-3</v>
      </c>
      <c r="S23" s="33">
        <v>1.4950000000000001</v>
      </c>
      <c r="T23" s="33"/>
      <c r="U23" s="33">
        <v>1.1100000000000001</v>
      </c>
      <c r="V23" s="33">
        <v>1.0349999999999999</v>
      </c>
      <c r="W23" s="33">
        <v>0.92500000000000004</v>
      </c>
      <c r="X23" s="33">
        <v>0.78</v>
      </c>
      <c r="Z23" s="40">
        <v>1.8</v>
      </c>
      <c r="AA23" s="41">
        <v>1.8</v>
      </c>
      <c r="AB23" s="41">
        <v>1.67</v>
      </c>
      <c r="AC23" s="41">
        <v>1.59</v>
      </c>
      <c r="AD23" s="41">
        <v>1.47</v>
      </c>
      <c r="AE23" s="41">
        <v>1.33</v>
      </c>
      <c r="AF23" s="41">
        <v>1.1299999999999999</v>
      </c>
      <c r="AH23" s="40">
        <v>1.8</v>
      </c>
      <c r="AI23" s="42">
        <v>1.274</v>
      </c>
      <c r="AJ23" s="42">
        <v>1.268</v>
      </c>
      <c r="AK23" s="42">
        <v>1.2769999999999999</v>
      </c>
      <c r="AL23" s="42">
        <v>1.3</v>
      </c>
      <c r="AM23" s="42">
        <v>1.32</v>
      </c>
      <c r="AN23" s="42">
        <v>1.298</v>
      </c>
    </row>
    <row r="24" spans="1:40">
      <c r="A24" s="27">
        <v>2.2000000000000001E-3</v>
      </c>
      <c r="B24" s="34">
        <v>2.0699999999999998</v>
      </c>
      <c r="D24" s="48">
        <v>5.0000000000000001E-4</v>
      </c>
      <c r="E24" s="42">
        <v>0.85299999999999998</v>
      </c>
      <c r="F24" s="42">
        <v>0.95699999999999996</v>
      </c>
      <c r="G24" s="28">
        <v>0.84199999999999997</v>
      </c>
      <c r="J24" s="43"/>
      <c r="L24" s="37">
        <v>2.5000000000000001E-3</v>
      </c>
      <c r="M24" s="33">
        <v>1.26</v>
      </c>
      <c r="N24" s="33">
        <v>1.36</v>
      </c>
      <c r="O24" s="33">
        <v>1.45</v>
      </c>
      <c r="P24" s="33">
        <v>1.53</v>
      </c>
      <c r="R24" s="37">
        <v>2.0999999999999999E-3</v>
      </c>
      <c r="S24" s="33">
        <v>1.5</v>
      </c>
      <c r="T24" s="33"/>
      <c r="U24" s="33">
        <v>1.115</v>
      </c>
      <c r="V24" s="33">
        <v>1.04</v>
      </c>
      <c r="W24" s="33">
        <v>0.92500000000000004</v>
      </c>
      <c r="X24" s="33">
        <v>0.78</v>
      </c>
      <c r="Z24" s="40">
        <v>1.9</v>
      </c>
      <c r="AA24" s="41">
        <v>1.87</v>
      </c>
      <c r="AB24" s="41">
        <v>1.74</v>
      </c>
      <c r="AC24" s="41">
        <v>1.66</v>
      </c>
      <c r="AD24" s="41">
        <v>1.53</v>
      </c>
      <c r="AE24" s="41">
        <v>1.38</v>
      </c>
      <c r="AF24" s="41">
        <v>1.17</v>
      </c>
      <c r="AH24" s="40">
        <v>1.9</v>
      </c>
      <c r="AI24" s="42">
        <v>1.272</v>
      </c>
      <c r="AJ24" s="42">
        <v>1.27</v>
      </c>
      <c r="AK24" s="42">
        <v>1.284</v>
      </c>
      <c r="AL24" s="42">
        <v>1.3129999999999999</v>
      </c>
      <c r="AM24" s="42">
        <v>1.3340000000000001</v>
      </c>
      <c r="AN24" s="42">
        <v>1.306</v>
      </c>
    </row>
    <row r="25" spans="1:40">
      <c r="A25" s="27">
        <v>2.3E-3</v>
      </c>
      <c r="B25" s="34">
        <v>2.0470000000000002</v>
      </c>
      <c r="D25" s="48">
        <v>5.9999999999999995E-4</v>
      </c>
      <c r="E25" s="42">
        <v>0.87</v>
      </c>
      <c r="F25" s="42">
        <v>0.98099999999999998</v>
      </c>
      <c r="G25" s="28">
        <v>0.875</v>
      </c>
      <c r="J25" s="43"/>
      <c r="L25" s="37">
        <v>2.5999999999999999E-3</v>
      </c>
      <c r="M25" s="33">
        <v>1.25</v>
      </c>
      <c r="N25" s="33">
        <v>1.35</v>
      </c>
      <c r="O25" s="33">
        <v>1.44</v>
      </c>
      <c r="P25" s="33">
        <v>1.51</v>
      </c>
      <c r="R25" s="37">
        <v>2.2000000000000001E-3</v>
      </c>
      <c r="S25" s="33">
        <v>1.5</v>
      </c>
      <c r="T25" s="33"/>
      <c r="U25" s="33">
        <v>1.115</v>
      </c>
      <c r="V25" s="33">
        <v>1.04</v>
      </c>
      <c r="W25" s="33">
        <v>0.92500000000000004</v>
      </c>
      <c r="X25" s="33">
        <v>0.78500000000000003</v>
      </c>
      <c r="Z25" s="40">
        <v>2</v>
      </c>
      <c r="AA25" s="41">
        <v>1.95</v>
      </c>
      <c r="AB25" s="41">
        <v>1.82</v>
      </c>
      <c r="AC25" s="41">
        <v>1.73</v>
      </c>
      <c r="AD25" s="41">
        <v>1.59</v>
      </c>
      <c r="AE25" s="41">
        <v>1.42</v>
      </c>
      <c r="AF25" s="41">
        <v>1.21</v>
      </c>
      <c r="AH25" s="40">
        <v>2</v>
      </c>
      <c r="AI25" s="42">
        <v>1.2709999999999999</v>
      </c>
      <c r="AJ25" s="42">
        <v>1.272</v>
      </c>
      <c r="AK25" s="42">
        <v>1.2909999999999999</v>
      </c>
      <c r="AL25" s="42">
        <v>1.3260000000000001</v>
      </c>
      <c r="AM25" s="42">
        <v>1.3460000000000001</v>
      </c>
      <c r="AN25" s="42">
        <v>1.3140000000000001</v>
      </c>
    </row>
    <row r="26" spans="1:40">
      <c r="A26" s="27">
        <v>2.3999999999999998E-3</v>
      </c>
      <c r="B26" s="34">
        <v>2.0249999999999999</v>
      </c>
      <c r="D26" s="48">
        <v>8.0000000000000004E-4</v>
      </c>
      <c r="E26" s="42">
        <v>0.89500000000000002</v>
      </c>
      <c r="F26" s="42">
        <v>1.0289999999999999</v>
      </c>
      <c r="G26" s="28">
        <v>0.92500000000000004</v>
      </c>
      <c r="L26" s="37">
        <v>2.7000000000000001E-3</v>
      </c>
      <c r="M26" s="33">
        <v>1.24</v>
      </c>
      <c r="N26" s="33">
        <v>1.34</v>
      </c>
      <c r="O26" s="33">
        <v>1.425</v>
      </c>
      <c r="P26" s="33">
        <v>1.5</v>
      </c>
      <c r="R26" s="37">
        <v>2.3E-3</v>
      </c>
      <c r="S26" s="33">
        <v>1.5</v>
      </c>
      <c r="T26" s="33"/>
      <c r="U26" s="33">
        <v>1.115</v>
      </c>
      <c r="V26" s="33">
        <v>1.0449999999999999</v>
      </c>
      <c r="W26" s="33">
        <v>0.93</v>
      </c>
      <c r="X26" s="33">
        <v>0.78500000000000003</v>
      </c>
      <c r="Z26" s="40">
        <v>2.1</v>
      </c>
      <c r="AA26" s="41">
        <v>2.02</v>
      </c>
      <c r="AB26" s="41">
        <v>1.89</v>
      </c>
      <c r="AC26" s="41">
        <v>1.8</v>
      </c>
      <c r="AD26" s="41">
        <v>1.64</v>
      </c>
      <c r="AE26" s="41">
        <v>1.46</v>
      </c>
      <c r="AF26" s="41">
        <v>1.24</v>
      </c>
      <c r="AH26" s="40">
        <v>2.1</v>
      </c>
      <c r="AI26" s="42">
        <v>1.2709999999999999</v>
      </c>
      <c r="AJ26" s="42">
        <v>1.2749999999999999</v>
      </c>
      <c r="AK26" s="42">
        <v>1.3009999999999999</v>
      </c>
      <c r="AL26" s="42">
        <v>1.34</v>
      </c>
      <c r="AM26" s="42">
        <v>1.357</v>
      </c>
      <c r="AN26" s="42">
        <v>1.321</v>
      </c>
    </row>
    <row r="27" spans="1:40">
      <c r="A27" s="27">
        <v>2.5000000000000001E-3</v>
      </c>
      <c r="B27" s="34">
        <v>2.0049999999999999</v>
      </c>
      <c r="D27" s="48">
        <v>1E-3</v>
      </c>
      <c r="E27" s="42">
        <v>0.92</v>
      </c>
      <c r="F27" s="42">
        <v>1.0580000000000001</v>
      </c>
      <c r="G27" s="28">
        <v>0.96899999999999997</v>
      </c>
      <c r="L27" s="37">
        <v>2.8E-3</v>
      </c>
      <c r="M27" s="33">
        <v>1.23</v>
      </c>
      <c r="N27" s="33">
        <v>1.33</v>
      </c>
      <c r="O27" s="33">
        <v>1.41</v>
      </c>
      <c r="P27" s="33">
        <v>1.49</v>
      </c>
      <c r="R27" s="37">
        <v>2.3999999999999998E-3</v>
      </c>
      <c r="S27" s="33">
        <v>1.5</v>
      </c>
      <c r="T27" s="33"/>
      <c r="U27" s="33">
        <v>1.1200000000000001</v>
      </c>
      <c r="V27" s="33">
        <v>1.0449999999999999</v>
      </c>
      <c r="W27" s="33">
        <v>0.93</v>
      </c>
      <c r="X27" s="33">
        <v>0.79</v>
      </c>
      <c r="Z27" s="40">
        <v>2.2000000000000002</v>
      </c>
      <c r="AA27" s="41">
        <v>2.1</v>
      </c>
      <c r="AB27" s="41">
        <v>1.97</v>
      </c>
      <c r="AC27" s="41">
        <v>1.86</v>
      </c>
      <c r="AD27" s="41">
        <v>1.69</v>
      </c>
      <c r="AE27" s="41">
        <v>1.5</v>
      </c>
      <c r="AF27" s="41">
        <v>1.27</v>
      </c>
      <c r="AH27" s="40">
        <v>2.2000000000000002</v>
      </c>
      <c r="AI27" s="42">
        <v>1.27</v>
      </c>
      <c r="AJ27" s="42">
        <v>1.2789999999999999</v>
      </c>
      <c r="AK27" s="42">
        <v>1.3109999999999999</v>
      </c>
      <c r="AL27" s="42">
        <v>1.3520000000000001</v>
      </c>
      <c r="AM27" s="42">
        <v>1.3680000000000001</v>
      </c>
      <c r="AN27" s="42">
        <v>1.329</v>
      </c>
    </row>
    <row r="28" spans="1:40">
      <c r="A28" s="27">
        <v>2.5999999999999999E-3</v>
      </c>
      <c r="B28" s="34">
        <v>1.986</v>
      </c>
      <c r="C28" s="2"/>
      <c r="D28" s="48">
        <v>1.5E-3</v>
      </c>
      <c r="E28" s="42">
        <v>0.97199999999999998</v>
      </c>
      <c r="F28" s="42">
        <v>1.1040000000000001</v>
      </c>
      <c r="G28" s="28">
        <v>1.075</v>
      </c>
      <c r="K28" s="2"/>
      <c r="L28" s="37">
        <v>2.8999999999999998E-3</v>
      </c>
      <c r="M28" s="33">
        <v>1.22</v>
      </c>
      <c r="N28" s="33">
        <v>1.31</v>
      </c>
      <c r="O28" s="33">
        <v>1.4</v>
      </c>
      <c r="P28" s="33">
        <v>1.4750000000000001</v>
      </c>
      <c r="R28" s="37">
        <v>2.5000000000000001E-3</v>
      </c>
      <c r="S28" s="33">
        <v>1.5049999999999999</v>
      </c>
      <c r="T28" s="33"/>
      <c r="U28" s="33">
        <v>1.1200000000000001</v>
      </c>
      <c r="V28" s="33">
        <v>1.05</v>
      </c>
      <c r="W28" s="33">
        <v>0.93500000000000005</v>
      </c>
      <c r="X28" s="33">
        <v>0.79</v>
      </c>
      <c r="Z28" s="40">
        <v>2.2999999999999998</v>
      </c>
      <c r="AA28" s="41">
        <v>2.1800000000000002</v>
      </c>
      <c r="AB28" s="41">
        <v>2.0499999999999998</v>
      </c>
      <c r="AC28" s="41">
        <v>1.92</v>
      </c>
      <c r="AD28" s="41">
        <v>1.73</v>
      </c>
      <c r="AE28" s="41">
        <v>1.53</v>
      </c>
      <c r="AF28" s="41">
        <v>1.3</v>
      </c>
      <c r="AH28" s="40">
        <v>2.2999999999999998</v>
      </c>
      <c r="AI28" s="42">
        <v>1.27</v>
      </c>
      <c r="AJ28" s="42">
        <v>1.284</v>
      </c>
      <c r="AK28" s="42">
        <v>1.323</v>
      </c>
      <c r="AL28" s="42">
        <v>1.3620000000000001</v>
      </c>
      <c r="AM28" s="42">
        <v>1.377</v>
      </c>
      <c r="AN28" s="42">
        <v>1.335</v>
      </c>
    </row>
    <row r="29" spans="1:40">
      <c r="A29" s="27">
        <v>2.7000000000000001E-3</v>
      </c>
      <c r="B29" s="34">
        <v>1.9670000000000001</v>
      </c>
      <c r="D29" s="48">
        <v>2E-3</v>
      </c>
      <c r="E29" s="42">
        <v>1.014</v>
      </c>
      <c r="F29" s="42">
        <v>1.1040000000000001</v>
      </c>
      <c r="G29" s="28">
        <v>1.05</v>
      </c>
      <c r="K29" s="2"/>
      <c r="L29" s="37">
        <v>3.0000000000000001E-3</v>
      </c>
      <c r="M29" s="33">
        <v>1.21</v>
      </c>
      <c r="N29" s="33">
        <v>1.3</v>
      </c>
      <c r="O29" s="33">
        <v>1.39</v>
      </c>
      <c r="P29" s="33">
        <v>1.46</v>
      </c>
      <c r="R29" s="37">
        <v>2.5999999999999999E-3</v>
      </c>
      <c r="S29" s="33">
        <v>1.5049999999999999</v>
      </c>
      <c r="T29" s="33"/>
      <c r="U29" s="33">
        <v>1.1200000000000001</v>
      </c>
      <c r="V29" s="33">
        <v>1.05</v>
      </c>
      <c r="W29" s="33">
        <v>0.93500000000000005</v>
      </c>
      <c r="X29" s="33">
        <v>0.79500000000000004</v>
      </c>
      <c r="Z29" s="40">
        <v>2.4</v>
      </c>
      <c r="AA29" s="41">
        <v>2.25</v>
      </c>
      <c r="AB29" s="41">
        <v>2.12</v>
      </c>
      <c r="AC29" s="41">
        <v>1.97</v>
      </c>
      <c r="AD29" s="41">
        <v>1.76</v>
      </c>
      <c r="AE29" s="41">
        <v>1.56</v>
      </c>
      <c r="AF29" s="41">
        <v>1.33</v>
      </c>
      <c r="AH29" s="40">
        <v>2.4</v>
      </c>
      <c r="AI29" s="42">
        <v>1.2709999999999999</v>
      </c>
      <c r="AJ29" s="42">
        <v>1.292</v>
      </c>
      <c r="AK29" s="42">
        <v>1.3340000000000001</v>
      </c>
      <c r="AL29" s="42">
        <v>1.369</v>
      </c>
      <c r="AM29" s="42">
        <v>1.383</v>
      </c>
      <c r="AN29" s="42">
        <v>1.3420000000000001</v>
      </c>
    </row>
    <row r="30" spans="1:40">
      <c r="A30" s="27">
        <v>2.8E-3</v>
      </c>
      <c r="B30" s="34">
        <v>1.95</v>
      </c>
      <c r="D30" s="48">
        <v>3.0000000000000001E-3</v>
      </c>
      <c r="E30" s="42">
        <v>1.032</v>
      </c>
      <c r="F30" s="42">
        <v>1.04</v>
      </c>
      <c r="G30" s="28">
        <v>1.008</v>
      </c>
      <c r="J30" t="s">
        <v>116</v>
      </c>
      <c r="K30" s="2"/>
      <c r="L30" s="37">
        <v>3.0999999999999999E-3</v>
      </c>
      <c r="M30" s="33">
        <v>1.2</v>
      </c>
      <c r="N30" s="33">
        <v>1.3</v>
      </c>
      <c r="O30" s="33">
        <v>1.38</v>
      </c>
      <c r="P30" s="33">
        <v>1.45</v>
      </c>
      <c r="R30" s="37">
        <v>2.7000000000000001E-3</v>
      </c>
      <c r="S30" s="33">
        <v>1.5049999999999999</v>
      </c>
      <c r="T30" s="33"/>
      <c r="U30" s="33">
        <v>1.125</v>
      </c>
      <c r="V30" s="33">
        <v>1.05</v>
      </c>
      <c r="W30" s="33">
        <v>0.94</v>
      </c>
      <c r="X30" s="33">
        <v>0.8</v>
      </c>
      <c r="Z30" s="40">
        <v>2.5</v>
      </c>
      <c r="AA30" s="41">
        <v>2.33</v>
      </c>
      <c r="AB30" s="41">
        <v>2.19</v>
      </c>
      <c r="AC30" s="41">
        <v>2.02</v>
      </c>
      <c r="AD30" s="41">
        <v>1.79</v>
      </c>
      <c r="AE30" s="41">
        <v>1.59</v>
      </c>
      <c r="AF30" s="41">
        <v>1.36</v>
      </c>
      <c r="AH30" s="40">
        <v>2.5</v>
      </c>
      <c r="AI30" s="42">
        <v>1.272</v>
      </c>
      <c r="AJ30" s="42">
        <v>1.2989999999999999</v>
      </c>
      <c r="AK30" s="42">
        <v>1.345</v>
      </c>
      <c r="AL30" s="42">
        <v>1.3759999999999999</v>
      </c>
      <c r="AM30" s="42">
        <v>1.3879999999999999</v>
      </c>
      <c r="AN30" s="42">
        <v>1.3480000000000001</v>
      </c>
    </row>
    <row r="31" spans="1:40">
      <c r="A31" s="27">
        <v>2.8999999999999998E-3</v>
      </c>
      <c r="B31" s="34">
        <v>1.9330000000000001</v>
      </c>
      <c r="C31" s="2"/>
      <c r="D31" s="48">
        <v>4.0000000000000001E-3</v>
      </c>
      <c r="E31" s="42">
        <v>0.996</v>
      </c>
      <c r="F31" s="42">
        <v>0.97599999999999998</v>
      </c>
      <c r="G31" s="28">
        <v>0.94399999999999995</v>
      </c>
      <c r="K31" s="2"/>
      <c r="L31" s="37">
        <v>3.2000000000000002E-3</v>
      </c>
      <c r="M31" s="33">
        <v>1.19</v>
      </c>
      <c r="N31" s="33">
        <v>1.29</v>
      </c>
      <c r="O31" s="33">
        <v>1.37</v>
      </c>
      <c r="P31" s="33">
        <v>1.44</v>
      </c>
      <c r="R31" s="37">
        <v>2.8E-3</v>
      </c>
      <c r="S31" s="33">
        <v>1.5049999999999999</v>
      </c>
      <c r="T31" s="33"/>
      <c r="U31" s="33">
        <v>1.125</v>
      </c>
      <c r="V31" s="33">
        <v>1.05</v>
      </c>
      <c r="W31" s="33">
        <v>0.94</v>
      </c>
      <c r="X31" s="33">
        <v>0.8</v>
      </c>
      <c r="Z31" s="40">
        <v>2.6</v>
      </c>
      <c r="AA31" s="41">
        <v>2.4</v>
      </c>
      <c r="AB31" s="41">
        <v>2.2599999999999998</v>
      </c>
      <c r="AC31" s="41">
        <v>2.06</v>
      </c>
      <c r="AD31" s="41">
        <v>1.81</v>
      </c>
      <c r="AE31" s="41">
        <v>1.6</v>
      </c>
      <c r="AF31" s="41">
        <v>1.38</v>
      </c>
      <c r="AH31" s="40">
        <v>2.6</v>
      </c>
      <c r="AI31" s="42">
        <v>1.2729999999999999</v>
      </c>
      <c r="AJ31" s="42">
        <v>1.3080000000000001</v>
      </c>
      <c r="AK31" s="42">
        <v>1.3540000000000001</v>
      </c>
      <c r="AL31" s="42">
        <v>1.38</v>
      </c>
      <c r="AM31" s="42">
        <v>1.3919999999999999</v>
      </c>
      <c r="AN31" s="42">
        <v>1.3540000000000001</v>
      </c>
    </row>
    <row r="32" spans="1:40">
      <c r="A32" s="27">
        <v>3.0000000000000001E-3</v>
      </c>
      <c r="B32" s="34">
        <v>1.917</v>
      </c>
      <c r="C32" s="2"/>
      <c r="D32" s="48">
        <v>5.0000000000000001E-3</v>
      </c>
      <c r="E32" s="42">
        <v>0.95699999999999996</v>
      </c>
      <c r="F32" s="42">
        <v>0.92500000000000004</v>
      </c>
      <c r="G32" s="28">
        <v>0.88500000000000001</v>
      </c>
      <c r="K32" s="3"/>
      <c r="L32" s="37">
        <v>3.3E-3</v>
      </c>
      <c r="M32" s="33">
        <v>1.18</v>
      </c>
      <c r="N32" s="33">
        <v>1.28</v>
      </c>
      <c r="O32" s="33">
        <v>1.36</v>
      </c>
      <c r="P32" s="33">
        <v>1.43</v>
      </c>
      <c r="R32" s="37">
        <v>2.8999999999999998E-3</v>
      </c>
      <c r="S32" s="33">
        <v>1.51</v>
      </c>
      <c r="T32" s="33"/>
      <c r="U32" s="33">
        <v>1.125</v>
      </c>
      <c r="V32" s="33">
        <v>1.05</v>
      </c>
      <c r="W32" s="33">
        <v>0.94499999999999995</v>
      </c>
      <c r="X32" s="33">
        <v>0.8</v>
      </c>
      <c r="Z32" s="40">
        <v>2.7</v>
      </c>
      <c r="AA32" s="41">
        <v>2.4700000000000002</v>
      </c>
      <c r="AB32" s="41">
        <v>2.33</v>
      </c>
      <c r="AC32" s="41">
        <v>2.08</v>
      </c>
      <c r="AD32" s="41">
        <v>1.82</v>
      </c>
      <c r="AE32" s="41">
        <v>1.62</v>
      </c>
      <c r="AF32" s="41">
        <v>1.41</v>
      </c>
      <c r="AH32" s="40">
        <v>2.7</v>
      </c>
      <c r="AI32" s="42">
        <v>1.276</v>
      </c>
      <c r="AJ32" s="42">
        <v>1.3169999999999999</v>
      </c>
      <c r="AK32" s="42">
        <v>1.3620000000000001</v>
      </c>
      <c r="AL32" s="42">
        <v>1.383</v>
      </c>
      <c r="AM32" s="42">
        <v>1.395</v>
      </c>
      <c r="AN32" s="42">
        <v>1.359</v>
      </c>
    </row>
    <row r="33" spans="1:40">
      <c r="A33" s="27">
        <v>3.0999999999999999E-3</v>
      </c>
      <c r="B33" s="34">
        <v>1.9019999999999999</v>
      </c>
      <c r="C33" s="2"/>
      <c r="D33" s="48">
        <v>6.0000000000000001E-3</v>
      </c>
      <c r="E33" s="42">
        <v>0.91600000000000004</v>
      </c>
      <c r="F33" s="42">
        <v>0.88400000000000001</v>
      </c>
      <c r="G33" s="28">
        <v>0.82899999999999996</v>
      </c>
      <c r="K33" s="2"/>
      <c r="L33" s="37">
        <v>3.3999999999999998E-3</v>
      </c>
      <c r="M33" s="33">
        <v>1.175</v>
      </c>
      <c r="N33" s="33">
        <v>1.27</v>
      </c>
      <c r="O33" s="33">
        <v>1.35</v>
      </c>
      <c r="P33" s="33">
        <v>1.42</v>
      </c>
      <c r="R33" s="37">
        <v>3.0000000000000001E-3</v>
      </c>
      <c r="S33" s="33">
        <v>1.51</v>
      </c>
      <c r="T33" s="33"/>
      <c r="U33" s="33">
        <v>1.1299999999999999</v>
      </c>
      <c r="V33" s="33">
        <v>1.0549999999999999</v>
      </c>
      <c r="W33" s="33">
        <v>0.94499999999999995</v>
      </c>
      <c r="X33" s="33">
        <v>0.8</v>
      </c>
      <c r="Z33" s="40">
        <v>2.8</v>
      </c>
      <c r="AA33" s="41">
        <v>2.54</v>
      </c>
      <c r="AB33" s="41">
        <v>2.39</v>
      </c>
      <c r="AC33" s="41">
        <v>2.11</v>
      </c>
      <c r="AD33" s="41">
        <v>1.82</v>
      </c>
      <c r="AE33" s="41">
        <v>1.63</v>
      </c>
      <c r="AF33" s="41">
        <v>1.43</v>
      </c>
      <c r="AH33" s="40">
        <v>2.8</v>
      </c>
      <c r="AI33" s="42">
        <v>1.278</v>
      </c>
      <c r="AJ33" s="42">
        <v>1.3260000000000001</v>
      </c>
      <c r="AK33" s="42">
        <v>1.3680000000000001</v>
      </c>
      <c r="AL33" s="42">
        <v>1.385</v>
      </c>
      <c r="AM33" s="42">
        <v>1.397</v>
      </c>
      <c r="AN33" s="42">
        <v>1.363</v>
      </c>
    </row>
    <row r="34" spans="1:40">
      <c r="A34" s="27">
        <v>3.2000000000000002E-3</v>
      </c>
      <c r="B34" s="34">
        <v>1.887</v>
      </c>
      <c r="C34" s="2"/>
      <c r="D34" s="48">
        <v>8.0000000000000002E-3</v>
      </c>
      <c r="E34" s="42">
        <v>0.83199999999999996</v>
      </c>
      <c r="F34" s="42">
        <v>0.79200000000000004</v>
      </c>
      <c r="G34" s="28">
        <v>0.71799999999999997</v>
      </c>
      <c r="H34" s="43"/>
      <c r="I34" s="43"/>
      <c r="J34" s="43"/>
      <c r="K34" s="2"/>
      <c r="L34" s="37">
        <v>3.5000000000000001E-3</v>
      </c>
      <c r="M34" s="33">
        <v>1.17</v>
      </c>
      <c r="N34" s="33">
        <v>1.26</v>
      </c>
      <c r="O34" s="33">
        <v>1.34</v>
      </c>
      <c r="P34" s="33">
        <v>1.41</v>
      </c>
      <c r="R34" s="37">
        <v>3.0999999999999999E-3</v>
      </c>
      <c r="S34" s="33">
        <v>1.51</v>
      </c>
      <c r="T34" s="33"/>
      <c r="U34" s="33">
        <v>1.1299999999999999</v>
      </c>
      <c r="V34" s="33">
        <v>1.0549999999999999</v>
      </c>
      <c r="W34" s="33">
        <v>0.95</v>
      </c>
      <c r="X34" s="33">
        <v>0.80500000000000005</v>
      </c>
      <c r="Z34" s="40">
        <v>2.9</v>
      </c>
      <c r="AA34" s="41">
        <v>2.62</v>
      </c>
      <c r="AB34" s="41">
        <v>2.4500000000000002</v>
      </c>
      <c r="AC34" s="41">
        <v>2.12</v>
      </c>
      <c r="AD34" s="41">
        <v>1.83</v>
      </c>
      <c r="AE34" s="41">
        <v>1.64</v>
      </c>
      <c r="AF34" s="41">
        <v>1.45</v>
      </c>
      <c r="AH34" s="40">
        <v>2.9</v>
      </c>
      <c r="AI34" s="42">
        <v>1.2829999999999999</v>
      </c>
      <c r="AJ34" s="42">
        <v>1.3360000000000001</v>
      </c>
      <c r="AK34" s="42">
        <v>1.3720000000000001</v>
      </c>
      <c r="AL34" s="42">
        <v>1.387</v>
      </c>
      <c r="AM34" s="42">
        <v>1.3979999999999999</v>
      </c>
      <c r="AN34" s="42">
        <v>1.367</v>
      </c>
    </row>
    <row r="35" spans="1:40">
      <c r="A35" s="27">
        <v>3.3E-3</v>
      </c>
      <c r="B35" s="34">
        <v>1.873</v>
      </c>
      <c r="C35" s="2"/>
      <c r="D35" s="48">
        <v>0.01</v>
      </c>
      <c r="E35" s="42">
        <v>0.755</v>
      </c>
      <c r="F35" s="42">
        <v>0.71899999999999997</v>
      </c>
      <c r="G35" s="49">
        <v>0.63900000000000001</v>
      </c>
      <c r="H35" s="43"/>
      <c r="I35" s="43"/>
      <c r="J35" s="43"/>
      <c r="K35" s="2"/>
      <c r="L35" s="37">
        <v>3.5999999999999999E-3</v>
      </c>
      <c r="M35" s="33">
        <v>1.165</v>
      </c>
      <c r="N35" s="33">
        <v>1.2549999999999999</v>
      </c>
      <c r="O35" s="33">
        <v>1.33</v>
      </c>
      <c r="P35" s="33">
        <v>1.4</v>
      </c>
      <c r="R35" s="37">
        <v>3.2000000000000002E-3</v>
      </c>
      <c r="S35" s="33">
        <v>1.51</v>
      </c>
      <c r="T35" s="33"/>
      <c r="U35" s="33">
        <v>1.1299999999999999</v>
      </c>
      <c r="V35" s="33">
        <v>1.0549999999999999</v>
      </c>
      <c r="W35" s="33">
        <v>0.95</v>
      </c>
      <c r="X35" s="33">
        <v>0.80500000000000005</v>
      </c>
      <c r="Z35" s="40">
        <v>3</v>
      </c>
      <c r="AA35" s="41">
        <v>2.69</v>
      </c>
      <c r="AB35" s="41">
        <v>2.5</v>
      </c>
      <c r="AC35" s="41">
        <v>2.13</v>
      </c>
      <c r="AD35" s="41">
        <v>1.83</v>
      </c>
      <c r="AE35" s="41">
        <v>1.66</v>
      </c>
      <c r="AF35" s="41">
        <v>1.47</v>
      </c>
      <c r="AH35" s="40">
        <v>3</v>
      </c>
      <c r="AI35" s="42">
        <v>1.2869999999999999</v>
      </c>
      <c r="AJ35" s="42">
        <v>1.343</v>
      </c>
      <c r="AK35" s="42">
        <v>1.3759999999999999</v>
      </c>
      <c r="AL35" s="42">
        <v>1.389</v>
      </c>
      <c r="AM35" s="42">
        <v>1.399</v>
      </c>
      <c r="AN35" s="42">
        <v>1.37</v>
      </c>
    </row>
    <row r="36" spans="1:40">
      <c r="A36" s="27">
        <v>3.3999999999999998E-3</v>
      </c>
      <c r="B36" s="34">
        <v>1.86</v>
      </c>
      <c r="D36" s="48">
        <v>1.4999999999999999E-2</v>
      </c>
      <c r="E36" s="42">
        <v>0.61299999999999999</v>
      </c>
      <c r="F36" s="42">
        <v>0.57899999999999996</v>
      </c>
      <c r="G36" s="49">
        <v>0.495</v>
      </c>
      <c r="H36" s="43"/>
      <c r="I36" s="43"/>
      <c r="J36" s="43"/>
      <c r="L36" s="37">
        <v>3.7000000000000002E-3</v>
      </c>
      <c r="M36" s="33">
        <v>1.1599999999999999</v>
      </c>
      <c r="N36" s="33">
        <v>1.25</v>
      </c>
      <c r="O36" s="33">
        <v>1.32</v>
      </c>
      <c r="P36" s="33">
        <v>1.39</v>
      </c>
      <c r="R36" s="37">
        <v>3.3E-3</v>
      </c>
      <c r="S36" s="271">
        <v>1.5109999999999999</v>
      </c>
      <c r="T36" s="271">
        <v>1.2010000000000001</v>
      </c>
      <c r="U36" s="33">
        <v>1.135</v>
      </c>
      <c r="V36" s="33">
        <v>1.06</v>
      </c>
      <c r="W36" s="33">
        <v>0.95</v>
      </c>
      <c r="X36" s="33">
        <v>0.81</v>
      </c>
      <c r="Z36" s="40">
        <v>3.1</v>
      </c>
      <c r="AA36" s="41">
        <v>2.77</v>
      </c>
      <c r="AB36" s="41">
        <v>2.5299999999999998</v>
      </c>
      <c r="AC36" s="41">
        <v>2.13</v>
      </c>
      <c r="AD36" s="41">
        <v>1.82</v>
      </c>
      <c r="AE36" s="41">
        <v>1.66</v>
      </c>
      <c r="AF36" s="41">
        <v>1.49</v>
      </c>
      <c r="AH36" s="40">
        <v>3.1</v>
      </c>
      <c r="AI36" s="42">
        <v>1.2909999999999999</v>
      </c>
      <c r="AJ36" s="42">
        <v>1.35</v>
      </c>
      <c r="AK36" s="42">
        <v>1.379</v>
      </c>
      <c r="AL36" s="42">
        <v>1.3919999999999999</v>
      </c>
      <c r="AM36" s="42">
        <v>1.4</v>
      </c>
      <c r="AN36" s="42">
        <v>1.373</v>
      </c>
    </row>
    <row r="37" spans="1:40">
      <c r="A37" s="27">
        <v>3.5000000000000001E-3</v>
      </c>
      <c r="B37" s="34">
        <v>1.847</v>
      </c>
      <c r="D37" s="48">
        <v>0.02</v>
      </c>
      <c r="E37" s="42">
        <v>0.51300000000000001</v>
      </c>
      <c r="F37" s="42">
        <v>0.47</v>
      </c>
      <c r="G37" s="49">
        <v>0.40400000000000003</v>
      </c>
      <c r="H37" s="43"/>
      <c r="I37" s="43"/>
      <c r="J37" s="43"/>
      <c r="L37" s="37">
        <v>3.8E-3</v>
      </c>
      <c r="M37" s="33">
        <v>1.1499999999999999</v>
      </c>
      <c r="N37" s="33">
        <v>1.24</v>
      </c>
      <c r="O37" s="33">
        <v>1.31</v>
      </c>
      <c r="P37" s="33">
        <v>1.38</v>
      </c>
      <c r="R37" s="37">
        <v>3.3999999999999998E-3</v>
      </c>
      <c r="S37" s="271">
        <v>1.5129999999999999</v>
      </c>
      <c r="T37" s="271">
        <v>1.202</v>
      </c>
      <c r="U37" s="33">
        <v>1.135</v>
      </c>
      <c r="V37" s="33">
        <v>1.06</v>
      </c>
      <c r="W37" s="33">
        <v>0.95</v>
      </c>
      <c r="X37" s="33">
        <v>0.81</v>
      </c>
      <c r="Z37" s="40">
        <v>3.2</v>
      </c>
      <c r="AA37" s="41">
        <v>2.85</v>
      </c>
      <c r="AB37" s="41">
        <v>2.5499999999999998</v>
      </c>
      <c r="AC37" s="41">
        <v>2.13</v>
      </c>
      <c r="AD37" s="41">
        <v>1.82</v>
      </c>
      <c r="AE37" s="41">
        <v>1.66</v>
      </c>
      <c r="AF37" s="41">
        <v>1.5</v>
      </c>
      <c r="AH37" s="40">
        <v>3.2</v>
      </c>
      <c r="AI37" s="42">
        <v>1.2969999999999999</v>
      </c>
      <c r="AJ37" s="42">
        <v>1.355</v>
      </c>
      <c r="AK37" s="42">
        <v>1.3819999999999999</v>
      </c>
      <c r="AL37" s="42">
        <v>1.393</v>
      </c>
      <c r="AM37" s="42">
        <v>1.4</v>
      </c>
      <c r="AN37" s="42">
        <v>1.3759999999999999</v>
      </c>
    </row>
    <row r="38" spans="1:40">
      <c r="A38" s="27">
        <v>3.5999999999999999E-3</v>
      </c>
      <c r="B38" s="34">
        <v>1.8340000000000001</v>
      </c>
      <c r="G38" s="43"/>
      <c r="H38" s="43"/>
      <c r="I38" s="43"/>
      <c r="J38" s="43"/>
      <c r="L38" s="37">
        <v>3.8999999999999998E-3</v>
      </c>
      <c r="M38" s="33">
        <v>1.1399999999999999</v>
      </c>
      <c r="N38" s="33">
        <v>1.2350000000000001</v>
      </c>
      <c r="O38" s="33">
        <v>1.3</v>
      </c>
      <c r="P38" s="33">
        <v>1.37</v>
      </c>
      <c r="R38" s="37">
        <v>3.5000000000000001E-3</v>
      </c>
      <c r="S38" s="33">
        <v>1.5149999999999999</v>
      </c>
      <c r="T38" s="33">
        <v>1.202</v>
      </c>
      <c r="U38" s="33">
        <v>1.1399999999999999</v>
      </c>
      <c r="V38" s="33">
        <v>1.06</v>
      </c>
      <c r="W38" s="33">
        <v>0.95</v>
      </c>
      <c r="X38" s="33">
        <v>0.81499999999999995</v>
      </c>
      <c r="Z38" s="40">
        <v>3.3</v>
      </c>
      <c r="AA38" s="41">
        <v>2.92</v>
      </c>
      <c r="AB38" s="41">
        <v>2.56</v>
      </c>
      <c r="AC38" s="41">
        <v>2.12</v>
      </c>
      <c r="AD38" s="41">
        <v>1.81</v>
      </c>
      <c r="AE38" s="41">
        <v>1.67</v>
      </c>
      <c r="AF38" s="41">
        <v>1.52</v>
      </c>
      <c r="AH38" s="40">
        <v>3.3</v>
      </c>
      <c r="AI38" s="42">
        <v>1.3029999999999999</v>
      </c>
      <c r="AJ38" s="42">
        <v>1.36</v>
      </c>
      <c r="AK38" s="42">
        <v>1.3839999999999999</v>
      </c>
      <c r="AL38" s="42">
        <v>1.3939999999999999</v>
      </c>
      <c r="AM38" s="42">
        <v>1.401</v>
      </c>
      <c r="AN38" s="42">
        <v>1.379</v>
      </c>
    </row>
    <row r="39" spans="1:40">
      <c r="A39" s="27">
        <v>3.7000000000000002E-3</v>
      </c>
      <c r="B39" s="34">
        <v>1.8220000000000001</v>
      </c>
      <c r="G39" s="43"/>
      <c r="H39" s="43"/>
      <c r="I39" s="43"/>
      <c r="J39" s="43"/>
      <c r="L39" s="37">
        <v>4.0000000000000001E-3</v>
      </c>
      <c r="M39" s="33">
        <v>1.1399999999999999</v>
      </c>
      <c r="N39" s="33">
        <v>1.23</v>
      </c>
      <c r="O39" s="33">
        <v>1.3</v>
      </c>
      <c r="P39" s="33">
        <v>1.36</v>
      </c>
      <c r="R39" s="37">
        <v>3.5999999999999999E-3</v>
      </c>
      <c r="S39" s="33">
        <v>1.5149999999999999</v>
      </c>
      <c r="T39" s="33">
        <v>1.2030000000000001</v>
      </c>
      <c r="U39" s="33">
        <v>1.1399999999999999</v>
      </c>
      <c r="V39" s="33">
        <v>1.0649999999999999</v>
      </c>
      <c r="W39" s="33">
        <v>0.95499999999999996</v>
      </c>
      <c r="X39" s="33">
        <v>0.81499999999999995</v>
      </c>
      <c r="Z39" s="40">
        <v>3.4</v>
      </c>
      <c r="AA39" s="41">
        <v>2.98</v>
      </c>
      <c r="AB39" s="41">
        <v>2.56</v>
      </c>
      <c r="AC39" s="41">
        <v>2.12</v>
      </c>
      <c r="AD39" s="41">
        <v>1.8</v>
      </c>
      <c r="AE39" s="41">
        <v>1.67</v>
      </c>
      <c r="AF39" s="41">
        <v>1.54</v>
      </c>
      <c r="AH39" s="40">
        <v>3.4</v>
      </c>
      <c r="AI39" s="42">
        <v>1.3089999999999999</v>
      </c>
      <c r="AJ39" s="42">
        <v>1.363</v>
      </c>
      <c r="AK39" s="42">
        <v>1.3859999999999999</v>
      </c>
      <c r="AL39" s="42">
        <v>1.395</v>
      </c>
      <c r="AM39" s="42">
        <v>1.401</v>
      </c>
      <c r="AN39" s="42">
        <v>1.381</v>
      </c>
    </row>
    <row r="40" spans="1:40">
      <c r="A40" s="27">
        <v>3.8E-3</v>
      </c>
      <c r="B40" s="34">
        <v>1.81</v>
      </c>
      <c r="G40" s="43"/>
      <c r="H40" s="43"/>
      <c r="I40" s="43"/>
      <c r="J40" s="43"/>
      <c r="L40" s="37">
        <v>4.1000000000000003E-3</v>
      </c>
      <c r="M40" s="33">
        <v>1.1299999999999999</v>
      </c>
      <c r="N40" s="33">
        <v>1.2250000000000001</v>
      </c>
      <c r="O40" s="33">
        <v>1.29</v>
      </c>
      <c r="P40" s="33">
        <v>1.355</v>
      </c>
      <c r="R40" s="37">
        <v>3.7000000000000002E-3</v>
      </c>
      <c r="S40" s="271">
        <v>1.516</v>
      </c>
      <c r="T40" s="271">
        <v>1.204</v>
      </c>
      <c r="U40" s="33">
        <v>1.1399999999999999</v>
      </c>
      <c r="V40" s="33">
        <v>1.0649999999999999</v>
      </c>
      <c r="W40" s="33">
        <v>0.95499999999999996</v>
      </c>
      <c r="X40" s="33">
        <v>0.82</v>
      </c>
      <c r="Z40" s="40">
        <v>3.5</v>
      </c>
      <c r="AA40" s="41">
        <v>3.05</v>
      </c>
      <c r="AB40" s="41">
        <v>2.5499999999999998</v>
      </c>
      <c r="AC40" s="41">
        <v>2.1</v>
      </c>
      <c r="AD40" s="41">
        <v>1.79</v>
      </c>
      <c r="AE40" s="41">
        <v>1.67</v>
      </c>
      <c r="AF40" s="41">
        <v>1.55</v>
      </c>
      <c r="AH40" s="40">
        <v>3.5</v>
      </c>
      <c r="AI40" s="42">
        <v>1.3160000000000001</v>
      </c>
      <c r="AJ40" s="42">
        <v>1.367</v>
      </c>
      <c r="AK40" s="42">
        <v>1.3879999999999999</v>
      </c>
      <c r="AL40" s="42">
        <v>1.397</v>
      </c>
      <c r="AM40" s="42">
        <v>1.401</v>
      </c>
      <c r="AN40" s="42">
        <v>1.383</v>
      </c>
    </row>
    <row r="41" spans="1:40">
      <c r="A41" s="27">
        <v>3.8999999999999998E-3</v>
      </c>
      <c r="B41" s="34">
        <v>1.7989999999999999</v>
      </c>
      <c r="G41" s="43"/>
      <c r="H41" s="43"/>
      <c r="I41" s="43"/>
      <c r="J41" s="43"/>
      <c r="L41" s="37">
        <v>4.1999999999999997E-3</v>
      </c>
      <c r="M41" s="33">
        <v>1.1299999999999999</v>
      </c>
      <c r="N41" s="33">
        <v>1.22</v>
      </c>
      <c r="O41" s="33">
        <v>1.28</v>
      </c>
      <c r="P41" s="33">
        <v>1.35</v>
      </c>
      <c r="R41" s="37">
        <v>3.8E-3</v>
      </c>
      <c r="S41" s="271">
        <v>1.5169999999999999</v>
      </c>
      <c r="T41" s="271">
        <v>1.2050000000000001</v>
      </c>
      <c r="U41" s="33">
        <v>1.145</v>
      </c>
      <c r="V41" s="33">
        <v>1.0649999999999999</v>
      </c>
      <c r="W41" s="33">
        <v>0.96</v>
      </c>
      <c r="X41" s="33">
        <v>0.82</v>
      </c>
      <c r="Z41" s="40">
        <v>3.6</v>
      </c>
      <c r="AA41" s="41">
        <v>3.11</v>
      </c>
      <c r="AB41" s="41">
        <v>2.54</v>
      </c>
      <c r="AC41" s="41">
        <v>2.09</v>
      </c>
      <c r="AD41" s="41">
        <v>1.78</v>
      </c>
      <c r="AE41" s="41">
        <v>1.67</v>
      </c>
      <c r="AF41" s="41">
        <v>1.57</v>
      </c>
      <c r="AH41" s="40">
        <v>3.6</v>
      </c>
      <c r="AI41" s="42">
        <v>1.323</v>
      </c>
      <c r="AJ41" s="42">
        <v>1.369</v>
      </c>
      <c r="AK41" s="42">
        <v>1.389</v>
      </c>
      <c r="AL41" s="42">
        <v>1.397</v>
      </c>
      <c r="AM41" s="42">
        <v>1.401</v>
      </c>
      <c r="AN41" s="42">
        <v>1.385</v>
      </c>
    </row>
    <row r="42" spans="1:40">
      <c r="A42" s="27">
        <v>4.0000000000000001E-3</v>
      </c>
      <c r="B42" s="34">
        <v>1.788</v>
      </c>
      <c r="G42" s="43"/>
      <c r="H42" s="43"/>
      <c r="I42" s="43"/>
      <c r="J42" s="43"/>
      <c r="L42" s="37">
        <v>4.3E-3</v>
      </c>
      <c r="M42" s="33">
        <v>1.1200000000000001</v>
      </c>
      <c r="N42" s="33">
        <v>1.2150000000000001</v>
      </c>
      <c r="O42" s="33">
        <v>1.27</v>
      </c>
      <c r="P42" s="33">
        <v>1.35</v>
      </c>
      <c r="R42" s="37">
        <v>3.8999999999999998E-3</v>
      </c>
      <c r="S42" s="33">
        <v>1.52</v>
      </c>
      <c r="T42" s="33"/>
      <c r="U42" s="33">
        <v>1.145</v>
      </c>
      <c r="V42" s="33">
        <v>1.075</v>
      </c>
      <c r="W42" s="33">
        <v>0.96</v>
      </c>
      <c r="X42" s="33">
        <v>0.82499999999999996</v>
      </c>
      <c r="Z42" s="40">
        <v>3.7</v>
      </c>
      <c r="AA42" s="41">
        <v>3.17</v>
      </c>
      <c r="AB42" s="41">
        <v>2.52</v>
      </c>
      <c r="AC42" s="41">
        <v>2.0699999999999998</v>
      </c>
      <c r="AD42" s="41">
        <v>1.77</v>
      </c>
      <c r="AE42" s="41">
        <v>1.66</v>
      </c>
      <c r="AF42" s="41">
        <v>1.58</v>
      </c>
      <c r="AH42" s="40">
        <v>3.7</v>
      </c>
      <c r="AI42" s="42">
        <v>1.33</v>
      </c>
      <c r="AJ42" s="42">
        <v>1.371</v>
      </c>
      <c r="AK42" s="42">
        <v>1.391</v>
      </c>
      <c r="AL42" s="42">
        <v>1.3979999999999999</v>
      </c>
      <c r="AM42" s="42">
        <v>1.4019999999999999</v>
      </c>
      <c r="AN42" s="42">
        <v>1.3859999999999999</v>
      </c>
    </row>
    <row r="43" spans="1:40">
      <c r="A43" s="27">
        <v>4.1000000000000003E-3</v>
      </c>
      <c r="B43" s="34">
        <v>1.7769999999999999</v>
      </c>
      <c r="G43" s="43"/>
      <c r="H43" s="43"/>
      <c r="I43" s="43"/>
      <c r="J43" s="43"/>
      <c r="L43" s="37">
        <v>4.4000000000000003E-3</v>
      </c>
      <c r="M43" s="33">
        <v>1.1200000000000001</v>
      </c>
      <c r="N43" s="33">
        <v>1.21</v>
      </c>
      <c r="O43" s="33">
        <v>1.26</v>
      </c>
      <c r="P43" s="33">
        <v>1.34</v>
      </c>
      <c r="R43" s="37">
        <v>4.0000000000000001E-3</v>
      </c>
      <c r="S43" s="33">
        <v>1.52</v>
      </c>
      <c r="T43" s="33"/>
      <c r="U43" s="33">
        <v>1.145</v>
      </c>
      <c r="V43" s="33">
        <v>1.075</v>
      </c>
      <c r="W43" s="33">
        <v>0.96499999999999997</v>
      </c>
      <c r="X43" s="33">
        <v>0.82499999999999996</v>
      </c>
      <c r="Z43" s="40">
        <v>3.8</v>
      </c>
      <c r="AA43" s="41">
        <v>3.22</v>
      </c>
      <c r="AB43" s="41">
        <v>2.4900000000000002</v>
      </c>
      <c r="AC43" s="41">
        <v>2.0499999999999998</v>
      </c>
      <c r="AD43" s="41">
        <v>1.75</v>
      </c>
      <c r="AE43" s="41">
        <v>1.66</v>
      </c>
      <c r="AF43" s="41">
        <v>1.59</v>
      </c>
      <c r="AH43" s="40">
        <v>3.8</v>
      </c>
      <c r="AI43" s="42">
        <v>1.335</v>
      </c>
      <c r="AJ43" s="42">
        <v>1.3740000000000001</v>
      </c>
      <c r="AK43" s="42">
        <v>1.391</v>
      </c>
      <c r="AL43" s="42">
        <v>1.3979999999999999</v>
      </c>
      <c r="AM43" s="42">
        <v>1.4019999999999999</v>
      </c>
      <c r="AN43" s="42">
        <v>1.387</v>
      </c>
    </row>
    <row r="44" spans="1:40">
      <c r="A44" s="27">
        <v>4.1999999999999997E-3</v>
      </c>
      <c r="B44" s="34">
        <v>1.7669999999999999</v>
      </c>
      <c r="G44" s="43"/>
      <c r="H44" s="43"/>
      <c r="I44" s="43"/>
      <c r="J44" s="43"/>
      <c r="L44" s="37">
        <v>4.4999999999999997E-3</v>
      </c>
      <c r="M44" s="33">
        <v>1.1100000000000001</v>
      </c>
      <c r="N44" s="33">
        <v>1.2050000000000001</v>
      </c>
      <c r="O44" s="33">
        <v>1.2549999999999999</v>
      </c>
      <c r="P44" s="33">
        <v>1.33</v>
      </c>
      <c r="R44" s="37">
        <v>4.1000000000000003E-3</v>
      </c>
      <c r="S44" s="33">
        <v>1.52</v>
      </c>
      <c r="T44" s="33">
        <v>1.2130749999999999</v>
      </c>
      <c r="U44" s="33">
        <v>1.1499999999999999</v>
      </c>
      <c r="V44" s="33">
        <v>1.075</v>
      </c>
      <c r="W44" s="33">
        <v>0.97</v>
      </c>
      <c r="X44" s="33">
        <v>0.82499999999999996</v>
      </c>
      <c r="Z44" s="40">
        <v>3.9</v>
      </c>
      <c r="AA44" s="41">
        <v>3.27</v>
      </c>
      <c r="AB44" s="41">
        <v>2.4500000000000002</v>
      </c>
      <c r="AC44" s="41">
        <v>2.02</v>
      </c>
      <c r="AD44" s="41">
        <v>1.74</v>
      </c>
      <c r="AE44" s="41">
        <v>1.66</v>
      </c>
      <c r="AF44" s="41">
        <v>1.6</v>
      </c>
      <c r="AH44" s="40">
        <v>3.9</v>
      </c>
      <c r="AI44" s="42">
        <v>1.34</v>
      </c>
      <c r="AJ44" s="42">
        <v>1.3759999999999999</v>
      </c>
      <c r="AK44" s="42">
        <v>1.391</v>
      </c>
      <c r="AL44" s="42">
        <v>1.3979999999999999</v>
      </c>
      <c r="AM44" s="42">
        <v>1.4019999999999999</v>
      </c>
      <c r="AN44" s="42">
        <v>1.3879999999999999</v>
      </c>
    </row>
    <row r="45" spans="1:40">
      <c r="A45" s="27">
        <v>4.3E-3</v>
      </c>
      <c r="B45" s="34">
        <v>1.756</v>
      </c>
      <c r="G45" s="43"/>
      <c r="H45" s="43"/>
      <c r="I45" s="43"/>
      <c r="J45" s="43"/>
      <c r="L45" s="37">
        <v>4.5999999999999999E-3</v>
      </c>
      <c r="M45" s="33">
        <v>1.1000000000000001</v>
      </c>
      <c r="N45" s="33">
        <v>1.2</v>
      </c>
      <c r="O45" s="33">
        <v>1.25</v>
      </c>
      <c r="P45" s="33">
        <v>1.325</v>
      </c>
      <c r="R45" s="37">
        <v>4.1999999999999997E-3</v>
      </c>
      <c r="S45" s="33">
        <v>1.52</v>
      </c>
      <c r="T45" s="33">
        <v>1.213875</v>
      </c>
      <c r="U45" s="33">
        <v>1.1499999999999999</v>
      </c>
      <c r="V45" s="33">
        <v>1.075</v>
      </c>
      <c r="W45" s="33">
        <v>0.97499999999999998</v>
      </c>
      <c r="X45" s="33">
        <v>0.82499999999999996</v>
      </c>
      <c r="Z45" s="40">
        <v>4</v>
      </c>
      <c r="AA45" s="41">
        <v>3.32</v>
      </c>
      <c r="AB45" s="41">
        <v>2.41</v>
      </c>
      <c r="AC45" s="41">
        <v>1.98</v>
      </c>
      <c r="AD45" s="41">
        <v>1.72</v>
      </c>
      <c r="AE45" s="41">
        <v>1.66</v>
      </c>
      <c r="AF45" s="41">
        <v>1.61</v>
      </c>
      <c r="AH45" s="40">
        <v>4</v>
      </c>
      <c r="AI45" s="42">
        <v>1.345</v>
      </c>
      <c r="AJ45" s="42">
        <v>1.3779999999999999</v>
      </c>
      <c r="AK45" s="42">
        <v>1.391</v>
      </c>
      <c r="AL45" s="42">
        <v>1.3979999999999999</v>
      </c>
      <c r="AM45" s="42">
        <v>1.4019999999999999</v>
      </c>
      <c r="AN45" s="42">
        <v>1.389</v>
      </c>
    </row>
    <row r="46" spans="1:40">
      <c r="A46" s="27">
        <v>4.4000000000000003E-3</v>
      </c>
      <c r="B46" s="34">
        <v>1.746</v>
      </c>
      <c r="G46" s="43"/>
      <c r="H46" s="43"/>
      <c r="I46" s="43"/>
      <c r="J46" s="43"/>
      <c r="L46" s="37">
        <v>4.7000000000000002E-3</v>
      </c>
      <c r="M46" s="33">
        <v>1.1000000000000001</v>
      </c>
      <c r="N46" s="33">
        <v>1.19</v>
      </c>
      <c r="O46" s="33">
        <v>1.2450000000000001</v>
      </c>
      <c r="P46" s="33">
        <v>1.32</v>
      </c>
      <c r="R46" s="37">
        <v>4.3E-3</v>
      </c>
      <c r="S46" s="33">
        <v>1.5249999999999999</v>
      </c>
      <c r="T46" s="33">
        <v>1.2146250000000001</v>
      </c>
      <c r="U46" s="33">
        <v>1.1499999999999999</v>
      </c>
      <c r="V46" s="33">
        <v>1.08</v>
      </c>
      <c r="W46" s="33">
        <v>0.97499999999999998</v>
      </c>
      <c r="X46" s="33">
        <v>0.83</v>
      </c>
    </row>
    <row r="47" spans="1:40">
      <c r="A47" s="27">
        <v>4.4999999999999997E-3</v>
      </c>
      <c r="B47" s="34">
        <v>1.7370000000000001</v>
      </c>
      <c r="G47" s="43"/>
      <c r="H47" s="43"/>
      <c r="I47" s="43"/>
      <c r="J47" s="43"/>
      <c r="L47" s="37">
        <v>4.7999999999999996E-3</v>
      </c>
      <c r="M47" s="33">
        <v>1.1000000000000001</v>
      </c>
      <c r="N47" s="33">
        <v>1.18</v>
      </c>
      <c r="O47" s="33">
        <v>1.24</v>
      </c>
      <c r="P47" s="33">
        <v>1.31</v>
      </c>
      <c r="R47" s="37">
        <v>4.4000000000000003E-3</v>
      </c>
      <c r="S47" s="33">
        <v>1.5249999999999999</v>
      </c>
      <c r="T47" s="33"/>
      <c r="U47" s="33">
        <v>1.1499999999999999</v>
      </c>
      <c r="V47" s="33">
        <v>1.08</v>
      </c>
      <c r="W47" s="33">
        <v>0.97499999999999998</v>
      </c>
      <c r="X47" s="33">
        <v>0.83</v>
      </c>
    </row>
    <row r="48" spans="1:40">
      <c r="A48" s="27">
        <v>4.5999999999999999E-3</v>
      </c>
      <c r="B48" s="34">
        <v>1.7270000000000001</v>
      </c>
      <c r="G48" s="43"/>
      <c r="H48" s="43"/>
      <c r="I48" s="43"/>
      <c r="J48" s="43"/>
      <c r="L48" s="37">
        <v>4.8999999999999998E-3</v>
      </c>
      <c r="M48" s="33">
        <v>1.0900000000000001</v>
      </c>
      <c r="N48" s="33">
        <v>1.175</v>
      </c>
      <c r="O48" s="33">
        <v>1.2350000000000001</v>
      </c>
      <c r="P48" s="33">
        <v>1.3</v>
      </c>
      <c r="R48" s="37">
        <v>4.4999999999999997E-3</v>
      </c>
      <c r="S48" s="33">
        <v>1.5249999999999999</v>
      </c>
      <c r="T48" s="33"/>
      <c r="U48" s="33">
        <v>1.155</v>
      </c>
      <c r="V48" s="33">
        <v>1.085</v>
      </c>
      <c r="W48" s="33">
        <v>0.97499999999999998</v>
      </c>
      <c r="X48" s="33">
        <v>0.83499999999999996</v>
      </c>
    </row>
    <row r="49" spans="1:24">
      <c r="A49" s="27">
        <v>4.7000000000000002E-3</v>
      </c>
      <c r="B49" s="34">
        <v>1.718</v>
      </c>
      <c r="G49" s="43"/>
      <c r="H49" s="43"/>
      <c r="I49" s="43"/>
      <c r="J49" s="43"/>
      <c r="L49" s="37">
        <v>5.0000000000000001E-3</v>
      </c>
      <c r="M49" s="33">
        <v>1.0900000000000001</v>
      </c>
      <c r="N49" s="33">
        <v>1.17</v>
      </c>
      <c r="O49" s="33">
        <v>1.23</v>
      </c>
      <c r="P49" s="33">
        <v>1.3</v>
      </c>
      <c r="R49" s="37">
        <v>4.5999999999999999E-3</v>
      </c>
      <c r="S49" s="33">
        <v>1.5249999999999999</v>
      </c>
      <c r="T49" s="33">
        <v>1.2168749999999999</v>
      </c>
      <c r="U49" s="33">
        <v>1.155</v>
      </c>
      <c r="V49" s="33">
        <v>1.085</v>
      </c>
      <c r="W49" s="33">
        <v>0.98</v>
      </c>
      <c r="X49" s="33">
        <v>0.83499999999999996</v>
      </c>
    </row>
    <row r="50" spans="1:24">
      <c r="A50" s="27">
        <v>4.7999999999999996E-3</v>
      </c>
      <c r="B50" s="34">
        <v>1.7090000000000001</v>
      </c>
      <c r="G50" s="43"/>
      <c r="H50" s="43"/>
      <c r="I50" s="43"/>
      <c r="J50" s="43"/>
      <c r="L50" s="37">
        <v>5.1000000000000004E-3</v>
      </c>
      <c r="M50" s="33">
        <v>1.08</v>
      </c>
      <c r="N50" s="33">
        <v>1.17</v>
      </c>
      <c r="O50" s="33">
        <v>1.2250000000000001</v>
      </c>
      <c r="P50" s="33">
        <v>1.29</v>
      </c>
      <c r="R50" s="37">
        <v>4.7000000000000002E-3</v>
      </c>
      <c r="S50" s="33">
        <v>1.5249999999999999</v>
      </c>
      <c r="T50" s="33"/>
      <c r="U50" s="33">
        <v>1.155</v>
      </c>
      <c r="V50" s="33">
        <v>1.0900000000000001</v>
      </c>
      <c r="W50" s="33">
        <v>0.98</v>
      </c>
      <c r="X50" s="33">
        <v>0.84</v>
      </c>
    </row>
    <row r="51" spans="1:24">
      <c r="A51" s="27">
        <v>4.8999999999999998E-3</v>
      </c>
      <c r="B51" s="34">
        <v>1.7010000000000001</v>
      </c>
      <c r="G51" s="43"/>
      <c r="H51" s="43"/>
      <c r="I51" s="43"/>
      <c r="J51" s="43"/>
      <c r="L51" s="37">
        <v>5.1999999999999998E-3</v>
      </c>
      <c r="M51" s="33">
        <v>1.08</v>
      </c>
      <c r="N51" s="33">
        <v>1.165</v>
      </c>
      <c r="O51" s="33">
        <v>1.22</v>
      </c>
      <c r="P51" s="33">
        <v>1.2849999999999999</v>
      </c>
      <c r="R51" s="37">
        <v>4.7999999999999996E-3</v>
      </c>
      <c r="S51" s="33">
        <v>1.53</v>
      </c>
      <c r="T51" s="33"/>
      <c r="U51" s="33">
        <v>1.1599999999999999</v>
      </c>
      <c r="V51" s="33">
        <v>1.0900000000000001</v>
      </c>
      <c r="W51" s="33">
        <v>0.98499999999999999</v>
      </c>
      <c r="X51" s="33">
        <v>0.84</v>
      </c>
    </row>
    <row r="52" spans="1:24">
      <c r="A52" s="27">
        <v>5.0000000000000001E-3</v>
      </c>
      <c r="B52" s="34">
        <v>1.6919999999999999</v>
      </c>
      <c r="G52" s="43"/>
      <c r="H52" s="43"/>
      <c r="I52" s="43"/>
      <c r="J52" s="43"/>
      <c r="L52" s="37">
        <v>5.3E-3</v>
      </c>
      <c r="M52" s="33">
        <v>1.075</v>
      </c>
      <c r="N52" s="33">
        <v>1.1599999999999999</v>
      </c>
      <c r="O52" s="33">
        <v>1.2150000000000001</v>
      </c>
      <c r="P52" s="33">
        <v>1.28</v>
      </c>
      <c r="R52" s="37">
        <v>4.8999999999999998E-3</v>
      </c>
      <c r="S52" s="33">
        <v>1.53</v>
      </c>
      <c r="T52" s="33"/>
      <c r="U52" s="33">
        <v>1.1599999999999999</v>
      </c>
      <c r="V52" s="33">
        <v>1.095</v>
      </c>
      <c r="W52" s="33">
        <v>0.99</v>
      </c>
      <c r="X52" s="33">
        <v>0.84499999999999997</v>
      </c>
    </row>
    <row r="53" spans="1:24">
      <c r="A53" s="27">
        <v>5.1000000000000004E-3</v>
      </c>
      <c r="B53" s="34">
        <v>1.6839999999999999</v>
      </c>
      <c r="G53" s="43"/>
      <c r="H53" s="43"/>
      <c r="I53" s="43"/>
      <c r="J53" s="43"/>
      <c r="L53" s="37">
        <v>5.4000000000000003E-3</v>
      </c>
      <c r="M53" s="33">
        <v>1.07</v>
      </c>
      <c r="N53" s="33">
        <v>1.155</v>
      </c>
      <c r="O53" s="33">
        <v>1.2</v>
      </c>
      <c r="P53" s="33">
        <v>1.2749999999999999</v>
      </c>
      <c r="R53" s="37">
        <v>5.0000000000000001E-3</v>
      </c>
      <c r="S53" s="33">
        <v>1.53</v>
      </c>
      <c r="T53" s="33"/>
      <c r="U53" s="33">
        <v>1.1599999999999999</v>
      </c>
      <c r="V53" s="33">
        <v>1.095</v>
      </c>
      <c r="W53" s="33">
        <v>0.99</v>
      </c>
      <c r="X53" s="33">
        <v>0.84499999999999997</v>
      </c>
    </row>
    <row r="54" spans="1:24">
      <c r="A54" s="27">
        <v>5.1999999999999998E-3</v>
      </c>
      <c r="B54" s="34">
        <v>1.6759999999999999</v>
      </c>
      <c r="G54" s="43"/>
      <c r="H54" s="43"/>
      <c r="I54" s="43"/>
      <c r="J54" s="43"/>
      <c r="L54" s="37">
        <v>5.4999999999999997E-3</v>
      </c>
      <c r="M54" s="33">
        <v>1.0649999999999999</v>
      </c>
      <c r="N54" s="33">
        <v>1.1499999999999999</v>
      </c>
      <c r="O54" s="33">
        <v>1.2</v>
      </c>
      <c r="P54" s="33">
        <v>1.27</v>
      </c>
      <c r="R54" s="37">
        <v>5.1000000000000004E-3</v>
      </c>
      <c r="S54" s="33">
        <v>1.53</v>
      </c>
      <c r="T54" s="33"/>
      <c r="U54" s="33">
        <v>1.165</v>
      </c>
      <c r="V54" s="33">
        <v>1.1000000000000001</v>
      </c>
      <c r="W54" s="33">
        <v>0.995</v>
      </c>
      <c r="X54" s="33">
        <v>0.85</v>
      </c>
    </row>
    <row r="55" spans="1:24">
      <c r="A55" s="27">
        <v>5.3E-3</v>
      </c>
      <c r="B55" s="34">
        <v>1.669</v>
      </c>
      <c r="G55" s="43"/>
      <c r="H55" s="43"/>
      <c r="I55" s="43"/>
      <c r="J55" s="43"/>
      <c r="L55" s="37">
        <v>5.5999999999999999E-3</v>
      </c>
      <c r="M55" s="33">
        <v>1.06</v>
      </c>
      <c r="N55" s="33">
        <v>1.145</v>
      </c>
      <c r="O55" s="33">
        <v>1.1950000000000001</v>
      </c>
      <c r="P55" s="33">
        <v>1.2649999999999999</v>
      </c>
      <c r="R55" s="37">
        <v>5.1999999999999998E-3</v>
      </c>
      <c r="S55" s="33">
        <v>1.53</v>
      </c>
      <c r="T55" s="33"/>
      <c r="U55" s="33">
        <v>1.165</v>
      </c>
      <c r="V55" s="33">
        <v>1.1000000000000001</v>
      </c>
      <c r="W55" s="33">
        <v>1</v>
      </c>
      <c r="X55" s="33">
        <v>0.85</v>
      </c>
    </row>
    <row r="56" spans="1:24">
      <c r="A56" s="27">
        <v>5.4000000000000003E-3</v>
      </c>
      <c r="B56" s="34">
        <v>1.6619999999999999</v>
      </c>
      <c r="G56" s="43"/>
      <c r="H56" s="43"/>
      <c r="I56" s="43"/>
      <c r="J56" s="43"/>
      <c r="L56" s="37">
        <v>5.7000000000000002E-3</v>
      </c>
      <c r="M56" s="33">
        <v>1.0549999999999999</v>
      </c>
      <c r="N56" s="33">
        <v>1.1399999999999999</v>
      </c>
      <c r="O56" s="33">
        <v>1.19</v>
      </c>
      <c r="P56" s="33">
        <v>1.26</v>
      </c>
      <c r="R56" s="37">
        <v>5.3E-3</v>
      </c>
      <c r="S56" s="33">
        <v>1.5349999999999999</v>
      </c>
      <c r="T56" s="33"/>
      <c r="U56" s="33">
        <v>1.165</v>
      </c>
      <c r="V56" s="33">
        <v>1.1000000000000001</v>
      </c>
      <c r="W56" s="33">
        <v>1</v>
      </c>
      <c r="X56" s="33">
        <v>0.85</v>
      </c>
    </row>
    <row r="57" spans="1:24">
      <c r="A57" s="27">
        <v>5.4999999999999997E-3</v>
      </c>
      <c r="B57" s="34">
        <v>1.6539999999999999</v>
      </c>
      <c r="G57" s="43"/>
      <c r="H57" s="43"/>
      <c r="I57" s="43"/>
      <c r="J57" s="43"/>
      <c r="L57" s="37">
        <v>5.7999999999999996E-3</v>
      </c>
      <c r="M57" s="33">
        <v>1.0549999999999999</v>
      </c>
      <c r="N57" s="33">
        <v>1.135</v>
      </c>
      <c r="O57" s="33">
        <v>1.1850000000000001</v>
      </c>
      <c r="P57" s="33">
        <v>1.25</v>
      </c>
      <c r="R57" s="37">
        <v>5.4000000000000003E-3</v>
      </c>
      <c r="S57" s="33">
        <v>1.5349999999999999</v>
      </c>
      <c r="T57" s="33"/>
      <c r="U57" s="33">
        <v>1.165</v>
      </c>
      <c r="V57" s="33">
        <v>1.1000000000000001</v>
      </c>
      <c r="W57" s="33">
        <v>1</v>
      </c>
      <c r="X57" s="33">
        <v>0.85499999999999998</v>
      </c>
    </row>
    <row r="58" spans="1:24">
      <c r="A58" s="27">
        <v>5.5999999999999999E-3</v>
      </c>
      <c r="B58" s="34">
        <v>1.647</v>
      </c>
      <c r="G58" s="43"/>
      <c r="H58" s="43"/>
      <c r="I58" s="43"/>
      <c r="J58" s="43"/>
      <c r="L58" s="37">
        <v>5.8999999999999999E-3</v>
      </c>
      <c r="M58" s="33">
        <v>1.05</v>
      </c>
      <c r="N58" s="33">
        <v>1.1299999999999999</v>
      </c>
      <c r="O58" s="33">
        <v>1.1850000000000001</v>
      </c>
      <c r="P58" s="33">
        <v>1.2450000000000001</v>
      </c>
      <c r="R58" s="37">
        <v>5.4999999999999997E-3</v>
      </c>
      <c r="S58" s="33">
        <v>1.5349999999999999</v>
      </c>
      <c r="T58" s="33"/>
      <c r="U58" s="33">
        <v>1.17</v>
      </c>
      <c r="V58" s="33">
        <v>1.105</v>
      </c>
      <c r="W58" s="33">
        <v>1.0049999999999999</v>
      </c>
      <c r="X58" s="33">
        <v>0.85499999999999998</v>
      </c>
    </row>
    <row r="59" spans="1:24">
      <c r="A59" s="27">
        <v>5.7000000000000002E-3</v>
      </c>
      <c r="B59" s="34">
        <v>1.64</v>
      </c>
      <c r="G59" s="43"/>
      <c r="H59" s="43"/>
      <c r="I59" s="43"/>
      <c r="J59" s="43"/>
      <c r="L59" s="37">
        <v>6.0000000000000001E-3</v>
      </c>
      <c r="M59" s="33">
        <v>1.05</v>
      </c>
      <c r="N59" s="33">
        <v>1.1299999999999999</v>
      </c>
      <c r="O59" s="33">
        <v>1.18</v>
      </c>
      <c r="P59" s="33">
        <v>1.24</v>
      </c>
      <c r="R59" s="37">
        <v>5.5999999999999999E-3</v>
      </c>
      <c r="S59" s="33">
        <v>1.5349999999999999</v>
      </c>
      <c r="T59" s="33"/>
      <c r="U59" s="33">
        <v>1.17</v>
      </c>
      <c r="V59" s="33">
        <v>1.105</v>
      </c>
      <c r="W59" s="33">
        <v>1.01</v>
      </c>
      <c r="X59" s="33">
        <v>0.86</v>
      </c>
    </row>
    <row r="60" spans="1:24">
      <c r="A60" s="27">
        <v>5.7999999999999996E-3</v>
      </c>
      <c r="B60" s="34">
        <v>1.633</v>
      </c>
      <c r="G60" s="43"/>
      <c r="H60" s="43"/>
      <c r="I60" s="43"/>
      <c r="J60" s="43"/>
      <c r="L60" s="37">
        <v>6.1000000000000004E-3</v>
      </c>
      <c r="M60" s="33">
        <v>1.05</v>
      </c>
      <c r="N60" s="33">
        <v>1.125</v>
      </c>
      <c r="O60" s="33">
        <v>1.175</v>
      </c>
      <c r="P60" s="33">
        <v>1.2350000000000001</v>
      </c>
      <c r="R60" s="37">
        <v>5.7000000000000002E-3</v>
      </c>
      <c r="S60" s="33">
        <v>1.5349999999999999</v>
      </c>
      <c r="T60" s="33"/>
      <c r="U60" s="33">
        <v>1.17</v>
      </c>
      <c r="V60" s="33">
        <v>1.1100000000000001</v>
      </c>
      <c r="W60" s="33">
        <v>1.0149999999999999</v>
      </c>
      <c r="X60" s="33">
        <v>0.86</v>
      </c>
    </row>
    <row r="61" spans="1:24">
      <c r="A61" s="27">
        <v>5.8999999999999999E-3</v>
      </c>
      <c r="B61" s="34">
        <v>1.6259999999999999</v>
      </c>
      <c r="G61" s="43"/>
      <c r="H61" s="43"/>
      <c r="I61" s="43"/>
      <c r="J61" s="43"/>
      <c r="L61" s="37">
        <v>6.1999999999999998E-3</v>
      </c>
      <c r="M61" s="33">
        <v>1.05</v>
      </c>
      <c r="N61" s="33">
        <v>1.125</v>
      </c>
      <c r="O61" s="33">
        <v>1.17</v>
      </c>
      <c r="P61" s="33">
        <v>1.2350000000000001</v>
      </c>
      <c r="R61" s="37">
        <v>5.7999999999999996E-3</v>
      </c>
      <c r="S61" s="33">
        <v>1.5349999999999999</v>
      </c>
      <c r="T61" s="33"/>
      <c r="U61" s="33">
        <v>1.17</v>
      </c>
      <c r="V61" s="33">
        <v>1.1100000000000001</v>
      </c>
      <c r="W61" s="33">
        <v>1.02</v>
      </c>
      <c r="X61" s="33">
        <v>0.86499999999999999</v>
      </c>
    </row>
    <row r="62" spans="1:24">
      <c r="A62" s="27">
        <v>6.0000000000000001E-3</v>
      </c>
      <c r="B62" s="34">
        <v>1.62</v>
      </c>
      <c r="G62" s="43"/>
      <c r="H62" s="43"/>
      <c r="I62" s="43"/>
      <c r="J62" s="43"/>
      <c r="L62" s="37">
        <v>6.3E-3</v>
      </c>
      <c r="M62" s="33">
        <v>1.04</v>
      </c>
      <c r="N62" s="33">
        <v>1.125</v>
      </c>
      <c r="O62" s="33">
        <v>1.165</v>
      </c>
      <c r="P62" s="33">
        <v>1.23</v>
      </c>
      <c r="R62" s="37">
        <v>5.8999999999999999E-3</v>
      </c>
      <c r="S62" s="33">
        <v>1.54</v>
      </c>
      <c r="T62" s="33"/>
      <c r="U62" s="33">
        <v>1.175</v>
      </c>
      <c r="V62" s="33">
        <v>1.115</v>
      </c>
      <c r="W62" s="33">
        <v>1.02</v>
      </c>
      <c r="X62" s="33">
        <v>0.86499999999999999</v>
      </c>
    </row>
    <row r="63" spans="1:24">
      <c r="A63" s="27">
        <v>6.1000000000000004E-3</v>
      </c>
      <c r="B63" s="34">
        <v>1.6140000000000001</v>
      </c>
      <c r="G63" s="43"/>
      <c r="H63" s="43"/>
      <c r="I63" s="43"/>
      <c r="J63" s="43"/>
      <c r="L63" s="37">
        <v>6.4000000000000003E-3</v>
      </c>
      <c r="M63" s="33">
        <v>1.04</v>
      </c>
      <c r="N63" s="33">
        <v>1.1200000000000001</v>
      </c>
      <c r="O63" s="33">
        <v>1.1599999999999999</v>
      </c>
      <c r="P63" s="33">
        <v>1.2250000000000001</v>
      </c>
      <c r="R63" s="37">
        <v>6.0000000000000001E-3</v>
      </c>
      <c r="S63" s="33">
        <v>1.54</v>
      </c>
      <c r="T63" s="33"/>
      <c r="U63" s="33">
        <v>1.175</v>
      </c>
      <c r="V63" s="33">
        <v>1.115</v>
      </c>
      <c r="W63" s="33">
        <v>1.0249999999999999</v>
      </c>
      <c r="X63" s="33">
        <v>0.87</v>
      </c>
    </row>
    <row r="64" spans="1:24">
      <c r="A64" s="27">
        <v>6.1999999999999998E-3</v>
      </c>
      <c r="B64" s="34">
        <v>1.607</v>
      </c>
      <c r="G64" s="43"/>
      <c r="H64" s="43"/>
      <c r="I64" s="43"/>
      <c r="J64" s="43"/>
      <c r="L64" s="37">
        <v>6.4999999999999997E-3</v>
      </c>
      <c r="M64" s="33">
        <v>1.04</v>
      </c>
      <c r="N64" s="33">
        <v>1.1200000000000001</v>
      </c>
      <c r="O64" s="33">
        <v>1.155</v>
      </c>
      <c r="P64" s="33">
        <v>1.22</v>
      </c>
      <c r="R64" s="37">
        <v>6.1000000000000004E-3</v>
      </c>
      <c r="S64" s="33">
        <v>1.54</v>
      </c>
      <c r="T64" s="33"/>
      <c r="U64" s="33">
        <v>1.175</v>
      </c>
      <c r="V64" s="33">
        <v>1.1200000000000001</v>
      </c>
      <c r="W64" s="33">
        <v>1.0249999999999999</v>
      </c>
      <c r="X64" s="33">
        <v>0.87</v>
      </c>
    </row>
    <row r="65" spans="1:24">
      <c r="A65" s="27">
        <v>6.3E-3</v>
      </c>
      <c r="B65" s="34">
        <v>1.601</v>
      </c>
      <c r="G65" s="43"/>
      <c r="H65" s="43"/>
      <c r="I65" s="43"/>
      <c r="J65" s="43"/>
      <c r="L65" s="37">
        <v>6.6E-3</v>
      </c>
      <c r="M65" s="33">
        <v>1.0349999999999999</v>
      </c>
      <c r="N65" s="33">
        <v>1.115</v>
      </c>
      <c r="O65" s="33">
        <v>1.1499999999999999</v>
      </c>
      <c r="P65" s="33">
        <v>1.2150000000000001</v>
      </c>
      <c r="R65" s="37">
        <v>6.1999999999999998E-3</v>
      </c>
      <c r="S65" s="33">
        <v>1.54</v>
      </c>
      <c r="T65" s="33"/>
      <c r="U65" s="33">
        <v>1.18</v>
      </c>
      <c r="V65" s="33">
        <v>1.1200000000000001</v>
      </c>
      <c r="W65" s="33">
        <v>1.0249999999999999</v>
      </c>
      <c r="X65" s="33">
        <v>0.875</v>
      </c>
    </row>
    <row r="66" spans="1:24">
      <c r="A66" s="27">
        <v>6.4000000000000003E-3</v>
      </c>
      <c r="B66" s="34">
        <v>1.595</v>
      </c>
      <c r="G66" s="43"/>
      <c r="H66" s="43"/>
      <c r="I66" s="43"/>
      <c r="J66" s="43"/>
      <c r="L66" s="37">
        <v>6.7000000000000002E-3</v>
      </c>
      <c r="M66" s="33">
        <v>1.03</v>
      </c>
      <c r="N66" s="33">
        <v>1.115</v>
      </c>
      <c r="O66" s="33">
        <v>1.145</v>
      </c>
      <c r="P66" s="33">
        <v>1.21</v>
      </c>
      <c r="R66" s="37">
        <v>6.3E-3</v>
      </c>
      <c r="S66" s="33">
        <v>1.54</v>
      </c>
      <c r="T66" s="33"/>
      <c r="U66" s="33">
        <v>1.18</v>
      </c>
      <c r="V66" s="33">
        <v>1.125</v>
      </c>
      <c r="W66" s="33">
        <v>1.0249999999999999</v>
      </c>
      <c r="X66" s="33">
        <v>0.875</v>
      </c>
    </row>
    <row r="67" spans="1:24">
      <c r="A67" s="27">
        <v>6.4999999999999997E-3</v>
      </c>
      <c r="B67" s="34">
        <v>1.589</v>
      </c>
      <c r="G67" s="43"/>
      <c r="H67" s="43"/>
      <c r="I67" s="43"/>
      <c r="J67" s="43"/>
      <c r="L67" s="37">
        <v>6.7999999999999996E-3</v>
      </c>
      <c r="M67" s="33">
        <v>1.0249999999999999</v>
      </c>
      <c r="N67" s="33">
        <v>1.115</v>
      </c>
      <c r="O67" s="33">
        <v>1.145</v>
      </c>
      <c r="P67" s="33">
        <v>1.2050000000000001</v>
      </c>
      <c r="R67" s="37">
        <v>6.4000000000000003E-3</v>
      </c>
      <c r="S67" s="33">
        <v>1.54</v>
      </c>
      <c r="T67" s="33"/>
      <c r="U67" s="33">
        <v>1.18</v>
      </c>
      <c r="V67" s="33">
        <v>1.125</v>
      </c>
      <c r="W67" s="33">
        <v>1.03</v>
      </c>
      <c r="X67" s="33">
        <v>0.875</v>
      </c>
    </row>
    <row r="68" spans="1:24">
      <c r="A68" s="27">
        <v>6.6E-3</v>
      </c>
      <c r="B68" s="34">
        <v>1.583</v>
      </c>
      <c r="G68" s="43"/>
      <c r="H68" s="43"/>
      <c r="I68" s="43"/>
      <c r="J68" s="43"/>
      <c r="L68" s="37">
        <v>6.8999999999999999E-3</v>
      </c>
      <c r="M68" s="33">
        <v>1.02</v>
      </c>
      <c r="N68" s="33">
        <v>1.1000000000000001</v>
      </c>
      <c r="O68" s="33">
        <v>1.1399999999999999</v>
      </c>
      <c r="P68" s="33">
        <v>1.2050000000000001</v>
      </c>
      <c r="R68" s="37">
        <v>6.4999999999999997E-3</v>
      </c>
      <c r="S68" s="33">
        <v>1.5449999999999999</v>
      </c>
      <c r="T68" s="33"/>
      <c r="U68" s="33">
        <v>1.1850000000000001</v>
      </c>
      <c r="V68" s="33">
        <v>1.125</v>
      </c>
      <c r="W68" s="33">
        <v>1.0349999999999999</v>
      </c>
      <c r="X68" s="33">
        <v>0.88</v>
      </c>
    </row>
    <row r="69" spans="1:24">
      <c r="A69" s="27">
        <v>6.7000000000000002E-3</v>
      </c>
      <c r="B69" s="34">
        <v>1.5780000000000001</v>
      </c>
      <c r="G69" s="43"/>
      <c r="H69" s="43"/>
      <c r="I69" s="43"/>
      <c r="J69" s="43"/>
      <c r="L69" s="37">
        <v>7.0000000000000001E-3</v>
      </c>
      <c r="M69" s="33">
        <v>1.02</v>
      </c>
      <c r="N69" s="33">
        <v>1.1000000000000001</v>
      </c>
      <c r="O69" s="33">
        <v>1.1399999999999999</v>
      </c>
      <c r="P69" s="33">
        <v>1.2</v>
      </c>
      <c r="R69" s="37">
        <v>6.6E-3</v>
      </c>
      <c r="S69" s="33">
        <v>1.5449999999999999</v>
      </c>
      <c r="T69" s="33"/>
      <c r="U69" s="33">
        <v>1.1850000000000001</v>
      </c>
      <c r="V69" s="33">
        <v>1.1299999999999999</v>
      </c>
      <c r="W69" s="33">
        <v>1.04</v>
      </c>
      <c r="X69" s="33">
        <v>0.88</v>
      </c>
    </row>
    <row r="70" spans="1:24">
      <c r="A70" s="27">
        <v>6.7999999999999996E-3</v>
      </c>
      <c r="B70" s="34">
        <v>1.5720000000000001</v>
      </c>
      <c r="G70" s="43"/>
      <c r="H70" s="43"/>
      <c r="I70" s="43"/>
      <c r="J70" s="43"/>
      <c r="L70" s="37">
        <v>7.1000000000000004E-3</v>
      </c>
      <c r="M70" s="33">
        <v>1.0149999999999999</v>
      </c>
      <c r="N70" s="33">
        <v>1.095</v>
      </c>
      <c r="O70" s="33">
        <v>1.1399999999999999</v>
      </c>
      <c r="P70" s="33">
        <v>1.2</v>
      </c>
      <c r="R70" s="37">
        <v>6.7000000000000002E-3</v>
      </c>
      <c r="S70" s="33">
        <v>1.5449999999999999</v>
      </c>
      <c r="T70" s="33"/>
      <c r="U70" s="33">
        <v>1.1850000000000001</v>
      </c>
      <c r="V70" s="33">
        <v>1.1299999999999999</v>
      </c>
      <c r="W70" s="33">
        <v>1.0449999999999999</v>
      </c>
      <c r="X70" s="33">
        <v>0.88500000000000001</v>
      </c>
    </row>
    <row r="71" spans="1:24">
      <c r="A71" s="27">
        <v>6.8999999999999999E-3</v>
      </c>
      <c r="B71" s="34">
        <v>1.5669999999999999</v>
      </c>
      <c r="G71" s="43"/>
      <c r="H71" s="43"/>
      <c r="I71" s="43"/>
      <c r="J71" s="43"/>
      <c r="L71" s="37">
        <v>7.1999999999999998E-3</v>
      </c>
      <c r="M71" s="33">
        <v>1.0149999999999999</v>
      </c>
      <c r="N71" s="33">
        <v>1.0900000000000001</v>
      </c>
      <c r="O71" s="33">
        <v>1.135</v>
      </c>
      <c r="P71" s="33">
        <v>1.1950000000000001</v>
      </c>
      <c r="R71" s="37">
        <v>6.7999999999999996E-3</v>
      </c>
      <c r="S71" s="33">
        <v>1.5449999999999999</v>
      </c>
      <c r="T71" s="33"/>
      <c r="U71" s="33">
        <v>1.19</v>
      </c>
      <c r="V71" s="33">
        <v>1.135</v>
      </c>
      <c r="W71" s="33">
        <v>1.05</v>
      </c>
      <c r="X71" s="33">
        <v>0.89</v>
      </c>
    </row>
    <row r="72" spans="1:24">
      <c r="A72" s="27">
        <v>7.0000000000000001E-3</v>
      </c>
      <c r="B72" s="34">
        <v>1.5609999999999999</v>
      </c>
      <c r="G72" s="43"/>
      <c r="H72" s="43"/>
      <c r="I72" s="43"/>
      <c r="J72" s="43"/>
      <c r="L72" s="37">
        <v>7.3000000000000001E-3</v>
      </c>
      <c r="M72" s="33">
        <v>1.01</v>
      </c>
      <c r="N72" s="33">
        <v>1.0900000000000001</v>
      </c>
      <c r="O72" s="33">
        <v>1.1299999999999999</v>
      </c>
      <c r="P72" s="33">
        <v>1.19</v>
      </c>
      <c r="R72" s="37">
        <v>6.8999999999999999E-3</v>
      </c>
      <c r="S72" s="33">
        <v>1.5449999999999999</v>
      </c>
      <c r="T72" s="33"/>
      <c r="U72" s="33">
        <v>1.19</v>
      </c>
      <c r="V72" s="33">
        <v>1.135</v>
      </c>
      <c r="W72" s="33">
        <v>1.05</v>
      </c>
      <c r="X72" s="33">
        <v>0.89</v>
      </c>
    </row>
    <row r="73" spans="1:24">
      <c r="A73" s="27">
        <v>7.1000000000000004E-3</v>
      </c>
      <c r="B73" s="34">
        <v>1.556</v>
      </c>
      <c r="G73" s="43"/>
      <c r="H73" s="43"/>
      <c r="I73" s="43"/>
      <c r="J73" s="43"/>
      <c r="L73" s="37">
        <v>7.4000000000000003E-3</v>
      </c>
      <c r="M73" s="33">
        <v>1.01</v>
      </c>
      <c r="N73" s="33">
        <v>1.085</v>
      </c>
      <c r="O73" s="33">
        <v>1.125</v>
      </c>
      <c r="P73" s="33">
        <v>1.1850000000000001</v>
      </c>
      <c r="R73" s="37">
        <v>7.0000000000000001E-3</v>
      </c>
      <c r="S73" s="33">
        <v>1.5449999999999999</v>
      </c>
      <c r="T73" s="33"/>
      <c r="U73" s="33">
        <v>1.19</v>
      </c>
      <c r="V73" s="33">
        <v>1.1399999999999999</v>
      </c>
      <c r="W73" s="33">
        <v>1.05</v>
      </c>
      <c r="X73" s="33">
        <v>0.89500000000000002</v>
      </c>
    </row>
    <row r="74" spans="1:24">
      <c r="A74" s="27">
        <v>7.1999999999999998E-3</v>
      </c>
      <c r="B74" s="34">
        <v>1.5509999999999999</v>
      </c>
      <c r="G74" s="43"/>
      <c r="H74" s="43"/>
      <c r="I74" s="43"/>
      <c r="J74" s="43"/>
      <c r="L74" s="37">
        <v>7.4999999999999997E-3</v>
      </c>
      <c r="M74" s="33">
        <v>1.01</v>
      </c>
      <c r="N74" s="33">
        <v>1.08</v>
      </c>
      <c r="O74" s="33">
        <v>1.1200000000000001</v>
      </c>
      <c r="P74" s="33">
        <v>1.18</v>
      </c>
      <c r="R74" s="37">
        <v>7.1000000000000004E-3</v>
      </c>
      <c r="S74" s="33">
        <v>1.55</v>
      </c>
      <c r="T74" s="33"/>
      <c r="U74" s="33">
        <v>1.1950000000000001</v>
      </c>
      <c r="V74" s="33">
        <v>1.1399999999999999</v>
      </c>
      <c r="W74" s="33">
        <v>1.0549999999999999</v>
      </c>
      <c r="X74" s="33">
        <v>0.9</v>
      </c>
    </row>
    <row r="75" spans="1:24">
      <c r="A75" s="27">
        <v>7.3000000000000001E-3</v>
      </c>
      <c r="B75" s="34">
        <v>1.546</v>
      </c>
      <c r="G75" s="43"/>
      <c r="H75" s="43"/>
      <c r="I75" s="43"/>
      <c r="J75" s="43"/>
      <c r="L75" s="37">
        <v>7.6E-3</v>
      </c>
      <c r="M75" s="33">
        <v>1.0049999999999999</v>
      </c>
      <c r="N75" s="33">
        <v>1.08</v>
      </c>
      <c r="O75" s="33">
        <v>1.1200000000000001</v>
      </c>
      <c r="P75" s="33">
        <v>1.175</v>
      </c>
      <c r="R75" s="37">
        <v>7.1999999999999998E-3</v>
      </c>
      <c r="S75" s="33">
        <v>1.55</v>
      </c>
      <c r="T75" s="33"/>
      <c r="U75" s="33">
        <v>1.1950000000000001</v>
      </c>
      <c r="V75" s="33">
        <v>1.145</v>
      </c>
      <c r="W75" s="33">
        <v>1.06</v>
      </c>
      <c r="X75" s="33">
        <v>0.9</v>
      </c>
    </row>
    <row r="76" spans="1:24">
      <c r="A76" s="27">
        <v>7.4000000000000003E-3</v>
      </c>
      <c r="B76" s="34">
        <v>1.5409999999999999</v>
      </c>
      <c r="G76" s="43"/>
      <c r="H76" s="43"/>
      <c r="I76" s="43"/>
      <c r="J76" s="43"/>
      <c r="L76" s="37">
        <v>7.7000000000000002E-3</v>
      </c>
      <c r="M76" s="33">
        <v>1.0049999999999999</v>
      </c>
      <c r="N76" s="33">
        <v>1.075</v>
      </c>
      <c r="O76" s="33">
        <v>1.115</v>
      </c>
      <c r="P76" s="33">
        <v>1.17</v>
      </c>
      <c r="R76" s="37">
        <v>7.3000000000000001E-3</v>
      </c>
      <c r="S76" s="33">
        <v>1.55</v>
      </c>
      <c r="T76" s="33"/>
      <c r="U76" s="33">
        <v>1.1950000000000001</v>
      </c>
      <c r="V76" s="33">
        <v>1.1499999999999999</v>
      </c>
      <c r="W76" s="33">
        <v>1.0649999999999999</v>
      </c>
      <c r="X76" s="33">
        <v>0.9</v>
      </c>
    </row>
    <row r="77" spans="1:24">
      <c r="A77" s="27">
        <v>7.4999999999999997E-3</v>
      </c>
      <c r="B77" s="34">
        <v>1.536</v>
      </c>
      <c r="G77" s="43"/>
      <c r="H77" s="43"/>
      <c r="I77" s="43"/>
      <c r="J77" s="43"/>
      <c r="L77" s="37">
        <v>7.7999999999999996E-3</v>
      </c>
      <c r="M77" s="33">
        <v>1</v>
      </c>
      <c r="N77" s="33">
        <v>1.075</v>
      </c>
      <c r="O77" s="33">
        <v>1.115</v>
      </c>
      <c r="P77" s="33">
        <v>1.165</v>
      </c>
      <c r="R77" s="37">
        <v>7.4000000000000003E-3</v>
      </c>
      <c r="S77" s="33">
        <v>1.55</v>
      </c>
      <c r="T77" s="33"/>
      <c r="U77" s="33">
        <v>1.2</v>
      </c>
      <c r="V77" s="33">
        <v>1.1499999999999999</v>
      </c>
      <c r="W77" s="33">
        <v>1.07</v>
      </c>
      <c r="X77" s="33">
        <v>0.90500000000000003</v>
      </c>
    </row>
    <row r="78" spans="1:24">
      <c r="A78" s="27">
        <v>7.6E-3</v>
      </c>
      <c r="B78" s="34">
        <v>1.5309999999999999</v>
      </c>
      <c r="G78" s="43"/>
      <c r="H78" s="43"/>
      <c r="I78" s="43"/>
      <c r="J78" s="43"/>
      <c r="L78" s="37">
        <v>7.9000000000000008E-3</v>
      </c>
      <c r="M78" s="33">
        <v>1</v>
      </c>
      <c r="N78" s="33">
        <v>1.07</v>
      </c>
      <c r="O78" s="33">
        <v>1.1000000000000001</v>
      </c>
      <c r="P78" s="33">
        <v>1.1599999999999999</v>
      </c>
      <c r="R78" s="37">
        <v>7.4999999999999997E-3</v>
      </c>
      <c r="S78" s="33">
        <v>1.55</v>
      </c>
      <c r="T78" s="33"/>
      <c r="U78" s="33">
        <v>1.2</v>
      </c>
      <c r="V78" s="33">
        <v>1.1499999999999999</v>
      </c>
      <c r="W78" s="33">
        <v>1.07</v>
      </c>
      <c r="X78" s="33">
        <v>0.91</v>
      </c>
    </row>
    <row r="79" spans="1:24">
      <c r="A79" s="27">
        <v>7.7000000000000002E-3</v>
      </c>
      <c r="B79" s="34">
        <v>1.526</v>
      </c>
      <c r="G79" s="43"/>
      <c r="H79" s="43"/>
      <c r="I79" s="43"/>
      <c r="J79" s="43"/>
      <c r="L79" s="37">
        <v>8.0000000000000002E-3</v>
      </c>
      <c r="M79" s="33">
        <v>1</v>
      </c>
      <c r="N79" s="33">
        <v>1.07</v>
      </c>
      <c r="O79" s="33">
        <v>1.1000000000000001</v>
      </c>
      <c r="P79" s="33">
        <v>1.1599999999999999</v>
      </c>
      <c r="R79" s="37">
        <v>7.6E-3</v>
      </c>
      <c r="S79" s="33">
        <v>1.55</v>
      </c>
      <c r="T79" s="33"/>
      <c r="U79" s="33">
        <v>1.2</v>
      </c>
      <c r="V79" s="33">
        <v>1.155</v>
      </c>
      <c r="W79" s="33">
        <v>1.075</v>
      </c>
      <c r="X79" s="33">
        <v>0.91500000000000004</v>
      </c>
    </row>
    <row r="80" spans="1:24">
      <c r="A80" s="27">
        <v>7.7999999999999996E-3</v>
      </c>
      <c r="B80" s="34">
        <v>1.5209999999999999</v>
      </c>
      <c r="G80" s="43"/>
      <c r="H80" s="43"/>
      <c r="I80" s="43"/>
      <c r="J80" s="43"/>
      <c r="L80" s="37">
        <v>8.0999999999999996E-3</v>
      </c>
      <c r="M80" s="33">
        <v>1</v>
      </c>
      <c r="N80" s="33">
        <v>1.07</v>
      </c>
      <c r="O80" s="33">
        <v>1.1000000000000001</v>
      </c>
      <c r="P80" s="33">
        <v>1.1599999999999999</v>
      </c>
      <c r="R80" s="37">
        <v>7.7000000000000002E-3</v>
      </c>
      <c r="S80" s="33">
        <v>1.5549999999999999</v>
      </c>
      <c r="T80" s="33"/>
      <c r="U80" s="33">
        <v>1.2050000000000001</v>
      </c>
      <c r="V80" s="33">
        <v>1.155</v>
      </c>
      <c r="W80" s="33">
        <v>1.075</v>
      </c>
      <c r="X80" s="33">
        <v>0.92</v>
      </c>
    </row>
    <row r="81" spans="1:24">
      <c r="A81" s="27">
        <v>7.9000000000000008E-3</v>
      </c>
      <c r="B81" s="34">
        <v>1.5169999999999999</v>
      </c>
      <c r="G81" s="43"/>
      <c r="H81" s="43"/>
      <c r="I81" s="43"/>
      <c r="J81" s="43"/>
      <c r="L81" s="37">
        <v>8.2000000000000007E-3</v>
      </c>
      <c r="M81" s="33">
        <v>0.995</v>
      </c>
      <c r="N81" s="33">
        <v>1.0649999999999999</v>
      </c>
      <c r="O81" s="33">
        <v>1.095</v>
      </c>
      <c r="P81" s="33">
        <v>1.155</v>
      </c>
      <c r="R81" s="37">
        <v>7.7999999999999996E-3</v>
      </c>
      <c r="S81" s="33">
        <v>1.5549999999999999</v>
      </c>
      <c r="T81" s="33"/>
      <c r="U81" s="33">
        <v>1.2050000000000001</v>
      </c>
      <c r="V81" s="33">
        <v>1.1599999999999999</v>
      </c>
      <c r="W81" s="33">
        <v>1.075</v>
      </c>
      <c r="X81" s="33">
        <v>0.92500000000000004</v>
      </c>
    </row>
    <row r="82" spans="1:24">
      <c r="A82" s="27">
        <v>8.0000000000000002E-3</v>
      </c>
      <c r="B82" s="34">
        <v>1.512</v>
      </c>
      <c r="G82" s="43"/>
      <c r="H82" s="43"/>
      <c r="I82" s="43"/>
      <c r="J82" s="43"/>
      <c r="L82" s="37">
        <v>8.3000000000000001E-3</v>
      </c>
      <c r="M82" s="33">
        <v>0.995</v>
      </c>
      <c r="N82" s="33">
        <v>1.0649999999999999</v>
      </c>
      <c r="O82" s="33">
        <v>1.095</v>
      </c>
      <c r="P82" s="33">
        <v>1.155</v>
      </c>
      <c r="R82" s="37">
        <v>7.9000000000000008E-3</v>
      </c>
      <c r="S82" s="33">
        <v>1.5549999999999999</v>
      </c>
      <c r="T82" s="33"/>
      <c r="U82" s="33">
        <v>1.21</v>
      </c>
      <c r="V82" s="33">
        <v>1.1599999999999999</v>
      </c>
      <c r="W82" s="33">
        <v>1.08</v>
      </c>
      <c r="X82" s="33">
        <v>0.92500000000000004</v>
      </c>
    </row>
    <row r="83" spans="1:24">
      <c r="A83" s="27">
        <v>8.0999999999999996E-3</v>
      </c>
      <c r="B83" s="34">
        <v>1.508</v>
      </c>
      <c r="G83" s="43"/>
      <c r="H83" s="43"/>
      <c r="I83" s="43"/>
      <c r="J83" s="43"/>
      <c r="L83" s="37">
        <v>8.3999999999999995E-3</v>
      </c>
      <c r="M83" s="33">
        <v>0.99</v>
      </c>
      <c r="N83" s="33">
        <v>1.06</v>
      </c>
      <c r="O83" s="33">
        <v>1.0900000000000001</v>
      </c>
      <c r="P83" s="33">
        <v>1.1499999999999999</v>
      </c>
      <c r="R83" s="37">
        <v>8.0000000000000002E-3</v>
      </c>
      <c r="S83" s="33">
        <v>1.5549999999999999</v>
      </c>
      <c r="T83" s="33"/>
      <c r="U83" s="33">
        <v>1.21</v>
      </c>
      <c r="V83" s="33">
        <v>1.165</v>
      </c>
      <c r="W83" s="33">
        <v>1.085</v>
      </c>
      <c r="X83" s="33">
        <v>0.92500000000000004</v>
      </c>
    </row>
    <row r="84" spans="1:24">
      <c r="A84" s="27">
        <v>8.2000000000000007E-3</v>
      </c>
      <c r="B84" s="34">
        <v>1.5029999999999999</v>
      </c>
      <c r="G84" s="43"/>
      <c r="H84" s="43"/>
      <c r="I84" s="43"/>
      <c r="J84" s="43"/>
      <c r="L84" s="37">
        <v>8.5000000000000006E-3</v>
      </c>
      <c r="M84" s="33">
        <v>0.99</v>
      </c>
      <c r="N84" s="33">
        <v>1.06</v>
      </c>
      <c r="O84" s="33">
        <v>1.0900000000000001</v>
      </c>
      <c r="P84" s="33">
        <v>1.1499999999999999</v>
      </c>
      <c r="R84" s="37">
        <v>8.0999999999999996E-3</v>
      </c>
      <c r="S84" s="33">
        <v>1.5549999999999999</v>
      </c>
      <c r="T84" s="33"/>
      <c r="U84" s="33">
        <v>1.2150000000000001</v>
      </c>
      <c r="V84" s="33">
        <v>1.17</v>
      </c>
      <c r="W84" s="33">
        <v>1.0900000000000001</v>
      </c>
      <c r="X84" s="33">
        <v>0.92500000000000004</v>
      </c>
    </row>
    <row r="85" spans="1:24">
      <c r="A85" s="27">
        <v>8.3000000000000001E-3</v>
      </c>
      <c r="B85" s="34">
        <v>1.4990000000000001</v>
      </c>
      <c r="G85" s="43"/>
      <c r="H85" s="43"/>
      <c r="I85" s="43"/>
      <c r="J85" s="43"/>
      <c r="L85" s="37">
        <v>8.6E-3</v>
      </c>
      <c r="M85" s="33">
        <v>0.99</v>
      </c>
      <c r="N85" s="33">
        <v>1.0549999999999999</v>
      </c>
      <c r="O85" s="33">
        <v>1.0900000000000001</v>
      </c>
      <c r="P85" s="33">
        <v>1.1499999999999999</v>
      </c>
      <c r="R85" s="37">
        <v>8.2000000000000007E-3</v>
      </c>
      <c r="S85" s="33">
        <v>1.56</v>
      </c>
      <c r="T85" s="33"/>
      <c r="U85" s="33">
        <v>1.2150000000000001</v>
      </c>
      <c r="V85" s="33">
        <v>1.17</v>
      </c>
      <c r="W85" s="33">
        <v>1.095</v>
      </c>
      <c r="X85" s="33">
        <v>0.93</v>
      </c>
    </row>
    <row r="86" spans="1:24">
      <c r="A86" s="27">
        <v>8.3999999999999995E-3</v>
      </c>
      <c r="B86" s="34">
        <v>1.4950000000000001</v>
      </c>
      <c r="G86" s="43"/>
      <c r="H86" s="43"/>
      <c r="I86" s="43"/>
      <c r="J86" s="43"/>
      <c r="L86" s="37">
        <v>8.6999999999999994E-3</v>
      </c>
      <c r="M86" s="33">
        <v>0.98499999999999999</v>
      </c>
      <c r="N86" s="33">
        <v>1.0549999999999999</v>
      </c>
      <c r="O86" s="33">
        <v>1.085</v>
      </c>
      <c r="P86" s="33">
        <v>1.145</v>
      </c>
      <c r="R86" s="37">
        <v>8.3000000000000001E-3</v>
      </c>
      <c r="S86" s="33">
        <v>1.56</v>
      </c>
      <c r="T86" s="33"/>
      <c r="U86" s="33">
        <v>1.22</v>
      </c>
      <c r="V86" s="33">
        <v>1.175</v>
      </c>
      <c r="W86" s="33">
        <v>1.1000000000000001</v>
      </c>
      <c r="X86" s="33">
        <v>0.93500000000000005</v>
      </c>
    </row>
    <row r="87" spans="1:24">
      <c r="A87" s="27">
        <v>8.5000000000000006E-3</v>
      </c>
      <c r="B87" s="34">
        <v>1.4910000000000001</v>
      </c>
      <c r="G87" s="43"/>
      <c r="H87" s="43"/>
      <c r="I87" s="43"/>
      <c r="J87" s="43"/>
      <c r="L87" s="37">
        <v>8.8000000000000005E-3</v>
      </c>
      <c r="M87" s="33">
        <v>0.98499999999999999</v>
      </c>
      <c r="N87" s="33">
        <v>1.05</v>
      </c>
      <c r="O87" s="33">
        <v>1.085</v>
      </c>
      <c r="P87" s="33">
        <v>1.145</v>
      </c>
      <c r="R87" s="37">
        <v>8.3999999999999995E-3</v>
      </c>
      <c r="S87" s="33">
        <v>1.56</v>
      </c>
      <c r="T87" s="33"/>
      <c r="U87" s="33">
        <v>1.22</v>
      </c>
      <c r="V87" s="33">
        <v>1.175</v>
      </c>
      <c r="W87" s="33">
        <v>1.1000000000000001</v>
      </c>
      <c r="X87" s="33">
        <v>0.94</v>
      </c>
    </row>
    <row r="88" spans="1:24">
      <c r="A88" s="27">
        <v>8.6E-3</v>
      </c>
      <c r="B88" s="34">
        <v>1.4870000000000001</v>
      </c>
      <c r="G88" s="43"/>
      <c r="H88" s="43"/>
      <c r="I88" s="43"/>
      <c r="J88" s="43"/>
      <c r="L88" s="37">
        <v>8.8999999999999999E-3</v>
      </c>
      <c r="M88" s="33">
        <v>0.98</v>
      </c>
      <c r="N88" s="33">
        <v>1.05</v>
      </c>
      <c r="O88" s="33">
        <v>1.08</v>
      </c>
      <c r="P88" s="33">
        <v>1.1399999999999999</v>
      </c>
      <c r="R88" s="37">
        <v>8.5000000000000006E-3</v>
      </c>
      <c r="S88" s="33">
        <v>1.56</v>
      </c>
      <c r="T88" s="33"/>
      <c r="U88" s="33">
        <v>1.22</v>
      </c>
      <c r="V88" s="33">
        <v>1.175</v>
      </c>
      <c r="W88" s="33">
        <v>1.1000000000000001</v>
      </c>
      <c r="X88" s="33">
        <v>0.94499999999999995</v>
      </c>
    </row>
    <row r="89" spans="1:24">
      <c r="A89" s="27">
        <v>8.6999999999999994E-3</v>
      </c>
      <c r="B89" s="34">
        <v>1.482</v>
      </c>
      <c r="G89" s="43"/>
      <c r="H89" s="43"/>
      <c r="I89" s="43"/>
      <c r="J89" s="43"/>
      <c r="L89" s="37">
        <v>8.9999999999999993E-3</v>
      </c>
      <c r="M89" s="33">
        <v>0.98</v>
      </c>
      <c r="N89" s="33">
        <v>1.05</v>
      </c>
      <c r="O89" s="33">
        <v>1.08</v>
      </c>
      <c r="P89" s="33">
        <v>1.1399999999999999</v>
      </c>
      <c r="R89" s="37">
        <v>8.6E-3</v>
      </c>
      <c r="S89" s="33">
        <v>1.56</v>
      </c>
      <c r="T89" s="33"/>
      <c r="U89" s="33">
        <v>1.2250000000000001</v>
      </c>
      <c r="V89" s="33">
        <v>1.18</v>
      </c>
      <c r="W89" s="33">
        <v>1.1000000000000001</v>
      </c>
      <c r="X89" s="33">
        <v>0.95</v>
      </c>
    </row>
    <row r="90" spans="1:24">
      <c r="A90" s="27">
        <v>8.8000000000000005E-3</v>
      </c>
      <c r="B90" s="34">
        <v>1.478</v>
      </c>
      <c r="G90" s="43"/>
      <c r="H90" s="43"/>
      <c r="I90" s="43"/>
      <c r="J90" s="43"/>
      <c r="L90" s="37">
        <v>9.1000000000000004E-3</v>
      </c>
      <c r="M90" s="33">
        <v>0.98</v>
      </c>
      <c r="N90" s="33">
        <v>1.0449999999999999</v>
      </c>
      <c r="O90" s="33">
        <v>1.08</v>
      </c>
      <c r="P90" s="33">
        <v>1.1399999999999999</v>
      </c>
      <c r="R90" s="37">
        <v>8.6999999999999994E-3</v>
      </c>
      <c r="S90" s="33">
        <v>1.5649999999999999</v>
      </c>
      <c r="T90" s="33"/>
      <c r="U90" s="33">
        <v>1.2250000000000001</v>
      </c>
      <c r="V90" s="33">
        <v>1.18</v>
      </c>
      <c r="W90" s="33">
        <v>1.105</v>
      </c>
      <c r="X90" s="33">
        <v>0.95</v>
      </c>
    </row>
    <row r="91" spans="1:24">
      <c r="A91" s="27">
        <v>8.8999999999999999E-3</v>
      </c>
      <c r="B91" s="34">
        <v>1.474</v>
      </c>
      <c r="G91" s="43"/>
      <c r="H91" s="43"/>
      <c r="I91" s="43"/>
      <c r="J91" s="43"/>
      <c r="L91" s="37">
        <v>9.1999999999999998E-3</v>
      </c>
      <c r="M91" s="33">
        <v>0.98</v>
      </c>
      <c r="N91" s="33">
        <v>1.0449999999999999</v>
      </c>
      <c r="O91" s="33">
        <v>1.0649999999999999</v>
      </c>
      <c r="P91" s="33">
        <v>1.135</v>
      </c>
      <c r="R91" s="37">
        <v>8.8000000000000005E-3</v>
      </c>
      <c r="S91" s="33">
        <v>1.5649999999999999</v>
      </c>
      <c r="T91" s="33"/>
      <c r="U91" s="33">
        <v>1.2250000000000001</v>
      </c>
      <c r="V91" s="33">
        <v>1.1850000000000001</v>
      </c>
      <c r="W91" s="33">
        <v>1.1100000000000001</v>
      </c>
      <c r="X91" s="33">
        <v>0.95</v>
      </c>
    </row>
    <row r="92" spans="1:24">
      <c r="A92" s="27">
        <v>8.9999999999999993E-3</v>
      </c>
      <c r="B92" s="34">
        <v>1.4710000000000001</v>
      </c>
      <c r="G92" s="43"/>
      <c r="H92" s="43"/>
      <c r="I92" s="43"/>
      <c r="J92" s="43"/>
      <c r="L92" s="37">
        <v>9.2999999999999992E-3</v>
      </c>
      <c r="M92" s="33">
        <v>0.97499999999999998</v>
      </c>
      <c r="N92" s="33">
        <v>1.0449999999999999</v>
      </c>
      <c r="O92" s="33">
        <v>1.0649999999999999</v>
      </c>
      <c r="P92" s="33">
        <v>1.135</v>
      </c>
      <c r="R92" s="37">
        <v>8.8999999999999999E-3</v>
      </c>
      <c r="S92" s="33">
        <v>1.5649999999999999</v>
      </c>
      <c r="T92" s="33"/>
      <c r="U92" s="33">
        <v>1.2250000000000001</v>
      </c>
      <c r="V92" s="33">
        <v>1.19</v>
      </c>
      <c r="W92" s="33">
        <v>1.115</v>
      </c>
      <c r="X92" s="33">
        <v>0.95499999999999996</v>
      </c>
    </row>
    <row r="93" spans="1:24">
      <c r="A93" s="27">
        <v>9.1000000000000004E-3</v>
      </c>
      <c r="B93" s="34">
        <v>1.4670000000000001</v>
      </c>
      <c r="L93" s="37">
        <v>9.4000000000000004E-3</v>
      </c>
      <c r="M93" s="33">
        <v>0.97499999999999998</v>
      </c>
      <c r="N93" s="33">
        <v>1.04</v>
      </c>
      <c r="O93" s="33">
        <v>1.07</v>
      </c>
      <c r="P93" s="33">
        <v>1.1299999999999999</v>
      </c>
      <c r="R93" s="37">
        <v>8.9999999999999993E-3</v>
      </c>
      <c r="S93" s="33">
        <v>1.5649999999999999</v>
      </c>
      <c r="T93" s="33"/>
      <c r="U93" s="33">
        <v>1.2250000000000001</v>
      </c>
      <c r="V93" s="33">
        <v>1.19</v>
      </c>
      <c r="W93" s="33">
        <v>1.2</v>
      </c>
      <c r="X93" s="33">
        <v>0.96</v>
      </c>
    </row>
    <row r="94" spans="1:24">
      <c r="A94" s="27">
        <v>9.1999999999999998E-3</v>
      </c>
      <c r="B94" s="34">
        <v>1.4630000000000001</v>
      </c>
      <c r="L94" s="37">
        <v>9.4999999999999998E-3</v>
      </c>
      <c r="M94" s="33">
        <v>0.97499999999999998</v>
      </c>
      <c r="N94" s="33">
        <v>1.04</v>
      </c>
      <c r="O94" s="33">
        <v>1.07</v>
      </c>
      <c r="P94" s="33">
        <v>1.125</v>
      </c>
      <c r="R94" s="37">
        <v>9.1000000000000004E-3</v>
      </c>
      <c r="S94" s="33">
        <v>1.5649999999999999</v>
      </c>
      <c r="T94" s="33"/>
      <c r="U94" s="33">
        <v>1.23</v>
      </c>
      <c r="V94" s="33">
        <v>1.1950000000000001</v>
      </c>
      <c r="W94" s="33">
        <v>1.125</v>
      </c>
      <c r="X94" s="33">
        <v>0.96499999999999997</v>
      </c>
    </row>
    <row r="95" spans="1:24">
      <c r="A95" s="27">
        <v>9.2999999999999992E-3</v>
      </c>
      <c r="B95" s="34">
        <v>1.4590000000000001</v>
      </c>
      <c r="L95" s="37">
        <v>9.5999999999999992E-3</v>
      </c>
      <c r="M95" s="33">
        <v>0.97499999999999998</v>
      </c>
      <c r="N95" s="33">
        <v>1.0349999999999999</v>
      </c>
      <c r="O95" s="33">
        <v>1.07</v>
      </c>
      <c r="P95" s="33">
        <v>1.125</v>
      </c>
      <c r="R95" s="37">
        <v>9.1999999999999998E-3</v>
      </c>
      <c r="S95" s="33">
        <v>1.57</v>
      </c>
      <c r="T95" s="33"/>
      <c r="U95" s="33">
        <v>1.23</v>
      </c>
      <c r="V95" s="33">
        <v>1.2</v>
      </c>
      <c r="W95" s="33">
        <v>1.125</v>
      </c>
      <c r="X95" s="33">
        <v>0.97</v>
      </c>
    </row>
    <row r="96" spans="1:24">
      <c r="A96" s="27">
        <v>9.4000000000000004E-3</v>
      </c>
      <c r="B96" s="34">
        <v>1.456</v>
      </c>
      <c r="L96" s="37">
        <v>9.7000000000000003E-3</v>
      </c>
      <c r="M96" s="33">
        <v>0.97</v>
      </c>
      <c r="N96" s="33">
        <v>1.0349999999999999</v>
      </c>
      <c r="O96" s="33">
        <v>1.0649999999999999</v>
      </c>
      <c r="P96" s="33">
        <v>1.1200000000000001</v>
      </c>
      <c r="R96" s="37">
        <v>9.2999999999999992E-3</v>
      </c>
      <c r="S96" s="33">
        <v>1.57</v>
      </c>
      <c r="T96" s="33"/>
      <c r="U96" s="33">
        <v>1.2350000000000001</v>
      </c>
      <c r="V96" s="33">
        <v>1.2</v>
      </c>
      <c r="W96" s="33">
        <v>1.125</v>
      </c>
      <c r="X96" s="33">
        <v>0.97499999999999998</v>
      </c>
    </row>
    <row r="97" spans="1:24">
      <c r="A97" s="27">
        <v>9.4999999999999998E-3</v>
      </c>
      <c r="B97" s="34">
        <v>1.452</v>
      </c>
      <c r="L97" s="37">
        <v>9.7999999999999997E-3</v>
      </c>
      <c r="M97" s="33">
        <v>0.97</v>
      </c>
      <c r="N97" s="33">
        <v>1.0349999999999999</v>
      </c>
      <c r="O97" s="33">
        <v>1.0649999999999999</v>
      </c>
      <c r="P97" s="33">
        <v>1.115</v>
      </c>
      <c r="R97" s="37">
        <v>9.4000000000000004E-3</v>
      </c>
      <c r="S97" s="33">
        <v>1.57</v>
      </c>
      <c r="T97" s="33"/>
      <c r="U97" s="33">
        <v>1.2350000000000001</v>
      </c>
      <c r="V97" s="33">
        <v>1.2</v>
      </c>
      <c r="W97" s="33">
        <v>1.1299999999999999</v>
      </c>
      <c r="X97" s="33">
        <v>0.98</v>
      </c>
    </row>
    <row r="98" spans="1:24">
      <c r="A98" s="27">
        <v>9.5999999999999992E-3</v>
      </c>
      <c r="B98" s="34">
        <v>1.448</v>
      </c>
      <c r="L98" s="37">
        <v>9.9000000000000008E-3</v>
      </c>
      <c r="M98" s="33">
        <v>0.97</v>
      </c>
      <c r="N98" s="33">
        <v>1.03</v>
      </c>
      <c r="O98" s="33">
        <v>1.06</v>
      </c>
      <c r="P98" s="33">
        <v>1.1100000000000001</v>
      </c>
      <c r="R98" s="37">
        <v>9.4999999999999998E-3</v>
      </c>
      <c r="S98" s="33">
        <v>1.57</v>
      </c>
      <c r="T98" s="33"/>
      <c r="U98" s="33">
        <v>1.24</v>
      </c>
      <c r="V98" s="33">
        <v>1.2050000000000001</v>
      </c>
      <c r="W98" s="33">
        <v>1.135</v>
      </c>
      <c r="X98" s="33">
        <v>0.98499999999999999</v>
      </c>
    </row>
    <row r="99" spans="1:24">
      <c r="A99" s="27">
        <v>9.7000000000000003E-3</v>
      </c>
      <c r="B99" s="34">
        <v>1.4450000000000001</v>
      </c>
      <c r="L99" s="37">
        <v>0.01</v>
      </c>
      <c r="M99" s="33">
        <v>0.97</v>
      </c>
      <c r="N99" s="33">
        <v>1.03</v>
      </c>
      <c r="O99" s="33">
        <v>1.06</v>
      </c>
      <c r="P99" s="33">
        <v>1.1100000000000001</v>
      </c>
      <c r="R99" s="37">
        <v>9.5999999999999992E-3</v>
      </c>
      <c r="S99" s="33">
        <v>1.57</v>
      </c>
      <c r="T99" s="33"/>
      <c r="U99" s="33">
        <v>1.24</v>
      </c>
      <c r="V99" s="33">
        <v>1.21</v>
      </c>
      <c r="W99" s="33">
        <v>1.1399999999999999</v>
      </c>
      <c r="X99" s="33">
        <v>0.99</v>
      </c>
    </row>
    <row r="100" spans="1:24">
      <c r="A100" s="27">
        <v>9.7999999999999997E-3</v>
      </c>
      <c r="B100" s="34">
        <v>1.4419999999999999</v>
      </c>
      <c r="L100" s="37">
        <v>1.04E-2</v>
      </c>
      <c r="M100" s="33">
        <v>0.97</v>
      </c>
      <c r="N100" s="33">
        <v>1.03</v>
      </c>
      <c r="O100" s="33">
        <v>1.06</v>
      </c>
      <c r="P100" s="33">
        <v>1.1100000000000001</v>
      </c>
      <c r="R100" s="37">
        <v>9.7000000000000003E-3</v>
      </c>
      <c r="S100" s="33">
        <v>1.575</v>
      </c>
      <c r="T100" s="33"/>
      <c r="U100" s="33">
        <v>1.2450000000000001</v>
      </c>
      <c r="V100" s="33">
        <v>1.2150000000000001</v>
      </c>
      <c r="W100" s="33">
        <v>1.145</v>
      </c>
      <c r="X100" s="33">
        <v>0.995</v>
      </c>
    </row>
    <row r="101" spans="1:24">
      <c r="A101" s="27">
        <v>9.9000000000000008E-3</v>
      </c>
      <c r="B101" s="34">
        <v>1.4379999999999999</v>
      </c>
      <c r="L101" s="37">
        <v>1.0999999999999999E-2</v>
      </c>
      <c r="M101" s="33">
        <v>0.96</v>
      </c>
      <c r="N101" s="33">
        <v>1.01</v>
      </c>
      <c r="O101" s="33">
        <v>1.06</v>
      </c>
      <c r="P101" s="33">
        <v>1.0900000000000001</v>
      </c>
      <c r="R101" s="37">
        <v>9.7999999999999997E-3</v>
      </c>
      <c r="S101" s="33">
        <v>1.575</v>
      </c>
      <c r="T101" s="33"/>
      <c r="U101" s="33">
        <v>1.2450000000000001</v>
      </c>
      <c r="V101" s="33">
        <v>1.22</v>
      </c>
      <c r="W101" s="33">
        <v>1.1499999999999999</v>
      </c>
      <c r="X101" s="33">
        <v>1</v>
      </c>
    </row>
    <row r="102" spans="1:24">
      <c r="A102" s="27">
        <v>0.01</v>
      </c>
      <c r="B102" s="34">
        <v>1.4350000000000001</v>
      </c>
      <c r="L102" s="37">
        <v>1.2E-2</v>
      </c>
      <c r="M102" s="33">
        <v>0.95</v>
      </c>
      <c r="N102" s="33">
        <v>1</v>
      </c>
      <c r="O102" s="33">
        <v>1.04</v>
      </c>
      <c r="P102" s="33">
        <v>1.07</v>
      </c>
      <c r="R102" s="37">
        <v>9.9000000000000008E-3</v>
      </c>
      <c r="S102" s="33">
        <v>1.575</v>
      </c>
      <c r="T102" s="33"/>
      <c r="U102" s="33">
        <v>1.25</v>
      </c>
      <c r="V102" s="33">
        <v>1.22</v>
      </c>
      <c r="W102" s="33">
        <v>1.1499999999999999</v>
      </c>
      <c r="X102" s="33">
        <v>1</v>
      </c>
    </row>
    <row r="103" spans="1:24">
      <c r="A103" s="27">
        <v>1.0999999999999999E-2</v>
      </c>
      <c r="B103" s="34">
        <v>1.403</v>
      </c>
      <c r="L103" s="37">
        <v>1.2999999999999999E-2</v>
      </c>
      <c r="M103" s="33">
        <v>0.95</v>
      </c>
      <c r="N103" s="33">
        <v>0.99</v>
      </c>
      <c r="O103" s="33">
        <v>1.03</v>
      </c>
      <c r="P103" s="33">
        <v>1.06</v>
      </c>
      <c r="R103" s="37">
        <v>0.01</v>
      </c>
      <c r="S103" s="33">
        <v>1.575</v>
      </c>
      <c r="T103" s="33"/>
      <c r="U103" s="33">
        <v>1.25</v>
      </c>
      <c r="V103" s="33">
        <v>1.2250000000000001</v>
      </c>
      <c r="W103" s="33">
        <v>1.1499999999999999</v>
      </c>
      <c r="X103" s="33">
        <v>1</v>
      </c>
    </row>
    <row r="104" spans="1:24">
      <c r="A104" s="27">
        <v>1.2E-2</v>
      </c>
      <c r="B104" s="34">
        <v>1.375</v>
      </c>
      <c r="L104" s="37">
        <v>1.4E-2</v>
      </c>
      <c r="M104" s="33">
        <v>0.95</v>
      </c>
      <c r="N104" s="33">
        <v>0.98</v>
      </c>
      <c r="O104" s="33">
        <v>1.02</v>
      </c>
      <c r="P104" s="33">
        <v>1.05</v>
      </c>
      <c r="R104" s="37">
        <v>1.01E-2</v>
      </c>
      <c r="S104" s="33">
        <v>1.575</v>
      </c>
      <c r="T104" s="33"/>
      <c r="U104" s="33">
        <v>1.25</v>
      </c>
      <c r="V104" s="33">
        <v>1.2250000000000001</v>
      </c>
      <c r="W104" s="33">
        <v>1.155</v>
      </c>
      <c r="X104" s="33">
        <v>1.0049999999999999</v>
      </c>
    </row>
    <row r="105" spans="1:24">
      <c r="A105" s="27">
        <v>1.2999999999999999E-2</v>
      </c>
      <c r="B105" s="34">
        <v>1.35</v>
      </c>
      <c r="L105" s="37">
        <v>1.4999999999999999E-2</v>
      </c>
      <c r="M105" s="33">
        <v>0.95</v>
      </c>
      <c r="N105" s="33">
        <v>0.97499999999999998</v>
      </c>
      <c r="O105" s="33">
        <v>1.01</v>
      </c>
      <c r="P105" s="33">
        <v>1.04</v>
      </c>
      <c r="R105" s="37">
        <v>1.0200000000000001E-2</v>
      </c>
      <c r="S105" s="33">
        <v>1.575</v>
      </c>
      <c r="T105" s="33"/>
      <c r="U105" s="33">
        <v>1.2549999999999999</v>
      </c>
      <c r="V105" s="33">
        <v>1.2250000000000001</v>
      </c>
      <c r="W105" s="33">
        <v>1.1599999999999999</v>
      </c>
      <c r="X105" s="33">
        <v>1.01</v>
      </c>
    </row>
    <row r="106" spans="1:24">
      <c r="A106" s="27">
        <v>1.4E-2</v>
      </c>
      <c r="B106" s="34">
        <v>1.327</v>
      </c>
      <c r="L106" s="37">
        <v>1.6E-2</v>
      </c>
      <c r="M106" s="33">
        <v>0.95</v>
      </c>
      <c r="N106" s="33">
        <v>0.97</v>
      </c>
      <c r="O106" s="33">
        <v>1</v>
      </c>
      <c r="P106" s="33">
        <v>1.03</v>
      </c>
      <c r="R106" s="37">
        <v>1.03E-2</v>
      </c>
      <c r="S106" s="33">
        <v>1.575</v>
      </c>
      <c r="T106" s="33"/>
      <c r="U106" s="33">
        <v>1.2549999999999999</v>
      </c>
      <c r="V106" s="33">
        <v>1.23</v>
      </c>
      <c r="W106" s="33">
        <v>1.165</v>
      </c>
      <c r="X106" s="33">
        <v>1.0149999999999999</v>
      </c>
    </row>
    <row r="107" spans="1:24">
      <c r="A107" s="27">
        <v>1.4999999999999999E-2</v>
      </c>
      <c r="B107" s="34">
        <v>1.3069999999999999</v>
      </c>
      <c r="L107" s="37">
        <v>1.7000000000000001E-2</v>
      </c>
      <c r="M107" s="33">
        <v>0.95</v>
      </c>
      <c r="N107" s="33">
        <v>0.97</v>
      </c>
      <c r="O107" s="33">
        <v>1</v>
      </c>
      <c r="P107" s="33">
        <v>1.02</v>
      </c>
      <c r="R107" s="37">
        <v>1.04E-2</v>
      </c>
      <c r="S107" s="33">
        <v>1.58</v>
      </c>
      <c r="T107" s="33"/>
      <c r="U107" s="33">
        <v>1.26</v>
      </c>
      <c r="V107" s="33">
        <v>1.23</v>
      </c>
      <c r="W107" s="33">
        <v>1.17</v>
      </c>
      <c r="X107" s="33">
        <v>1.02</v>
      </c>
    </row>
    <row r="108" spans="1:24">
      <c r="A108" s="27">
        <v>1.6E-2</v>
      </c>
      <c r="B108" s="34">
        <v>1.288</v>
      </c>
      <c r="L108" s="37">
        <v>1.7999999999999999E-2</v>
      </c>
      <c r="M108" s="33">
        <v>0.95</v>
      </c>
      <c r="N108" s="33"/>
      <c r="O108" s="33"/>
      <c r="P108" s="33">
        <v>1.01</v>
      </c>
      <c r="R108" s="37">
        <v>1.0500000000000001E-2</v>
      </c>
      <c r="S108" s="33">
        <v>1.58</v>
      </c>
      <c r="T108" s="33"/>
      <c r="U108" s="33">
        <v>1.26</v>
      </c>
      <c r="V108" s="33">
        <v>1.2350000000000001</v>
      </c>
      <c r="W108" s="33">
        <v>1.175</v>
      </c>
      <c r="X108" s="33">
        <v>1.0249999999999999</v>
      </c>
    </row>
    <row r="109" spans="1:24">
      <c r="A109" s="27">
        <v>1.7000000000000001E-2</v>
      </c>
      <c r="B109" s="34">
        <v>1.2709999999999999</v>
      </c>
      <c r="L109" s="37">
        <v>1.9E-2</v>
      </c>
      <c r="M109" s="33">
        <v>0.95</v>
      </c>
      <c r="N109" s="33"/>
      <c r="O109" s="33"/>
      <c r="P109" s="33">
        <v>1</v>
      </c>
      <c r="R109" s="37">
        <v>1.06E-2</v>
      </c>
      <c r="S109" s="33">
        <v>1.58</v>
      </c>
      <c r="T109" s="33"/>
      <c r="U109" s="33">
        <v>1.2649999999999999</v>
      </c>
      <c r="V109" s="33">
        <v>1.24</v>
      </c>
      <c r="W109" s="33">
        <v>1.175</v>
      </c>
      <c r="X109" s="33">
        <v>1.0249999999999999</v>
      </c>
    </row>
    <row r="110" spans="1:24">
      <c r="A110" s="27">
        <v>1.7999999999999999E-2</v>
      </c>
      <c r="B110" s="34">
        <v>1.2549999999999999</v>
      </c>
      <c r="L110" s="37">
        <v>0.02</v>
      </c>
      <c r="M110" s="33">
        <v>0.95</v>
      </c>
      <c r="N110" s="33"/>
      <c r="O110" s="33"/>
      <c r="P110" s="33">
        <v>1</v>
      </c>
      <c r="R110" s="37">
        <v>1.0699999999999999E-2</v>
      </c>
      <c r="S110" s="33">
        <v>1.58</v>
      </c>
      <c r="T110" s="33"/>
      <c r="U110" s="33">
        <v>1.27</v>
      </c>
      <c r="V110" s="33">
        <v>1.24</v>
      </c>
      <c r="W110" s="33">
        <v>1.175</v>
      </c>
      <c r="X110" s="33">
        <v>1.03</v>
      </c>
    </row>
    <row r="111" spans="1:24">
      <c r="A111" s="27">
        <v>1.9E-2</v>
      </c>
      <c r="B111" s="34">
        <v>1.24</v>
      </c>
      <c r="R111" s="37">
        <v>1.0800000000000001E-2</v>
      </c>
      <c r="S111" s="33">
        <v>1.585</v>
      </c>
      <c r="T111" s="33"/>
      <c r="U111" s="33">
        <v>1.27</v>
      </c>
      <c r="V111" s="33">
        <v>1.2450000000000001</v>
      </c>
      <c r="W111" s="33">
        <v>1.18</v>
      </c>
      <c r="X111" s="33">
        <v>1.0349999999999999</v>
      </c>
    </row>
    <row r="112" spans="1:24">
      <c r="A112" s="27">
        <v>0.02</v>
      </c>
      <c r="B112" s="34">
        <v>1.226</v>
      </c>
      <c r="R112" s="37">
        <v>1.09E-2</v>
      </c>
      <c r="S112" s="33">
        <v>1.585</v>
      </c>
      <c r="T112" s="33"/>
      <c r="U112" s="33">
        <v>1.2749999999999999</v>
      </c>
      <c r="V112" s="33">
        <v>1.25</v>
      </c>
      <c r="W112" s="33">
        <v>1.1850000000000001</v>
      </c>
      <c r="X112" s="33">
        <v>1.04</v>
      </c>
    </row>
    <row r="113" spans="1:24">
      <c r="A113" s="27">
        <v>2.1000000000000001E-2</v>
      </c>
      <c r="B113" s="34">
        <v>1.2130000000000001</v>
      </c>
      <c r="R113" s="37">
        <v>1.0999999999999999E-2</v>
      </c>
      <c r="S113" s="33">
        <v>1.585</v>
      </c>
      <c r="T113" s="33"/>
      <c r="U113" s="33">
        <v>1.2749999999999999</v>
      </c>
      <c r="V113" s="33">
        <v>1.25</v>
      </c>
      <c r="W113" s="33">
        <v>1.19</v>
      </c>
      <c r="X113" s="33">
        <v>1.0449999999999999</v>
      </c>
    </row>
    <row r="114" spans="1:24">
      <c r="A114" s="27">
        <v>2.1999999999999999E-2</v>
      </c>
      <c r="B114" s="34">
        <v>1.2010000000000001</v>
      </c>
      <c r="R114" s="37">
        <v>1.11E-2</v>
      </c>
      <c r="S114" s="33">
        <v>1.585</v>
      </c>
      <c r="T114" s="33"/>
      <c r="U114" s="33">
        <v>1.2749999999999999</v>
      </c>
      <c r="V114" s="33">
        <v>1.25</v>
      </c>
      <c r="W114" s="33">
        <v>1.1950000000000001</v>
      </c>
      <c r="X114" s="33">
        <v>1.05</v>
      </c>
    </row>
    <row r="115" spans="1:24">
      <c r="A115" s="27">
        <v>2.3E-2</v>
      </c>
      <c r="B115" s="34">
        <v>1.1890000000000001</v>
      </c>
      <c r="R115" s="37">
        <v>1.12E-2</v>
      </c>
      <c r="S115" s="33">
        <v>1.59</v>
      </c>
      <c r="T115" s="33"/>
      <c r="U115" s="33">
        <v>1.28</v>
      </c>
      <c r="V115" s="33">
        <v>1.2549999999999999</v>
      </c>
      <c r="W115" s="33">
        <v>1.2</v>
      </c>
      <c r="X115" s="33">
        <v>1.0549999999999999</v>
      </c>
    </row>
    <row r="116" spans="1:24">
      <c r="A116" s="27">
        <v>2.4E-2</v>
      </c>
      <c r="B116" s="34">
        <v>1.1779999999999999</v>
      </c>
      <c r="R116" s="37">
        <v>1.1299999999999999E-2</v>
      </c>
      <c r="S116" s="33">
        <v>1.59</v>
      </c>
      <c r="T116" s="33"/>
      <c r="U116" s="33">
        <v>1.28</v>
      </c>
      <c r="V116" s="33">
        <v>1.26</v>
      </c>
      <c r="W116" s="33">
        <v>1.2</v>
      </c>
      <c r="X116" s="33">
        <v>1.06</v>
      </c>
    </row>
    <row r="117" spans="1:24">
      <c r="A117" s="27">
        <v>2.5000000000000001E-2</v>
      </c>
      <c r="B117" s="34">
        <v>1.1679999999999999</v>
      </c>
      <c r="R117" s="37">
        <v>1.14E-2</v>
      </c>
      <c r="S117" s="33">
        <v>1.59</v>
      </c>
      <c r="T117" s="33"/>
      <c r="U117" s="33">
        <v>1.28</v>
      </c>
      <c r="V117" s="33">
        <v>1.26</v>
      </c>
      <c r="W117" s="33">
        <v>1.2</v>
      </c>
      <c r="X117" s="33">
        <v>1.0649999999999999</v>
      </c>
    </row>
    <row r="118" spans="1:24">
      <c r="A118" s="27">
        <v>2.5999999999999999E-2</v>
      </c>
      <c r="B118" s="34">
        <v>1.159</v>
      </c>
      <c r="R118" s="37">
        <v>1.15E-2</v>
      </c>
      <c r="S118" s="33">
        <v>1.595</v>
      </c>
      <c r="T118" s="33"/>
      <c r="U118" s="33">
        <v>1.2849999999999999</v>
      </c>
      <c r="V118" s="33">
        <v>1.2649999999999999</v>
      </c>
      <c r="W118" s="33">
        <v>1.2050000000000001</v>
      </c>
      <c r="X118" s="33">
        <v>1.07</v>
      </c>
    </row>
    <row r="119" spans="1:24">
      <c r="A119" s="27">
        <v>2.7E-2</v>
      </c>
      <c r="B119" s="34">
        <v>1.1499999999999999</v>
      </c>
      <c r="R119" s="37">
        <v>1.1599999999999999E-2</v>
      </c>
      <c r="S119" s="33">
        <v>1.595</v>
      </c>
      <c r="T119" s="33"/>
      <c r="U119" s="33">
        <v>1.2849999999999999</v>
      </c>
      <c r="V119" s="33">
        <v>1.27</v>
      </c>
      <c r="W119" s="33">
        <v>1.21</v>
      </c>
      <c r="X119" s="33">
        <v>1.075</v>
      </c>
    </row>
    <row r="120" spans="1:24">
      <c r="A120" s="27">
        <v>2.8000000000000001E-2</v>
      </c>
      <c r="B120" s="34">
        <v>1.141</v>
      </c>
      <c r="R120" s="37">
        <v>1.17E-2</v>
      </c>
      <c r="S120" s="33">
        <v>1.595</v>
      </c>
      <c r="T120" s="33"/>
      <c r="U120" s="33">
        <v>1.29</v>
      </c>
      <c r="V120" s="33">
        <v>1.27</v>
      </c>
      <c r="W120" s="33">
        <v>1.2150000000000001</v>
      </c>
      <c r="X120" s="33">
        <v>1.075</v>
      </c>
    </row>
    <row r="121" spans="1:24">
      <c r="A121" s="27">
        <v>2.9000000000000001E-2</v>
      </c>
      <c r="B121" s="34">
        <v>1.133</v>
      </c>
      <c r="R121" s="37">
        <v>1.18E-2</v>
      </c>
      <c r="S121" s="33">
        <v>1.6</v>
      </c>
      <c r="T121" s="33"/>
      <c r="U121" s="33">
        <v>1.29</v>
      </c>
      <c r="V121" s="33">
        <v>1.2749999999999999</v>
      </c>
      <c r="W121" s="33">
        <v>1.22</v>
      </c>
      <c r="X121" s="33">
        <v>1.08</v>
      </c>
    </row>
    <row r="122" spans="1:24">
      <c r="A122" s="27">
        <v>0.03</v>
      </c>
      <c r="B122" s="34">
        <v>1.125</v>
      </c>
      <c r="R122" s="37">
        <v>1.1900000000000001E-2</v>
      </c>
      <c r="S122" s="33">
        <v>1.6</v>
      </c>
      <c r="T122" s="33"/>
      <c r="U122" s="33">
        <v>1.29</v>
      </c>
      <c r="V122" s="33">
        <v>1.2749999999999999</v>
      </c>
      <c r="W122" s="33">
        <v>1.2250000000000001</v>
      </c>
      <c r="X122" s="33">
        <v>1.085</v>
      </c>
    </row>
    <row r="123" spans="1:24">
      <c r="A123" s="27">
        <v>3.1E-2</v>
      </c>
      <c r="B123" s="34">
        <v>1.1180000000000001</v>
      </c>
      <c r="R123" s="37">
        <v>1.2E-2</v>
      </c>
      <c r="S123" s="33">
        <v>1.6</v>
      </c>
      <c r="T123" s="33"/>
      <c r="U123" s="33">
        <v>1.2949999999999999</v>
      </c>
      <c r="V123" s="33">
        <v>1.2749999999999999</v>
      </c>
      <c r="W123" s="33">
        <v>1.2250000000000001</v>
      </c>
      <c r="X123" s="33">
        <v>1.0900000000000001</v>
      </c>
    </row>
    <row r="124" spans="1:24">
      <c r="A124" s="27">
        <v>3.2000000000000001E-2</v>
      </c>
      <c r="B124" s="34">
        <v>1.111</v>
      </c>
      <c r="R124" s="37">
        <v>1.21E-2</v>
      </c>
      <c r="S124" s="33">
        <v>1.6</v>
      </c>
      <c r="T124" s="33"/>
      <c r="U124" s="33">
        <v>1.2949999999999999</v>
      </c>
      <c r="V124" s="33">
        <v>1.28</v>
      </c>
      <c r="W124" s="33">
        <v>1.23</v>
      </c>
      <c r="X124" s="33">
        <v>1.095</v>
      </c>
    </row>
    <row r="125" spans="1:24">
      <c r="A125" s="27">
        <v>3.3000000000000002E-2</v>
      </c>
      <c r="B125" s="34">
        <v>1.1040000000000001</v>
      </c>
      <c r="R125" s="37">
        <v>1.2200000000000001E-2</v>
      </c>
      <c r="S125" s="33">
        <v>1.6</v>
      </c>
      <c r="T125" s="33"/>
      <c r="U125" s="33">
        <v>1.3</v>
      </c>
      <c r="V125" s="33">
        <v>1.2849999999999999</v>
      </c>
      <c r="W125" s="33">
        <v>1.2350000000000001</v>
      </c>
      <c r="X125" s="33">
        <v>1.1000000000000001</v>
      </c>
    </row>
    <row r="126" spans="1:24">
      <c r="A126" s="27">
        <v>3.4000000000000002E-2</v>
      </c>
      <c r="B126" s="34">
        <v>1.0980000000000001</v>
      </c>
      <c r="R126" s="37">
        <v>1.23E-2</v>
      </c>
      <c r="S126" s="33">
        <v>1.605</v>
      </c>
      <c r="T126" s="33"/>
      <c r="U126" s="33">
        <v>1.3</v>
      </c>
      <c r="V126" s="33">
        <v>1.29</v>
      </c>
      <c r="W126" s="33">
        <v>1.24</v>
      </c>
      <c r="X126" s="33">
        <v>1.1000000000000001</v>
      </c>
    </row>
    <row r="127" spans="1:24">
      <c r="A127" s="27">
        <v>3.5000000000000003E-2</v>
      </c>
      <c r="B127" s="34">
        <v>1.0920000000000001</v>
      </c>
      <c r="R127" s="37">
        <v>1.24E-2</v>
      </c>
      <c r="S127" s="33">
        <v>1.605</v>
      </c>
      <c r="T127" s="33"/>
      <c r="U127" s="33">
        <v>1.3</v>
      </c>
      <c r="V127" s="33">
        <v>1.29</v>
      </c>
      <c r="W127" s="33">
        <v>1.2450000000000001</v>
      </c>
      <c r="X127" s="33">
        <v>1.105</v>
      </c>
    </row>
    <row r="128" spans="1:24">
      <c r="A128" s="27">
        <v>3.5999999999999997E-2</v>
      </c>
      <c r="B128" s="34">
        <v>1.0860000000000001</v>
      </c>
      <c r="R128" s="37">
        <v>1.2500000000000001E-2</v>
      </c>
      <c r="S128" s="33">
        <v>1.61</v>
      </c>
      <c r="T128" s="33"/>
      <c r="U128" s="33">
        <v>1.3049999999999999</v>
      </c>
      <c r="V128" s="33">
        <v>1.2949999999999999</v>
      </c>
      <c r="W128" s="33">
        <v>1.25</v>
      </c>
      <c r="X128" s="33">
        <v>1.1100000000000001</v>
      </c>
    </row>
    <row r="129" spans="1:24">
      <c r="A129" s="27">
        <v>3.6999999999999998E-2</v>
      </c>
      <c r="B129" s="34">
        <v>1.08</v>
      </c>
      <c r="R129" s="37">
        <v>1.26E-2</v>
      </c>
      <c r="S129" s="33">
        <v>1.61</v>
      </c>
      <c r="T129" s="33"/>
      <c r="U129" s="33">
        <v>1.31</v>
      </c>
      <c r="V129" s="33">
        <v>1.3</v>
      </c>
      <c r="W129" s="33">
        <v>1.25</v>
      </c>
      <c r="X129" s="33">
        <v>1.115</v>
      </c>
    </row>
    <row r="130" spans="1:24">
      <c r="A130" s="27">
        <v>3.7999999999999999E-2</v>
      </c>
      <c r="B130" s="34">
        <v>1.075</v>
      </c>
      <c r="R130" s="37">
        <v>1.2699999999999999E-2</v>
      </c>
      <c r="S130" s="33">
        <v>1.615</v>
      </c>
      <c r="T130" s="33"/>
      <c r="U130" s="33">
        <v>1.3149999999999999</v>
      </c>
      <c r="V130" s="33">
        <v>1.3</v>
      </c>
      <c r="W130" s="33">
        <v>1.2549999999999999</v>
      </c>
      <c r="X130" s="33">
        <v>1.1200000000000001</v>
      </c>
    </row>
    <row r="131" spans="1:24">
      <c r="A131" s="27">
        <v>3.9E-2</v>
      </c>
      <c r="B131" s="34">
        <v>1.069</v>
      </c>
      <c r="R131" s="37">
        <v>1.2800000000000001E-2</v>
      </c>
      <c r="S131" s="33">
        <v>1.615</v>
      </c>
      <c r="T131" s="33"/>
      <c r="U131" s="33">
        <v>1.32</v>
      </c>
      <c r="V131" s="33">
        <v>1.3</v>
      </c>
      <c r="W131" s="33">
        <v>1.26</v>
      </c>
      <c r="X131" s="33">
        <v>1.125</v>
      </c>
    </row>
    <row r="132" spans="1:24">
      <c r="A132" s="27">
        <v>0.04</v>
      </c>
      <c r="B132" s="34">
        <v>1.0640000000000001</v>
      </c>
      <c r="R132" s="37">
        <v>1.29E-2</v>
      </c>
      <c r="S132" s="33">
        <v>1.615</v>
      </c>
      <c r="T132" s="33"/>
      <c r="U132" s="33">
        <v>1.325</v>
      </c>
      <c r="V132" s="33">
        <v>1.3049999999999999</v>
      </c>
      <c r="W132" s="33">
        <v>1.2649999999999999</v>
      </c>
      <c r="X132" s="33">
        <v>1.1299999999999999</v>
      </c>
    </row>
    <row r="133" spans="1:24">
      <c r="A133" s="27">
        <v>4.1000000000000002E-2</v>
      </c>
      <c r="B133" s="34">
        <v>1.0589999999999999</v>
      </c>
      <c r="R133" s="37">
        <v>1.2999999999999999E-2</v>
      </c>
      <c r="S133" s="33">
        <v>1.62</v>
      </c>
      <c r="T133" s="33"/>
      <c r="U133" s="33">
        <v>1.325</v>
      </c>
      <c r="V133" s="33">
        <v>1.31</v>
      </c>
      <c r="W133" s="33">
        <v>1.27</v>
      </c>
      <c r="X133" s="33">
        <v>1.135</v>
      </c>
    </row>
    <row r="134" spans="1:24">
      <c r="A134" s="27">
        <v>4.2000000000000003E-2</v>
      </c>
      <c r="B134" s="34">
        <v>1.0549999999999999</v>
      </c>
      <c r="R134" s="37">
        <v>1.3100000000000001E-2</v>
      </c>
      <c r="S134" s="33">
        <v>1.62</v>
      </c>
      <c r="T134" s="33"/>
      <c r="U134" s="33">
        <v>1.33</v>
      </c>
      <c r="V134" s="33">
        <v>1.3149999999999999</v>
      </c>
      <c r="W134" s="33">
        <v>1.2749999999999999</v>
      </c>
      <c r="X134" s="33">
        <v>1.1399999999999999</v>
      </c>
    </row>
    <row r="135" spans="1:24">
      <c r="A135" s="27">
        <v>4.2999999999999997E-2</v>
      </c>
      <c r="B135" s="34">
        <v>1.05</v>
      </c>
      <c r="R135" s="37">
        <v>1.32E-2</v>
      </c>
      <c r="S135" s="33">
        <v>1.62</v>
      </c>
      <c r="T135" s="33"/>
      <c r="U135" s="33">
        <v>1.33</v>
      </c>
      <c r="V135" s="33">
        <v>1.32</v>
      </c>
      <c r="W135" s="33">
        <v>1.2749999999999999</v>
      </c>
      <c r="X135" s="33">
        <v>1.145</v>
      </c>
    </row>
    <row r="136" spans="1:24">
      <c r="A136" s="27">
        <v>4.3999999999999997E-2</v>
      </c>
      <c r="B136" s="34">
        <v>1.046</v>
      </c>
      <c r="R136" s="37">
        <v>1.3299999999999999E-2</v>
      </c>
      <c r="S136" s="33">
        <v>1.625</v>
      </c>
      <c r="T136" s="33"/>
      <c r="U136" s="33">
        <v>1.335</v>
      </c>
      <c r="V136" s="33">
        <v>1.325</v>
      </c>
      <c r="W136" s="33">
        <v>1.28</v>
      </c>
      <c r="X136" s="33">
        <v>1.1499999999999999</v>
      </c>
    </row>
    <row r="137" spans="1:24">
      <c r="A137" s="27">
        <v>4.4999999999999998E-2</v>
      </c>
      <c r="B137" s="34">
        <v>1.042</v>
      </c>
      <c r="R137" s="37">
        <v>1.34E-2</v>
      </c>
      <c r="S137" s="33">
        <v>1.625</v>
      </c>
      <c r="T137" s="33"/>
      <c r="U137" s="33">
        <v>1.335</v>
      </c>
      <c r="V137" s="33">
        <v>1.325</v>
      </c>
      <c r="W137" s="33">
        <v>1.2849999999999999</v>
      </c>
      <c r="X137" s="33">
        <v>1.155</v>
      </c>
    </row>
    <row r="138" spans="1:24">
      <c r="A138" s="27">
        <v>4.5999999999999999E-2</v>
      </c>
      <c r="B138" s="34">
        <v>1.038</v>
      </c>
      <c r="R138" s="37">
        <v>1.35E-2</v>
      </c>
      <c r="S138" s="33">
        <v>1.625</v>
      </c>
      <c r="T138" s="33"/>
      <c r="U138" s="33">
        <v>1.34</v>
      </c>
      <c r="V138" s="33">
        <v>1.325</v>
      </c>
      <c r="W138" s="33">
        <v>1.29</v>
      </c>
      <c r="X138" s="33">
        <v>1.1599999999999999</v>
      </c>
    </row>
    <row r="139" spans="1:24">
      <c r="A139" s="27">
        <v>4.7E-2</v>
      </c>
      <c r="B139" s="34">
        <v>1.034</v>
      </c>
      <c r="R139" s="37">
        <v>1.3599999999999999E-2</v>
      </c>
      <c r="S139" s="33">
        <v>1.63</v>
      </c>
      <c r="T139" s="33"/>
      <c r="U139" s="33">
        <v>1.34</v>
      </c>
      <c r="V139" s="33">
        <v>1.33</v>
      </c>
      <c r="W139" s="33">
        <v>1.2949999999999999</v>
      </c>
      <c r="X139" s="33">
        <v>1.165</v>
      </c>
    </row>
    <row r="140" spans="1:24">
      <c r="A140" s="27">
        <v>4.8000000000000001E-2</v>
      </c>
      <c r="B140" s="34">
        <v>1.03</v>
      </c>
      <c r="R140" s="37">
        <v>1.37E-2</v>
      </c>
      <c r="S140" s="33">
        <v>1.63</v>
      </c>
      <c r="T140" s="33"/>
      <c r="U140" s="33">
        <v>1.345</v>
      </c>
      <c r="V140" s="33">
        <v>1.335</v>
      </c>
      <c r="W140" s="33">
        <v>1.3</v>
      </c>
      <c r="X140" s="33">
        <v>1.17</v>
      </c>
    </row>
    <row r="141" spans="1:24">
      <c r="A141" s="27">
        <v>4.9000000000000002E-2</v>
      </c>
      <c r="B141" s="34">
        <v>1.026</v>
      </c>
      <c r="R141" s="37">
        <v>1.38E-2</v>
      </c>
      <c r="S141" s="33">
        <v>1.635</v>
      </c>
      <c r="T141" s="33"/>
      <c r="U141" s="33">
        <v>1.345</v>
      </c>
      <c r="V141" s="33">
        <v>1.34</v>
      </c>
      <c r="W141" s="33">
        <v>1.3</v>
      </c>
      <c r="X141" s="33">
        <v>1.175</v>
      </c>
    </row>
    <row r="142" spans="1:24">
      <c r="A142" s="27">
        <v>0.05</v>
      </c>
      <c r="B142" s="34">
        <v>1.0229999999999999</v>
      </c>
      <c r="R142" s="37">
        <v>1.3899999999999999E-2</v>
      </c>
      <c r="S142" s="33">
        <v>1.635</v>
      </c>
      <c r="T142" s="33"/>
      <c r="U142" s="33">
        <v>1.35</v>
      </c>
      <c r="V142" s="33">
        <v>1.35</v>
      </c>
      <c r="W142" s="33">
        <v>1.3049999999999999</v>
      </c>
      <c r="X142" s="33">
        <v>1.18</v>
      </c>
    </row>
    <row r="143" spans="1:24">
      <c r="A143" s="27">
        <v>5.0999999999999997E-2</v>
      </c>
      <c r="B143" s="34">
        <v>1.0189999999999999</v>
      </c>
      <c r="R143" s="37">
        <v>1.4E-2</v>
      </c>
      <c r="S143" s="33">
        <v>1.64</v>
      </c>
      <c r="T143" s="33"/>
      <c r="U143" s="33">
        <v>1.35</v>
      </c>
      <c r="V143" s="33">
        <v>1.35</v>
      </c>
      <c r="W143" s="33">
        <v>1.31</v>
      </c>
      <c r="X143" s="33">
        <v>1.1850000000000001</v>
      </c>
    </row>
    <row r="144" spans="1:24">
      <c r="A144" s="27">
        <v>5.1999999999999998E-2</v>
      </c>
      <c r="B144" s="34">
        <v>1.016</v>
      </c>
      <c r="R144" s="37">
        <v>1.41E-2</v>
      </c>
      <c r="S144" s="33">
        <v>1.64</v>
      </c>
      <c r="T144" s="33"/>
      <c r="U144" s="33">
        <v>1.35</v>
      </c>
      <c r="V144" s="33">
        <v>1.35</v>
      </c>
      <c r="W144" s="33">
        <v>1.3149999999999999</v>
      </c>
      <c r="X144" s="33">
        <v>1.19</v>
      </c>
    </row>
    <row r="145" spans="1:24">
      <c r="A145" s="27">
        <v>5.2999999999999999E-2</v>
      </c>
      <c r="B145" s="34">
        <v>1.0129999999999999</v>
      </c>
      <c r="R145" s="37">
        <v>1.4200000000000001E-2</v>
      </c>
      <c r="S145" s="33">
        <v>1.645</v>
      </c>
      <c r="T145" s="33"/>
      <c r="U145" s="33">
        <v>1.355</v>
      </c>
      <c r="V145" s="33">
        <v>1.355</v>
      </c>
      <c r="W145" s="33">
        <v>1.32</v>
      </c>
      <c r="X145" s="33">
        <v>1.1950000000000001</v>
      </c>
    </row>
    <row r="146" spans="1:24">
      <c r="A146" s="27">
        <v>5.3999999999999999E-2</v>
      </c>
      <c r="B146" s="34">
        <v>1.01</v>
      </c>
      <c r="R146" s="37">
        <v>1.43E-2</v>
      </c>
      <c r="S146" s="33">
        <v>1.645</v>
      </c>
      <c r="T146" s="33"/>
      <c r="U146" s="33">
        <v>1.36</v>
      </c>
      <c r="V146" s="33">
        <v>1.36</v>
      </c>
      <c r="W146" s="33">
        <v>1.325</v>
      </c>
      <c r="X146" s="33">
        <v>1.2</v>
      </c>
    </row>
    <row r="147" spans="1:24">
      <c r="A147" s="27">
        <v>5.5E-2</v>
      </c>
      <c r="B147" s="34">
        <v>1.0069999999999999</v>
      </c>
      <c r="R147" s="37">
        <v>1.44E-2</v>
      </c>
      <c r="S147" s="33">
        <v>1.65</v>
      </c>
      <c r="T147" s="33"/>
      <c r="U147" s="33">
        <v>1.36</v>
      </c>
      <c r="V147" s="33">
        <v>1.36</v>
      </c>
      <c r="W147" s="33">
        <v>1.33</v>
      </c>
      <c r="X147" s="33">
        <v>1.21</v>
      </c>
    </row>
    <row r="148" spans="1:24">
      <c r="A148" s="27">
        <v>5.6000000000000001E-2</v>
      </c>
      <c r="B148" s="34">
        <v>1.004</v>
      </c>
      <c r="R148" s="37">
        <v>1.4500000000000001E-2</v>
      </c>
      <c r="S148" s="33">
        <v>1.65</v>
      </c>
      <c r="T148" s="33"/>
      <c r="U148" s="33">
        <v>1.365</v>
      </c>
      <c r="V148" s="33">
        <v>1.365</v>
      </c>
      <c r="W148" s="33">
        <v>1.335</v>
      </c>
      <c r="X148" s="33">
        <v>1.2150000000000001</v>
      </c>
    </row>
    <row r="149" spans="1:24">
      <c r="A149" s="27">
        <v>5.7000000000000002E-2</v>
      </c>
      <c r="B149" s="34">
        <v>1.0009999999999999</v>
      </c>
      <c r="R149" s="37">
        <v>1.46E-2</v>
      </c>
      <c r="S149" s="33">
        <v>1.65</v>
      </c>
      <c r="T149" s="33"/>
      <c r="U149" s="33">
        <v>1.37</v>
      </c>
      <c r="V149" s="33">
        <v>1.37</v>
      </c>
      <c r="W149" s="33">
        <v>1.34</v>
      </c>
      <c r="X149" s="33">
        <v>1.22</v>
      </c>
    </row>
    <row r="150" spans="1:24">
      <c r="A150" s="27">
        <v>5.8000000000000003E-2</v>
      </c>
      <c r="B150" s="34">
        <v>0.99850000000000005</v>
      </c>
      <c r="R150" s="37">
        <v>1.47E-2</v>
      </c>
      <c r="S150" s="33">
        <v>1.655</v>
      </c>
      <c r="T150" s="33"/>
      <c r="U150" s="33">
        <v>1.37</v>
      </c>
      <c r="V150" s="33">
        <v>1.37</v>
      </c>
      <c r="W150" s="33">
        <v>1.35</v>
      </c>
      <c r="X150" s="33">
        <v>1.2250000000000001</v>
      </c>
    </row>
    <row r="151" spans="1:24">
      <c r="A151" s="27">
        <v>5.8999999999999997E-2</v>
      </c>
      <c r="B151" s="34">
        <v>0.99580000000000002</v>
      </c>
      <c r="R151" s="37">
        <v>1.4800000000000001E-2</v>
      </c>
      <c r="S151" s="33">
        <v>1.655</v>
      </c>
      <c r="T151" s="33"/>
      <c r="U151" s="33">
        <v>1.375</v>
      </c>
      <c r="V151" s="33">
        <v>1.375</v>
      </c>
      <c r="W151" s="33">
        <v>1.35</v>
      </c>
      <c r="X151" s="33">
        <v>1.2250000000000001</v>
      </c>
    </row>
    <row r="152" spans="1:24">
      <c r="A152" s="27">
        <v>0.06</v>
      </c>
      <c r="B152" s="34">
        <v>0.99319999999999997</v>
      </c>
      <c r="R152" s="37">
        <v>1.49E-2</v>
      </c>
      <c r="S152" s="33">
        <v>1.67</v>
      </c>
      <c r="T152" s="33"/>
      <c r="U152" s="33">
        <v>1.38</v>
      </c>
      <c r="V152" s="33">
        <v>1.38</v>
      </c>
      <c r="W152" s="33">
        <v>1.355</v>
      </c>
      <c r="X152" s="33">
        <v>1.23</v>
      </c>
    </row>
    <row r="153" spans="1:24">
      <c r="A153" s="27">
        <v>6.0999999999999999E-2</v>
      </c>
      <c r="B153" s="34">
        <v>0.99070000000000003</v>
      </c>
      <c r="R153" s="37">
        <v>1.4999999999999999E-2</v>
      </c>
      <c r="S153" s="33">
        <v>1.67</v>
      </c>
      <c r="T153" s="33"/>
      <c r="U153" s="33">
        <v>1.385</v>
      </c>
      <c r="V153" s="33">
        <v>1.385</v>
      </c>
      <c r="W153" s="33">
        <v>1.36</v>
      </c>
      <c r="X153" s="33">
        <v>1.24</v>
      </c>
    </row>
    <row r="154" spans="1:24">
      <c r="A154" s="27">
        <v>6.2E-2</v>
      </c>
      <c r="B154" s="34">
        <v>0.98829999999999996</v>
      </c>
      <c r="R154" s="32">
        <v>1.5100000000000001E-2</v>
      </c>
      <c r="S154" s="33">
        <v>1.675</v>
      </c>
      <c r="T154" s="33"/>
      <c r="U154" s="33">
        <v>1.39</v>
      </c>
      <c r="V154" s="33">
        <v>1.39</v>
      </c>
      <c r="W154" s="33">
        <v>1.365</v>
      </c>
      <c r="X154" s="33">
        <v>1.25</v>
      </c>
    </row>
    <row r="155" spans="1:24">
      <c r="A155" s="27">
        <v>6.3E-2</v>
      </c>
      <c r="B155" s="34">
        <v>0.98599999999999999</v>
      </c>
      <c r="R155" s="32">
        <v>1.52E-2</v>
      </c>
      <c r="S155" s="33">
        <v>1.675</v>
      </c>
      <c r="T155" s="33"/>
      <c r="U155" s="33">
        <v>1.395</v>
      </c>
      <c r="V155" s="33">
        <v>1.395</v>
      </c>
      <c r="W155" s="33">
        <v>1.37</v>
      </c>
      <c r="X155" s="33">
        <v>1.25</v>
      </c>
    </row>
    <row r="156" spans="1:24">
      <c r="A156" s="27">
        <v>6.4000000000000001E-2</v>
      </c>
      <c r="B156" s="34">
        <v>0.98370000000000002</v>
      </c>
      <c r="R156" s="32">
        <v>1.5299999999999999E-2</v>
      </c>
      <c r="S156" s="33">
        <v>1.68</v>
      </c>
      <c r="T156" s="33"/>
      <c r="U156" s="33">
        <v>1.4</v>
      </c>
      <c r="V156" s="33">
        <v>1.4</v>
      </c>
      <c r="W156" s="33">
        <v>1.375</v>
      </c>
      <c r="X156" s="33">
        <v>1.26</v>
      </c>
    </row>
    <row r="157" spans="1:24">
      <c r="A157" s="27">
        <v>6.5000000000000002E-2</v>
      </c>
      <c r="B157" s="34">
        <v>0.98150000000000004</v>
      </c>
      <c r="R157" s="32">
        <v>1.54E-2</v>
      </c>
      <c r="S157" s="33">
        <v>1.68</v>
      </c>
      <c r="T157" s="33"/>
      <c r="U157" s="33">
        <v>1.4</v>
      </c>
      <c r="V157" s="33">
        <v>1.4</v>
      </c>
      <c r="W157" s="33">
        <v>1.38</v>
      </c>
      <c r="X157" s="33">
        <v>1.2649999999999999</v>
      </c>
    </row>
    <row r="158" spans="1:24">
      <c r="A158" s="27">
        <v>6.6000000000000003E-2</v>
      </c>
      <c r="B158" s="34">
        <v>0.97929999999999995</v>
      </c>
      <c r="R158" s="32">
        <v>1.55E-2</v>
      </c>
      <c r="S158" s="33">
        <v>1.6850000000000001</v>
      </c>
      <c r="T158" s="33"/>
      <c r="U158" s="33">
        <v>1.4</v>
      </c>
      <c r="V158" s="33">
        <v>1.4</v>
      </c>
      <c r="W158" s="33">
        <v>1.385</v>
      </c>
      <c r="X158" s="33">
        <v>1.27</v>
      </c>
    </row>
    <row r="159" spans="1:24">
      <c r="A159" s="27">
        <v>6.7000000000000004E-2</v>
      </c>
      <c r="B159" s="34">
        <v>0.97719999999999996</v>
      </c>
      <c r="R159" s="32">
        <v>1.5599999999999999E-2</v>
      </c>
      <c r="S159" s="33">
        <v>1.6850000000000001</v>
      </c>
      <c r="T159" s="33"/>
      <c r="U159" s="33">
        <v>1.405</v>
      </c>
      <c r="V159" s="33">
        <v>1.405</v>
      </c>
      <c r="W159" s="33">
        <v>1.39</v>
      </c>
      <c r="X159" s="33">
        <v>1.2749999999999999</v>
      </c>
    </row>
    <row r="160" spans="1:24">
      <c r="A160" s="27">
        <v>6.8000000000000005E-2</v>
      </c>
      <c r="B160" s="34">
        <v>0.97519999999999996</v>
      </c>
      <c r="R160" s="32">
        <v>1.5699999999999999E-2</v>
      </c>
      <c r="S160" s="33">
        <v>1.69</v>
      </c>
      <c r="T160" s="33"/>
      <c r="U160" s="33">
        <v>1.41</v>
      </c>
      <c r="V160" s="33">
        <v>1.41</v>
      </c>
      <c r="W160" s="33">
        <v>1.395</v>
      </c>
      <c r="X160" s="33">
        <v>1.28</v>
      </c>
    </row>
    <row r="161" spans="1:24">
      <c r="A161" s="27">
        <v>6.9000000000000006E-2</v>
      </c>
      <c r="B161" s="34">
        <v>0.97319999999999995</v>
      </c>
      <c r="R161" s="32">
        <v>1.5800000000000002E-2</v>
      </c>
      <c r="S161" s="33">
        <v>1.69</v>
      </c>
      <c r="T161" s="33"/>
      <c r="U161" s="33">
        <v>1.415</v>
      </c>
      <c r="V161" s="33">
        <v>1.415</v>
      </c>
      <c r="W161" s="33">
        <v>1.4</v>
      </c>
      <c r="X161" s="33">
        <v>1.2849999999999999</v>
      </c>
    </row>
    <row r="162" spans="1:24">
      <c r="A162" s="27">
        <v>7.0000000000000007E-2</v>
      </c>
      <c r="B162" s="34">
        <v>0.97130000000000005</v>
      </c>
      <c r="R162" s="32">
        <v>1.5900000000000001E-2</v>
      </c>
      <c r="S162" s="33">
        <v>1.6950000000000001</v>
      </c>
      <c r="T162" s="33"/>
      <c r="U162" s="33">
        <v>1.42</v>
      </c>
      <c r="V162" s="33">
        <v>1.42</v>
      </c>
      <c r="W162" s="33">
        <v>1.405</v>
      </c>
      <c r="X162" s="33">
        <v>1.29</v>
      </c>
    </row>
    <row r="163" spans="1:24">
      <c r="A163" s="27">
        <v>7.0999999999999994E-2</v>
      </c>
      <c r="B163" s="34">
        <v>0.96940000000000004</v>
      </c>
      <c r="R163" s="37">
        <v>1.6E-2</v>
      </c>
      <c r="S163" s="33">
        <v>1.6950000000000001</v>
      </c>
      <c r="T163" s="33"/>
      <c r="U163" s="33">
        <v>1.425</v>
      </c>
      <c r="V163" s="33">
        <v>1.425</v>
      </c>
      <c r="W163" s="33">
        <v>1.41</v>
      </c>
      <c r="X163" s="33">
        <v>1.3</v>
      </c>
    </row>
    <row r="164" spans="1:24">
      <c r="A164" s="27">
        <v>7.1999999999999995E-2</v>
      </c>
      <c r="B164" s="34">
        <v>0.96760000000000002</v>
      </c>
      <c r="R164" s="37">
        <v>1.61E-2</v>
      </c>
      <c r="S164" s="33">
        <v>1.7</v>
      </c>
      <c r="T164" s="33"/>
      <c r="U164" s="33">
        <v>1.43</v>
      </c>
      <c r="V164" s="33">
        <v>1.43</v>
      </c>
      <c r="W164" s="33">
        <v>1.42</v>
      </c>
      <c r="X164" s="33">
        <v>1.31</v>
      </c>
    </row>
    <row r="165" spans="1:24">
      <c r="A165" s="27">
        <v>7.2999999999999995E-2</v>
      </c>
      <c r="B165" s="34">
        <v>0.96579999999999999</v>
      </c>
      <c r="R165" s="37">
        <v>1.6199999999999999E-2</v>
      </c>
      <c r="S165" s="33">
        <v>1.7</v>
      </c>
      <c r="T165" s="33"/>
      <c r="U165" s="33">
        <v>1.4350000000000001</v>
      </c>
      <c r="V165" s="33">
        <v>1.4350000000000001</v>
      </c>
      <c r="W165" s="33">
        <v>1.425</v>
      </c>
      <c r="X165" s="33">
        <v>1.3149999999999999</v>
      </c>
    </row>
    <row r="166" spans="1:24">
      <c r="A166" s="27">
        <v>7.3999999999999996E-2</v>
      </c>
      <c r="B166" s="34">
        <v>0.96409999999999996</v>
      </c>
      <c r="R166" s="37">
        <v>1.6299999999999999E-2</v>
      </c>
      <c r="S166" s="33">
        <v>1.7</v>
      </c>
      <c r="T166" s="33"/>
      <c r="U166" s="33">
        <v>1.44</v>
      </c>
      <c r="V166" s="33">
        <v>1.44</v>
      </c>
      <c r="W166" s="33">
        <v>1.43</v>
      </c>
      <c r="X166" s="33">
        <v>1.32</v>
      </c>
    </row>
    <row r="167" spans="1:24">
      <c r="A167" s="27">
        <v>7.4999999999999997E-2</v>
      </c>
      <c r="B167" s="34">
        <v>0.96240000000000003</v>
      </c>
      <c r="R167" s="37">
        <v>1.6400000000000001E-2</v>
      </c>
      <c r="S167" s="33">
        <v>1.71</v>
      </c>
      <c r="T167" s="33"/>
      <c r="U167" s="33">
        <v>1.4450000000000001</v>
      </c>
      <c r="V167" s="33">
        <v>1.4450000000000001</v>
      </c>
      <c r="W167" s="33">
        <v>1.4350000000000001</v>
      </c>
      <c r="X167" s="33">
        <v>1.325</v>
      </c>
    </row>
    <row r="168" spans="1:24">
      <c r="A168" s="27">
        <v>7.5999999999999998E-2</v>
      </c>
      <c r="B168" s="34">
        <v>0.9607</v>
      </c>
      <c r="R168" s="37">
        <v>1.6500000000000001E-2</v>
      </c>
      <c r="S168" s="33">
        <v>1.71</v>
      </c>
      <c r="T168" s="33"/>
      <c r="U168" s="33">
        <v>1.45</v>
      </c>
      <c r="V168" s="33">
        <v>1.45</v>
      </c>
      <c r="W168" s="33">
        <v>1.44</v>
      </c>
      <c r="X168" s="33">
        <v>1.33</v>
      </c>
    </row>
    <row r="169" spans="1:24">
      <c r="A169" s="27">
        <v>7.6999999999999999E-2</v>
      </c>
      <c r="B169" s="34">
        <v>0.95909999999999995</v>
      </c>
      <c r="R169" s="37">
        <v>1.66E-2</v>
      </c>
      <c r="S169" s="33">
        <v>1.72</v>
      </c>
      <c r="T169" s="33"/>
      <c r="U169" s="33">
        <v>1.45</v>
      </c>
      <c r="V169" s="33">
        <v>1.45</v>
      </c>
      <c r="W169" s="33">
        <v>1.4450000000000001</v>
      </c>
      <c r="X169" s="33">
        <v>1.335</v>
      </c>
    </row>
    <row r="170" spans="1:24">
      <c r="A170" s="27">
        <v>7.8E-2</v>
      </c>
      <c r="B170" s="34">
        <v>0.95760000000000001</v>
      </c>
      <c r="R170" s="37">
        <v>1.67E-2</v>
      </c>
      <c r="S170" s="33">
        <v>1.72</v>
      </c>
      <c r="T170" s="33"/>
      <c r="U170" s="33">
        <v>1.4550000000000001</v>
      </c>
      <c r="V170" s="33">
        <v>1.4550000000000001</v>
      </c>
      <c r="W170" s="33">
        <v>1.45</v>
      </c>
      <c r="X170" s="33">
        <v>1.34</v>
      </c>
    </row>
    <row r="171" spans="1:24">
      <c r="A171" s="27">
        <v>7.9000000000000001E-2</v>
      </c>
      <c r="B171" s="34">
        <v>0.95620000000000005</v>
      </c>
      <c r="R171" s="37">
        <v>1.6799999999999999E-2</v>
      </c>
      <c r="S171" s="33">
        <v>1.73</v>
      </c>
      <c r="T171" s="33"/>
      <c r="U171" s="33">
        <v>1.46</v>
      </c>
      <c r="V171" s="33">
        <v>1.46</v>
      </c>
      <c r="W171" s="33">
        <v>1.46</v>
      </c>
      <c r="X171" s="33">
        <v>1.35</v>
      </c>
    </row>
    <row r="172" spans="1:24">
      <c r="A172" s="27">
        <v>0.08</v>
      </c>
      <c r="B172" s="34">
        <v>0.95479999999999998</v>
      </c>
      <c r="R172" s="37">
        <v>1.6899999999999998E-2</v>
      </c>
      <c r="S172" s="33">
        <v>1.73</v>
      </c>
      <c r="T172" s="33"/>
      <c r="U172" s="33">
        <v>1.47</v>
      </c>
      <c r="V172" s="33">
        <v>1.47</v>
      </c>
      <c r="W172" s="33">
        <v>1.4650000000000001</v>
      </c>
      <c r="X172" s="33">
        <v>1.36</v>
      </c>
    </row>
    <row r="173" spans="1:24">
      <c r="A173" s="27">
        <v>8.1000000000000003E-2</v>
      </c>
      <c r="B173" s="34">
        <v>0.95340000000000003</v>
      </c>
      <c r="R173" s="37">
        <v>1.7000000000000001E-2</v>
      </c>
      <c r="S173" s="33">
        <v>1.74</v>
      </c>
      <c r="T173" s="33"/>
      <c r="U173" s="33">
        <v>1.4750000000000001</v>
      </c>
      <c r="V173" s="33">
        <v>1.4750000000000001</v>
      </c>
      <c r="W173" s="33">
        <v>1.47</v>
      </c>
      <c r="X173" s="33">
        <v>1.365</v>
      </c>
    </row>
    <row r="174" spans="1:24">
      <c r="A174" s="27">
        <v>8.2000000000000003E-2</v>
      </c>
      <c r="B174" s="34">
        <v>0.95199999999999996</v>
      </c>
      <c r="R174" s="37">
        <v>1.7100000000000001E-2</v>
      </c>
      <c r="S174" s="33">
        <v>1.74</v>
      </c>
      <c r="T174" s="33"/>
      <c r="U174" s="33">
        <v>1.48</v>
      </c>
      <c r="V174" s="33">
        <v>1.48</v>
      </c>
      <c r="W174" s="33">
        <v>1.4750000000000001</v>
      </c>
      <c r="X174" s="33">
        <v>1.37</v>
      </c>
    </row>
    <row r="175" spans="1:24">
      <c r="A175" s="27">
        <v>8.3000000000000004E-2</v>
      </c>
      <c r="B175" s="34">
        <v>0.9506</v>
      </c>
      <c r="R175" s="37">
        <v>1.72E-2</v>
      </c>
      <c r="S175" s="33">
        <v>1.75</v>
      </c>
      <c r="T175" s="33"/>
      <c r="U175" s="33">
        <v>1.49</v>
      </c>
      <c r="V175" s="33">
        <v>1.49</v>
      </c>
      <c r="W175" s="33">
        <v>1.48</v>
      </c>
      <c r="X175" s="33">
        <v>1.375</v>
      </c>
    </row>
    <row r="176" spans="1:24">
      <c r="A176" s="27">
        <v>8.4000000000000005E-2</v>
      </c>
      <c r="B176" s="34">
        <v>0.94930000000000003</v>
      </c>
      <c r="R176" s="37">
        <v>1.7299999999999999E-2</v>
      </c>
      <c r="S176" s="33"/>
      <c r="T176" s="33"/>
      <c r="U176" s="33">
        <v>1.5</v>
      </c>
      <c r="V176" s="33">
        <v>1.5</v>
      </c>
      <c r="W176" s="33">
        <v>1.5</v>
      </c>
      <c r="X176" s="33">
        <v>1.38</v>
      </c>
    </row>
    <row r="177" spans="1:24">
      <c r="A177" s="27">
        <v>8.5000000000000006E-2</v>
      </c>
      <c r="B177" s="34">
        <v>0.94810000000000005</v>
      </c>
      <c r="R177" s="37">
        <v>1.7399999999999999E-2</v>
      </c>
      <c r="S177" s="33"/>
      <c r="T177" s="33"/>
      <c r="U177" s="33">
        <v>1.5</v>
      </c>
      <c r="V177" s="33">
        <v>1.5</v>
      </c>
      <c r="W177" s="33">
        <v>1.5</v>
      </c>
      <c r="X177" s="33">
        <v>1.385</v>
      </c>
    </row>
    <row r="178" spans="1:24">
      <c r="A178" s="27">
        <v>8.5999999999999993E-2</v>
      </c>
      <c r="B178" s="34">
        <v>0.94689999999999996</v>
      </c>
      <c r="R178" s="37">
        <v>1.7500000000000002E-2</v>
      </c>
      <c r="S178" s="33"/>
      <c r="T178" s="33"/>
      <c r="U178" s="33">
        <v>1.51</v>
      </c>
      <c r="V178" s="33">
        <v>1.51</v>
      </c>
      <c r="W178" s="33">
        <v>1.51</v>
      </c>
      <c r="X178" s="33">
        <v>1.39</v>
      </c>
    </row>
    <row r="179" spans="1:24">
      <c r="A179" s="27">
        <v>8.6999999999999994E-2</v>
      </c>
      <c r="B179" s="34">
        <v>0.94569999999999999</v>
      </c>
      <c r="R179" s="37">
        <v>1.7600000000000001E-2</v>
      </c>
      <c r="S179" s="33"/>
      <c r="T179" s="33"/>
      <c r="U179" s="33">
        <v>1.51</v>
      </c>
      <c r="V179" s="33">
        <v>1.51</v>
      </c>
      <c r="W179" s="33">
        <v>1.51</v>
      </c>
      <c r="X179" s="33">
        <v>1.4</v>
      </c>
    </row>
    <row r="180" spans="1:24">
      <c r="A180" s="27">
        <v>8.7999999999999995E-2</v>
      </c>
      <c r="B180" s="34">
        <v>0.94450000000000001</v>
      </c>
      <c r="R180" s="37">
        <v>1.77E-2</v>
      </c>
      <c r="S180" s="33"/>
      <c r="T180" s="33"/>
      <c r="U180" s="33">
        <v>1.52</v>
      </c>
      <c r="V180" s="33">
        <v>1.52</v>
      </c>
      <c r="W180" s="33">
        <v>1.52</v>
      </c>
      <c r="X180" s="33">
        <v>1.41</v>
      </c>
    </row>
    <row r="181" spans="1:24">
      <c r="A181" s="27">
        <v>8.8999999999999996E-2</v>
      </c>
      <c r="B181" s="34">
        <v>0.94330000000000003</v>
      </c>
      <c r="R181" s="37">
        <v>1.78E-2</v>
      </c>
      <c r="S181" s="33"/>
      <c r="T181" s="33"/>
      <c r="U181" s="33">
        <v>1.5249999999999999</v>
      </c>
      <c r="V181" s="33">
        <v>1.5249999999999999</v>
      </c>
      <c r="W181" s="33">
        <v>1.5249999999999999</v>
      </c>
      <c r="X181" s="33">
        <v>1.42</v>
      </c>
    </row>
    <row r="182" spans="1:24">
      <c r="A182" s="27">
        <v>0.09</v>
      </c>
      <c r="B182" s="34">
        <v>0.94220000000000004</v>
      </c>
      <c r="R182" s="37">
        <v>1.7899999999999999E-2</v>
      </c>
      <c r="S182" s="33"/>
      <c r="T182" s="33"/>
      <c r="U182" s="33">
        <v>1.53</v>
      </c>
      <c r="V182" s="33">
        <v>1.53</v>
      </c>
      <c r="W182" s="33">
        <v>1.53</v>
      </c>
      <c r="X182" s="33">
        <v>1.425</v>
      </c>
    </row>
    <row r="183" spans="1:24">
      <c r="A183" s="27">
        <v>9.0999999999999998E-2</v>
      </c>
      <c r="B183" s="34">
        <v>0.94110000000000005</v>
      </c>
      <c r="R183" s="37">
        <v>1.7999999999999999E-2</v>
      </c>
      <c r="S183" s="33"/>
      <c r="T183" s="33"/>
      <c r="U183" s="33">
        <v>1.54</v>
      </c>
      <c r="V183" s="33">
        <v>1.54</v>
      </c>
      <c r="W183" s="33">
        <v>1.54</v>
      </c>
      <c r="X183" s="33">
        <v>1.43</v>
      </c>
    </row>
    <row r="184" spans="1:24">
      <c r="A184" s="27">
        <v>9.1999999999999998E-2</v>
      </c>
      <c r="B184" s="34">
        <v>0.94010000000000005</v>
      </c>
    </row>
    <row r="185" spans="1:24">
      <c r="A185" s="27">
        <v>9.2999999999999999E-2</v>
      </c>
      <c r="B185" s="34">
        <v>0.93910000000000005</v>
      </c>
    </row>
    <row r="186" spans="1:24">
      <c r="A186" s="27">
        <v>9.4E-2</v>
      </c>
      <c r="B186" s="34">
        <v>0.93810000000000004</v>
      </c>
    </row>
    <row r="187" spans="1:24">
      <c r="A187" s="27">
        <v>9.5000000000000001E-2</v>
      </c>
      <c r="B187" s="34">
        <v>0.93710000000000004</v>
      </c>
    </row>
    <row r="188" spans="1:24">
      <c r="A188" s="27">
        <v>9.6000000000000002E-2</v>
      </c>
      <c r="B188" s="34">
        <v>0.93620000000000003</v>
      </c>
    </row>
    <row r="189" spans="1:24">
      <c r="A189" s="27">
        <v>9.7000000000000003E-2</v>
      </c>
      <c r="B189" s="34">
        <v>0.93530000000000002</v>
      </c>
    </row>
    <row r="190" spans="1:24">
      <c r="A190" s="27">
        <v>9.8000000000000004E-2</v>
      </c>
      <c r="B190" s="34">
        <v>0.93440000000000001</v>
      </c>
    </row>
    <row r="191" spans="1:24">
      <c r="A191" s="27">
        <v>9.9000000000000005E-2</v>
      </c>
      <c r="B191" s="34">
        <v>0.9335</v>
      </c>
    </row>
    <row r="192" spans="1:24">
      <c r="A192" s="27">
        <v>0.1</v>
      </c>
      <c r="B192" s="34">
        <v>0.93269999999999997</v>
      </c>
    </row>
    <row r="193" spans="1:2">
      <c r="A193" s="27">
        <v>0.10100000000000001</v>
      </c>
      <c r="B193" s="34">
        <v>0.93189999999999995</v>
      </c>
    </row>
    <row r="194" spans="1:2">
      <c r="A194" s="27">
        <v>0.10199999999999999</v>
      </c>
      <c r="B194" s="34">
        <v>0.93110000000000004</v>
      </c>
    </row>
    <row r="195" spans="1:2">
      <c r="A195" s="27">
        <v>0.10299999999999999</v>
      </c>
      <c r="B195" s="34">
        <v>0.9304</v>
      </c>
    </row>
    <row r="196" spans="1:2">
      <c r="A196" s="27">
        <v>0.104</v>
      </c>
      <c r="B196" s="34">
        <v>0.92969999999999997</v>
      </c>
    </row>
    <row r="197" spans="1:2">
      <c r="A197" s="27">
        <v>0.105</v>
      </c>
      <c r="B197" s="34">
        <v>0.92900000000000005</v>
      </c>
    </row>
    <row r="198" spans="1:2">
      <c r="A198" s="27">
        <v>0.106</v>
      </c>
      <c r="B198" s="34">
        <v>0.92820000000000003</v>
      </c>
    </row>
    <row r="199" spans="1:2">
      <c r="A199" s="27">
        <v>0.107</v>
      </c>
      <c r="B199" s="34">
        <v>0.92759999999999998</v>
      </c>
    </row>
    <row r="200" spans="1:2">
      <c r="A200" s="27">
        <v>0.108</v>
      </c>
      <c r="B200" s="34">
        <v>0.92689999999999995</v>
      </c>
    </row>
    <row r="201" spans="1:2">
      <c r="A201" s="27">
        <v>0.109</v>
      </c>
      <c r="B201" s="34">
        <v>0.92630000000000001</v>
      </c>
    </row>
    <row r="202" spans="1:2">
      <c r="A202" s="27">
        <v>0.11</v>
      </c>
      <c r="B202" s="34">
        <v>0.92569999999999997</v>
      </c>
    </row>
    <row r="203" spans="1:2">
      <c r="A203" s="27">
        <v>0.111</v>
      </c>
      <c r="B203" s="34">
        <v>0.92510000000000003</v>
      </c>
    </row>
    <row r="204" spans="1:2">
      <c r="A204" s="27">
        <v>0.112</v>
      </c>
      <c r="B204" s="34">
        <v>0.92449999999999999</v>
      </c>
    </row>
    <row r="205" spans="1:2">
      <c r="A205" s="27">
        <v>0.113</v>
      </c>
      <c r="B205" s="34">
        <v>0.92390000000000005</v>
      </c>
    </row>
    <row r="206" spans="1:2">
      <c r="A206" s="27">
        <v>0.114</v>
      </c>
      <c r="B206" s="34">
        <v>0.9234</v>
      </c>
    </row>
    <row r="207" spans="1:2">
      <c r="A207" s="27">
        <v>0.115</v>
      </c>
      <c r="B207" s="34">
        <v>0.92279999999999995</v>
      </c>
    </row>
    <row r="208" spans="1:2">
      <c r="A208" s="27">
        <v>0.11600000000000001</v>
      </c>
      <c r="B208" s="34">
        <v>0.92230000000000001</v>
      </c>
    </row>
    <row r="209" spans="1:2">
      <c r="A209" s="27">
        <v>0.11700000000000001</v>
      </c>
      <c r="B209" s="34">
        <v>0.92179999999999995</v>
      </c>
    </row>
    <row r="210" spans="1:2">
      <c r="A210" s="27">
        <v>0.11799999999999999</v>
      </c>
      <c r="B210" s="34">
        <v>0.9214</v>
      </c>
    </row>
    <row r="211" spans="1:2">
      <c r="A211" s="27">
        <v>0.11899999999999999</v>
      </c>
      <c r="B211" s="34">
        <v>0.92090000000000005</v>
      </c>
    </row>
    <row r="212" spans="1:2">
      <c r="A212" s="27">
        <v>0.12</v>
      </c>
      <c r="B212" s="34">
        <v>0.9204</v>
      </c>
    </row>
    <row r="213" spans="1:2">
      <c r="A213" s="27">
        <v>0.121</v>
      </c>
      <c r="B213" s="34">
        <v>0.92</v>
      </c>
    </row>
    <row r="214" spans="1:2">
      <c r="A214" s="27">
        <v>0.122</v>
      </c>
      <c r="B214" s="34">
        <v>0.91959999999999997</v>
      </c>
    </row>
    <row r="215" spans="1:2">
      <c r="A215" s="27">
        <v>0.123</v>
      </c>
      <c r="B215" s="34">
        <v>0.91920000000000002</v>
      </c>
    </row>
    <row r="216" spans="1:2">
      <c r="A216" s="27">
        <v>0.124</v>
      </c>
      <c r="B216" s="34">
        <v>0.91890000000000005</v>
      </c>
    </row>
    <row r="217" spans="1:2">
      <c r="A217" s="27">
        <v>0.125</v>
      </c>
      <c r="B217" s="34">
        <v>0.91859999999999997</v>
      </c>
    </row>
    <row r="218" spans="1:2">
      <c r="A218" s="27">
        <v>0.126</v>
      </c>
      <c r="B218" s="34">
        <v>0.91820000000000002</v>
      </c>
    </row>
    <row r="219" spans="1:2">
      <c r="A219" s="27">
        <v>0.127</v>
      </c>
      <c r="B219" s="34">
        <v>0.91779999999999995</v>
      </c>
    </row>
    <row r="220" spans="1:2">
      <c r="A220" s="27">
        <v>0.128</v>
      </c>
      <c r="B220" s="34">
        <v>0.91749999999999998</v>
      </c>
    </row>
    <row r="221" spans="1:2">
      <c r="A221" s="27">
        <v>0.129</v>
      </c>
      <c r="B221" s="34">
        <v>0.91720000000000002</v>
      </c>
    </row>
    <row r="222" spans="1:2">
      <c r="A222" s="27">
        <v>0.13</v>
      </c>
      <c r="B222" s="34">
        <v>0.91690000000000005</v>
      </c>
    </row>
    <row r="223" spans="1:2">
      <c r="A223" s="27">
        <v>0.13100000000000001</v>
      </c>
      <c r="B223" s="34">
        <v>0.91659999999999997</v>
      </c>
    </row>
    <row r="224" spans="1:2">
      <c r="A224" s="27">
        <v>0.13200000000000001</v>
      </c>
      <c r="B224" s="34">
        <v>0.91639999999999999</v>
      </c>
    </row>
    <row r="225" spans="1:2">
      <c r="A225" s="27">
        <v>0.13300000000000001</v>
      </c>
      <c r="B225" s="34">
        <v>0.91610000000000003</v>
      </c>
    </row>
    <row r="226" spans="1:2">
      <c r="A226" s="27">
        <v>0.13400000000000001</v>
      </c>
      <c r="B226" s="34">
        <v>0.91579999999999995</v>
      </c>
    </row>
    <row r="227" spans="1:2">
      <c r="A227" s="27">
        <v>0.13500000000000001</v>
      </c>
      <c r="B227" s="34">
        <v>0.91559999999999997</v>
      </c>
    </row>
    <row r="228" spans="1:2">
      <c r="A228" s="27">
        <v>0.13600000000000001</v>
      </c>
      <c r="B228" s="34">
        <v>0.91539999999999999</v>
      </c>
    </row>
    <row r="229" spans="1:2">
      <c r="A229" s="27">
        <v>0.13700000000000001</v>
      </c>
      <c r="B229" s="34">
        <v>0.91520000000000001</v>
      </c>
    </row>
    <row r="230" spans="1:2">
      <c r="A230" s="27">
        <v>0.13800000000000001</v>
      </c>
      <c r="B230" s="34">
        <v>0.91500000000000004</v>
      </c>
    </row>
    <row r="231" spans="1:2">
      <c r="A231" s="27">
        <v>0.13900000000000001</v>
      </c>
      <c r="B231" s="34">
        <v>0.91479999999999995</v>
      </c>
    </row>
    <row r="232" spans="1:2">
      <c r="A232" s="27">
        <v>0.14000000000000001</v>
      </c>
      <c r="B232" s="34">
        <v>0.91459999999999997</v>
      </c>
    </row>
    <row r="233" spans="1:2">
      <c r="A233" s="27">
        <v>0.14099999999999999</v>
      </c>
      <c r="B233" s="34">
        <v>0.91439999999999999</v>
      </c>
    </row>
    <row r="234" spans="1:2">
      <c r="A234" s="27">
        <v>0.14199999999999999</v>
      </c>
      <c r="B234" s="34">
        <v>0.91420000000000001</v>
      </c>
    </row>
    <row r="235" spans="1:2">
      <c r="A235" s="27">
        <v>0.14299999999999999</v>
      </c>
      <c r="B235" s="34">
        <v>0.91410000000000002</v>
      </c>
    </row>
    <row r="236" spans="1:2">
      <c r="A236" s="27">
        <v>0.14399999999999999</v>
      </c>
      <c r="B236" s="34">
        <v>0.91400000000000003</v>
      </c>
    </row>
    <row r="237" spans="1:2">
      <c r="A237" s="27">
        <v>0.14499999999999999</v>
      </c>
      <c r="B237" s="34">
        <v>0.91390000000000005</v>
      </c>
    </row>
    <row r="238" spans="1:2">
      <c r="A238" s="27">
        <v>0.14599999999999999</v>
      </c>
      <c r="B238" s="34">
        <v>0.91369999999999996</v>
      </c>
    </row>
    <row r="239" spans="1:2">
      <c r="A239" s="27">
        <v>0.14699999999999999</v>
      </c>
      <c r="B239" s="34">
        <v>0.91359999999999997</v>
      </c>
    </row>
    <row r="240" spans="1:2">
      <c r="A240" s="27">
        <v>0.14799999999999999</v>
      </c>
      <c r="B240" s="34">
        <v>0.91349999999999998</v>
      </c>
    </row>
    <row r="241" spans="1:2">
      <c r="A241" s="27">
        <v>0.14899999999999999</v>
      </c>
      <c r="B241" s="34">
        <v>0.91339999999999999</v>
      </c>
    </row>
    <row r="242" spans="1:2">
      <c r="A242" s="27">
        <v>0.15</v>
      </c>
      <c r="B242" s="34">
        <v>0.9133</v>
      </c>
    </row>
    <row r="243" spans="1:2">
      <c r="A243" s="27">
        <v>0.151</v>
      </c>
      <c r="B243" s="34">
        <v>0.9133</v>
      </c>
    </row>
    <row r="244" spans="1:2">
      <c r="A244" s="27">
        <v>0.152</v>
      </c>
      <c r="B244" s="34">
        <v>0.91320000000000001</v>
      </c>
    </row>
    <row r="245" spans="1:2">
      <c r="A245" s="27">
        <v>0.153</v>
      </c>
      <c r="B245" s="34">
        <v>0.91320000000000001</v>
      </c>
    </row>
    <row r="246" spans="1:2">
      <c r="A246" s="27">
        <v>0.154</v>
      </c>
      <c r="B246" s="34">
        <v>0.91320000000000001</v>
      </c>
    </row>
    <row r="247" spans="1:2">
      <c r="A247" s="27">
        <v>0.155</v>
      </c>
      <c r="B247" s="34">
        <v>0.91310000000000002</v>
      </c>
    </row>
    <row r="248" spans="1:2">
      <c r="A248" s="27">
        <v>0.156</v>
      </c>
      <c r="B248" s="34">
        <v>0.91300000000000003</v>
      </c>
    </row>
    <row r="249" spans="1:2">
      <c r="A249" s="27">
        <v>0.157</v>
      </c>
      <c r="B249" s="34">
        <v>0.91290000000000004</v>
      </c>
    </row>
    <row r="250" spans="1:2">
      <c r="A250" s="27">
        <v>0.158</v>
      </c>
      <c r="B250" s="34">
        <v>0.91300000000000003</v>
      </c>
    </row>
    <row r="251" spans="1:2">
      <c r="A251" s="27">
        <v>0.159</v>
      </c>
      <c r="B251" s="34">
        <v>0.91300000000000003</v>
      </c>
    </row>
    <row r="252" spans="1:2">
      <c r="A252" s="27">
        <v>0.16</v>
      </c>
      <c r="B252" s="34">
        <v>0.91300000000000003</v>
      </c>
    </row>
    <row r="253" spans="1:2">
      <c r="A253" s="27">
        <v>0.161</v>
      </c>
      <c r="B253" s="34">
        <v>0.91300000000000003</v>
      </c>
    </row>
    <row r="254" spans="1:2">
      <c r="A254" s="27">
        <v>0.16200000000000001</v>
      </c>
      <c r="B254" s="34">
        <v>0.91300000000000003</v>
      </c>
    </row>
    <row r="255" spans="1:2">
      <c r="A255" s="27">
        <v>0.16300000000000001</v>
      </c>
      <c r="B255" s="34">
        <v>0.91300000000000003</v>
      </c>
    </row>
    <row r="256" spans="1:2">
      <c r="A256" s="27">
        <v>0.16400000000000001</v>
      </c>
      <c r="B256" s="34">
        <v>0.91300000000000003</v>
      </c>
    </row>
    <row r="257" spans="1:2">
      <c r="A257" s="27">
        <v>0.16500000000000001</v>
      </c>
      <c r="B257" s="34">
        <v>0.91310000000000002</v>
      </c>
    </row>
    <row r="258" spans="1:2">
      <c r="A258" s="27">
        <v>0.16600000000000001</v>
      </c>
      <c r="B258" s="34">
        <v>0.91320000000000001</v>
      </c>
    </row>
    <row r="259" spans="1:2">
      <c r="A259" s="27">
        <v>0.16700000000000001</v>
      </c>
      <c r="B259" s="34">
        <v>0.91320000000000001</v>
      </c>
    </row>
    <row r="260" spans="1:2">
      <c r="A260" s="27">
        <v>0.16800000000000001</v>
      </c>
      <c r="B260" s="34">
        <v>0.9133</v>
      </c>
    </row>
    <row r="261" spans="1:2">
      <c r="A261" s="27">
        <v>0.16900000000000001</v>
      </c>
      <c r="B261" s="34">
        <v>0.9133</v>
      </c>
    </row>
    <row r="262" spans="1:2">
      <c r="A262" s="27">
        <v>0.17</v>
      </c>
      <c r="B262" s="34">
        <v>0.91339999999999999</v>
      </c>
    </row>
    <row r="263" spans="1:2">
      <c r="A263" s="27">
        <v>0.17100000000000001</v>
      </c>
      <c r="B263" s="34">
        <v>0.91349999999999998</v>
      </c>
    </row>
    <row r="264" spans="1:2">
      <c r="A264" s="27">
        <v>0.17199999999999999</v>
      </c>
      <c r="B264" s="34">
        <v>0.91349999999999998</v>
      </c>
    </row>
    <row r="265" spans="1:2">
      <c r="A265" s="27">
        <v>0.17299999999999999</v>
      </c>
      <c r="B265" s="34">
        <v>0.91369999999999996</v>
      </c>
    </row>
    <row r="266" spans="1:2">
      <c r="A266" s="27">
        <v>0.17399999999999999</v>
      </c>
      <c r="B266" s="34">
        <v>0.91379999999999995</v>
      </c>
    </row>
    <row r="267" spans="1:2">
      <c r="A267" s="27">
        <v>0.17499999999999999</v>
      </c>
      <c r="B267" s="34">
        <v>0.91390000000000005</v>
      </c>
    </row>
    <row r="268" spans="1:2">
      <c r="A268" s="27">
        <v>0.17599999999999999</v>
      </c>
      <c r="B268" s="34">
        <v>0.91400000000000003</v>
      </c>
    </row>
    <row r="269" spans="1:2">
      <c r="A269" s="27">
        <v>0.17699999999999999</v>
      </c>
      <c r="B269" s="34">
        <v>0.91410000000000002</v>
      </c>
    </row>
    <row r="270" spans="1:2">
      <c r="A270" s="27">
        <v>0.17799999999999999</v>
      </c>
      <c r="B270" s="34">
        <v>0.91420000000000001</v>
      </c>
    </row>
    <row r="271" spans="1:2">
      <c r="A271" s="27">
        <v>0.17899999999999999</v>
      </c>
      <c r="B271" s="34">
        <v>0.91439999999999999</v>
      </c>
    </row>
    <row r="272" spans="1:2">
      <c r="A272" s="27">
        <v>0.18</v>
      </c>
      <c r="B272" s="34">
        <v>0.91449999999999998</v>
      </c>
    </row>
    <row r="273" spans="1:11">
      <c r="A273" s="27">
        <v>0.18099999999999999</v>
      </c>
      <c r="B273" s="34">
        <v>0.91459999999999997</v>
      </c>
    </row>
    <row r="274" spans="1:11">
      <c r="A274" s="27">
        <v>0.182</v>
      </c>
      <c r="B274" s="34">
        <v>0.91479999999999995</v>
      </c>
    </row>
    <row r="275" spans="1:11">
      <c r="A275" s="27">
        <v>0.183</v>
      </c>
      <c r="B275" s="34">
        <v>0.91490000000000005</v>
      </c>
    </row>
    <row r="276" spans="1:11">
      <c r="A276" s="27">
        <v>0.184</v>
      </c>
      <c r="B276" s="34">
        <v>0.91500000000000004</v>
      </c>
    </row>
    <row r="277" spans="1:11">
      <c r="A277" s="27">
        <v>0.185</v>
      </c>
      <c r="B277" s="34">
        <v>0.91520000000000001</v>
      </c>
    </row>
    <row r="278" spans="1:11">
      <c r="A278" s="27">
        <v>0.186</v>
      </c>
      <c r="B278" s="34">
        <v>0.91539999999999999</v>
      </c>
      <c r="F278" s="50"/>
      <c r="G278" s="50"/>
      <c r="H278" s="50"/>
      <c r="I278" s="50"/>
      <c r="J278" s="50"/>
      <c r="K278" s="50"/>
    </row>
    <row r="279" spans="1:11">
      <c r="A279" s="27">
        <v>0.187</v>
      </c>
      <c r="B279" s="34">
        <v>0.91549999999999998</v>
      </c>
      <c r="F279" s="50"/>
      <c r="G279" s="50"/>
      <c r="H279" s="50"/>
      <c r="I279" s="50"/>
      <c r="J279" s="50"/>
      <c r="K279" s="50"/>
    </row>
    <row r="280" spans="1:11">
      <c r="A280" s="27">
        <v>0.188</v>
      </c>
      <c r="B280" s="34">
        <v>0.91569999999999996</v>
      </c>
      <c r="F280" s="50"/>
      <c r="G280" s="50"/>
      <c r="H280" s="50"/>
      <c r="I280" s="50"/>
      <c r="J280" s="50"/>
      <c r="K280" s="50"/>
    </row>
    <row r="281" spans="1:11">
      <c r="A281" s="27">
        <v>0.189</v>
      </c>
      <c r="B281" s="34">
        <v>0.91590000000000005</v>
      </c>
      <c r="F281" s="50"/>
      <c r="G281" s="50"/>
      <c r="H281" s="50"/>
      <c r="I281" s="50"/>
      <c r="J281" s="50"/>
      <c r="K281" s="50"/>
    </row>
    <row r="282" spans="1:11">
      <c r="A282" s="27">
        <v>0.19</v>
      </c>
      <c r="B282" s="34">
        <v>0.91610000000000003</v>
      </c>
      <c r="F282" s="50"/>
      <c r="G282" s="50"/>
      <c r="H282" s="50"/>
      <c r="I282" s="50"/>
      <c r="J282" s="50"/>
      <c r="K282" s="50"/>
    </row>
    <row r="283" spans="1:11">
      <c r="A283" s="27">
        <v>0.191</v>
      </c>
      <c r="B283" s="34">
        <v>0.9163</v>
      </c>
      <c r="F283" s="50"/>
      <c r="G283" s="50"/>
      <c r="H283" s="50"/>
      <c r="I283" s="50"/>
      <c r="J283" s="50"/>
      <c r="K283" s="50"/>
    </row>
    <row r="284" spans="1:11">
      <c r="A284" s="27">
        <v>0.192</v>
      </c>
      <c r="B284" s="34">
        <v>0.91649999999999998</v>
      </c>
      <c r="F284" s="50"/>
      <c r="G284" s="50"/>
      <c r="H284" s="50"/>
      <c r="I284" s="50"/>
      <c r="J284" s="50"/>
      <c r="K284" s="50"/>
    </row>
    <row r="285" spans="1:11">
      <c r="A285" s="27">
        <v>0.193</v>
      </c>
      <c r="B285" s="34">
        <v>0.91669999999999996</v>
      </c>
      <c r="F285" s="50"/>
      <c r="G285" s="50"/>
      <c r="H285" s="50"/>
      <c r="I285" s="50"/>
      <c r="J285" s="50"/>
      <c r="K285" s="50"/>
    </row>
    <row r="286" spans="1:11">
      <c r="A286" s="27">
        <v>0.19400000000000001</v>
      </c>
      <c r="B286" s="34">
        <v>0.91690000000000005</v>
      </c>
      <c r="F286" s="50"/>
      <c r="G286" s="50"/>
      <c r="H286" s="50"/>
      <c r="I286" s="50"/>
      <c r="J286" s="50"/>
      <c r="K286" s="50"/>
    </row>
    <row r="287" spans="1:11">
      <c r="A287" s="27">
        <v>0.19500000000000001</v>
      </c>
      <c r="B287" s="34">
        <v>0.91700000000000004</v>
      </c>
      <c r="F287" s="50"/>
      <c r="G287" s="50"/>
      <c r="H287" s="50"/>
      <c r="I287" s="50"/>
      <c r="J287" s="50"/>
      <c r="K287" s="50"/>
    </row>
    <row r="288" spans="1:11">
      <c r="A288" s="27">
        <v>0.19600000000000001</v>
      </c>
      <c r="B288" s="34">
        <v>0.91720000000000002</v>
      </c>
      <c r="F288" s="50"/>
      <c r="G288" s="50"/>
      <c r="H288" s="50"/>
      <c r="I288" s="50"/>
      <c r="J288" s="50"/>
      <c r="K288" s="50"/>
    </row>
    <row r="289" spans="1:11">
      <c r="A289" s="27">
        <v>0.19700000000000001</v>
      </c>
      <c r="B289" s="34">
        <v>0.91739999999999999</v>
      </c>
      <c r="F289" s="50"/>
      <c r="G289" s="50"/>
      <c r="H289" s="50"/>
      <c r="I289" s="50"/>
      <c r="J289" s="50"/>
      <c r="K289" s="50"/>
    </row>
    <row r="290" spans="1:11">
      <c r="A290" s="27">
        <v>0.19800000000000001</v>
      </c>
      <c r="B290" s="34">
        <v>0.91759999999999997</v>
      </c>
      <c r="F290" s="50"/>
      <c r="G290" s="50"/>
      <c r="H290" s="50"/>
      <c r="I290" s="50"/>
      <c r="J290" s="50"/>
      <c r="K290" s="50"/>
    </row>
    <row r="291" spans="1:11">
      <c r="A291" s="27">
        <v>0.19900000000000001</v>
      </c>
      <c r="B291" s="34">
        <v>0.91790000000000005</v>
      </c>
      <c r="F291" s="50"/>
      <c r="G291" s="50"/>
      <c r="H291" s="50"/>
      <c r="I291" s="50"/>
      <c r="J291" s="50"/>
      <c r="K291" s="50"/>
    </row>
    <row r="292" spans="1:11">
      <c r="A292" s="27">
        <v>0.2</v>
      </c>
      <c r="B292" s="34">
        <v>0.91810000000000003</v>
      </c>
      <c r="F292" s="50"/>
      <c r="G292" s="50"/>
      <c r="H292" s="50"/>
      <c r="I292" s="50"/>
      <c r="J292" s="50"/>
      <c r="K292" s="50"/>
    </row>
    <row r="293" spans="1:11">
      <c r="A293" s="27">
        <v>0.20100000000000001</v>
      </c>
      <c r="B293" s="34">
        <v>0.91830000000000001</v>
      </c>
      <c r="F293" s="50"/>
      <c r="G293" s="50"/>
      <c r="H293" s="50"/>
      <c r="I293" s="50"/>
      <c r="J293" s="50"/>
      <c r="K293" s="50"/>
    </row>
    <row r="294" spans="1:11">
      <c r="A294" s="27">
        <v>0.20200000000000001</v>
      </c>
      <c r="B294" s="34">
        <v>0.91859999999999997</v>
      </c>
      <c r="F294" s="50"/>
      <c r="G294" s="50"/>
      <c r="H294" s="50"/>
      <c r="I294" s="50"/>
      <c r="J294" s="50"/>
      <c r="K294" s="50"/>
    </row>
    <row r="295" spans="1:11">
      <c r="A295" s="27">
        <v>0.20300000000000001</v>
      </c>
      <c r="B295" s="34">
        <v>0.91879999999999995</v>
      </c>
      <c r="F295" s="50"/>
      <c r="G295" s="50"/>
      <c r="H295" s="50"/>
      <c r="I295" s="50"/>
      <c r="J295" s="50"/>
      <c r="K295" s="50"/>
    </row>
    <row r="296" spans="1:11">
      <c r="A296" s="27">
        <v>0.20399999999999999</v>
      </c>
      <c r="B296" s="34">
        <v>0.91900000000000004</v>
      </c>
      <c r="F296" s="50"/>
      <c r="G296" s="50"/>
      <c r="H296" s="50"/>
      <c r="I296" s="50"/>
      <c r="J296" s="50"/>
      <c r="K296" s="50"/>
    </row>
    <row r="297" spans="1:11">
      <c r="A297" s="27">
        <v>0.20499999999999999</v>
      </c>
      <c r="B297" s="34">
        <v>0.91930000000000001</v>
      </c>
      <c r="F297" s="50"/>
      <c r="G297" s="50"/>
      <c r="H297" s="50"/>
      <c r="I297" s="50"/>
      <c r="J297" s="50"/>
      <c r="K297" s="50"/>
    </row>
    <row r="298" spans="1:11">
      <c r="A298" s="27">
        <v>0.20599999999999999</v>
      </c>
      <c r="B298" s="34">
        <v>0.91949999999999998</v>
      </c>
      <c r="F298" s="50"/>
      <c r="G298" s="50"/>
      <c r="H298" s="50"/>
      <c r="I298" s="50"/>
      <c r="J298" s="50"/>
      <c r="K298" s="50"/>
    </row>
    <row r="299" spans="1:11">
      <c r="A299" s="27">
        <v>0.20699999999999999</v>
      </c>
      <c r="B299" s="34">
        <v>0.91969999999999996</v>
      </c>
      <c r="F299" s="50"/>
      <c r="G299" s="50"/>
      <c r="H299" s="50"/>
      <c r="I299" s="50"/>
      <c r="J299" s="50"/>
      <c r="K299" s="50"/>
    </row>
    <row r="300" spans="1:11">
      <c r="A300" s="27">
        <v>0.20799999999999999</v>
      </c>
      <c r="B300" s="34">
        <v>0.92</v>
      </c>
      <c r="F300" s="50"/>
      <c r="G300" s="50"/>
      <c r="H300" s="50"/>
      <c r="I300" s="50"/>
      <c r="J300" s="50"/>
      <c r="K300" s="50"/>
    </row>
    <row r="301" spans="1:11">
      <c r="A301" s="27">
        <v>0.20899999999999999</v>
      </c>
      <c r="B301" s="34">
        <v>0.90200000000000002</v>
      </c>
      <c r="F301" s="50"/>
      <c r="G301" s="50"/>
      <c r="H301" s="50"/>
      <c r="I301" s="50"/>
      <c r="J301" s="50"/>
      <c r="K301" s="50"/>
    </row>
    <row r="302" spans="1:11">
      <c r="A302" s="27">
        <v>0.21</v>
      </c>
      <c r="B302" s="34">
        <v>0.92049999999999998</v>
      </c>
      <c r="F302" s="50"/>
      <c r="G302" s="50"/>
      <c r="H302" s="50"/>
      <c r="I302" s="50"/>
      <c r="J302" s="50"/>
      <c r="K302" s="50"/>
    </row>
    <row r="303" spans="1:11">
      <c r="A303" s="27">
        <v>0.21099999999999999</v>
      </c>
      <c r="B303" s="34">
        <v>0.92069999999999996</v>
      </c>
      <c r="F303" s="50"/>
      <c r="G303" s="50"/>
      <c r="H303" s="50"/>
      <c r="I303" s="50"/>
      <c r="J303" s="50"/>
      <c r="K303" s="50"/>
    </row>
    <row r="304" spans="1:11">
      <c r="A304" s="27">
        <v>0.21199999999999999</v>
      </c>
      <c r="B304" s="34">
        <v>0.92100000000000004</v>
      </c>
      <c r="F304" s="50"/>
      <c r="G304" s="50"/>
      <c r="H304" s="50"/>
      <c r="I304" s="50"/>
      <c r="J304" s="50"/>
      <c r="K304" s="50"/>
    </row>
    <row r="305" spans="1:11">
      <c r="A305" s="27">
        <v>0.21299999999999999</v>
      </c>
      <c r="B305" s="34">
        <v>0.92130000000000001</v>
      </c>
      <c r="F305" s="50"/>
      <c r="G305" s="50"/>
      <c r="H305" s="50"/>
      <c r="I305" s="50"/>
      <c r="J305" s="50"/>
      <c r="K305" s="50"/>
    </row>
    <row r="306" spans="1:11">
      <c r="A306" s="27">
        <v>0.214</v>
      </c>
      <c r="B306" s="34">
        <v>0.92149999999999999</v>
      </c>
      <c r="F306" s="50"/>
      <c r="G306" s="50"/>
      <c r="H306" s="50"/>
      <c r="I306" s="50"/>
      <c r="J306" s="50"/>
      <c r="K306" s="50"/>
    </row>
    <row r="307" spans="1:11">
      <c r="A307" s="27">
        <v>0.215</v>
      </c>
      <c r="B307" s="34">
        <v>0.92179999999999995</v>
      </c>
      <c r="F307" s="50"/>
      <c r="G307" s="50"/>
      <c r="H307" s="50"/>
      <c r="I307" s="50"/>
      <c r="J307" s="50"/>
      <c r="K307" s="50"/>
    </row>
    <row r="308" spans="1:11">
      <c r="A308" s="27">
        <v>0.216</v>
      </c>
      <c r="B308" s="34">
        <v>0.92210000000000003</v>
      </c>
      <c r="F308" s="50"/>
      <c r="G308" s="50"/>
      <c r="H308" s="50"/>
      <c r="I308" s="50"/>
      <c r="J308" s="50"/>
      <c r="K308" s="50"/>
    </row>
    <row r="309" spans="1:11">
      <c r="A309" s="27">
        <v>0.217</v>
      </c>
      <c r="B309" s="34">
        <v>0.92230000000000001</v>
      </c>
      <c r="F309" s="50"/>
      <c r="G309" s="50"/>
      <c r="H309" s="50"/>
      <c r="I309" s="50"/>
      <c r="J309" s="50"/>
      <c r="K309" s="50"/>
    </row>
    <row r="310" spans="1:11">
      <c r="A310" s="27">
        <v>0.218</v>
      </c>
      <c r="B310" s="34">
        <v>0.92259999999999998</v>
      </c>
      <c r="F310" s="50"/>
      <c r="G310" s="50"/>
      <c r="H310" s="50"/>
      <c r="I310" s="50"/>
      <c r="J310" s="50"/>
      <c r="K310" s="50"/>
    </row>
    <row r="311" spans="1:11">
      <c r="A311" s="27">
        <v>0.219</v>
      </c>
      <c r="B311" s="34">
        <v>0.92279999999999995</v>
      </c>
      <c r="F311" s="50"/>
      <c r="G311" s="50"/>
      <c r="H311" s="50"/>
      <c r="I311" s="50"/>
      <c r="J311" s="50"/>
      <c r="K311" s="50"/>
    </row>
    <row r="312" spans="1:11">
      <c r="A312" s="27">
        <v>0.22</v>
      </c>
      <c r="B312" s="34">
        <v>0.92310000000000003</v>
      </c>
      <c r="F312" s="50"/>
      <c r="G312" s="50"/>
      <c r="H312" s="50"/>
      <c r="I312" s="50"/>
      <c r="J312" s="50"/>
      <c r="K312" s="50"/>
    </row>
    <row r="313" spans="1:11">
      <c r="A313" s="27">
        <v>0.221</v>
      </c>
      <c r="B313" s="34">
        <v>0.9234</v>
      </c>
      <c r="F313" s="50"/>
      <c r="G313" s="50"/>
      <c r="H313" s="50"/>
      <c r="I313" s="50"/>
      <c r="J313" s="50"/>
      <c r="K313" s="50"/>
    </row>
    <row r="314" spans="1:11">
      <c r="A314" s="27">
        <v>0.222</v>
      </c>
      <c r="B314" s="34">
        <v>0.92359999999999998</v>
      </c>
      <c r="F314" s="50"/>
      <c r="G314" s="50"/>
      <c r="H314" s="50"/>
      <c r="I314" s="50"/>
      <c r="J314" s="50"/>
      <c r="K314" s="50"/>
    </row>
    <row r="315" spans="1:11">
      <c r="A315" s="27">
        <v>0.223</v>
      </c>
      <c r="B315" s="34">
        <v>0.92390000000000005</v>
      </c>
      <c r="F315" s="50"/>
      <c r="G315" s="50"/>
      <c r="H315" s="50"/>
      <c r="I315" s="50"/>
      <c r="J315" s="50"/>
      <c r="K315" s="50"/>
    </row>
    <row r="316" spans="1:11">
      <c r="A316" s="27">
        <v>0.224</v>
      </c>
      <c r="B316" s="34">
        <v>0.92420000000000002</v>
      </c>
      <c r="F316" s="50"/>
      <c r="G316" s="50"/>
      <c r="H316" s="50"/>
      <c r="I316" s="50"/>
      <c r="J316" s="50"/>
      <c r="K316" s="50"/>
    </row>
    <row r="317" spans="1:11">
      <c r="A317" s="27">
        <v>0.22500000000000001</v>
      </c>
      <c r="B317" s="34">
        <v>0.92449999999999999</v>
      </c>
      <c r="F317" s="50"/>
      <c r="G317" s="50"/>
      <c r="H317" s="50"/>
      <c r="I317" s="50"/>
      <c r="J317" s="50"/>
      <c r="K317" s="50"/>
    </row>
    <row r="318" spans="1:11">
      <c r="A318" s="27">
        <v>0.22600000000000001</v>
      </c>
      <c r="B318" s="34">
        <v>0.92479999999999996</v>
      </c>
      <c r="F318" s="50"/>
      <c r="G318" s="50"/>
      <c r="H318" s="50"/>
      <c r="I318" s="50"/>
      <c r="J318" s="50"/>
      <c r="K318" s="50"/>
    </row>
    <row r="319" spans="1:11">
      <c r="A319" s="27">
        <v>0.22700000000000001</v>
      </c>
      <c r="B319" s="34">
        <v>0.92510000000000003</v>
      </c>
      <c r="F319" s="50"/>
      <c r="G319" s="50"/>
      <c r="H319" s="50"/>
      <c r="I319" s="50"/>
      <c r="J319" s="50"/>
      <c r="K319" s="50"/>
    </row>
    <row r="320" spans="1:11">
      <c r="A320" s="27">
        <v>0.22800000000000001</v>
      </c>
      <c r="B320" s="34">
        <v>0.9254</v>
      </c>
      <c r="F320" s="50"/>
      <c r="G320" s="50"/>
      <c r="H320" s="50"/>
      <c r="I320" s="50"/>
      <c r="J320" s="50"/>
      <c r="K320" s="50"/>
    </row>
    <row r="321" spans="1:11">
      <c r="A321" s="27">
        <v>0.22900000000000001</v>
      </c>
      <c r="B321" s="34">
        <v>0.92579999999999996</v>
      </c>
      <c r="F321" s="50"/>
      <c r="G321" s="50"/>
      <c r="H321" s="50"/>
      <c r="I321" s="50"/>
      <c r="J321" s="50"/>
      <c r="K321" s="50"/>
    </row>
    <row r="322" spans="1:11">
      <c r="A322" s="27">
        <v>0.23</v>
      </c>
      <c r="B322" s="34">
        <v>0.92610000000000003</v>
      </c>
      <c r="F322" s="50"/>
      <c r="G322" s="50"/>
      <c r="H322" s="50"/>
      <c r="I322" s="50"/>
      <c r="J322" s="50"/>
      <c r="K322" s="50"/>
    </row>
    <row r="323" spans="1:11">
      <c r="A323" s="27">
        <v>0.23100000000000001</v>
      </c>
      <c r="B323" s="34">
        <v>0.9264</v>
      </c>
      <c r="F323" s="50"/>
      <c r="G323" s="50"/>
      <c r="H323" s="50"/>
      <c r="I323" s="50"/>
      <c r="J323" s="50"/>
      <c r="K323" s="50"/>
    </row>
    <row r="324" spans="1:11">
      <c r="A324" s="27">
        <v>0.23200000000000001</v>
      </c>
      <c r="B324" s="34">
        <v>0.92669999999999997</v>
      </c>
      <c r="F324" s="50"/>
      <c r="G324" s="50"/>
      <c r="H324" s="50"/>
      <c r="I324" s="50"/>
      <c r="J324" s="50"/>
      <c r="K324" s="50"/>
    </row>
    <row r="325" spans="1:11">
      <c r="A325" s="27">
        <v>0.23300000000000001</v>
      </c>
      <c r="B325" s="34">
        <v>0.92700000000000005</v>
      </c>
      <c r="F325" s="50"/>
      <c r="G325" s="50"/>
      <c r="H325" s="50"/>
      <c r="I325" s="50"/>
      <c r="J325" s="50"/>
      <c r="K325" s="50"/>
    </row>
    <row r="326" spans="1:11">
      <c r="A326" s="27">
        <v>0.23400000000000001</v>
      </c>
      <c r="B326" s="34">
        <v>0.92730000000000001</v>
      </c>
      <c r="F326" s="50"/>
      <c r="G326" s="50"/>
      <c r="H326" s="50"/>
      <c r="I326" s="50"/>
      <c r="J326" s="50"/>
      <c r="K326" s="50"/>
    </row>
    <row r="327" spans="1:11">
      <c r="A327" s="27">
        <v>0.23499999999999999</v>
      </c>
      <c r="B327" s="34">
        <v>0.92759999999999998</v>
      </c>
      <c r="F327" s="50"/>
      <c r="G327" s="50"/>
      <c r="H327" s="50"/>
      <c r="I327" s="50"/>
      <c r="J327" s="50"/>
      <c r="K327" s="50"/>
    </row>
    <row r="328" spans="1:11">
      <c r="A328" s="27">
        <v>0.23599999999999999</v>
      </c>
      <c r="B328" s="34">
        <v>0.92789999999999995</v>
      </c>
      <c r="F328" s="50"/>
      <c r="G328" s="1572"/>
      <c r="H328" s="1572"/>
      <c r="I328" s="1572"/>
      <c r="J328" s="1572"/>
      <c r="K328" s="50"/>
    </row>
    <row r="329" spans="1:11">
      <c r="A329" s="27">
        <v>0.23699999999999999</v>
      </c>
      <c r="B329" s="34">
        <v>0.92820000000000003</v>
      </c>
      <c r="F329" s="50"/>
      <c r="G329" s="51"/>
      <c r="H329" s="51"/>
      <c r="I329" s="51"/>
      <c r="J329" s="52"/>
      <c r="K329" s="50"/>
    </row>
    <row r="330" spans="1:11">
      <c r="A330" s="27">
        <v>0.23799999999999999</v>
      </c>
      <c r="B330" s="34">
        <v>0.92849999999999999</v>
      </c>
      <c r="F330" s="50"/>
      <c r="G330" s="51"/>
      <c r="H330" s="53"/>
      <c r="I330" s="51"/>
      <c r="J330" s="52"/>
      <c r="K330" s="50"/>
    </row>
    <row r="331" spans="1:11">
      <c r="A331" s="27">
        <v>0.23899999999999999</v>
      </c>
      <c r="B331" s="34">
        <v>0.92879999999999996</v>
      </c>
      <c r="F331" s="50"/>
      <c r="G331" s="51"/>
      <c r="H331" s="51"/>
      <c r="I331" s="51"/>
      <c r="J331" s="52"/>
      <c r="K331" s="50"/>
    </row>
    <row r="332" spans="1:11">
      <c r="A332" s="27">
        <v>0.24</v>
      </c>
      <c r="B332" s="34">
        <v>0.92910000000000004</v>
      </c>
      <c r="F332" s="50"/>
      <c r="G332" s="1576"/>
      <c r="H332" s="1576"/>
      <c r="I332" s="1576"/>
      <c r="J332" s="52"/>
      <c r="K332" s="50"/>
    </row>
    <row r="333" spans="1:11">
      <c r="A333" s="27">
        <v>0.24099999999999999</v>
      </c>
      <c r="B333" s="34">
        <v>0.9294</v>
      </c>
      <c r="F333" s="50"/>
      <c r="G333" s="1566"/>
      <c r="H333" s="1566"/>
      <c r="I333" s="1566"/>
      <c r="J333" s="52"/>
      <c r="K333" s="50"/>
    </row>
    <row r="334" spans="1:11">
      <c r="A334" s="27">
        <v>0.24199999999999999</v>
      </c>
      <c r="B334" s="34">
        <v>0.92979999999999996</v>
      </c>
      <c r="F334" s="50"/>
      <c r="G334" s="1566"/>
      <c r="H334" s="1566"/>
      <c r="I334" s="1566"/>
      <c r="J334" s="52"/>
      <c r="K334" s="50"/>
    </row>
    <row r="335" spans="1:11">
      <c r="A335" s="27">
        <v>0.24299999999999999</v>
      </c>
      <c r="B335" s="34">
        <v>0.93010000000000004</v>
      </c>
      <c r="F335" s="50"/>
      <c r="G335" s="1566"/>
      <c r="H335" s="1566"/>
      <c r="I335" s="1566"/>
      <c r="J335" s="52"/>
      <c r="K335" s="50"/>
    </row>
    <row r="336" spans="1:11">
      <c r="A336" s="27">
        <v>0.24399999999999999</v>
      </c>
      <c r="B336" s="34">
        <v>0.9304</v>
      </c>
      <c r="F336" s="50"/>
      <c r="G336" s="1566"/>
      <c r="H336" s="1566"/>
      <c r="I336" s="1566"/>
      <c r="J336" s="54"/>
      <c r="K336" s="50"/>
    </row>
    <row r="337" spans="1:11">
      <c r="A337" s="27">
        <v>0.245</v>
      </c>
      <c r="B337" s="34">
        <v>0.93069999999999997</v>
      </c>
      <c r="F337" s="50"/>
      <c r="G337" s="1566"/>
      <c r="H337" s="1566"/>
      <c r="I337" s="1566"/>
      <c r="J337" s="55"/>
      <c r="K337" s="50"/>
    </row>
    <row r="338" spans="1:11">
      <c r="A338" s="27">
        <v>0.246</v>
      </c>
      <c r="B338" s="34">
        <v>0.93100000000000005</v>
      </c>
      <c r="F338" s="50"/>
      <c r="G338" s="1566"/>
      <c r="H338" s="1566"/>
      <c r="I338" s="1566"/>
      <c r="J338" s="56"/>
      <c r="K338" s="50"/>
    </row>
    <row r="339" spans="1:11">
      <c r="A339" s="27">
        <v>0.247</v>
      </c>
      <c r="B339" s="34">
        <v>0.93140000000000001</v>
      </c>
      <c r="F339" s="50"/>
      <c r="G339" s="1566"/>
      <c r="H339" s="1566"/>
      <c r="I339" s="1566"/>
      <c r="J339" s="56"/>
      <c r="K339" s="50"/>
    </row>
    <row r="340" spans="1:11">
      <c r="A340" s="27">
        <v>0.248</v>
      </c>
      <c r="B340" s="34">
        <v>0.93169999999999997</v>
      </c>
      <c r="F340" s="50"/>
      <c r="G340" s="1566"/>
      <c r="H340" s="1566"/>
      <c r="I340" s="1566"/>
      <c r="J340" s="52"/>
      <c r="K340" s="50"/>
    </row>
    <row r="341" spans="1:11">
      <c r="A341" s="27">
        <v>0.249</v>
      </c>
      <c r="B341" s="34">
        <v>0.93200000000000005</v>
      </c>
      <c r="F341" s="50"/>
      <c r="G341" s="1566"/>
      <c r="H341" s="1566"/>
      <c r="I341" s="1566"/>
      <c r="J341" s="52"/>
      <c r="K341" s="50"/>
    </row>
    <row r="342" spans="1:11">
      <c r="A342" s="27">
        <v>0.25</v>
      </c>
      <c r="B342" s="34">
        <v>0.93230000000000002</v>
      </c>
      <c r="F342" s="50"/>
      <c r="G342" s="1566"/>
      <c r="H342" s="1566"/>
      <c r="I342" s="1566"/>
      <c r="J342" s="52"/>
      <c r="K342" s="50"/>
    </row>
    <row r="343" spans="1:11">
      <c r="A343" s="27">
        <v>0.251</v>
      </c>
      <c r="B343" s="34">
        <v>0.93269999999999997</v>
      </c>
      <c r="F343" s="50"/>
      <c r="G343" s="1566"/>
      <c r="H343" s="1566"/>
      <c r="I343" s="1566"/>
      <c r="J343" s="52"/>
      <c r="K343" s="50"/>
    </row>
    <row r="344" spans="1:11">
      <c r="A344" s="27">
        <v>0.252</v>
      </c>
      <c r="B344" s="34">
        <v>0.93300000000000005</v>
      </c>
      <c r="F344" s="50"/>
      <c r="G344" s="1566"/>
      <c r="H344" s="1566"/>
      <c r="I344" s="1566"/>
      <c r="J344" s="52"/>
      <c r="K344" s="50"/>
    </row>
    <row r="345" spans="1:11">
      <c r="A345" s="27">
        <v>0.253</v>
      </c>
      <c r="B345" s="34">
        <v>0.93330000000000002</v>
      </c>
      <c r="F345" s="50"/>
      <c r="G345" s="1566"/>
      <c r="H345" s="1566"/>
      <c r="I345" s="1566"/>
      <c r="J345" s="52"/>
      <c r="K345" s="50"/>
    </row>
    <row r="346" spans="1:11">
      <c r="A346" s="27">
        <v>0.254</v>
      </c>
      <c r="B346" s="34">
        <v>0.93359999999999999</v>
      </c>
      <c r="F346" s="50"/>
      <c r="G346" s="1566"/>
      <c r="H346" s="1566"/>
      <c r="I346" s="1566"/>
      <c r="J346" s="56"/>
      <c r="K346" s="50"/>
    </row>
    <row r="347" spans="1:11">
      <c r="A347" s="27">
        <v>0.255</v>
      </c>
      <c r="B347" s="34">
        <v>0.93400000000000005</v>
      </c>
      <c r="F347" s="50"/>
      <c r="G347" s="1566"/>
      <c r="H347" s="1566"/>
      <c r="I347" s="1566"/>
      <c r="J347" s="52"/>
      <c r="K347" s="50"/>
    </row>
    <row r="348" spans="1:11">
      <c r="A348" s="27">
        <v>0.25600000000000001</v>
      </c>
      <c r="B348" s="34">
        <v>0.93430000000000002</v>
      </c>
      <c r="F348" s="50"/>
      <c r="G348" s="1566"/>
      <c r="H348" s="1566"/>
      <c r="I348" s="1566"/>
      <c r="J348" s="56"/>
      <c r="K348" s="50"/>
    </row>
    <row r="349" spans="1:11">
      <c r="A349" s="27">
        <v>0.25700000000000001</v>
      </c>
      <c r="B349" s="34">
        <v>0.93459999999999999</v>
      </c>
      <c r="F349" s="50"/>
      <c r="G349" s="1566"/>
      <c r="H349" s="1566"/>
      <c r="I349" s="1566"/>
      <c r="J349" s="52"/>
      <c r="K349" s="50"/>
    </row>
    <row r="350" spans="1:11">
      <c r="A350" s="27">
        <v>0.25800000000000001</v>
      </c>
      <c r="B350" s="34">
        <v>0.93489999999999995</v>
      </c>
      <c r="F350" s="50"/>
      <c r="G350" s="1566"/>
      <c r="H350" s="1566"/>
      <c r="I350" s="1566"/>
      <c r="J350" s="52"/>
      <c r="K350" s="50"/>
    </row>
    <row r="351" spans="1:11">
      <c r="A351" s="27">
        <v>0.25900000000000001</v>
      </c>
      <c r="B351" s="34">
        <v>0.93530000000000002</v>
      </c>
      <c r="F351" s="50"/>
      <c r="G351" s="1566"/>
      <c r="H351" s="1566"/>
      <c r="I351" s="1566"/>
      <c r="J351" s="54"/>
      <c r="K351" s="50"/>
    </row>
    <row r="352" spans="1:11">
      <c r="A352" s="27">
        <v>0.26</v>
      </c>
      <c r="B352" s="34">
        <v>0.93559999999999999</v>
      </c>
      <c r="F352" s="50"/>
      <c r="G352" s="1566"/>
      <c r="H352" s="1566"/>
      <c r="I352" s="1566"/>
      <c r="J352" s="56"/>
      <c r="K352" s="50"/>
    </row>
    <row r="353" spans="1:11">
      <c r="A353" s="27">
        <v>0.26100000000000001</v>
      </c>
      <c r="B353" s="34">
        <v>0.93600000000000005</v>
      </c>
      <c r="F353" s="50"/>
      <c r="G353" s="1566"/>
      <c r="H353" s="1566"/>
      <c r="I353" s="1566"/>
      <c r="J353" s="52"/>
      <c r="K353" s="50"/>
    </row>
    <row r="354" spans="1:11">
      <c r="A354" s="27">
        <v>0.26200000000000001</v>
      </c>
      <c r="B354" s="34">
        <v>0.39629999999999999</v>
      </c>
      <c r="F354" s="50"/>
      <c r="G354" s="1566"/>
      <c r="H354" s="1566"/>
      <c r="I354" s="1566"/>
      <c r="J354" s="57"/>
      <c r="K354" s="50"/>
    </row>
    <row r="355" spans="1:11">
      <c r="A355" s="27">
        <v>0.26300000000000001</v>
      </c>
      <c r="B355" s="34">
        <v>0.93669999999999998</v>
      </c>
      <c r="F355" s="50"/>
      <c r="G355" s="1566"/>
      <c r="H355" s="1566"/>
      <c r="I355" s="1566"/>
      <c r="J355" s="56"/>
      <c r="K355" s="50"/>
    </row>
    <row r="356" spans="1:11">
      <c r="A356" s="27">
        <v>0.26400000000000001</v>
      </c>
      <c r="B356" s="34">
        <v>0.93700000000000006</v>
      </c>
      <c r="F356" s="50"/>
      <c r="G356" s="1566"/>
      <c r="H356" s="1566"/>
      <c r="I356" s="1566"/>
      <c r="J356" s="52"/>
      <c r="K356" s="50"/>
    </row>
    <row r="357" spans="1:11">
      <c r="A357" s="27">
        <v>0.26500000000000001</v>
      </c>
      <c r="B357" s="34">
        <v>0.93730000000000002</v>
      </c>
      <c r="F357" s="50"/>
      <c r="G357" s="1566"/>
      <c r="H357" s="1566"/>
      <c r="I357" s="1566"/>
      <c r="J357" s="52"/>
      <c r="K357" s="50"/>
    </row>
    <row r="358" spans="1:11">
      <c r="A358" s="27">
        <v>0.26600000000000001</v>
      </c>
      <c r="B358" s="34">
        <v>0.93769999999999998</v>
      </c>
      <c r="F358" s="50"/>
      <c r="G358" s="1566"/>
      <c r="H358" s="1566"/>
      <c r="I358" s="1566"/>
      <c r="J358" s="56"/>
      <c r="K358" s="50"/>
    </row>
    <row r="359" spans="1:11">
      <c r="A359" s="27">
        <v>0.26700000000000002</v>
      </c>
      <c r="B359" s="34">
        <v>0.93799999999999994</v>
      </c>
      <c r="F359" s="50"/>
      <c r="G359" s="1566"/>
      <c r="H359" s="1566"/>
      <c r="I359" s="1566"/>
      <c r="J359" s="52"/>
      <c r="K359" s="50"/>
    </row>
    <row r="360" spans="1:11">
      <c r="A360" s="27">
        <v>0.26800000000000002</v>
      </c>
      <c r="B360" s="34">
        <v>0.93830000000000002</v>
      </c>
      <c r="F360" s="50"/>
      <c r="G360" s="1566"/>
      <c r="H360" s="1566"/>
      <c r="I360" s="1566"/>
      <c r="J360" s="52"/>
      <c r="K360" s="50"/>
    </row>
    <row r="361" spans="1:11">
      <c r="A361" s="27">
        <v>0.26900000000000002</v>
      </c>
      <c r="B361" s="34">
        <v>0.93859999999999999</v>
      </c>
      <c r="F361" s="50"/>
      <c r="G361" s="1566"/>
      <c r="H361" s="1566"/>
      <c r="I361" s="1566"/>
      <c r="J361" s="54"/>
      <c r="K361" s="50"/>
    </row>
    <row r="362" spans="1:11">
      <c r="A362" s="27">
        <v>0.27</v>
      </c>
      <c r="B362" s="34">
        <v>0.93899999999999995</v>
      </c>
      <c r="F362" s="50"/>
      <c r="G362" s="1566"/>
      <c r="H362" s="1566"/>
      <c r="I362" s="1566"/>
      <c r="J362" s="56"/>
      <c r="K362" s="50"/>
    </row>
    <row r="363" spans="1:11">
      <c r="A363" s="27">
        <v>0.27100000000000002</v>
      </c>
      <c r="B363" s="34">
        <v>0.93930000000000002</v>
      </c>
      <c r="F363" s="50"/>
      <c r="G363" s="1566"/>
      <c r="H363" s="1566"/>
      <c r="I363" s="1566"/>
      <c r="J363" s="52"/>
      <c r="K363" s="50"/>
    </row>
    <row r="364" spans="1:11">
      <c r="A364" s="27">
        <v>0.27200000000000002</v>
      </c>
      <c r="B364" s="34">
        <v>0.93959999999999999</v>
      </c>
      <c r="F364" s="50"/>
      <c r="G364" s="1566"/>
      <c r="H364" s="1566"/>
      <c r="I364" s="1566"/>
      <c r="J364" s="52"/>
      <c r="K364" s="50"/>
    </row>
    <row r="365" spans="1:11">
      <c r="A365" s="27">
        <v>0.27300000000000002</v>
      </c>
      <c r="B365" s="34">
        <v>0.94</v>
      </c>
      <c r="F365" s="50"/>
      <c r="G365" s="1566"/>
      <c r="H365" s="1566"/>
      <c r="I365" s="1566"/>
      <c r="J365" s="52"/>
      <c r="K365" s="50"/>
    </row>
    <row r="366" spans="1:11">
      <c r="A366" s="27">
        <v>0.27400000000000002</v>
      </c>
      <c r="B366" s="34">
        <v>0.94030000000000002</v>
      </c>
      <c r="F366" s="50"/>
      <c r="G366" s="1566"/>
      <c r="H366" s="1566"/>
      <c r="I366" s="1566"/>
      <c r="J366" s="52"/>
      <c r="K366" s="50"/>
    </row>
    <row r="367" spans="1:11">
      <c r="A367" s="27">
        <v>0.27500000000000002</v>
      </c>
      <c r="B367" s="34">
        <v>0.94059999999999999</v>
      </c>
      <c r="F367" s="50"/>
      <c r="G367" s="1566"/>
      <c r="H367" s="1566"/>
      <c r="I367" s="1566"/>
      <c r="J367" s="56"/>
      <c r="K367" s="50"/>
    </row>
    <row r="368" spans="1:11">
      <c r="A368" s="27">
        <v>0.27600000000000002</v>
      </c>
      <c r="B368" s="34">
        <v>0.94099999999999995</v>
      </c>
      <c r="F368" s="50"/>
      <c r="G368" s="1566"/>
      <c r="H368" s="1566"/>
      <c r="I368" s="1566"/>
      <c r="J368" s="52"/>
      <c r="K368" s="50"/>
    </row>
    <row r="369" spans="1:11">
      <c r="A369" s="27">
        <v>0.27700000000000002</v>
      </c>
      <c r="B369" s="34">
        <v>0.94130000000000003</v>
      </c>
      <c r="F369" s="50"/>
      <c r="G369" s="1566"/>
      <c r="H369" s="1566"/>
      <c r="I369" s="1566"/>
      <c r="J369" s="52"/>
      <c r="K369" s="50"/>
    </row>
    <row r="370" spans="1:11">
      <c r="A370" s="27">
        <v>0.27800000000000002</v>
      </c>
      <c r="B370" s="34">
        <v>0.94159999999999999</v>
      </c>
      <c r="F370" s="50"/>
      <c r="G370" s="1566"/>
      <c r="H370" s="1566"/>
      <c r="I370" s="1566"/>
      <c r="J370" s="52"/>
      <c r="K370" s="50"/>
    </row>
    <row r="371" spans="1:11">
      <c r="A371" s="27">
        <v>0.27900000000000003</v>
      </c>
      <c r="B371" s="34">
        <v>0.94199999999999995</v>
      </c>
      <c r="F371" s="50"/>
      <c r="G371" s="1566"/>
      <c r="H371" s="1566"/>
      <c r="I371" s="1566"/>
      <c r="J371" s="56"/>
      <c r="K371" s="50"/>
    </row>
    <row r="372" spans="1:11">
      <c r="A372" s="27">
        <v>0.28000000000000003</v>
      </c>
      <c r="B372" s="34">
        <v>0.94230000000000003</v>
      </c>
      <c r="F372" s="50"/>
      <c r="G372" s="1566"/>
      <c r="H372" s="1566"/>
      <c r="I372" s="1566"/>
      <c r="J372" s="52"/>
      <c r="K372" s="50"/>
    </row>
    <row r="373" spans="1:11">
      <c r="A373" s="27">
        <v>0.28100000000000003</v>
      </c>
      <c r="B373" s="34">
        <v>0.94259999999999999</v>
      </c>
      <c r="F373" s="50"/>
      <c r="G373" s="1566"/>
      <c r="H373" s="1566"/>
      <c r="I373" s="1566"/>
      <c r="J373" s="52"/>
      <c r="K373" s="50"/>
    </row>
    <row r="374" spans="1:11">
      <c r="A374" s="27">
        <v>0.28199999999999997</v>
      </c>
      <c r="B374" s="34">
        <v>0.94299999999999995</v>
      </c>
      <c r="F374" s="50"/>
      <c r="G374" s="1566"/>
      <c r="H374" s="1566"/>
      <c r="I374" s="1566"/>
      <c r="J374" s="52"/>
      <c r="K374" s="50"/>
    </row>
    <row r="375" spans="1:11">
      <c r="A375" s="27">
        <v>0.28299999999999997</v>
      </c>
      <c r="B375" s="34">
        <v>0.94330000000000003</v>
      </c>
      <c r="F375" s="50"/>
      <c r="G375" s="1566"/>
      <c r="H375" s="1566"/>
      <c r="I375" s="1566"/>
      <c r="J375" s="52"/>
      <c r="K375" s="50"/>
    </row>
    <row r="376" spans="1:11">
      <c r="A376" s="27">
        <v>0.28399999999999997</v>
      </c>
      <c r="B376" s="34">
        <v>0.94359999999999999</v>
      </c>
      <c r="F376" s="50"/>
      <c r="G376" s="1566"/>
      <c r="H376" s="1566"/>
      <c r="I376" s="1566"/>
      <c r="J376" s="52"/>
      <c r="K376" s="50"/>
    </row>
    <row r="377" spans="1:11">
      <c r="A377" s="27">
        <v>0.28499999999999998</v>
      </c>
      <c r="B377" s="34">
        <v>0.94399999999999995</v>
      </c>
      <c r="F377" s="50"/>
      <c r="G377" s="1566"/>
      <c r="H377" s="1566"/>
      <c r="I377" s="1566"/>
      <c r="J377" s="56"/>
      <c r="K377" s="50"/>
    </row>
    <row r="378" spans="1:11">
      <c r="A378" s="27">
        <v>0.28599999999999998</v>
      </c>
      <c r="B378" s="34">
        <v>0.94430000000000003</v>
      </c>
      <c r="F378" s="50"/>
      <c r="G378" s="1566"/>
      <c r="H378" s="1566"/>
      <c r="I378" s="1566"/>
      <c r="J378" s="52"/>
      <c r="K378" s="50"/>
    </row>
    <row r="379" spans="1:11">
      <c r="A379" s="27">
        <v>0.28699999999999998</v>
      </c>
      <c r="B379" s="34">
        <v>0.9446</v>
      </c>
      <c r="F379" s="50"/>
      <c r="G379" s="1566"/>
      <c r="H379" s="1566"/>
      <c r="I379" s="1566"/>
      <c r="J379" s="52"/>
      <c r="K379" s="50"/>
    </row>
    <row r="380" spans="1:11">
      <c r="A380" s="27">
        <v>0.28799999999999998</v>
      </c>
      <c r="B380" s="34">
        <v>0.94489999999999996</v>
      </c>
      <c r="F380" s="50"/>
      <c r="G380" s="1566"/>
      <c r="H380" s="1566"/>
      <c r="I380" s="1566"/>
      <c r="J380" s="52"/>
      <c r="K380" s="50"/>
    </row>
    <row r="381" spans="1:11">
      <c r="A381" s="27">
        <v>0.28899999999999998</v>
      </c>
      <c r="B381" s="34">
        <v>0.94520000000000004</v>
      </c>
      <c r="F381" s="50"/>
      <c r="G381" s="1566"/>
      <c r="H381" s="1566"/>
      <c r="I381" s="1566"/>
      <c r="J381" s="56"/>
      <c r="K381" s="50"/>
    </row>
    <row r="382" spans="1:11">
      <c r="A382" s="27">
        <v>0.28999999999999998</v>
      </c>
      <c r="B382" s="34">
        <v>0.9456</v>
      </c>
      <c r="F382" s="50"/>
      <c r="G382" s="1566"/>
      <c r="H382" s="1566"/>
      <c r="I382" s="1566"/>
      <c r="J382" s="52"/>
      <c r="K382" s="50"/>
    </row>
    <row r="383" spans="1:11">
      <c r="A383" s="27">
        <v>0.29099999999999998</v>
      </c>
      <c r="B383" s="34">
        <v>0.94589999999999996</v>
      </c>
      <c r="F383" s="50"/>
      <c r="G383" s="1566"/>
      <c r="H383" s="1566"/>
      <c r="I383" s="1566"/>
      <c r="J383" s="52"/>
      <c r="K383" s="50"/>
    </row>
    <row r="384" spans="1:11">
      <c r="A384" s="27">
        <v>0.29199999999999998</v>
      </c>
      <c r="B384" s="34">
        <v>0.94630000000000003</v>
      </c>
      <c r="F384" s="50"/>
      <c r="G384" s="1566"/>
      <c r="H384" s="1566"/>
      <c r="I384" s="1566"/>
      <c r="J384" s="56"/>
      <c r="K384" s="50"/>
    </row>
    <row r="385" spans="1:11">
      <c r="A385" s="27">
        <v>0.29299999999999998</v>
      </c>
      <c r="B385" s="34">
        <v>0.9466</v>
      </c>
      <c r="F385" s="50"/>
      <c r="G385" s="1566"/>
      <c r="H385" s="1566"/>
      <c r="I385" s="1566"/>
      <c r="J385" s="52"/>
      <c r="K385" s="50"/>
    </row>
    <row r="386" spans="1:11">
      <c r="A386" s="27">
        <v>0.29399999999999998</v>
      </c>
      <c r="B386" s="34">
        <v>0.94689999999999996</v>
      </c>
      <c r="F386" s="50"/>
      <c r="G386" s="1566"/>
      <c r="H386" s="1566"/>
      <c r="I386" s="1566"/>
      <c r="J386" s="54"/>
      <c r="K386" s="50"/>
    </row>
    <row r="387" spans="1:11">
      <c r="A387" s="27">
        <v>0.29499999999999998</v>
      </c>
      <c r="B387" s="34">
        <v>0.94730000000000003</v>
      </c>
      <c r="F387" s="50"/>
      <c r="G387" s="1566"/>
      <c r="H387" s="1566"/>
      <c r="I387" s="1566"/>
      <c r="J387" s="56"/>
      <c r="K387" s="50"/>
    </row>
    <row r="388" spans="1:11">
      <c r="A388" s="27">
        <v>0.29599999999999999</v>
      </c>
      <c r="B388" s="34">
        <v>0.9476</v>
      </c>
      <c r="F388" s="50"/>
      <c r="G388" s="1566"/>
      <c r="H388" s="1566"/>
      <c r="I388" s="1566"/>
      <c r="J388" s="52"/>
      <c r="K388" s="50"/>
    </row>
    <row r="389" spans="1:11">
      <c r="A389" s="27">
        <v>0.29699999999999999</v>
      </c>
      <c r="B389" s="34">
        <v>0.94799999999999995</v>
      </c>
      <c r="F389" s="50"/>
      <c r="G389" s="1566"/>
      <c r="H389" s="1566"/>
      <c r="I389" s="1566"/>
      <c r="J389" s="52"/>
      <c r="K389" s="50"/>
    </row>
    <row r="390" spans="1:11">
      <c r="A390" s="27">
        <v>0.29799999999999999</v>
      </c>
      <c r="B390" s="34">
        <v>0.94830000000000003</v>
      </c>
      <c r="F390" s="50"/>
      <c r="G390" s="1566"/>
      <c r="H390" s="1566"/>
      <c r="I390" s="1566"/>
      <c r="J390" s="56"/>
      <c r="K390" s="50"/>
    </row>
    <row r="391" spans="1:11">
      <c r="A391" s="27">
        <v>0.29899999999999999</v>
      </c>
      <c r="B391" s="34">
        <v>0.9486</v>
      </c>
      <c r="F391" s="50"/>
      <c r="G391" s="1566"/>
      <c r="H391" s="1566"/>
      <c r="I391" s="1566"/>
      <c r="J391" s="52"/>
      <c r="K391" s="50"/>
    </row>
    <row r="392" spans="1:11">
      <c r="A392" s="27">
        <v>0.3</v>
      </c>
      <c r="B392" s="34">
        <v>0.94899999999999995</v>
      </c>
      <c r="F392" s="50"/>
      <c r="G392" s="1566"/>
      <c r="H392" s="1566"/>
      <c r="I392" s="1566"/>
      <c r="J392" s="52"/>
      <c r="K392" s="50"/>
    </row>
    <row r="393" spans="1:11">
      <c r="A393" s="27">
        <v>0.30099999999999999</v>
      </c>
      <c r="B393" s="34">
        <v>0.94930000000000003</v>
      </c>
      <c r="F393" s="50"/>
      <c r="G393" s="1566"/>
      <c r="H393" s="1566"/>
      <c r="I393" s="1566"/>
      <c r="J393" s="52"/>
      <c r="K393" s="50"/>
    </row>
    <row r="394" spans="1:11">
      <c r="A394" s="27">
        <v>0.30199999999999999</v>
      </c>
      <c r="B394" s="34">
        <v>0.9496</v>
      </c>
      <c r="F394" s="50"/>
      <c r="G394" s="1566"/>
      <c r="H394" s="1566"/>
      <c r="I394" s="1566"/>
      <c r="J394" s="54"/>
      <c r="K394" s="50"/>
    </row>
    <row r="395" spans="1:11">
      <c r="A395" s="27">
        <v>0.30299999999999999</v>
      </c>
      <c r="B395" s="34">
        <v>0.94989999999999997</v>
      </c>
      <c r="F395" s="50"/>
      <c r="G395" s="1566"/>
      <c r="H395" s="1566"/>
      <c r="I395" s="1566"/>
      <c r="J395" s="56"/>
      <c r="K395" s="50"/>
    </row>
    <row r="396" spans="1:11">
      <c r="A396" s="27">
        <v>0.30399999999999999</v>
      </c>
      <c r="B396" s="34">
        <v>0.95020000000000004</v>
      </c>
      <c r="F396" s="50"/>
      <c r="G396" s="1566"/>
      <c r="H396" s="1566"/>
      <c r="I396" s="1566"/>
      <c r="J396" s="52"/>
      <c r="K396" s="50"/>
    </row>
    <row r="397" spans="1:11">
      <c r="A397" s="27">
        <v>0.30499999999999999</v>
      </c>
      <c r="B397" s="34">
        <v>0.95050000000000001</v>
      </c>
      <c r="F397" s="50"/>
      <c r="G397" s="1566"/>
      <c r="H397" s="1566"/>
      <c r="I397" s="1566"/>
      <c r="J397" s="52"/>
      <c r="K397" s="50"/>
    </row>
    <row r="398" spans="1:11">
      <c r="A398" s="27">
        <v>0.30599999999999999</v>
      </c>
      <c r="B398" s="34">
        <v>0.95089999999999997</v>
      </c>
      <c r="F398" s="50"/>
      <c r="G398" s="1566"/>
      <c r="H398" s="1566"/>
      <c r="I398" s="1566"/>
      <c r="J398" s="54"/>
      <c r="K398" s="50"/>
    </row>
    <row r="399" spans="1:11">
      <c r="A399" s="27">
        <v>0.307</v>
      </c>
      <c r="B399" s="34">
        <v>0.95120000000000005</v>
      </c>
      <c r="F399" s="50"/>
      <c r="G399" s="1566"/>
      <c r="H399" s="1566"/>
      <c r="I399" s="1566"/>
      <c r="J399" s="56"/>
      <c r="K399" s="50"/>
    </row>
    <row r="400" spans="1:11">
      <c r="A400" s="27">
        <v>0.308</v>
      </c>
      <c r="B400" s="34">
        <v>0.95150000000000001</v>
      </c>
      <c r="F400" s="50"/>
      <c r="G400" s="1566"/>
      <c r="H400" s="1566"/>
      <c r="I400" s="1566"/>
      <c r="J400" s="52"/>
      <c r="K400" s="50"/>
    </row>
    <row r="401" spans="1:11">
      <c r="A401" s="27">
        <v>0.309</v>
      </c>
      <c r="B401" s="34">
        <v>0.95179999999999998</v>
      </c>
      <c r="F401" s="50"/>
      <c r="G401" s="1566"/>
      <c r="H401" s="1566"/>
      <c r="I401" s="1566"/>
      <c r="J401" s="52"/>
      <c r="K401" s="50"/>
    </row>
    <row r="402" spans="1:11">
      <c r="A402" s="27">
        <v>0.31</v>
      </c>
      <c r="B402" s="34">
        <v>0.95220000000000005</v>
      </c>
      <c r="F402" s="50"/>
      <c r="G402" s="1566"/>
      <c r="H402" s="1566"/>
      <c r="I402" s="1566"/>
      <c r="J402" s="52"/>
      <c r="K402" s="50"/>
    </row>
    <row r="403" spans="1:11">
      <c r="A403" s="27">
        <v>0.311</v>
      </c>
      <c r="B403" s="34">
        <v>0.95250000000000001</v>
      </c>
      <c r="F403" s="50"/>
      <c r="G403" s="1566"/>
      <c r="H403" s="1566"/>
      <c r="I403" s="1566"/>
      <c r="J403" s="52"/>
      <c r="K403" s="50"/>
    </row>
    <row r="404" spans="1:11">
      <c r="A404" s="27">
        <v>0.312</v>
      </c>
      <c r="B404" s="34">
        <v>0.95279999999999998</v>
      </c>
      <c r="F404" s="50"/>
      <c r="G404" s="1566"/>
      <c r="H404" s="1566"/>
      <c r="I404" s="1566"/>
      <c r="J404" s="52"/>
      <c r="K404" s="50"/>
    </row>
    <row r="405" spans="1:11">
      <c r="A405" s="27">
        <v>0.313</v>
      </c>
      <c r="B405" s="34">
        <v>0.95309999999999995</v>
      </c>
      <c r="F405" s="50"/>
      <c r="G405" s="1566"/>
      <c r="H405" s="1566"/>
      <c r="I405" s="1566"/>
      <c r="J405" s="56"/>
      <c r="K405" s="50"/>
    </row>
    <row r="406" spans="1:11">
      <c r="A406" s="27">
        <v>0.314</v>
      </c>
      <c r="B406" s="34">
        <v>0.95350000000000001</v>
      </c>
      <c r="F406" s="50"/>
      <c r="G406" s="1566"/>
      <c r="H406" s="1566"/>
      <c r="I406" s="1566"/>
      <c r="J406" s="52"/>
      <c r="K406" s="50"/>
    </row>
    <row r="407" spans="1:11">
      <c r="A407" s="27">
        <v>0.315</v>
      </c>
      <c r="B407" s="34">
        <v>0.95379999999999998</v>
      </c>
      <c r="F407" s="50"/>
      <c r="G407" s="1566"/>
      <c r="H407" s="1566"/>
      <c r="I407" s="1566"/>
      <c r="J407" s="52"/>
      <c r="K407" s="50"/>
    </row>
    <row r="408" spans="1:11">
      <c r="A408" s="27">
        <v>0.316</v>
      </c>
      <c r="B408" s="34">
        <v>0.95409999999999995</v>
      </c>
      <c r="F408" s="50"/>
      <c r="G408" s="1566"/>
      <c r="H408" s="1566"/>
      <c r="I408" s="1566"/>
      <c r="J408" s="56"/>
      <c r="K408" s="50"/>
    </row>
    <row r="409" spans="1:11">
      <c r="A409" s="27">
        <v>0.317</v>
      </c>
      <c r="B409" s="34">
        <v>0.95440000000000003</v>
      </c>
      <c r="F409" s="50"/>
      <c r="G409" s="1566"/>
      <c r="H409" s="1566"/>
      <c r="I409" s="1566"/>
      <c r="J409" s="56"/>
      <c r="K409" s="50"/>
    </row>
    <row r="410" spans="1:11">
      <c r="A410" s="27">
        <v>0.318</v>
      </c>
      <c r="B410" s="34">
        <v>0.95469999999999999</v>
      </c>
      <c r="F410" s="50"/>
      <c r="G410" s="1566"/>
      <c r="H410" s="1566"/>
      <c r="I410" s="1566"/>
      <c r="J410" s="54"/>
      <c r="K410" s="50"/>
    </row>
    <row r="411" spans="1:11">
      <c r="A411" s="27">
        <v>0.31900000000000001</v>
      </c>
      <c r="B411" s="34">
        <v>0.95499999999999996</v>
      </c>
      <c r="F411" s="50"/>
      <c r="G411" s="1566"/>
      <c r="H411" s="1566"/>
      <c r="I411" s="1566"/>
      <c r="J411" s="54"/>
      <c r="K411" s="50"/>
    </row>
    <row r="412" spans="1:11">
      <c r="A412" s="27">
        <v>0.32</v>
      </c>
      <c r="B412" s="34">
        <v>0.95530000000000004</v>
      </c>
      <c r="F412" s="50"/>
      <c r="G412" s="1566"/>
      <c r="H412" s="1566"/>
      <c r="I412" s="1566"/>
      <c r="J412" s="55"/>
      <c r="K412" s="50"/>
    </row>
    <row r="413" spans="1:11">
      <c r="A413" s="27">
        <v>0.32100000000000001</v>
      </c>
      <c r="B413" s="34">
        <v>0.9556</v>
      </c>
      <c r="F413" s="50"/>
      <c r="G413" s="1566"/>
      <c r="H413" s="1566"/>
      <c r="I413" s="1566"/>
      <c r="J413" s="52"/>
      <c r="K413" s="50"/>
    </row>
    <row r="414" spans="1:11">
      <c r="A414" s="27">
        <v>0.32200000000000001</v>
      </c>
      <c r="B414" s="34">
        <v>0.95589999999999997</v>
      </c>
      <c r="F414" s="50"/>
      <c r="G414" s="1566"/>
      <c r="H414" s="1566"/>
      <c r="I414" s="1566"/>
      <c r="J414" s="56"/>
      <c r="K414" s="50"/>
    </row>
    <row r="415" spans="1:11">
      <c r="A415" s="27">
        <v>0.32300000000000001</v>
      </c>
      <c r="B415" s="34">
        <v>0.95620000000000005</v>
      </c>
      <c r="F415" s="50"/>
      <c r="G415" s="1566"/>
      <c r="H415" s="1566"/>
      <c r="I415" s="1566"/>
      <c r="J415" s="52"/>
      <c r="K415" s="50"/>
    </row>
    <row r="416" spans="1:11">
      <c r="A416" s="27">
        <v>0.32400000000000001</v>
      </c>
      <c r="B416" s="34">
        <v>0.95650000000000002</v>
      </c>
      <c r="F416" s="50"/>
      <c r="G416" s="1566"/>
      <c r="H416" s="1566"/>
      <c r="I416" s="1566"/>
      <c r="J416" s="52"/>
      <c r="K416" s="50"/>
    </row>
    <row r="417" spans="1:11">
      <c r="A417" s="27">
        <v>0.32500000000000001</v>
      </c>
      <c r="B417" s="34">
        <v>0.95679999999999998</v>
      </c>
      <c r="F417" s="50"/>
      <c r="G417" s="1566"/>
      <c r="H417" s="1566"/>
      <c r="I417" s="1566"/>
      <c r="J417" s="52"/>
      <c r="K417" s="50"/>
    </row>
    <row r="418" spans="1:11">
      <c r="A418" s="27">
        <v>0.32600000000000001</v>
      </c>
      <c r="B418" s="34">
        <v>0.95709999999999995</v>
      </c>
      <c r="F418" s="50"/>
      <c r="G418" s="1566"/>
      <c r="H418" s="1566"/>
      <c r="I418" s="1566"/>
      <c r="J418" s="56"/>
      <c r="K418" s="50"/>
    </row>
    <row r="419" spans="1:11">
      <c r="A419" s="27">
        <v>0.32700000000000001</v>
      </c>
      <c r="B419" s="34">
        <v>0.95740000000000003</v>
      </c>
      <c r="F419" s="50"/>
      <c r="G419" s="1566"/>
      <c r="H419" s="1566"/>
      <c r="I419" s="1566"/>
      <c r="J419" s="52"/>
      <c r="K419" s="50"/>
    </row>
    <row r="420" spans="1:11">
      <c r="A420" s="27">
        <v>0.32800000000000001</v>
      </c>
      <c r="B420" s="34">
        <v>0.9577</v>
      </c>
      <c r="F420" s="50"/>
      <c r="G420" s="1566"/>
      <c r="H420" s="1566"/>
      <c r="I420" s="1566"/>
      <c r="J420" s="52"/>
      <c r="K420" s="50"/>
    </row>
    <row r="421" spans="1:11">
      <c r="A421" s="27">
        <v>0.32900000000000001</v>
      </c>
      <c r="B421" s="34">
        <v>0.95799999999999996</v>
      </c>
      <c r="F421" s="50"/>
      <c r="G421" s="1566"/>
      <c r="H421" s="1566"/>
      <c r="I421" s="1566"/>
      <c r="J421" s="52"/>
      <c r="K421" s="50"/>
    </row>
    <row r="422" spans="1:11">
      <c r="A422" s="27">
        <v>0.33</v>
      </c>
      <c r="B422" s="34">
        <v>0.95830000000000004</v>
      </c>
      <c r="F422" s="50"/>
      <c r="G422" s="1566"/>
      <c r="H422" s="1566"/>
      <c r="I422" s="1566"/>
      <c r="J422" s="56"/>
      <c r="K422" s="50"/>
    </row>
    <row r="423" spans="1:11">
      <c r="A423" s="27">
        <v>0.33100000000000002</v>
      </c>
      <c r="B423" s="34">
        <v>0.95860000000000001</v>
      </c>
      <c r="F423" s="50"/>
      <c r="G423" s="1566"/>
      <c r="H423" s="1566"/>
      <c r="I423" s="1566"/>
      <c r="J423" s="52"/>
      <c r="K423" s="50"/>
    </row>
    <row r="424" spans="1:11">
      <c r="A424" s="27">
        <v>0.33200000000000002</v>
      </c>
      <c r="B424" s="34">
        <v>0.95889999999999997</v>
      </c>
      <c r="F424" s="50"/>
      <c r="G424" s="1566"/>
      <c r="H424" s="1566"/>
      <c r="I424" s="1566"/>
      <c r="J424" s="52"/>
      <c r="K424" s="50"/>
    </row>
    <row r="425" spans="1:11">
      <c r="A425" s="27">
        <v>0.33300000000000002</v>
      </c>
      <c r="B425" s="34">
        <v>0.95920000000000005</v>
      </c>
      <c r="F425" s="50"/>
      <c r="G425" s="1566"/>
      <c r="H425" s="1566"/>
      <c r="I425" s="1566"/>
      <c r="J425" s="52"/>
      <c r="K425" s="50"/>
    </row>
    <row r="426" spans="1:11">
      <c r="A426" s="27">
        <v>0.33400000000000002</v>
      </c>
      <c r="B426" s="34">
        <v>0.95950000000000002</v>
      </c>
      <c r="F426" s="50"/>
      <c r="G426" s="1566"/>
      <c r="H426" s="1566"/>
      <c r="I426" s="1566"/>
      <c r="J426" s="56"/>
      <c r="K426" s="50"/>
    </row>
    <row r="427" spans="1:11">
      <c r="A427" s="27">
        <v>0.33500000000000002</v>
      </c>
      <c r="B427" s="34">
        <v>0.95979999999999999</v>
      </c>
      <c r="F427" s="50"/>
      <c r="G427" s="1566"/>
      <c r="H427" s="1566"/>
      <c r="I427" s="1566"/>
      <c r="J427" s="52"/>
      <c r="K427" s="50"/>
    </row>
    <row r="428" spans="1:11">
      <c r="A428" s="27">
        <v>0.33600000000000002</v>
      </c>
      <c r="B428" s="34">
        <v>0.96009999999999995</v>
      </c>
      <c r="F428" s="50"/>
      <c r="G428" s="1566"/>
      <c r="H428" s="1566"/>
      <c r="I428" s="1566"/>
      <c r="J428" s="52"/>
      <c r="K428" s="50"/>
    </row>
    <row r="429" spans="1:11">
      <c r="A429" s="27">
        <v>0.33700000000000002</v>
      </c>
      <c r="B429" s="34">
        <v>0.96040000000000003</v>
      </c>
      <c r="F429" s="50"/>
      <c r="G429" s="1566"/>
      <c r="H429" s="1566"/>
      <c r="I429" s="1566"/>
      <c r="J429" s="52"/>
      <c r="K429" s="50"/>
    </row>
    <row r="430" spans="1:11">
      <c r="A430" s="27">
        <v>0.33800000000000002</v>
      </c>
      <c r="B430" s="34">
        <v>0.9607</v>
      </c>
      <c r="F430" s="50"/>
      <c r="G430" s="1566"/>
      <c r="H430" s="1566"/>
      <c r="I430" s="1566"/>
      <c r="J430" s="54"/>
      <c r="K430" s="50"/>
    </row>
    <row r="431" spans="1:11">
      <c r="A431" s="27">
        <v>0.33900000000000002</v>
      </c>
      <c r="B431" s="34">
        <v>0.96099999999999997</v>
      </c>
      <c r="F431" s="50"/>
      <c r="G431" s="1566"/>
      <c r="H431" s="1566"/>
      <c r="I431" s="1566"/>
      <c r="J431" s="56"/>
      <c r="K431" s="50"/>
    </row>
    <row r="432" spans="1:11">
      <c r="A432" s="27">
        <v>0.34</v>
      </c>
      <c r="B432" s="34">
        <v>0.96130000000000004</v>
      </c>
      <c r="F432" s="50"/>
      <c r="G432" s="50"/>
      <c r="H432" s="50"/>
      <c r="I432" s="50"/>
      <c r="J432" s="54"/>
      <c r="K432" s="50"/>
    </row>
    <row r="433" spans="1:11">
      <c r="A433" s="27">
        <v>0.34100000000000003</v>
      </c>
      <c r="B433" s="34">
        <v>0.96150000000000002</v>
      </c>
      <c r="F433" s="50"/>
      <c r="G433" s="50"/>
      <c r="H433" s="50"/>
      <c r="I433" s="50"/>
      <c r="J433" s="56"/>
      <c r="K433" s="50"/>
    </row>
    <row r="434" spans="1:11">
      <c r="A434" s="27">
        <v>0.34200000000000003</v>
      </c>
      <c r="B434" s="34">
        <v>0.96179999999999999</v>
      </c>
      <c r="F434" s="50"/>
      <c r="G434" s="50"/>
      <c r="H434" s="50"/>
      <c r="I434" s="50"/>
      <c r="J434" s="52"/>
      <c r="K434" s="50"/>
    </row>
    <row r="435" spans="1:11">
      <c r="A435" s="27">
        <v>0.34300000000000003</v>
      </c>
      <c r="B435" s="34">
        <v>0.96209999999999996</v>
      </c>
      <c r="F435" s="50"/>
      <c r="G435" s="50"/>
      <c r="H435" s="50"/>
      <c r="I435" s="50"/>
      <c r="J435" s="52"/>
      <c r="K435" s="50"/>
    </row>
    <row r="436" spans="1:11">
      <c r="A436" s="27">
        <v>0.34399999999999997</v>
      </c>
      <c r="B436" s="34">
        <v>0.96230000000000004</v>
      </c>
      <c r="F436" s="50"/>
      <c r="G436" s="50"/>
      <c r="H436" s="50"/>
      <c r="I436" s="50"/>
      <c r="J436" s="56"/>
      <c r="K436" s="50"/>
    </row>
    <row r="437" spans="1:11">
      <c r="A437" s="27">
        <v>0.34499999999999997</v>
      </c>
      <c r="B437" s="34">
        <v>0.96260000000000001</v>
      </c>
      <c r="F437" s="50"/>
      <c r="G437" s="50"/>
      <c r="H437" s="50"/>
      <c r="I437" s="50"/>
      <c r="J437" s="52"/>
      <c r="K437" s="50"/>
    </row>
    <row r="438" spans="1:11">
      <c r="A438" s="27">
        <v>0.34599999999999997</v>
      </c>
      <c r="B438" s="34">
        <v>0.96289999999999998</v>
      </c>
      <c r="F438" s="50"/>
      <c r="G438" s="50"/>
      <c r="H438" s="50"/>
      <c r="I438" s="50"/>
      <c r="J438" s="56"/>
      <c r="K438" s="50"/>
    </row>
    <row r="439" spans="1:11">
      <c r="A439" s="27">
        <v>0.34699999999999998</v>
      </c>
      <c r="B439" s="34">
        <v>0.96319999999999995</v>
      </c>
      <c r="F439" s="50"/>
      <c r="G439" s="50"/>
      <c r="H439" s="50"/>
      <c r="I439" s="50"/>
      <c r="J439" s="52"/>
      <c r="K439" s="50"/>
    </row>
    <row r="440" spans="1:11">
      <c r="A440" s="27">
        <v>0.34799999999999998</v>
      </c>
      <c r="B440" s="34">
        <v>0.96350000000000002</v>
      </c>
      <c r="F440" s="50"/>
      <c r="G440" s="50"/>
      <c r="H440" s="50"/>
      <c r="I440" s="50"/>
      <c r="J440" s="52"/>
      <c r="K440" s="50"/>
    </row>
    <row r="441" spans="1:11">
      <c r="A441" s="27">
        <v>0.34899999999999998</v>
      </c>
      <c r="B441" s="34">
        <v>0.96379999999999999</v>
      </c>
      <c r="F441" s="50"/>
      <c r="G441" s="50"/>
      <c r="H441" s="50"/>
      <c r="I441" s="50"/>
      <c r="J441" s="56"/>
      <c r="K441" s="50"/>
    </row>
    <row r="442" spans="1:11">
      <c r="A442" s="27">
        <v>0.35</v>
      </c>
      <c r="B442" s="34">
        <v>0.96399999999999997</v>
      </c>
      <c r="F442" s="50"/>
      <c r="G442" s="50"/>
      <c r="H442" s="50"/>
      <c r="I442" s="50"/>
      <c r="J442" s="52"/>
      <c r="K442" s="50"/>
    </row>
    <row r="443" spans="1:11">
      <c r="A443" s="27">
        <v>0.35099999999999998</v>
      </c>
      <c r="B443" s="34">
        <v>0.96430000000000005</v>
      </c>
      <c r="F443" s="50"/>
      <c r="G443" s="50"/>
      <c r="H443" s="50"/>
      <c r="I443" s="50"/>
      <c r="J443" s="56"/>
      <c r="K443" s="50"/>
    </row>
    <row r="444" spans="1:11">
      <c r="A444" s="27">
        <v>0.35199999999999998</v>
      </c>
      <c r="B444" s="34">
        <v>0.96460000000000001</v>
      </c>
      <c r="F444" s="50"/>
      <c r="G444" s="50"/>
      <c r="H444" s="50"/>
      <c r="I444" s="50"/>
      <c r="J444" s="56"/>
      <c r="K444" s="50"/>
    </row>
    <row r="445" spans="1:11">
      <c r="A445" s="27">
        <v>0.35299999999999998</v>
      </c>
      <c r="B445" s="34">
        <v>0.96479999999999999</v>
      </c>
      <c r="F445" s="50"/>
      <c r="G445" s="50"/>
      <c r="H445" s="50"/>
      <c r="I445" s="50"/>
      <c r="J445" s="52"/>
      <c r="K445" s="50"/>
    </row>
    <row r="446" spans="1:11">
      <c r="A446" s="27">
        <v>0.35399999999999998</v>
      </c>
      <c r="B446" s="34">
        <v>0.96509999999999996</v>
      </c>
      <c r="F446" s="50"/>
      <c r="G446" s="50"/>
      <c r="H446" s="50"/>
      <c r="I446" s="50"/>
      <c r="J446" s="56"/>
      <c r="K446" s="50"/>
    </row>
    <row r="447" spans="1:11">
      <c r="A447" s="27">
        <v>0.35499999999999998</v>
      </c>
      <c r="B447" s="34">
        <v>0.96540000000000004</v>
      </c>
      <c r="F447" s="50"/>
      <c r="G447" s="50"/>
      <c r="H447" s="50"/>
      <c r="I447" s="50"/>
      <c r="J447" s="56"/>
      <c r="K447" s="50"/>
    </row>
    <row r="448" spans="1:11">
      <c r="A448" s="27">
        <v>0.35599999999999998</v>
      </c>
      <c r="B448" s="34">
        <v>0.9657</v>
      </c>
      <c r="F448" s="50"/>
      <c r="G448" s="50"/>
      <c r="H448" s="50"/>
      <c r="I448" s="50"/>
      <c r="J448" s="54"/>
      <c r="K448" s="50"/>
    </row>
    <row r="449" spans="1:11">
      <c r="A449" s="27">
        <v>0.35699999999999998</v>
      </c>
      <c r="B449" s="34">
        <v>0.96589999999999998</v>
      </c>
      <c r="F449" s="50"/>
      <c r="G449" s="50"/>
      <c r="H449" s="50"/>
      <c r="I449" s="50"/>
      <c r="J449" s="52"/>
      <c r="K449" s="50"/>
    </row>
    <row r="450" spans="1:11">
      <c r="A450" s="27">
        <v>0.35799999999999998</v>
      </c>
      <c r="B450" s="34">
        <v>0.96619999999999995</v>
      </c>
      <c r="F450" s="50"/>
      <c r="G450" s="50"/>
      <c r="H450" s="50"/>
      <c r="I450" s="50"/>
      <c r="J450" s="55"/>
      <c r="K450" s="50"/>
    </row>
    <row r="451" spans="1:11">
      <c r="A451" s="27">
        <v>0.35899999999999999</v>
      </c>
      <c r="B451" s="34">
        <v>0.96650000000000003</v>
      </c>
      <c r="F451" s="50"/>
      <c r="G451" s="50"/>
      <c r="H451" s="50"/>
      <c r="I451" s="50"/>
      <c r="J451" s="52"/>
      <c r="K451" s="50"/>
    </row>
    <row r="452" spans="1:11">
      <c r="A452" s="27">
        <v>0.36</v>
      </c>
      <c r="B452" s="34">
        <v>0.9667</v>
      </c>
      <c r="F452" s="50"/>
      <c r="G452" s="50"/>
      <c r="H452" s="50"/>
      <c r="I452" s="50"/>
      <c r="J452" s="56"/>
      <c r="K452" s="50"/>
    </row>
    <row r="453" spans="1:11">
      <c r="A453" s="27">
        <v>0.36099999999999999</v>
      </c>
      <c r="B453" s="34">
        <v>0.96699999999999997</v>
      </c>
      <c r="F453" s="50"/>
      <c r="G453" s="50"/>
      <c r="H453" s="50"/>
      <c r="I453" s="50"/>
      <c r="J453" s="56"/>
      <c r="K453" s="50"/>
    </row>
    <row r="454" spans="1:11">
      <c r="A454" s="27">
        <v>0.36199999999999999</v>
      </c>
      <c r="B454" s="34">
        <v>0.96730000000000005</v>
      </c>
      <c r="F454" s="50"/>
      <c r="G454" s="50"/>
      <c r="H454" s="50"/>
      <c r="I454" s="50"/>
      <c r="J454" s="52"/>
      <c r="K454" s="50"/>
    </row>
    <row r="455" spans="1:11">
      <c r="A455" s="27">
        <v>0.36299999999999999</v>
      </c>
      <c r="B455" s="34">
        <v>0.96750000000000003</v>
      </c>
      <c r="F455" s="50"/>
      <c r="G455" s="50"/>
      <c r="H455" s="50"/>
      <c r="I455" s="50"/>
      <c r="J455" s="56"/>
      <c r="K455" s="50"/>
    </row>
    <row r="456" spans="1:11">
      <c r="A456" s="27">
        <v>0.36399999999999999</v>
      </c>
      <c r="B456" s="34">
        <v>0.9677</v>
      </c>
      <c r="F456" s="50"/>
      <c r="G456" s="50"/>
      <c r="H456" s="50"/>
      <c r="I456" s="50"/>
      <c r="J456" s="56"/>
      <c r="K456" s="50"/>
    </row>
    <row r="457" spans="1:11">
      <c r="A457" s="27">
        <v>0.36499999999999999</v>
      </c>
      <c r="B457" s="34">
        <v>0.96799999999999997</v>
      </c>
      <c r="F457" s="50"/>
      <c r="G457" s="50"/>
      <c r="H457" s="50"/>
      <c r="I457" s="50"/>
      <c r="J457" s="56"/>
      <c r="K457" s="50"/>
    </row>
    <row r="458" spans="1:11">
      <c r="A458" s="27">
        <v>0.36599999999999999</v>
      </c>
      <c r="B458" s="34">
        <v>0.96830000000000005</v>
      </c>
      <c r="F458" s="50"/>
      <c r="G458" s="50"/>
      <c r="H458" s="50"/>
      <c r="I458" s="50"/>
      <c r="J458" s="52"/>
      <c r="K458" s="50"/>
    </row>
    <row r="459" spans="1:11">
      <c r="A459" s="27">
        <v>0.36699999999999999</v>
      </c>
      <c r="B459" s="34">
        <v>0.96860000000000002</v>
      </c>
      <c r="F459" s="50"/>
      <c r="G459" s="50"/>
      <c r="H459" s="50"/>
      <c r="I459" s="50"/>
      <c r="J459" s="56"/>
      <c r="K459" s="50"/>
    </row>
    <row r="460" spans="1:11">
      <c r="A460" s="27">
        <v>0.36799999999999999</v>
      </c>
      <c r="B460" s="34">
        <v>0.96879999999999999</v>
      </c>
      <c r="F460" s="50"/>
      <c r="G460" s="50"/>
      <c r="H460" s="50"/>
      <c r="I460" s="50"/>
      <c r="J460" s="56"/>
      <c r="K460" s="50"/>
    </row>
    <row r="461" spans="1:11">
      <c r="A461" s="27">
        <v>0.36899999999999999</v>
      </c>
      <c r="B461" s="34">
        <v>0.96899999999999997</v>
      </c>
      <c r="F461" s="50"/>
      <c r="G461" s="50"/>
      <c r="H461" s="50"/>
      <c r="I461" s="50"/>
      <c r="J461" s="52"/>
      <c r="K461" s="50"/>
    </row>
    <row r="462" spans="1:11">
      <c r="A462" s="27">
        <v>0.37</v>
      </c>
      <c r="B462" s="34">
        <v>0.96930000000000005</v>
      </c>
      <c r="F462" s="50"/>
      <c r="G462" s="50"/>
      <c r="H462" s="50"/>
      <c r="I462" s="50"/>
      <c r="J462" s="56"/>
      <c r="K462" s="50"/>
    </row>
    <row r="463" spans="1:11">
      <c r="A463" s="27">
        <v>0.371</v>
      </c>
      <c r="B463" s="34">
        <v>0.96960000000000002</v>
      </c>
      <c r="F463" s="50"/>
      <c r="G463" s="50"/>
      <c r="H463" s="50"/>
      <c r="I463" s="50"/>
      <c r="J463" s="52"/>
      <c r="K463" s="50"/>
    </row>
    <row r="464" spans="1:11">
      <c r="A464" s="27">
        <v>0.372</v>
      </c>
      <c r="B464" s="34">
        <v>0.9698</v>
      </c>
      <c r="F464" s="50"/>
      <c r="G464" s="50"/>
      <c r="H464" s="50"/>
      <c r="I464" s="50"/>
      <c r="J464" s="56"/>
      <c r="K464" s="50"/>
    </row>
    <row r="465" spans="1:11">
      <c r="A465" s="27">
        <v>0.373</v>
      </c>
      <c r="B465" s="34">
        <v>0.97</v>
      </c>
      <c r="F465" s="50"/>
      <c r="G465" s="50"/>
      <c r="H465" s="50"/>
      <c r="I465" s="50"/>
      <c r="J465" s="56"/>
      <c r="K465" s="50"/>
    </row>
    <row r="466" spans="1:11">
      <c r="A466" s="27">
        <v>0.374</v>
      </c>
      <c r="B466" s="34">
        <v>0.97019999999999995</v>
      </c>
      <c r="F466" s="50"/>
      <c r="G466" s="50"/>
      <c r="H466" s="50"/>
      <c r="I466" s="50"/>
      <c r="J466" s="52"/>
      <c r="K466" s="50"/>
    </row>
    <row r="467" spans="1:11">
      <c r="A467" s="27">
        <v>0.375</v>
      </c>
      <c r="B467" s="34">
        <v>0.97050000000000003</v>
      </c>
      <c r="F467" s="50"/>
      <c r="G467" s="50"/>
      <c r="H467" s="50"/>
      <c r="I467" s="50"/>
      <c r="J467" s="56"/>
      <c r="K467" s="50"/>
    </row>
    <row r="468" spans="1:11">
      <c r="A468" s="27">
        <v>0.376</v>
      </c>
      <c r="B468" s="34">
        <v>0.97070000000000001</v>
      </c>
      <c r="F468" s="50"/>
      <c r="G468" s="50"/>
      <c r="H468" s="50"/>
      <c r="I468" s="50"/>
      <c r="J468" s="52"/>
      <c r="K468" s="50"/>
    </row>
    <row r="469" spans="1:11">
      <c r="A469" s="27">
        <v>0.377</v>
      </c>
      <c r="B469" s="34">
        <v>0.97089999999999999</v>
      </c>
      <c r="F469" s="50"/>
      <c r="G469" s="50"/>
      <c r="H469" s="50"/>
      <c r="I469" s="50"/>
      <c r="J469" s="56"/>
      <c r="K469" s="50"/>
    </row>
    <row r="470" spans="1:11">
      <c r="A470" s="27">
        <v>0.378</v>
      </c>
      <c r="B470" s="34">
        <v>0.97119999999999995</v>
      </c>
      <c r="F470" s="50"/>
      <c r="G470" s="50"/>
      <c r="H470" s="50"/>
      <c r="I470" s="50"/>
      <c r="J470" s="52"/>
      <c r="K470" s="50"/>
    </row>
    <row r="471" spans="1:11">
      <c r="A471" s="27">
        <v>0.379</v>
      </c>
      <c r="B471" s="34">
        <v>0.97140000000000004</v>
      </c>
      <c r="F471" s="50"/>
      <c r="G471" s="50"/>
      <c r="H471" s="50"/>
      <c r="I471" s="50"/>
      <c r="J471" s="56"/>
      <c r="K471" s="50"/>
    </row>
    <row r="472" spans="1:11">
      <c r="A472" s="27">
        <v>0.38</v>
      </c>
      <c r="B472" s="34">
        <v>0.97170000000000001</v>
      </c>
      <c r="F472" s="50"/>
      <c r="G472" s="50"/>
      <c r="H472" s="50"/>
      <c r="I472" s="50"/>
      <c r="J472" s="56"/>
      <c r="K472" s="50"/>
    </row>
    <row r="473" spans="1:11">
      <c r="A473" s="27">
        <v>0.38100000000000001</v>
      </c>
      <c r="B473" s="34">
        <v>0.97189999999999999</v>
      </c>
      <c r="F473" s="50"/>
      <c r="G473" s="50"/>
      <c r="H473" s="50"/>
      <c r="I473" s="50"/>
      <c r="J473" s="52"/>
      <c r="K473" s="50"/>
    </row>
    <row r="474" spans="1:11">
      <c r="A474" s="27">
        <v>0.38200000000000001</v>
      </c>
      <c r="B474" s="34">
        <v>0.97209999999999996</v>
      </c>
      <c r="F474" s="50"/>
      <c r="G474" s="50"/>
      <c r="H474" s="50"/>
      <c r="I474" s="50"/>
      <c r="J474" s="56"/>
      <c r="K474" s="50"/>
    </row>
    <row r="475" spans="1:11">
      <c r="A475" s="27">
        <v>0.38300000000000001</v>
      </c>
      <c r="B475" s="34">
        <v>0.97240000000000004</v>
      </c>
      <c r="F475" s="50"/>
      <c r="G475" s="50"/>
      <c r="H475" s="50"/>
      <c r="I475" s="50"/>
      <c r="J475" s="52"/>
      <c r="K475" s="50"/>
    </row>
    <row r="476" spans="1:11">
      <c r="A476" s="27">
        <v>0.38400000000000001</v>
      </c>
      <c r="B476" s="34">
        <v>0.97260000000000002</v>
      </c>
      <c r="F476" s="50"/>
      <c r="G476" s="50"/>
      <c r="H476" s="50"/>
      <c r="I476" s="50"/>
      <c r="J476" s="56"/>
      <c r="K476" s="50"/>
    </row>
    <row r="477" spans="1:11">
      <c r="A477" s="27">
        <v>0.38500000000000001</v>
      </c>
      <c r="B477" s="34">
        <v>0.9728</v>
      </c>
      <c r="F477" s="50"/>
      <c r="G477" s="50"/>
      <c r="H477" s="50"/>
      <c r="I477" s="50"/>
      <c r="J477" s="52"/>
      <c r="K477" s="50"/>
    </row>
    <row r="478" spans="1:11">
      <c r="A478" s="27">
        <v>0.38600000000000001</v>
      </c>
      <c r="B478" s="34">
        <v>0.97299999999999998</v>
      </c>
      <c r="F478" s="50"/>
      <c r="G478" s="50"/>
      <c r="H478" s="50"/>
      <c r="I478" s="50"/>
      <c r="J478" s="56"/>
      <c r="K478" s="50"/>
    </row>
    <row r="479" spans="1:11">
      <c r="A479" s="27">
        <v>0.38700000000000001</v>
      </c>
      <c r="B479" s="34">
        <v>0.97319999999999995</v>
      </c>
      <c r="F479" s="50"/>
      <c r="G479" s="50"/>
      <c r="H479" s="50"/>
      <c r="I479" s="50"/>
      <c r="J479" s="52"/>
      <c r="K479" s="50"/>
    </row>
    <row r="480" spans="1:11">
      <c r="A480" s="27">
        <v>0.38800000000000001</v>
      </c>
      <c r="B480" s="34">
        <v>0.97350000000000003</v>
      </c>
      <c r="F480" s="50"/>
      <c r="G480" s="50"/>
      <c r="H480" s="50"/>
      <c r="I480" s="50"/>
      <c r="J480" s="52"/>
      <c r="K480" s="50"/>
    </row>
    <row r="481" spans="1:11">
      <c r="A481" s="27">
        <v>0.38900000000000001</v>
      </c>
      <c r="B481" s="34">
        <v>0.97370000000000001</v>
      </c>
      <c r="F481" s="50"/>
      <c r="G481" s="50"/>
      <c r="H481" s="50"/>
      <c r="I481" s="50"/>
      <c r="J481" s="56"/>
      <c r="K481" s="50"/>
    </row>
    <row r="482" spans="1:11">
      <c r="A482" s="27">
        <v>0.39</v>
      </c>
      <c r="B482" s="34">
        <v>0.97389999999999999</v>
      </c>
      <c r="F482" s="50"/>
      <c r="G482" s="50"/>
      <c r="H482" s="50"/>
      <c r="I482" s="50"/>
      <c r="J482" s="56"/>
      <c r="K482" s="50"/>
    </row>
    <row r="483" spans="1:11">
      <c r="A483" s="27">
        <v>0.39100000000000001</v>
      </c>
      <c r="B483" s="34">
        <v>0.97409999999999997</v>
      </c>
      <c r="F483" s="50"/>
      <c r="G483" s="50"/>
      <c r="H483" s="50"/>
      <c r="I483" s="50"/>
      <c r="J483" s="52"/>
      <c r="K483" s="50"/>
    </row>
    <row r="484" spans="1:11">
      <c r="A484" s="27">
        <v>0.39200000000000002</v>
      </c>
      <c r="B484" s="34">
        <v>0.97430000000000005</v>
      </c>
      <c r="F484" s="50"/>
      <c r="G484" s="50"/>
      <c r="H484" s="50"/>
      <c r="I484" s="50"/>
      <c r="J484" s="52"/>
      <c r="K484" s="50"/>
    </row>
    <row r="485" spans="1:11">
      <c r="A485" s="27">
        <v>0.39300000000000002</v>
      </c>
      <c r="B485" s="34">
        <v>0.97450000000000003</v>
      </c>
      <c r="F485" s="50"/>
      <c r="G485" s="50"/>
      <c r="H485" s="50"/>
      <c r="I485" s="50"/>
      <c r="J485" s="56"/>
      <c r="K485" s="50"/>
    </row>
    <row r="486" spans="1:11">
      <c r="A486" s="27">
        <v>0.39400000000000002</v>
      </c>
      <c r="B486" s="34">
        <v>0.9748</v>
      </c>
      <c r="F486" s="50"/>
      <c r="G486" s="50"/>
      <c r="H486" s="50"/>
      <c r="I486" s="50"/>
      <c r="J486" s="56"/>
      <c r="K486" s="50"/>
    </row>
    <row r="487" spans="1:11">
      <c r="A487" s="27">
        <v>0.39500000000000002</v>
      </c>
      <c r="B487" s="34">
        <v>0.97499999999999998</v>
      </c>
      <c r="F487" s="50"/>
      <c r="G487" s="50"/>
      <c r="H487" s="50"/>
      <c r="I487" s="50"/>
      <c r="J487" s="52"/>
      <c r="K487" s="50"/>
    </row>
    <row r="488" spans="1:11">
      <c r="A488" s="27">
        <v>0.39600000000000002</v>
      </c>
      <c r="B488" s="34">
        <v>0.97519999999999996</v>
      </c>
      <c r="F488" s="50"/>
      <c r="G488" s="50"/>
      <c r="H488" s="50"/>
      <c r="I488" s="50"/>
      <c r="J488" s="56"/>
      <c r="K488" s="50"/>
    </row>
    <row r="489" spans="1:11">
      <c r="A489" s="27">
        <v>0.39700000000000002</v>
      </c>
      <c r="B489" s="34">
        <v>0.97540000000000004</v>
      </c>
      <c r="F489" s="50"/>
      <c r="G489" s="50"/>
      <c r="H489" s="50"/>
      <c r="I489" s="50"/>
      <c r="J489" s="56"/>
      <c r="K489" s="50"/>
    </row>
    <row r="490" spans="1:11">
      <c r="A490" s="27">
        <v>0.39800000000000002</v>
      </c>
      <c r="B490" s="34">
        <v>0.97560000000000002</v>
      </c>
      <c r="F490" s="50"/>
      <c r="G490" s="50"/>
      <c r="H490" s="50"/>
      <c r="I490" s="50"/>
      <c r="J490" s="52"/>
      <c r="K490" s="50"/>
    </row>
    <row r="491" spans="1:11">
      <c r="A491" s="27">
        <v>0.39900000000000002</v>
      </c>
      <c r="B491" s="34">
        <v>0.9758</v>
      </c>
      <c r="F491" s="50"/>
      <c r="G491" s="50"/>
      <c r="H491" s="50"/>
      <c r="I491" s="50"/>
      <c r="J491" s="56"/>
      <c r="K491" s="50"/>
    </row>
    <row r="492" spans="1:11">
      <c r="A492" s="27">
        <v>0.4</v>
      </c>
      <c r="B492" s="34">
        <v>0.97609999999999997</v>
      </c>
      <c r="F492" s="50"/>
      <c r="G492" s="50"/>
      <c r="H492" s="50"/>
      <c r="I492" s="50"/>
      <c r="J492" s="52"/>
      <c r="K492" s="50"/>
    </row>
    <row r="493" spans="1:11">
      <c r="A493" s="27">
        <v>0.40100000000000002</v>
      </c>
      <c r="B493" s="34">
        <v>0.97629999999999995</v>
      </c>
      <c r="F493" s="50"/>
      <c r="G493" s="50"/>
      <c r="H493" s="50"/>
      <c r="I493" s="50"/>
      <c r="J493" s="56"/>
      <c r="K493" s="50"/>
    </row>
    <row r="494" spans="1:11">
      <c r="A494" s="27">
        <v>0.40200000000000002</v>
      </c>
      <c r="B494" s="34">
        <v>0.97650000000000003</v>
      </c>
      <c r="F494" s="50"/>
      <c r="G494" s="50"/>
      <c r="H494" s="50"/>
      <c r="I494" s="50"/>
      <c r="J494" s="56"/>
      <c r="K494" s="50"/>
    </row>
    <row r="495" spans="1:11">
      <c r="A495" s="27">
        <v>0.40300000000000002</v>
      </c>
      <c r="B495" s="34">
        <v>0.97660000000000002</v>
      </c>
      <c r="F495" s="50"/>
      <c r="G495" s="50"/>
      <c r="H495" s="50"/>
      <c r="I495" s="50"/>
      <c r="J495" s="52"/>
      <c r="K495" s="50"/>
    </row>
    <row r="496" spans="1:11">
      <c r="A496" s="27">
        <v>0.40400000000000003</v>
      </c>
      <c r="B496" s="34">
        <v>0.9768</v>
      </c>
      <c r="F496" s="50"/>
      <c r="G496" s="50"/>
      <c r="H496" s="50"/>
      <c r="I496" s="50"/>
      <c r="J496" s="52"/>
      <c r="K496" s="50"/>
    </row>
    <row r="497" spans="1:11">
      <c r="A497" s="27">
        <v>0.40500000000000003</v>
      </c>
      <c r="B497" s="34">
        <v>0.97699999999999998</v>
      </c>
      <c r="F497" s="50"/>
      <c r="G497" s="50"/>
      <c r="H497" s="50"/>
      <c r="I497" s="50"/>
      <c r="J497" s="52"/>
      <c r="K497" s="50"/>
    </row>
    <row r="498" spans="1:11">
      <c r="A498" s="27">
        <v>0.40600000000000003</v>
      </c>
      <c r="B498" s="34">
        <v>0.97719999999999996</v>
      </c>
      <c r="F498" s="50"/>
      <c r="G498" s="50"/>
      <c r="H498" s="50"/>
      <c r="I498" s="50"/>
      <c r="J498" s="52"/>
      <c r="K498" s="50"/>
    </row>
    <row r="499" spans="1:11">
      <c r="A499" s="27">
        <v>0.40699999999999997</v>
      </c>
      <c r="B499" s="34">
        <v>0.97740000000000005</v>
      </c>
      <c r="F499" s="50"/>
      <c r="G499" s="50"/>
      <c r="H499" s="50"/>
      <c r="I499" s="50"/>
      <c r="J499" s="52"/>
      <c r="K499" s="50"/>
    </row>
    <row r="500" spans="1:11">
      <c r="A500" s="27">
        <v>0.40799999999999997</v>
      </c>
      <c r="B500" s="34">
        <v>0.97760000000000002</v>
      </c>
      <c r="F500" s="50"/>
      <c r="G500" s="50"/>
      <c r="H500" s="50"/>
      <c r="I500" s="50"/>
      <c r="J500" s="50"/>
      <c r="K500" s="50"/>
    </row>
    <row r="501" spans="1:11">
      <c r="A501" s="27">
        <v>0.40899999999999997</v>
      </c>
      <c r="B501" s="34">
        <v>0.9778</v>
      </c>
      <c r="F501" s="50"/>
      <c r="G501" s="50"/>
      <c r="H501" s="50"/>
      <c r="I501" s="50"/>
      <c r="J501" s="50"/>
      <c r="K501" s="50"/>
    </row>
    <row r="502" spans="1:11">
      <c r="A502" s="27">
        <v>0.41</v>
      </c>
      <c r="B502" s="34">
        <v>0.97799999999999998</v>
      </c>
      <c r="F502" s="50"/>
      <c r="G502" s="50"/>
      <c r="H502" s="50"/>
      <c r="I502" s="50"/>
      <c r="J502" s="50"/>
      <c r="K502" s="50"/>
    </row>
    <row r="503" spans="1:11">
      <c r="A503" s="27">
        <v>0.41099999999999998</v>
      </c>
      <c r="B503" s="34">
        <v>0.97819999999999996</v>
      </c>
      <c r="F503" s="50"/>
      <c r="G503" s="50"/>
      <c r="H503" s="50"/>
      <c r="I503" s="50"/>
      <c r="J503" s="50"/>
      <c r="K503" s="50"/>
    </row>
    <row r="504" spans="1:11">
      <c r="A504" s="27">
        <v>0.41199999999999998</v>
      </c>
      <c r="B504" s="34">
        <v>0.97840000000000005</v>
      </c>
      <c r="F504" s="50"/>
      <c r="G504" s="50"/>
      <c r="H504" s="50"/>
      <c r="I504" s="50"/>
      <c r="J504" s="50"/>
      <c r="K504" s="50"/>
    </row>
    <row r="505" spans="1:11">
      <c r="A505" s="27">
        <v>0.41299999999999998</v>
      </c>
      <c r="B505" s="34">
        <v>0.97860000000000003</v>
      </c>
      <c r="F505" s="50"/>
      <c r="G505" s="50"/>
      <c r="H505" s="50"/>
      <c r="I505" s="50"/>
      <c r="J505" s="50"/>
      <c r="K505" s="50"/>
    </row>
    <row r="506" spans="1:11">
      <c r="A506" s="27">
        <v>0.41399999999999998</v>
      </c>
      <c r="B506" s="34">
        <v>0.9788</v>
      </c>
      <c r="F506" s="50"/>
      <c r="G506" s="50"/>
      <c r="H506" s="50"/>
      <c r="I506" s="50"/>
      <c r="J506" s="50"/>
      <c r="K506" s="50"/>
    </row>
    <row r="507" spans="1:11">
      <c r="A507" s="27">
        <v>0.41499999999999998</v>
      </c>
      <c r="B507" s="34">
        <v>0.97899999999999998</v>
      </c>
      <c r="F507" s="50"/>
      <c r="G507" s="50"/>
      <c r="H507" s="50"/>
      <c r="I507" s="50"/>
      <c r="J507" s="50"/>
      <c r="K507" s="50"/>
    </row>
    <row r="508" spans="1:11">
      <c r="A508" s="27">
        <v>0.41599999999999998</v>
      </c>
      <c r="B508" s="34">
        <v>0.97919999999999996</v>
      </c>
      <c r="F508" s="50"/>
      <c r="G508" s="50"/>
      <c r="H508" s="50"/>
      <c r="I508" s="50"/>
      <c r="J508" s="50"/>
      <c r="K508" s="50"/>
    </row>
    <row r="509" spans="1:11">
      <c r="A509" s="27">
        <v>0.41699999999999998</v>
      </c>
      <c r="B509" s="34">
        <v>0.97940000000000005</v>
      </c>
      <c r="F509" s="50"/>
      <c r="G509" s="50"/>
      <c r="H509" s="50"/>
      <c r="I509" s="50"/>
      <c r="J509" s="50"/>
      <c r="K509" s="50"/>
    </row>
    <row r="510" spans="1:11">
      <c r="A510" s="27">
        <v>0.41799999999999998</v>
      </c>
      <c r="B510" s="34">
        <v>0.97950000000000004</v>
      </c>
      <c r="F510" s="50"/>
      <c r="G510" s="50"/>
      <c r="H510" s="50"/>
      <c r="I510" s="50"/>
      <c r="J510" s="50"/>
      <c r="K510" s="50"/>
    </row>
    <row r="511" spans="1:11">
      <c r="A511" s="27">
        <v>0.41899999999999998</v>
      </c>
      <c r="B511" s="34">
        <v>0.97970000000000002</v>
      </c>
      <c r="F511" s="50"/>
      <c r="G511" s="50"/>
      <c r="H511" s="50"/>
      <c r="I511" s="50"/>
      <c r="J511" s="50"/>
      <c r="K511" s="50"/>
    </row>
    <row r="512" spans="1:11">
      <c r="A512" s="27">
        <v>0.42</v>
      </c>
      <c r="B512" s="34">
        <v>0.9798</v>
      </c>
      <c r="F512" s="50"/>
      <c r="G512" s="50"/>
      <c r="H512" s="50"/>
      <c r="I512" s="50"/>
      <c r="J512" s="50"/>
      <c r="K512" s="50"/>
    </row>
    <row r="513" spans="1:11">
      <c r="A513" s="27">
        <v>0.42099999999999999</v>
      </c>
      <c r="B513" s="34">
        <v>0.98</v>
      </c>
      <c r="F513" s="50"/>
      <c r="G513" s="50"/>
      <c r="H513" s="50"/>
      <c r="I513" s="50"/>
      <c r="J513" s="50"/>
      <c r="K513" s="50"/>
    </row>
    <row r="514" spans="1:11">
      <c r="A514" s="27">
        <v>0.42199999999999999</v>
      </c>
      <c r="B514" s="34">
        <v>0.98019999999999996</v>
      </c>
      <c r="F514" s="50"/>
      <c r="G514" s="50"/>
      <c r="H514" s="50"/>
      <c r="I514" s="50"/>
      <c r="J514" s="50"/>
      <c r="K514" s="50"/>
    </row>
    <row r="515" spans="1:11">
      <c r="A515" s="27">
        <v>0.42299999999999999</v>
      </c>
      <c r="B515" s="34">
        <v>0.98040000000000005</v>
      </c>
      <c r="F515" s="50"/>
      <c r="G515" s="50"/>
      <c r="H515" s="50"/>
      <c r="I515" s="50"/>
      <c r="J515" s="50"/>
      <c r="K515" s="50"/>
    </row>
    <row r="516" spans="1:11">
      <c r="A516" s="27">
        <v>0.42399999999999999</v>
      </c>
      <c r="B516" s="34">
        <v>0.98060000000000003</v>
      </c>
      <c r="F516" s="50"/>
      <c r="G516" s="50"/>
      <c r="H516" s="50"/>
      <c r="I516" s="50"/>
      <c r="J516" s="50"/>
      <c r="K516" s="50"/>
    </row>
    <row r="517" spans="1:11">
      <c r="A517" s="27">
        <v>0.42499999999999999</v>
      </c>
      <c r="B517" s="34">
        <v>0.98080000000000001</v>
      </c>
      <c r="F517" s="50"/>
      <c r="G517" s="50"/>
      <c r="H517" s="50"/>
      <c r="I517" s="50"/>
      <c r="J517" s="50"/>
      <c r="K517" s="50"/>
    </row>
    <row r="518" spans="1:11">
      <c r="A518" s="27">
        <v>0.42599999999999999</v>
      </c>
      <c r="B518" s="34">
        <v>0.98099999999999998</v>
      </c>
      <c r="F518" s="50"/>
      <c r="G518" s="50"/>
      <c r="H518" s="50"/>
      <c r="I518" s="50"/>
      <c r="J518" s="50"/>
      <c r="K518" s="50"/>
    </row>
    <row r="519" spans="1:11">
      <c r="A519" s="27">
        <v>0.42699999999999999</v>
      </c>
      <c r="B519" s="34">
        <v>0.98109999999999997</v>
      </c>
      <c r="F519" s="50"/>
      <c r="G519" s="50"/>
      <c r="H519" s="50"/>
      <c r="I519" s="50"/>
      <c r="J519" s="50"/>
      <c r="K519" s="50"/>
    </row>
    <row r="520" spans="1:11">
      <c r="A520" s="27">
        <v>0.42799999999999999</v>
      </c>
      <c r="B520" s="34">
        <v>0.98119999999999996</v>
      </c>
      <c r="F520" s="50"/>
      <c r="G520" s="50"/>
      <c r="H520" s="50"/>
      <c r="I520" s="50"/>
      <c r="J520" s="50"/>
      <c r="K520" s="50"/>
    </row>
    <row r="521" spans="1:11">
      <c r="A521" s="27">
        <v>0.42899999999999999</v>
      </c>
      <c r="B521" s="34">
        <v>0.98140000000000005</v>
      </c>
      <c r="F521" s="50"/>
      <c r="G521" s="50"/>
      <c r="H521" s="50"/>
      <c r="I521" s="50"/>
      <c r="J521" s="50"/>
      <c r="K521" s="50"/>
    </row>
    <row r="522" spans="1:11">
      <c r="A522" s="27">
        <v>0.43</v>
      </c>
      <c r="B522" s="34">
        <v>0.98160000000000003</v>
      </c>
      <c r="F522" s="50"/>
      <c r="G522" s="50"/>
      <c r="H522" s="50"/>
      <c r="I522" s="50"/>
      <c r="J522" s="50"/>
      <c r="K522" s="50"/>
    </row>
    <row r="523" spans="1:11">
      <c r="A523" s="27">
        <v>0.43099999999999999</v>
      </c>
      <c r="B523" s="34">
        <v>0.98180000000000001</v>
      </c>
      <c r="F523" s="50"/>
      <c r="G523" s="50"/>
      <c r="H523" s="50"/>
      <c r="I523" s="50"/>
      <c r="J523" s="50"/>
      <c r="K523" s="50"/>
    </row>
    <row r="524" spans="1:11">
      <c r="A524" s="27">
        <v>0.432</v>
      </c>
      <c r="B524" s="34">
        <v>0.9819</v>
      </c>
      <c r="F524" s="50"/>
      <c r="G524" s="50"/>
      <c r="H524" s="50"/>
      <c r="I524" s="50"/>
      <c r="J524" s="50"/>
      <c r="K524" s="50"/>
    </row>
    <row r="525" spans="1:11">
      <c r="A525" s="27">
        <v>0.433</v>
      </c>
      <c r="B525" s="34">
        <v>0.98209999999999997</v>
      </c>
      <c r="F525" s="50"/>
      <c r="G525" s="50"/>
      <c r="H525" s="50"/>
      <c r="I525" s="50"/>
      <c r="J525" s="50"/>
      <c r="K525" s="50"/>
    </row>
    <row r="526" spans="1:11">
      <c r="A526" s="27">
        <v>0.434</v>
      </c>
      <c r="B526" s="34">
        <v>0.98229999999999995</v>
      </c>
      <c r="F526" s="50"/>
      <c r="G526" s="50"/>
      <c r="H526" s="50"/>
      <c r="I526" s="50"/>
      <c r="J526" s="50"/>
      <c r="K526" s="50"/>
    </row>
    <row r="527" spans="1:11">
      <c r="A527" s="27">
        <v>0.435</v>
      </c>
      <c r="B527" s="34">
        <v>0.98240000000000005</v>
      </c>
      <c r="F527" s="50"/>
      <c r="G527" s="50"/>
      <c r="H527" s="50"/>
      <c r="I527" s="50"/>
      <c r="J527" s="50"/>
      <c r="K527" s="50"/>
    </row>
    <row r="528" spans="1:11">
      <c r="A528" s="27">
        <v>0.436</v>
      </c>
      <c r="B528" s="34">
        <v>0.98260000000000003</v>
      </c>
      <c r="F528" s="50"/>
      <c r="G528" s="50"/>
      <c r="H528" s="50"/>
      <c r="I528" s="50"/>
      <c r="J528" s="50"/>
      <c r="K528" s="50"/>
    </row>
    <row r="529" spans="1:11">
      <c r="A529" s="27">
        <v>0.437</v>
      </c>
      <c r="B529" s="34">
        <v>0.98280000000000001</v>
      </c>
      <c r="F529" s="50"/>
      <c r="G529" s="50"/>
      <c r="H529" s="50"/>
      <c r="I529" s="50"/>
      <c r="J529" s="50"/>
      <c r="K529" s="50"/>
    </row>
    <row r="530" spans="1:11">
      <c r="A530" s="27">
        <v>0.438</v>
      </c>
      <c r="B530" s="34">
        <v>0.9829</v>
      </c>
      <c r="F530" s="50"/>
      <c r="G530" s="50"/>
      <c r="H530" s="50"/>
      <c r="I530" s="50"/>
      <c r="J530" s="50"/>
      <c r="K530" s="50"/>
    </row>
    <row r="531" spans="1:11">
      <c r="A531" s="27">
        <v>0.439</v>
      </c>
      <c r="B531" s="34">
        <v>0.98299999999999998</v>
      </c>
      <c r="F531" s="50"/>
      <c r="G531" s="50"/>
      <c r="H531" s="50"/>
      <c r="I531" s="50"/>
      <c r="J531" s="50"/>
      <c r="K531" s="50"/>
    </row>
    <row r="532" spans="1:11">
      <c r="A532" s="27">
        <v>0.44</v>
      </c>
      <c r="B532" s="34">
        <v>0.98319999999999996</v>
      </c>
      <c r="F532" s="50"/>
      <c r="G532" s="50"/>
      <c r="H532" s="50"/>
      <c r="I532" s="50"/>
      <c r="J532" s="50"/>
      <c r="K532" s="50"/>
    </row>
    <row r="533" spans="1:11">
      <c r="A533" s="27">
        <v>0.441</v>
      </c>
      <c r="B533" s="34">
        <v>0.98329999999999995</v>
      </c>
      <c r="F533" s="50"/>
      <c r="G533" s="50"/>
      <c r="H533" s="50"/>
      <c r="I533" s="50"/>
      <c r="J533" s="50"/>
      <c r="K533" s="50"/>
    </row>
    <row r="534" spans="1:11">
      <c r="A534" s="27">
        <v>0.442</v>
      </c>
      <c r="B534" s="34">
        <v>0.98350000000000004</v>
      </c>
      <c r="F534" s="50"/>
      <c r="G534" s="50"/>
      <c r="H534" s="50"/>
      <c r="I534" s="50"/>
      <c r="J534" s="50"/>
      <c r="K534" s="50"/>
    </row>
    <row r="535" spans="1:11">
      <c r="A535" s="27">
        <v>0.443</v>
      </c>
      <c r="B535" s="34">
        <v>0.98360000000000003</v>
      </c>
    </row>
    <row r="536" spans="1:11">
      <c r="A536" s="27">
        <v>0.44400000000000001</v>
      </c>
      <c r="B536" s="34">
        <v>0.98380000000000001</v>
      </c>
    </row>
    <row r="537" spans="1:11">
      <c r="A537" s="27">
        <v>0.44500000000000001</v>
      </c>
      <c r="B537" s="34">
        <v>0.9839</v>
      </c>
    </row>
    <row r="538" spans="1:11">
      <c r="A538" s="27">
        <v>0.44600000000000001</v>
      </c>
      <c r="B538" s="34">
        <v>0.98409999999999997</v>
      </c>
    </row>
    <row r="539" spans="1:11">
      <c r="A539" s="27">
        <v>0.44700000000000001</v>
      </c>
      <c r="B539" s="34">
        <v>0.98429999999999995</v>
      </c>
    </row>
    <row r="540" spans="1:11">
      <c r="A540" s="27">
        <v>0.44800000000000001</v>
      </c>
      <c r="B540" s="34">
        <v>0.98440000000000005</v>
      </c>
    </row>
    <row r="541" spans="1:11">
      <c r="A541" s="27">
        <v>0.44900000000000001</v>
      </c>
      <c r="B541" s="34">
        <v>0.98460000000000003</v>
      </c>
    </row>
    <row r="542" spans="1:11">
      <c r="A542" s="27">
        <v>0.45</v>
      </c>
      <c r="B542" s="34">
        <v>0.98470000000000002</v>
      </c>
    </row>
    <row r="543" spans="1:11">
      <c r="A543" s="27">
        <v>0.45100000000000001</v>
      </c>
      <c r="B543" s="34">
        <v>0.98480000000000001</v>
      </c>
    </row>
    <row r="544" spans="1:11">
      <c r="A544" s="27">
        <v>0.45200000000000001</v>
      </c>
      <c r="B544" s="34">
        <v>0.9849</v>
      </c>
    </row>
    <row r="545" spans="1:2">
      <c r="A545" s="27">
        <v>0.45300000000000001</v>
      </c>
      <c r="B545" s="34">
        <v>0.98509999999999998</v>
      </c>
    </row>
    <row r="546" spans="1:2">
      <c r="A546" s="27">
        <v>0.45400000000000001</v>
      </c>
      <c r="B546" s="34">
        <v>0.98519999999999996</v>
      </c>
    </row>
    <row r="547" spans="1:2">
      <c r="A547" s="27">
        <v>0.45500000000000002</v>
      </c>
      <c r="B547" s="34">
        <v>0.98529999999999995</v>
      </c>
    </row>
    <row r="548" spans="1:2">
      <c r="A548" s="27">
        <v>0.45600000000000002</v>
      </c>
      <c r="B548" s="34">
        <v>0.98550000000000004</v>
      </c>
    </row>
    <row r="549" spans="1:2">
      <c r="A549" s="27">
        <v>0.45700000000000002</v>
      </c>
      <c r="B549" s="34">
        <v>0.98570000000000002</v>
      </c>
    </row>
    <row r="550" spans="1:2">
      <c r="A550" s="27">
        <v>0.45800000000000002</v>
      </c>
      <c r="B550" s="34">
        <v>0.98580000000000001</v>
      </c>
    </row>
    <row r="551" spans="1:2">
      <c r="A551" s="27">
        <v>0.45900000000000002</v>
      </c>
      <c r="B551" s="34">
        <v>0.9859</v>
      </c>
    </row>
    <row r="552" spans="1:2">
      <c r="A552" s="27">
        <v>0.46</v>
      </c>
      <c r="B552" s="34">
        <v>0.98599999999999999</v>
      </c>
    </row>
    <row r="553" spans="1:2">
      <c r="A553" s="27">
        <v>0.46100000000000002</v>
      </c>
      <c r="B553" s="34">
        <v>0.98619999999999997</v>
      </c>
    </row>
    <row r="554" spans="1:2">
      <c r="A554" s="27">
        <v>0.46200000000000002</v>
      </c>
      <c r="B554" s="34">
        <v>0.98629999999999995</v>
      </c>
    </row>
    <row r="555" spans="1:2">
      <c r="A555" s="27">
        <v>0.46300000000000002</v>
      </c>
      <c r="B555" s="34">
        <v>0.98640000000000005</v>
      </c>
    </row>
    <row r="556" spans="1:2">
      <c r="A556" s="27">
        <v>0.46400000000000002</v>
      </c>
      <c r="B556" s="34">
        <v>0.98650000000000004</v>
      </c>
    </row>
    <row r="557" spans="1:2">
      <c r="A557" s="27">
        <v>0.46500000000000002</v>
      </c>
      <c r="B557" s="34">
        <v>0.98670000000000002</v>
      </c>
    </row>
    <row r="558" spans="1:2">
      <c r="A558" s="27">
        <v>0.46600000000000003</v>
      </c>
      <c r="B558" s="34">
        <v>0.98680000000000001</v>
      </c>
    </row>
    <row r="559" spans="1:2">
      <c r="A559" s="27">
        <v>0.46700000000000003</v>
      </c>
      <c r="B559" s="34">
        <v>0.9869</v>
      </c>
    </row>
    <row r="560" spans="1:2">
      <c r="A560" s="27">
        <v>0.46800000000000003</v>
      </c>
      <c r="B560" s="34">
        <v>0.98709999999999998</v>
      </c>
    </row>
    <row r="561" spans="1:2">
      <c r="A561" s="27">
        <v>0.46899999999999997</v>
      </c>
      <c r="B561" s="34">
        <v>0.98719999999999997</v>
      </c>
    </row>
    <row r="562" spans="1:2">
      <c r="A562" s="27">
        <v>0.47</v>
      </c>
      <c r="B562" s="34">
        <v>0.98729999999999996</v>
      </c>
    </row>
    <row r="563" spans="1:2">
      <c r="A563" s="27">
        <v>0.47099999999999997</v>
      </c>
      <c r="B563" s="34">
        <v>0.98740000000000006</v>
      </c>
    </row>
    <row r="564" spans="1:2">
      <c r="A564" s="27">
        <v>0.47199999999999998</v>
      </c>
      <c r="B564" s="34">
        <v>0.98750000000000004</v>
      </c>
    </row>
    <row r="565" spans="1:2">
      <c r="A565" s="27">
        <v>0.47299999999999998</v>
      </c>
      <c r="B565" s="34">
        <v>0.98760000000000003</v>
      </c>
    </row>
    <row r="566" spans="1:2">
      <c r="A566" s="27">
        <v>0.47399999999999998</v>
      </c>
      <c r="B566" s="34">
        <v>0.98770000000000002</v>
      </c>
    </row>
    <row r="567" spans="1:2">
      <c r="A567" s="27">
        <v>0.47499999999999998</v>
      </c>
      <c r="B567" s="34">
        <v>0.98780000000000001</v>
      </c>
    </row>
    <row r="568" spans="1:2">
      <c r="A568" s="27">
        <v>0.47599999999999998</v>
      </c>
      <c r="B568" s="34">
        <v>0.98799999999999999</v>
      </c>
    </row>
    <row r="569" spans="1:2">
      <c r="A569" s="27">
        <v>0.47699999999999998</v>
      </c>
      <c r="B569" s="34">
        <v>0.98809999999999998</v>
      </c>
    </row>
    <row r="570" spans="1:2">
      <c r="A570" s="27">
        <v>0.47799999999999998</v>
      </c>
      <c r="B570" s="34">
        <v>0.98819999999999997</v>
      </c>
    </row>
    <row r="571" spans="1:2">
      <c r="A571" s="27">
        <v>0.47899999999999998</v>
      </c>
      <c r="B571" s="34">
        <v>0.98829999999999996</v>
      </c>
    </row>
    <row r="572" spans="1:2">
      <c r="A572" s="27">
        <v>0.48</v>
      </c>
      <c r="B572" s="34">
        <v>0.98850000000000005</v>
      </c>
    </row>
    <row r="573" spans="1:2">
      <c r="A573" s="27">
        <v>0.48099999999999998</v>
      </c>
      <c r="B573" s="34">
        <v>0.98860000000000003</v>
      </c>
    </row>
    <row r="574" spans="1:2">
      <c r="A574" s="27">
        <v>0.48199999999999998</v>
      </c>
      <c r="B574" s="34">
        <v>0.98870000000000002</v>
      </c>
    </row>
    <row r="575" spans="1:2">
      <c r="A575" s="27">
        <v>0.48299999999999998</v>
      </c>
      <c r="B575" s="34">
        <v>0.98880000000000001</v>
      </c>
    </row>
    <row r="576" spans="1:2">
      <c r="A576" s="27">
        <v>0.48399999999999999</v>
      </c>
      <c r="B576" s="34">
        <v>0.9889</v>
      </c>
    </row>
    <row r="577" spans="1:2">
      <c r="A577" s="27">
        <v>0.48499999999999999</v>
      </c>
      <c r="B577" s="34">
        <v>0.98899999999999999</v>
      </c>
    </row>
    <row r="578" spans="1:2">
      <c r="A578" s="27">
        <v>0.48599999999999999</v>
      </c>
      <c r="B578" s="34">
        <v>0.98909999999999998</v>
      </c>
    </row>
    <row r="579" spans="1:2">
      <c r="A579" s="27">
        <v>0.48699999999999999</v>
      </c>
      <c r="B579" s="34">
        <v>0.98919999999999997</v>
      </c>
    </row>
    <row r="580" spans="1:2">
      <c r="A580" s="27">
        <v>0.48799999999999999</v>
      </c>
      <c r="B580" s="34">
        <v>0.98929999999999996</v>
      </c>
    </row>
    <row r="581" spans="1:2">
      <c r="A581" s="27">
        <v>0.48899999999999999</v>
      </c>
      <c r="B581" s="34">
        <v>0.98950000000000005</v>
      </c>
    </row>
    <row r="582" spans="1:2">
      <c r="A582" s="27">
        <v>0.49</v>
      </c>
      <c r="B582" s="34">
        <v>0.98960000000000004</v>
      </c>
    </row>
    <row r="583" spans="1:2">
      <c r="A583" s="27">
        <v>0.49099999999999999</v>
      </c>
      <c r="B583" s="34">
        <v>0.98970000000000002</v>
      </c>
    </row>
    <row r="584" spans="1:2">
      <c r="A584" s="27">
        <v>0.49199999999999999</v>
      </c>
      <c r="B584" s="34">
        <v>0.98980000000000001</v>
      </c>
    </row>
    <row r="585" spans="1:2">
      <c r="A585" s="27">
        <v>0.49299999999999999</v>
      </c>
      <c r="B585" s="34">
        <v>0.9899</v>
      </c>
    </row>
    <row r="586" spans="1:2">
      <c r="A586" s="27">
        <v>0.49399999999999999</v>
      </c>
      <c r="B586" s="34">
        <v>0.9899</v>
      </c>
    </row>
    <row r="587" spans="1:2">
      <c r="A587" s="27">
        <v>0.495</v>
      </c>
      <c r="B587" s="34">
        <v>0.99</v>
      </c>
    </row>
    <row r="588" spans="1:2">
      <c r="A588" s="27">
        <v>0.496</v>
      </c>
      <c r="B588" s="34">
        <v>0.99009999999999998</v>
      </c>
    </row>
    <row r="589" spans="1:2">
      <c r="A589" s="27">
        <v>0.497</v>
      </c>
      <c r="B589" s="34">
        <v>0.99019999999999997</v>
      </c>
    </row>
    <row r="590" spans="1:2">
      <c r="A590" s="27">
        <v>0.498</v>
      </c>
      <c r="B590" s="34">
        <v>0.99029999999999996</v>
      </c>
    </row>
    <row r="591" spans="1:2">
      <c r="A591" s="27">
        <v>0.499</v>
      </c>
      <c r="B591" s="34">
        <v>0.99039999999999995</v>
      </c>
    </row>
    <row r="592" spans="1:2">
      <c r="A592" s="27">
        <v>0.5</v>
      </c>
      <c r="B592" s="34">
        <v>0.99050000000000005</v>
      </c>
    </row>
    <row r="593" spans="1:2">
      <c r="A593" s="27">
        <v>0.501</v>
      </c>
      <c r="B593" s="34">
        <v>0.99060000000000004</v>
      </c>
    </row>
    <row r="594" spans="1:2">
      <c r="A594" s="27">
        <v>0.502</v>
      </c>
      <c r="B594" s="34">
        <v>0.99070000000000003</v>
      </c>
    </row>
    <row r="595" spans="1:2">
      <c r="A595" s="27">
        <v>0.503</v>
      </c>
      <c r="B595" s="34">
        <v>0.99080000000000001</v>
      </c>
    </row>
    <row r="596" spans="1:2">
      <c r="A596" s="27">
        <v>0.504</v>
      </c>
      <c r="B596" s="34">
        <v>0.9909</v>
      </c>
    </row>
    <row r="597" spans="1:2">
      <c r="A597" s="27">
        <v>0.505</v>
      </c>
      <c r="B597" s="34">
        <v>0.9909</v>
      </c>
    </row>
    <row r="598" spans="1:2">
      <c r="A598" s="27">
        <v>0.50600000000000001</v>
      </c>
      <c r="B598" s="34">
        <v>0.99099999999999999</v>
      </c>
    </row>
    <row r="599" spans="1:2">
      <c r="A599" s="27">
        <v>0.50700000000000001</v>
      </c>
      <c r="B599" s="34">
        <v>0.99109999999999998</v>
      </c>
    </row>
    <row r="600" spans="1:2">
      <c r="A600" s="27">
        <v>0.50800000000000001</v>
      </c>
      <c r="B600" s="34">
        <v>0.99119999999999997</v>
      </c>
    </row>
    <row r="601" spans="1:2">
      <c r="A601" s="27">
        <v>0.50900000000000001</v>
      </c>
      <c r="B601" s="34">
        <v>0.99129999999999996</v>
      </c>
    </row>
    <row r="602" spans="1:2">
      <c r="A602" s="27">
        <v>0.51</v>
      </c>
      <c r="B602" s="34">
        <v>0.99139999999999995</v>
      </c>
    </row>
    <row r="603" spans="1:2">
      <c r="A603" s="27">
        <v>0.51100000000000001</v>
      </c>
      <c r="B603" s="34">
        <v>0.99150000000000005</v>
      </c>
    </row>
    <row r="604" spans="1:2">
      <c r="A604" s="27">
        <v>0.51200000000000001</v>
      </c>
      <c r="B604" s="34">
        <v>0.99150000000000005</v>
      </c>
    </row>
    <row r="605" spans="1:2">
      <c r="A605" s="27">
        <v>0.51300000000000001</v>
      </c>
      <c r="B605" s="34">
        <v>0.99160000000000004</v>
      </c>
    </row>
    <row r="606" spans="1:2">
      <c r="A606" s="27">
        <v>0.51400000000000001</v>
      </c>
      <c r="B606" s="34">
        <v>0.99170000000000003</v>
      </c>
    </row>
    <row r="607" spans="1:2">
      <c r="A607" s="27">
        <v>0.51500000000000001</v>
      </c>
      <c r="B607" s="34">
        <v>0.99180000000000001</v>
      </c>
    </row>
    <row r="608" spans="1:2">
      <c r="A608" s="27">
        <v>0.51600000000000001</v>
      </c>
      <c r="B608" s="34">
        <v>0.9919</v>
      </c>
    </row>
    <row r="609" spans="1:2">
      <c r="A609" s="27">
        <v>0.51700000000000002</v>
      </c>
      <c r="B609" s="34">
        <v>0.9919</v>
      </c>
    </row>
    <row r="610" spans="1:2">
      <c r="A610" s="27">
        <v>0.51800000000000002</v>
      </c>
      <c r="B610" s="34">
        <v>0.99199999999999999</v>
      </c>
    </row>
    <row r="611" spans="1:2">
      <c r="A611" s="27">
        <v>0.51900000000000002</v>
      </c>
      <c r="B611" s="34">
        <v>0.99209999999999998</v>
      </c>
    </row>
    <row r="612" spans="1:2">
      <c r="A612" s="27">
        <v>0.52</v>
      </c>
      <c r="B612" s="34">
        <v>0.99219999999999997</v>
      </c>
    </row>
    <row r="613" spans="1:2">
      <c r="A613" s="27">
        <v>0.52100000000000002</v>
      </c>
      <c r="B613" s="34">
        <v>0.99229999999999996</v>
      </c>
    </row>
    <row r="614" spans="1:2">
      <c r="A614" s="27">
        <v>0.52200000000000002</v>
      </c>
      <c r="B614" s="34">
        <v>0.99239999999999995</v>
      </c>
    </row>
    <row r="615" spans="1:2">
      <c r="A615" s="27">
        <v>0.52300000000000002</v>
      </c>
      <c r="B615" s="34">
        <v>0.99239999999999995</v>
      </c>
    </row>
    <row r="616" spans="1:2">
      <c r="A616" s="27">
        <v>0.52400000000000002</v>
      </c>
      <c r="B616" s="34">
        <v>0.99250000000000005</v>
      </c>
    </row>
    <row r="617" spans="1:2">
      <c r="A617" s="27">
        <v>0.52500000000000002</v>
      </c>
      <c r="B617" s="34">
        <v>0.99260000000000004</v>
      </c>
    </row>
    <row r="618" spans="1:2">
      <c r="A618" s="27">
        <v>0.52600000000000002</v>
      </c>
      <c r="B618" s="34">
        <v>0.99270000000000003</v>
      </c>
    </row>
    <row r="619" spans="1:2">
      <c r="A619" s="27">
        <v>0.52700000000000002</v>
      </c>
      <c r="B619" s="34">
        <v>0.99270000000000003</v>
      </c>
    </row>
    <row r="620" spans="1:2">
      <c r="A620" s="27">
        <v>0.52800000000000002</v>
      </c>
      <c r="B620" s="34">
        <v>0.99280000000000002</v>
      </c>
    </row>
    <row r="621" spans="1:2">
      <c r="A621" s="27">
        <v>0.52900000000000003</v>
      </c>
      <c r="B621" s="34">
        <v>0.9929</v>
      </c>
    </row>
    <row r="622" spans="1:2">
      <c r="A622" s="27">
        <v>0.53</v>
      </c>
      <c r="B622" s="34">
        <v>0.99299999999999999</v>
      </c>
    </row>
    <row r="623" spans="1:2">
      <c r="A623" s="27">
        <v>0.53100000000000003</v>
      </c>
      <c r="B623" s="34">
        <v>0.99319999999999997</v>
      </c>
    </row>
    <row r="624" spans="1:2">
      <c r="A624" s="27">
        <v>0.53200000000000003</v>
      </c>
      <c r="B624" s="34">
        <v>0.99319999999999997</v>
      </c>
    </row>
    <row r="625" spans="1:2">
      <c r="A625" s="27">
        <v>0.53300000000000003</v>
      </c>
      <c r="B625" s="34">
        <v>0.99319999999999997</v>
      </c>
    </row>
    <row r="626" spans="1:2">
      <c r="A626" s="27">
        <v>0.53400000000000003</v>
      </c>
      <c r="B626" s="34">
        <v>0.99329999999999996</v>
      </c>
    </row>
    <row r="627" spans="1:2">
      <c r="A627" s="27">
        <v>0.53500000000000003</v>
      </c>
      <c r="B627" s="34">
        <v>0.99329999999999996</v>
      </c>
    </row>
    <row r="628" spans="1:2">
      <c r="A628" s="27">
        <v>0.53600000000000003</v>
      </c>
      <c r="B628" s="34">
        <v>0.99339999999999995</v>
      </c>
    </row>
    <row r="629" spans="1:2">
      <c r="A629" s="27">
        <v>0.53700000000000003</v>
      </c>
      <c r="B629" s="34">
        <v>0.99350000000000005</v>
      </c>
    </row>
    <row r="630" spans="1:2">
      <c r="A630" s="27">
        <v>0.53800000000000003</v>
      </c>
      <c r="B630" s="34">
        <v>0.99350000000000005</v>
      </c>
    </row>
    <row r="631" spans="1:2">
      <c r="A631" s="27">
        <v>0.53900000000000003</v>
      </c>
      <c r="B631" s="34">
        <v>0.99360000000000004</v>
      </c>
    </row>
    <row r="632" spans="1:2">
      <c r="A632" s="27">
        <v>0.54</v>
      </c>
      <c r="B632" s="34">
        <v>0.99360000000000004</v>
      </c>
    </row>
    <row r="633" spans="1:2">
      <c r="A633" s="27">
        <v>0.54100000000000004</v>
      </c>
      <c r="B633" s="34">
        <v>0.99370000000000003</v>
      </c>
    </row>
    <row r="634" spans="1:2">
      <c r="A634" s="27">
        <v>0.54200000000000004</v>
      </c>
      <c r="B634" s="34">
        <v>0.99380000000000002</v>
      </c>
    </row>
    <row r="635" spans="1:2">
      <c r="A635" s="27">
        <v>0.54300000000000004</v>
      </c>
      <c r="B635" s="34">
        <v>0.99380000000000002</v>
      </c>
    </row>
    <row r="636" spans="1:2">
      <c r="A636" s="27">
        <v>0.54400000000000004</v>
      </c>
      <c r="B636" s="34">
        <v>0.99390000000000001</v>
      </c>
    </row>
    <row r="637" spans="1:2">
      <c r="A637" s="27">
        <v>0.54500000000000004</v>
      </c>
      <c r="B637" s="34">
        <v>0.99399999999999999</v>
      </c>
    </row>
    <row r="638" spans="1:2">
      <c r="A638" s="27">
        <v>0.54600000000000004</v>
      </c>
      <c r="B638" s="34">
        <v>0.99409999999999998</v>
      </c>
    </row>
    <row r="639" spans="1:2">
      <c r="A639" s="27">
        <v>0.54700000000000004</v>
      </c>
      <c r="B639" s="34">
        <v>0.99412999999999996</v>
      </c>
    </row>
    <row r="640" spans="1:2">
      <c r="A640" s="27">
        <v>0.54800000000000004</v>
      </c>
      <c r="B640" s="34">
        <v>0.99419999999999997</v>
      </c>
    </row>
    <row r="641" spans="1:2">
      <c r="A641" s="27">
        <v>0.54900000000000004</v>
      </c>
      <c r="B641" s="34">
        <v>0.99419999999999997</v>
      </c>
    </row>
    <row r="642" spans="1:2">
      <c r="A642" s="27">
        <v>0.55000000000000004</v>
      </c>
      <c r="B642" s="34">
        <v>0.99419999999999997</v>
      </c>
    </row>
    <row r="643" spans="1:2">
      <c r="A643" s="27">
        <v>0.55100000000000005</v>
      </c>
      <c r="B643" s="34">
        <v>0.99419999999999997</v>
      </c>
    </row>
    <row r="644" spans="1:2">
      <c r="A644" s="27">
        <v>0.55200000000000005</v>
      </c>
      <c r="B644" s="34">
        <v>0.99429999999999996</v>
      </c>
    </row>
    <row r="645" spans="1:2">
      <c r="A645" s="27">
        <v>0.55300000000000005</v>
      </c>
      <c r="B645" s="34">
        <v>0.99439999999999995</v>
      </c>
    </row>
    <row r="646" spans="1:2">
      <c r="A646" s="27">
        <v>0.55400000000000005</v>
      </c>
      <c r="B646" s="34">
        <v>0.99439999999999995</v>
      </c>
    </row>
    <row r="647" spans="1:2">
      <c r="A647" s="27">
        <v>0.55500000000000005</v>
      </c>
      <c r="B647" s="34">
        <v>0.99450000000000005</v>
      </c>
    </row>
    <row r="648" spans="1:2">
      <c r="A648" s="27">
        <v>0.55600000000000005</v>
      </c>
      <c r="B648" s="34">
        <v>0.99450000000000005</v>
      </c>
    </row>
    <row r="649" spans="1:2">
      <c r="A649" s="27">
        <v>0.55700000000000005</v>
      </c>
      <c r="B649" s="34">
        <v>0.99460000000000004</v>
      </c>
    </row>
    <row r="650" spans="1:2">
      <c r="A650" s="27">
        <v>0.55800000000000005</v>
      </c>
      <c r="B650" s="34">
        <v>0.99470000000000003</v>
      </c>
    </row>
    <row r="651" spans="1:2">
      <c r="A651" s="27">
        <v>0.55900000000000005</v>
      </c>
      <c r="B651" s="34">
        <v>0.99473</v>
      </c>
    </row>
    <row r="652" spans="1:2">
      <c r="A652" s="27">
        <v>0.56000000000000005</v>
      </c>
      <c r="B652" s="34">
        <v>0.99470000000000003</v>
      </c>
    </row>
    <row r="653" spans="1:2">
      <c r="A653" s="27">
        <v>0.56100000000000005</v>
      </c>
      <c r="B653" s="34">
        <v>0.99480000000000002</v>
      </c>
    </row>
    <row r="654" spans="1:2">
      <c r="A654" s="27">
        <v>0.56200000000000006</v>
      </c>
      <c r="B654" s="34">
        <v>0.99490000000000001</v>
      </c>
    </row>
    <row r="655" spans="1:2">
      <c r="A655" s="27">
        <v>0.56299999999999994</v>
      </c>
      <c r="B655" s="34">
        <v>0.99490000000000001</v>
      </c>
    </row>
    <row r="656" spans="1:2">
      <c r="A656" s="27">
        <v>0.56399999999999995</v>
      </c>
      <c r="B656" s="34">
        <v>0.995</v>
      </c>
    </row>
    <row r="657" spans="1:2">
      <c r="A657" s="27">
        <v>0.56499999999999995</v>
      </c>
      <c r="B657" s="34">
        <v>0.995</v>
      </c>
    </row>
    <row r="658" spans="1:2">
      <c r="A658" s="27">
        <v>0.56599999999999995</v>
      </c>
      <c r="B658" s="34">
        <v>0.99509999999999998</v>
      </c>
    </row>
    <row r="659" spans="1:2">
      <c r="A659" s="27">
        <v>0.56699999999999995</v>
      </c>
      <c r="B659" s="34">
        <v>0.99509999999999998</v>
      </c>
    </row>
    <row r="660" spans="1:2">
      <c r="A660" s="27">
        <v>0.56799999999999995</v>
      </c>
      <c r="B660" s="34">
        <v>0.99519999999999997</v>
      </c>
    </row>
    <row r="661" spans="1:2">
      <c r="A661" s="27">
        <v>0.56899999999999995</v>
      </c>
      <c r="B661" s="34">
        <v>0.99519999999999997</v>
      </c>
    </row>
    <row r="662" spans="1:2">
      <c r="A662" s="27">
        <v>0.56999999999999995</v>
      </c>
      <c r="B662" s="34">
        <v>0.99529999999999996</v>
      </c>
    </row>
    <row r="663" spans="1:2">
      <c r="A663" s="27">
        <v>0.57099999999999995</v>
      </c>
      <c r="B663" s="34">
        <v>0.99529999999999996</v>
      </c>
    </row>
    <row r="664" spans="1:2">
      <c r="A664" s="27">
        <v>0.57199999999999995</v>
      </c>
      <c r="B664" s="34">
        <v>0.99539999999999995</v>
      </c>
    </row>
    <row r="665" spans="1:2">
      <c r="A665" s="27">
        <v>0.57299999999999995</v>
      </c>
      <c r="B665" s="34">
        <v>0.99539999999999995</v>
      </c>
    </row>
    <row r="666" spans="1:2">
      <c r="A666" s="27">
        <v>0.57399999999999995</v>
      </c>
      <c r="B666" s="34">
        <v>0.99550000000000005</v>
      </c>
    </row>
    <row r="667" spans="1:2">
      <c r="A667" s="27">
        <v>0.57499999999999996</v>
      </c>
      <c r="B667" s="34">
        <v>0.99550000000000005</v>
      </c>
    </row>
    <row r="668" spans="1:2">
      <c r="A668" s="27">
        <v>0.57599999999999996</v>
      </c>
      <c r="B668" s="34">
        <v>0.99560000000000004</v>
      </c>
    </row>
    <row r="669" spans="1:2">
      <c r="A669" s="27">
        <v>0.57699999999999996</v>
      </c>
      <c r="B669" s="34">
        <v>0.99560000000000004</v>
      </c>
    </row>
    <row r="670" spans="1:2">
      <c r="A670" s="27">
        <v>0.57799999999999996</v>
      </c>
      <c r="B670" s="34">
        <v>0.99570000000000003</v>
      </c>
    </row>
    <row r="671" spans="1:2">
      <c r="A671" s="27">
        <v>0.57899999999999996</v>
      </c>
      <c r="B671" s="34">
        <v>0.99570000000000003</v>
      </c>
    </row>
    <row r="672" spans="1:2">
      <c r="A672" s="27">
        <v>0.57999999999999996</v>
      </c>
      <c r="B672" s="34">
        <v>0.99570000000000003</v>
      </c>
    </row>
    <row r="673" spans="1:2">
      <c r="A673" s="27">
        <v>0.58099999999999996</v>
      </c>
      <c r="B673" s="34">
        <v>0.99580000000000002</v>
      </c>
    </row>
    <row r="674" spans="1:2">
      <c r="A674" s="27">
        <v>0.58199999999999996</v>
      </c>
      <c r="B674" s="34">
        <v>0.99580000000000002</v>
      </c>
    </row>
    <row r="675" spans="1:2">
      <c r="A675" s="27">
        <v>0.58299999999999996</v>
      </c>
      <c r="B675" s="34">
        <v>0.99590000000000001</v>
      </c>
    </row>
    <row r="676" spans="1:2">
      <c r="A676" s="27">
        <v>0.58399999999999996</v>
      </c>
      <c r="B676" s="34">
        <v>0.99590000000000001</v>
      </c>
    </row>
    <row r="677" spans="1:2">
      <c r="A677" s="27">
        <v>0.58499999999999996</v>
      </c>
      <c r="B677" s="34">
        <v>0.996</v>
      </c>
    </row>
    <row r="678" spans="1:2">
      <c r="A678" s="27">
        <v>0.58599999999999997</v>
      </c>
      <c r="B678" s="34">
        <v>0.996</v>
      </c>
    </row>
    <row r="679" spans="1:2">
      <c r="A679" s="27">
        <v>0.58699999999999997</v>
      </c>
      <c r="B679" s="34">
        <v>0.996</v>
      </c>
    </row>
    <row r="680" spans="1:2">
      <c r="A680" s="27">
        <v>0.58799999999999997</v>
      </c>
      <c r="B680" s="34">
        <v>0.99609999999999999</v>
      </c>
    </row>
    <row r="681" spans="1:2">
      <c r="A681" s="27">
        <v>0.58899999999999997</v>
      </c>
      <c r="B681" s="34">
        <v>0.99609999999999999</v>
      </c>
    </row>
    <row r="682" spans="1:2">
      <c r="A682" s="27">
        <v>0.59</v>
      </c>
      <c r="B682" s="34">
        <v>0.99619999999999997</v>
      </c>
    </row>
    <row r="683" spans="1:2">
      <c r="A683" s="27">
        <v>0.59099999999999997</v>
      </c>
      <c r="B683" s="34">
        <v>0.99619999999999997</v>
      </c>
    </row>
    <row r="684" spans="1:2">
      <c r="A684" s="27">
        <v>0.59199999999999997</v>
      </c>
      <c r="B684" s="34">
        <v>0.99629999999999996</v>
      </c>
    </row>
    <row r="685" spans="1:2">
      <c r="A685" s="27">
        <v>0.59299999999999997</v>
      </c>
      <c r="B685" s="34">
        <v>0.99629999999999996</v>
      </c>
    </row>
    <row r="686" spans="1:2">
      <c r="A686" s="27">
        <v>0.59399999999999997</v>
      </c>
      <c r="B686" s="34">
        <v>0.99629999999999996</v>
      </c>
    </row>
    <row r="687" spans="1:2">
      <c r="A687" s="27">
        <v>0.59499999999999997</v>
      </c>
      <c r="B687" s="34">
        <v>0.99639999999999995</v>
      </c>
    </row>
    <row r="688" spans="1:2">
      <c r="A688" s="27">
        <v>0.59599999999999997</v>
      </c>
      <c r="B688" s="34">
        <v>0.99639999999999995</v>
      </c>
    </row>
    <row r="689" spans="1:2">
      <c r="A689" s="27">
        <v>0.59699999999999998</v>
      </c>
      <c r="B689" s="34">
        <v>0.99639999999999995</v>
      </c>
    </row>
    <row r="690" spans="1:2">
      <c r="A690" s="27">
        <v>0.59799999999999998</v>
      </c>
      <c r="B690" s="34">
        <v>0.99650000000000005</v>
      </c>
    </row>
    <row r="691" spans="1:2">
      <c r="A691" s="27">
        <v>0.59899999999999998</v>
      </c>
      <c r="B691" s="34">
        <v>0.99650000000000005</v>
      </c>
    </row>
    <row r="692" spans="1:2">
      <c r="A692" s="27">
        <v>0.6</v>
      </c>
      <c r="B692" s="34">
        <v>0.99650000000000005</v>
      </c>
    </row>
    <row r="693" spans="1:2">
      <c r="A693" s="27">
        <v>0.61</v>
      </c>
      <c r="B693" s="34">
        <v>0.99690000000000001</v>
      </c>
    </row>
    <row r="694" spans="1:2">
      <c r="A694" s="27">
        <v>0.62</v>
      </c>
      <c r="B694" s="34">
        <v>0.99719999999999998</v>
      </c>
    </row>
    <row r="695" spans="1:2">
      <c r="A695" s="27">
        <v>0.63</v>
      </c>
      <c r="B695" s="34">
        <v>0.99750000000000005</v>
      </c>
    </row>
    <row r="696" spans="1:2">
      <c r="A696" s="27">
        <v>0.64</v>
      </c>
      <c r="B696" s="34">
        <v>0.99770000000000003</v>
      </c>
    </row>
    <row r="697" spans="1:2">
      <c r="A697" s="27">
        <v>0.65</v>
      </c>
      <c r="B697" s="34">
        <v>0.998</v>
      </c>
    </row>
    <row r="698" spans="1:2">
      <c r="A698" s="27">
        <v>0.66</v>
      </c>
      <c r="B698" s="34">
        <v>0.99819999999999998</v>
      </c>
    </row>
    <row r="699" spans="1:2">
      <c r="A699" s="27">
        <v>0.67</v>
      </c>
      <c r="B699" s="34">
        <v>0.99829999999999997</v>
      </c>
    </row>
    <row r="700" spans="1:2">
      <c r="A700" s="27">
        <v>0.68</v>
      </c>
      <c r="B700" s="34">
        <v>0.99850000000000005</v>
      </c>
    </row>
    <row r="701" spans="1:2">
      <c r="A701" s="27">
        <v>0.69</v>
      </c>
      <c r="B701" s="34">
        <v>0.99870000000000003</v>
      </c>
    </row>
    <row r="702" spans="1:2">
      <c r="A702" s="27">
        <v>0.7</v>
      </c>
      <c r="B702" s="34">
        <v>0.99880000000000002</v>
      </c>
    </row>
    <row r="703" spans="1:2">
      <c r="A703" s="27">
        <v>0.71</v>
      </c>
      <c r="B703" s="34">
        <v>0.99890000000000001</v>
      </c>
    </row>
    <row r="704" spans="1:2">
      <c r="A704" s="27">
        <v>0.72</v>
      </c>
      <c r="B704" s="34">
        <v>0.999</v>
      </c>
    </row>
    <row r="705" spans="1:2">
      <c r="A705" s="27">
        <v>0.73</v>
      </c>
      <c r="B705" s="34">
        <v>0.99909999999999999</v>
      </c>
    </row>
    <row r="706" spans="1:2">
      <c r="A706" s="27">
        <v>0.74</v>
      </c>
      <c r="B706" s="34">
        <v>0.99919999999999998</v>
      </c>
    </row>
    <row r="707" spans="1:2">
      <c r="A707" s="27">
        <v>0.75</v>
      </c>
      <c r="B707" s="34">
        <v>0.99929999999999997</v>
      </c>
    </row>
    <row r="708" spans="1:2">
      <c r="A708" s="27">
        <v>0.76</v>
      </c>
      <c r="B708" s="34">
        <v>0.99939999999999996</v>
      </c>
    </row>
    <row r="709" spans="1:2">
      <c r="A709" s="27">
        <v>0.77</v>
      </c>
      <c r="B709" s="34">
        <v>0.99950000000000006</v>
      </c>
    </row>
    <row r="710" spans="1:2">
      <c r="A710" s="27">
        <v>0.78</v>
      </c>
      <c r="B710" s="34">
        <v>0.99960000000000004</v>
      </c>
    </row>
    <row r="711" spans="1:2">
      <c r="A711" s="27">
        <v>0.79</v>
      </c>
      <c r="B711" s="34">
        <v>0.99960000000000004</v>
      </c>
    </row>
    <row r="712" spans="1:2">
      <c r="A712" s="27">
        <v>0.8</v>
      </c>
      <c r="B712" s="34">
        <v>0.99960000000000004</v>
      </c>
    </row>
    <row r="713" spans="1:2">
      <c r="A713" s="27">
        <v>0.81</v>
      </c>
      <c r="B713" s="34">
        <v>0.99960000000000004</v>
      </c>
    </row>
    <row r="714" spans="1:2">
      <c r="A714" s="27">
        <v>0.82</v>
      </c>
      <c r="B714" s="34">
        <v>0.99970000000000003</v>
      </c>
    </row>
    <row r="715" spans="1:2">
      <c r="A715" s="27">
        <v>0.83</v>
      </c>
      <c r="B715" s="34">
        <v>0.99970000000000003</v>
      </c>
    </row>
    <row r="716" spans="1:2">
      <c r="A716" s="27">
        <v>0.84</v>
      </c>
      <c r="B716" s="34">
        <v>0.99970000000000003</v>
      </c>
    </row>
    <row r="717" spans="1:2">
      <c r="A717" s="27">
        <v>0.85</v>
      </c>
      <c r="B717" s="34">
        <v>0.99980000000000002</v>
      </c>
    </row>
    <row r="718" spans="1:2">
      <c r="A718" s="27">
        <v>0.86</v>
      </c>
      <c r="B718" s="34">
        <v>0.99980000000000002</v>
      </c>
    </row>
    <row r="719" spans="1:2">
      <c r="A719" s="27">
        <v>0.87</v>
      </c>
      <c r="B719" s="34">
        <v>0.99980000000000002</v>
      </c>
    </row>
    <row r="720" spans="1:2">
      <c r="A720" s="27">
        <v>0.88</v>
      </c>
      <c r="B720" s="34">
        <v>0.99980000000000002</v>
      </c>
    </row>
    <row r="721" spans="1:2">
      <c r="A721" s="27">
        <v>0.89</v>
      </c>
      <c r="B721" s="34">
        <v>0.99980000000000002</v>
      </c>
    </row>
    <row r="722" spans="1:2">
      <c r="A722" s="27">
        <v>0.9</v>
      </c>
      <c r="B722" s="34">
        <v>0.99990000000000001</v>
      </c>
    </row>
    <row r="723" spans="1:2">
      <c r="A723" s="27">
        <v>0.91</v>
      </c>
      <c r="B723" s="34">
        <v>0.99990000000000001</v>
      </c>
    </row>
    <row r="724" spans="1:2">
      <c r="A724" s="27">
        <v>0.92</v>
      </c>
      <c r="B724" s="34">
        <v>0.99990000000000001</v>
      </c>
    </row>
    <row r="725" spans="1:2">
      <c r="A725" s="27">
        <v>0.93</v>
      </c>
      <c r="B725" s="34">
        <v>0.99990000000000001</v>
      </c>
    </row>
    <row r="726" spans="1:2">
      <c r="A726" s="27">
        <v>0.94</v>
      </c>
      <c r="B726" s="34">
        <v>0.99990000000000001</v>
      </c>
    </row>
    <row r="727" spans="1:2">
      <c r="A727" s="27">
        <v>0.95</v>
      </c>
      <c r="B727" s="34">
        <v>0.99990000000000001</v>
      </c>
    </row>
    <row r="728" spans="1:2">
      <c r="A728" s="27">
        <v>0.96</v>
      </c>
      <c r="B728" s="34">
        <v>0.99990000000000001</v>
      </c>
    </row>
    <row r="729" spans="1:2">
      <c r="A729" s="27">
        <v>0.97</v>
      </c>
      <c r="B729" s="34">
        <v>0.99990000000000001</v>
      </c>
    </row>
    <row r="730" spans="1:2">
      <c r="A730" s="27">
        <v>0.98</v>
      </c>
      <c r="B730" s="34">
        <v>0.99990000000000001</v>
      </c>
    </row>
    <row r="731" spans="1:2">
      <c r="A731" s="27">
        <v>0.99</v>
      </c>
      <c r="B731" s="34">
        <v>1</v>
      </c>
    </row>
    <row r="732" spans="1:2">
      <c r="A732" s="27">
        <v>1</v>
      </c>
      <c r="B732" s="34">
        <v>1</v>
      </c>
    </row>
  </sheetData>
  <mergeCells count="111">
    <mergeCell ref="AA3:AF3"/>
    <mergeCell ref="AH3:AH4"/>
    <mergeCell ref="AI3:AN3"/>
    <mergeCell ref="D20:G20"/>
    <mergeCell ref="D21:D22"/>
    <mergeCell ref="E21:G21"/>
    <mergeCell ref="G328:J328"/>
    <mergeCell ref="G332:I332"/>
    <mergeCell ref="R2:R3"/>
    <mergeCell ref="S2:S3"/>
    <mergeCell ref="T2:X2"/>
    <mergeCell ref="Z3:Z4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9:I429"/>
    <mergeCell ref="G430:I430"/>
    <mergeCell ref="G431:I431"/>
    <mergeCell ref="G423:I423"/>
    <mergeCell ref="G424:I424"/>
    <mergeCell ref="G425:I425"/>
    <mergeCell ref="G426:I426"/>
    <mergeCell ref="G427:I427"/>
    <mergeCell ref="G428:I428"/>
  </mergeCells>
  <phoneticPr fontId="39" type="noConversion"/>
  <pageMargins left="0.75" right="0.75" top="1" bottom="1" header="0.5" footer="0.5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32"/>
  <sheetViews>
    <sheetView workbookViewId="0">
      <selection activeCell="Q23" sqref="Q23"/>
    </sheetView>
  </sheetViews>
  <sheetFormatPr defaultRowHeight="14.25"/>
  <cols>
    <col min="1" max="1" width="8.88671875" style="59"/>
    <col min="2" max="2" width="10.33203125" style="59" bestFit="1" customWidth="1"/>
    <col min="3" max="24" width="8.88671875" style="59"/>
    <col min="25" max="39" width="8" style="61" customWidth="1"/>
    <col min="40" max="16384" width="8.88671875" style="59"/>
  </cols>
  <sheetData>
    <row r="1" spans="1:39" ht="16.5">
      <c r="A1" s="58" t="s">
        <v>143</v>
      </c>
      <c r="B1" s="58" t="s">
        <v>144</v>
      </c>
      <c r="D1" s="1577" t="s">
        <v>160</v>
      </c>
      <c r="E1" s="1577" t="s">
        <v>161</v>
      </c>
      <c r="F1" s="1577"/>
      <c r="G1" s="1577"/>
      <c r="H1" s="1577"/>
      <c r="J1" s="60" t="s">
        <v>162</v>
      </c>
      <c r="K1" s="61"/>
      <c r="L1" s="61"/>
      <c r="M1" s="61"/>
      <c r="N1" s="61"/>
      <c r="P1" s="62" t="s">
        <v>163</v>
      </c>
      <c r="Y1" s="60" t="s">
        <v>147</v>
      </c>
      <c r="AG1" s="60" t="s">
        <v>148</v>
      </c>
    </row>
    <row r="2" spans="1:39">
      <c r="A2" s="63"/>
      <c r="B2" s="64"/>
      <c r="D2" s="1577"/>
      <c r="E2" s="65">
        <v>0.7</v>
      </c>
      <c r="F2" s="65">
        <v>0.5</v>
      </c>
      <c r="G2" s="65">
        <v>0.3</v>
      </c>
      <c r="H2" s="65">
        <v>0</v>
      </c>
      <c r="J2" s="61"/>
      <c r="K2" s="61"/>
      <c r="L2" s="61"/>
      <c r="M2" s="61"/>
      <c r="N2" s="61"/>
      <c r="P2" s="66" t="s">
        <v>164</v>
      </c>
      <c r="Q2" s="67">
        <v>10</v>
      </c>
      <c r="R2" s="68">
        <v>11</v>
      </c>
      <c r="S2" s="68">
        <v>12</v>
      </c>
      <c r="T2" s="68">
        <v>13</v>
      </c>
      <c r="U2" s="68">
        <v>14</v>
      </c>
      <c r="V2" s="69">
        <v>15</v>
      </c>
      <c r="W2" s="69">
        <v>16</v>
      </c>
      <c r="X2" s="69">
        <v>18</v>
      </c>
    </row>
    <row r="3" spans="1:39">
      <c r="A3" s="63">
        <v>1E-4</v>
      </c>
      <c r="B3" s="70">
        <v>4.4669999999999996</v>
      </c>
      <c r="D3" s="65">
        <v>-2.4</v>
      </c>
      <c r="E3" s="65">
        <v>0.99980000000000002</v>
      </c>
      <c r="F3" s="65"/>
      <c r="G3" s="65"/>
      <c r="H3" s="65"/>
      <c r="J3" s="1577" t="s">
        <v>165</v>
      </c>
      <c r="K3" s="1577" t="s">
        <v>166</v>
      </c>
      <c r="L3" s="1577"/>
      <c r="M3" s="1577"/>
      <c r="N3" s="1577"/>
      <c r="P3" s="71" t="s">
        <v>167</v>
      </c>
      <c r="Q3" s="72" t="s">
        <v>168</v>
      </c>
      <c r="R3" s="73" t="s">
        <v>168</v>
      </c>
      <c r="S3" s="73" t="s">
        <v>168</v>
      </c>
      <c r="T3" s="73" t="s">
        <v>168</v>
      </c>
      <c r="U3" s="73" t="s">
        <v>168</v>
      </c>
      <c r="V3" s="74" t="s">
        <v>168</v>
      </c>
      <c r="W3" s="74" t="s">
        <v>168</v>
      </c>
      <c r="X3" s="74" t="s">
        <v>168</v>
      </c>
      <c r="Y3" s="1577" t="s">
        <v>155</v>
      </c>
      <c r="Z3" s="1577" t="s">
        <v>156</v>
      </c>
      <c r="AA3" s="1577"/>
      <c r="AB3" s="1577"/>
      <c r="AC3" s="1577"/>
      <c r="AD3" s="1577"/>
      <c r="AE3" s="1577"/>
      <c r="AG3" s="1577" t="s">
        <v>155</v>
      </c>
      <c r="AH3" s="1577" t="s">
        <v>156</v>
      </c>
      <c r="AI3" s="1577"/>
      <c r="AJ3" s="1577"/>
      <c r="AK3" s="1577"/>
      <c r="AL3" s="1577"/>
      <c r="AM3" s="1577"/>
    </row>
    <row r="4" spans="1:39">
      <c r="A4" s="63">
        <v>2.0000000000000001E-4</v>
      </c>
      <c r="B4" s="70">
        <v>3.7570000000000001</v>
      </c>
      <c r="D4" s="65">
        <v>-2.2999999999999998</v>
      </c>
      <c r="E4" s="65">
        <v>0.9899</v>
      </c>
      <c r="F4" s="65"/>
      <c r="G4" s="65"/>
      <c r="H4" s="65"/>
      <c r="J4" s="1577"/>
      <c r="K4" s="75">
        <v>10</v>
      </c>
      <c r="L4" s="75">
        <v>20</v>
      </c>
      <c r="M4" s="75">
        <v>30</v>
      </c>
      <c r="N4" s="75">
        <v>100</v>
      </c>
      <c r="P4" s="76">
        <v>8</v>
      </c>
      <c r="Q4" s="77">
        <v>83.82</v>
      </c>
      <c r="R4" s="78">
        <v>93.11</v>
      </c>
      <c r="S4" s="78">
        <v>102.33</v>
      </c>
      <c r="T4" s="78">
        <v>111.5</v>
      </c>
      <c r="U4" s="78">
        <v>120.62</v>
      </c>
      <c r="V4" s="79">
        <v>129.71</v>
      </c>
      <c r="W4" s="79">
        <v>138.77000000000001</v>
      </c>
      <c r="X4" s="79">
        <v>156.82</v>
      </c>
      <c r="Y4" s="1577"/>
      <c r="Z4" s="65">
        <v>2E-3</v>
      </c>
      <c r="AA4" s="65">
        <v>5.0000000000000001E-3</v>
      </c>
      <c r="AB4" s="65">
        <v>0.01</v>
      </c>
      <c r="AC4" s="65">
        <v>0.02</v>
      </c>
      <c r="AD4" s="65">
        <v>0.04</v>
      </c>
      <c r="AE4" s="65">
        <v>0.08</v>
      </c>
      <c r="AG4" s="1577"/>
      <c r="AH4" s="65">
        <v>2E-3</v>
      </c>
      <c r="AI4" s="65">
        <v>5.0000000000000001E-3</v>
      </c>
      <c r="AJ4" s="65">
        <v>0.01</v>
      </c>
      <c r="AK4" s="65">
        <v>0.02</v>
      </c>
      <c r="AL4" s="65">
        <v>0.04</v>
      </c>
      <c r="AM4" s="65">
        <v>0.08</v>
      </c>
    </row>
    <row r="5" spans="1:39">
      <c r="A5" s="63">
        <v>2.9999999999999997E-4</v>
      </c>
      <c r="B5" s="70">
        <v>3.395</v>
      </c>
      <c r="D5" s="65">
        <v>-2.2999999999999998</v>
      </c>
      <c r="E5" s="65">
        <v>0.99</v>
      </c>
      <c r="F5" s="65"/>
      <c r="G5" s="65"/>
      <c r="H5" s="65"/>
      <c r="J5" s="65">
        <v>2E-3</v>
      </c>
      <c r="K5" s="65">
        <v>2.855</v>
      </c>
      <c r="L5" s="65">
        <v>3.3</v>
      </c>
      <c r="M5" s="65">
        <v>3.4940000000000002</v>
      </c>
      <c r="N5" s="65">
        <v>3.7309999999999999</v>
      </c>
      <c r="P5" s="80">
        <v>9</v>
      </c>
      <c r="Q5" s="81">
        <v>88.27</v>
      </c>
      <c r="R5" s="82">
        <v>98.18</v>
      </c>
      <c r="S5" s="82">
        <v>108.01</v>
      </c>
      <c r="T5" s="82">
        <v>117.78</v>
      </c>
      <c r="U5" s="82">
        <v>127.49</v>
      </c>
      <c r="V5" s="83">
        <v>137.15</v>
      </c>
      <c r="W5" s="83">
        <v>146.79</v>
      </c>
      <c r="X5" s="83">
        <v>165.98</v>
      </c>
      <c r="Y5" s="84">
        <v>0</v>
      </c>
      <c r="Z5" s="85">
        <v>0.69</v>
      </c>
      <c r="AA5" s="85">
        <v>0.46</v>
      </c>
      <c r="AB5" s="85">
        <v>0.34</v>
      </c>
      <c r="AC5" s="85">
        <v>0.25</v>
      </c>
      <c r="AD5" s="85">
        <v>0.2</v>
      </c>
      <c r="AE5" s="85">
        <v>0.16</v>
      </c>
      <c r="AG5" s="84">
        <v>0</v>
      </c>
      <c r="AH5" s="86">
        <v>1.452</v>
      </c>
      <c r="AI5" s="86">
        <v>1.448</v>
      </c>
      <c r="AJ5" s="86">
        <v>1.4410000000000001</v>
      </c>
      <c r="AK5" s="86">
        <v>1.427</v>
      </c>
      <c r="AL5" s="86">
        <v>1.4079999999999999</v>
      </c>
      <c r="AM5" s="86">
        <v>1.383</v>
      </c>
    </row>
    <row r="6" spans="1:39">
      <c r="A6" s="63">
        <v>4.0000000000000002E-4</v>
      </c>
      <c r="B6" s="70">
        <v>3.16</v>
      </c>
      <c r="D6" s="65">
        <v>-2.2000000000000002</v>
      </c>
      <c r="E6" s="65">
        <v>0.98019999999999996</v>
      </c>
      <c r="F6" s="65"/>
      <c r="G6" s="65"/>
      <c r="H6" s="65"/>
      <c r="J6" s="65">
        <v>2.5000000000000001E-3</v>
      </c>
      <c r="K6" s="65">
        <v>2.6760000000000002</v>
      </c>
      <c r="L6" s="65">
        <v>3.109</v>
      </c>
      <c r="M6" s="65">
        <v>3.298</v>
      </c>
      <c r="N6" s="65">
        <v>3.5030000000000001</v>
      </c>
      <c r="P6" s="80">
        <v>10</v>
      </c>
      <c r="Q6" s="81">
        <v>92.37</v>
      </c>
      <c r="R6" s="82">
        <v>102.89</v>
      </c>
      <c r="S6" s="82">
        <v>113.3</v>
      </c>
      <c r="T6" s="82">
        <v>123.63</v>
      </c>
      <c r="U6" s="82">
        <v>133.91</v>
      </c>
      <c r="V6" s="83">
        <v>144.13</v>
      </c>
      <c r="W6" s="83">
        <v>154.31</v>
      </c>
      <c r="X6" s="83">
        <v>174.58</v>
      </c>
      <c r="Y6" s="84">
        <v>0.1</v>
      </c>
      <c r="Z6" s="85">
        <v>0.72</v>
      </c>
      <c r="AA6" s="85">
        <v>0.51</v>
      </c>
      <c r="AB6" s="85">
        <v>0.39</v>
      </c>
      <c r="AC6" s="85">
        <v>0.31</v>
      </c>
      <c r="AD6" s="85">
        <v>0.26</v>
      </c>
      <c r="AE6" s="85">
        <v>0.21</v>
      </c>
      <c r="AG6" s="84">
        <v>0.1</v>
      </c>
      <c r="AH6" s="86">
        <v>1.4390000000000001</v>
      </c>
      <c r="AI6" s="86">
        <v>1.4259999999999999</v>
      </c>
      <c r="AJ6" s="86">
        <v>1.41</v>
      </c>
      <c r="AK6" s="86">
        <v>1.383</v>
      </c>
      <c r="AL6" s="86">
        <v>1.353</v>
      </c>
      <c r="AM6" s="86">
        <v>1.323</v>
      </c>
    </row>
    <row r="7" spans="1:39">
      <c r="A7" s="63">
        <v>5.0000000000000001E-4</v>
      </c>
      <c r="B7" s="70">
        <v>2.9889999999999999</v>
      </c>
      <c r="D7" s="65">
        <v>-2.1</v>
      </c>
      <c r="E7" s="65">
        <v>0.96870000000000001</v>
      </c>
      <c r="F7" s="65"/>
      <c r="G7" s="65"/>
      <c r="H7" s="65"/>
      <c r="J7" s="65">
        <v>3.0000000000000001E-3</v>
      </c>
      <c r="K7" s="65">
        <v>2.536</v>
      </c>
      <c r="L7" s="65">
        <v>2.9359999999999999</v>
      </c>
      <c r="M7" s="65">
        <v>3.1230000000000002</v>
      </c>
      <c r="N7" s="65">
        <v>3.3180000000000001</v>
      </c>
      <c r="P7" s="80">
        <v>12</v>
      </c>
      <c r="Q7" s="81">
        <v>99.73</v>
      </c>
      <c r="R7" s="82">
        <v>111.38</v>
      </c>
      <c r="S7" s="82">
        <v>122.89</v>
      </c>
      <c r="T7" s="82">
        <v>134.31</v>
      </c>
      <c r="U7" s="82">
        <v>145.63999999999999</v>
      </c>
      <c r="V7" s="83">
        <v>156.91</v>
      </c>
      <c r="W7" s="83">
        <v>168.13</v>
      </c>
      <c r="X7" s="83">
        <v>190.44</v>
      </c>
      <c r="Y7" s="84">
        <v>0.2</v>
      </c>
      <c r="Z7" s="85">
        <v>0.77</v>
      </c>
      <c r="AA7" s="85">
        <v>0.56000000000000005</v>
      </c>
      <c r="AB7" s="85">
        <v>0.45</v>
      </c>
      <c r="AC7" s="85">
        <v>0.37</v>
      </c>
      <c r="AD7" s="85">
        <v>0.32</v>
      </c>
      <c r="AE7" s="85">
        <v>0.27</v>
      </c>
      <c r="AG7" s="84">
        <v>0.2</v>
      </c>
      <c r="AH7" s="86">
        <v>1.4219999999999999</v>
      </c>
      <c r="AI7" s="86">
        <v>1.3979999999999999</v>
      </c>
      <c r="AJ7" s="86">
        <v>1.373</v>
      </c>
      <c r="AK7" s="86">
        <v>1.3440000000000001</v>
      </c>
      <c r="AL7" s="86">
        <v>1.3129999999999999</v>
      </c>
      <c r="AM7" s="86">
        <v>1.2869999999999999</v>
      </c>
    </row>
    <row r="8" spans="1:39">
      <c r="A8" s="63">
        <v>5.9999999999999995E-4</v>
      </c>
      <c r="B8" s="70">
        <v>2.8559999999999999</v>
      </c>
      <c r="D8" s="65">
        <v>-2</v>
      </c>
      <c r="E8" s="65">
        <v>0.95530000000000004</v>
      </c>
      <c r="F8" s="65"/>
      <c r="G8" s="65"/>
      <c r="H8" s="65"/>
      <c r="J8" s="65">
        <v>3.5000000000000001E-3</v>
      </c>
      <c r="K8" s="65">
        <v>2.4319999999999999</v>
      </c>
      <c r="L8" s="65">
        <v>2.81</v>
      </c>
      <c r="M8" s="65">
        <v>2.9870000000000001</v>
      </c>
      <c r="N8" s="65">
        <v>3.1829999999999998</v>
      </c>
      <c r="P8" s="80">
        <v>14</v>
      </c>
      <c r="Q8" s="81">
        <v>106.14</v>
      </c>
      <c r="R8" s="82">
        <v>118.86</v>
      </c>
      <c r="S8" s="82">
        <v>131.41999999999999</v>
      </c>
      <c r="T8" s="82">
        <v>143.85</v>
      </c>
      <c r="U8" s="82">
        <v>156.18</v>
      </c>
      <c r="V8" s="83">
        <v>168.43</v>
      </c>
      <c r="W8" s="83">
        <v>180.61</v>
      </c>
      <c r="X8" s="83">
        <v>204.82</v>
      </c>
      <c r="Y8" s="84">
        <v>0.3</v>
      </c>
      <c r="Z8" s="85">
        <v>0.81</v>
      </c>
      <c r="AA8" s="85">
        <v>0.62</v>
      </c>
      <c r="AB8" s="85">
        <v>0.51</v>
      </c>
      <c r="AC8" s="85">
        <v>0.43</v>
      </c>
      <c r="AD8" s="85">
        <v>0.38</v>
      </c>
      <c r="AE8" s="85">
        <v>0.33</v>
      </c>
      <c r="AG8" s="84">
        <v>0.3</v>
      </c>
      <c r="AH8" s="86">
        <v>1.4039999999999999</v>
      </c>
      <c r="AI8" s="86">
        <v>1.3720000000000001</v>
      </c>
      <c r="AJ8" s="86">
        <v>1.343</v>
      </c>
      <c r="AK8" s="86">
        <v>1.3160000000000001</v>
      </c>
      <c r="AL8" s="86">
        <v>1.2889999999999999</v>
      </c>
      <c r="AM8" s="86">
        <v>1.2669999999999999</v>
      </c>
    </row>
    <row r="9" spans="1:39">
      <c r="A9" s="63">
        <v>6.9999999999999999E-4</v>
      </c>
      <c r="B9" s="70">
        <v>2.7490000000000001</v>
      </c>
      <c r="D9" s="65">
        <v>-1.9</v>
      </c>
      <c r="E9" s="65">
        <v>0.9395</v>
      </c>
      <c r="F9" s="65"/>
      <c r="G9" s="65"/>
      <c r="H9" s="65"/>
      <c r="J9" s="65">
        <v>4.0000000000000001E-3</v>
      </c>
      <c r="K9" s="65">
        <v>2.3410000000000002</v>
      </c>
      <c r="L9" s="65">
        <v>2.7010000000000001</v>
      </c>
      <c r="M9" s="65">
        <v>2.8650000000000002</v>
      </c>
      <c r="N9" s="65">
        <v>3.056</v>
      </c>
      <c r="P9" s="80">
        <v>16</v>
      </c>
      <c r="Q9" s="81">
        <v>111.78</v>
      </c>
      <c r="R9" s="82">
        <v>125.54</v>
      </c>
      <c r="S9" s="82">
        <v>139.09</v>
      </c>
      <c r="T9" s="82">
        <v>152.47999999999999</v>
      </c>
      <c r="U9" s="82">
        <v>165.76</v>
      </c>
      <c r="V9" s="83">
        <v>178.93</v>
      </c>
      <c r="W9" s="83">
        <v>192.02</v>
      </c>
      <c r="X9" s="83">
        <v>218.02</v>
      </c>
      <c r="Y9" s="84">
        <v>0.4</v>
      </c>
      <c r="Z9" s="85">
        <v>0.86</v>
      </c>
      <c r="AA9" s="85">
        <v>0.67</v>
      </c>
      <c r="AB9" s="85">
        <v>0.56999999999999995</v>
      </c>
      <c r="AC9" s="85">
        <v>0.49</v>
      </c>
      <c r="AD9" s="85">
        <v>0.44</v>
      </c>
      <c r="AE9" s="85">
        <v>0.39</v>
      </c>
      <c r="AG9" s="84">
        <v>0.4</v>
      </c>
      <c r="AH9" s="86">
        <v>1.385</v>
      </c>
      <c r="AI9" s="86">
        <v>1.349</v>
      </c>
      <c r="AJ9" s="86">
        <v>1.321</v>
      </c>
      <c r="AK9" s="86">
        <v>1.296</v>
      </c>
      <c r="AL9" s="86">
        <v>1.274</v>
      </c>
      <c r="AM9" s="86">
        <v>1.2569999999999999</v>
      </c>
    </row>
    <row r="10" spans="1:39">
      <c r="A10" s="63">
        <v>8.0000000000000004E-4</v>
      </c>
      <c r="B10" s="70">
        <v>2.6589999999999998</v>
      </c>
      <c r="D10" s="65">
        <v>-1.8</v>
      </c>
      <c r="E10" s="65">
        <v>0.92330000000000001</v>
      </c>
      <c r="F10" s="65"/>
      <c r="G10" s="65"/>
      <c r="H10" s="65"/>
      <c r="J10" s="65">
        <v>4.4999999999999997E-3</v>
      </c>
      <c r="K10" s="65">
        <v>2.274</v>
      </c>
      <c r="L10" s="65">
        <v>2.617</v>
      </c>
      <c r="M10" s="65">
        <v>2.7749999999999999</v>
      </c>
      <c r="N10" s="65">
        <v>2.956</v>
      </c>
      <c r="P10" s="80">
        <v>18</v>
      </c>
      <c r="Q10" s="81">
        <v>116.79</v>
      </c>
      <c r="R10" s="82">
        <v>131.53</v>
      </c>
      <c r="S10" s="82">
        <v>146.03</v>
      </c>
      <c r="T10" s="82">
        <v>160.35</v>
      </c>
      <c r="U10" s="82">
        <v>174.53</v>
      </c>
      <c r="V10" s="83">
        <v>188.59</v>
      </c>
      <c r="W10" s="83">
        <v>202.55</v>
      </c>
      <c r="X10" s="83">
        <v>230.25</v>
      </c>
      <c r="Y10" s="84">
        <v>0.5</v>
      </c>
      <c r="Z10" s="85">
        <v>0.92</v>
      </c>
      <c r="AA10" s="85">
        <v>0.73</v>
      </c>
      <c r="AB10" s="85">
        <v>0.64</v>
      </c>
      <c r="AC10" s="85">
        <v>0.56000000000000005</v>
      </c>
      <c r="AD10" s="85">
        <v>0.51</v>
      </c>
      <c r="AE10" s="85">
        <v>0.45</v>
      </c>
      <c r="AG10" s="84">
        <v>0.5</v>
      </c>
      <c r="AH10" s="86">
        <v>1.3680000000000001</v>
      </c>
      <c r="AI10" s="86">
        <v>1.3320000000000001</v>
      </c>
      <c r="AJ10" s="86">
        <v>1.306</v>
      </c>
      <c r="AK10" s="86">
        <v>1.2829999999999999</v>
      </c>
      <c r="AL10" s="86">
        <v>1.2649999999999999</v>
      </c>
      <c r="AM10" s="86">
        <v>1.25</v>
      </c>
    </row>
    <row r="11" spans="1:39">
      <c r="A11" s="63">
        <v>8.9999999999999998E-4</v>
      </c>
      <c r="B11" s="70">
        <v>2.5819999999999999</v>
      </c>
      <c r="D11" s="65">
        <v>-1.7</v>
      </c>
      <c r="E11" s="65">
        <v>0.90480000000000005</v>
      </c>
      <c r="F11" s="65"/>
      <c r="G11" s="65"/>
      <c r="H11" s="65"/>
      <c r="J11" s="65">
        <v>5.0000000000000001E-3</v>
      </c>
      <c r="K11" s="65">
        <v>2.2069999999999999</v>
      </c>
      <c r="L11" s="65">
        <v>2.5329999999999999</v>
      </c>
      <c r="M11" s="65">
        <v>2.6859999999999999</v>
      </c>
      <c r="N11" s="65">
        <v>2.8690000000000002</v>
      </c>
      <c r="P11" s="80">
        <v>20</v>
      </c>
      <c r="Q11" s="81">
        <v>121.24</v>
      </c>
      <c r="R11" s="82">
        <v>136.93</v>
      </c>
      <c r="S11" s="82">
        <v>152.36000000000001</v>
      </c>
      <c r="T11" s="82">
        <v>167.57</v>
      </c>
      <c r="U11" s="82">
        <v>182.62</v>
      </c>
      <c r="V11" s="83">
        <v>197.53</v>
      </c>
      <c r="W11" s="83">
        <v>212.33</v>
      </c>
      <c r="X11" s="83">
        <v>241.66</v>
      </c>
      <c r="Y11" s="84">
        <v>0.6</v>
      </c>
      <c r="Z11" s="85">
        <v>0.98</v>
      </c>
      <c r="AA11" s="85">
        <v>0.8</v>
      </c>
      <c r="AB11" s="85">
        <v>0.7</v>
      </c>
      <c r="AC11" s="85">
        <v>0.63</v>
      </c>
      <c r="AD11" s="85">
        <v>0.57999999999999996</v>
      </c>
      <c r="AE11" s="85">
        <v>0.52</v>
      </c>
      <c r="AG11" s="84">
        <v>0.6</v>
      </c>
      <c r="AH11" s="86">
        <v>1.351</v>
      </c>
      <c r="AI11" s="86">
        <v>1.3160000000000001</v>
      </c>
      <c r="AJ11" s="86">
        <v>1.2929999999999999</v>
      </c>
      <c r="AK11" s="86">
        <v>1.2749999999999999</v>
      </c>
      <c r="AL11" s="86">
        <v>1.2589999999999999</v>
      </c>
      <c r="AM11" s="86">
        <v>1.246</v>
      </c>
    </row>
    <row r="12" spans="1:39">
      <c r="A12" s="63">
        <v>1E-3</v>
      </c>
      <c r="B12" s="70">
        <v>2.5150000000000001</v>
      </c>
      <c r="D12" s="65">
        <v>-1.6</v>
      </c>
      <c r="E12" s="65">
        <v>0.88349999999999995</v>
      </c>
      <c r="F12" s="65"/>
      <c r="G12" s="65"/>
      <c r="H12" s="65"/>
      <c r="J12" s="65">
        <v>6.0000000000000001E-3</v>
      </c>
      <c r="K12" s="65">
        <v>2.1030000000000002</v>
      </c>
      <c r="L12" s="65">
        <v>2.411</v>
      </c>
      <c r="M12" s="65">
        <v>2.56</v>
      </c>
      <c r="N12" s="65">
        <v>2.738</v>
      </c>
      <c r="P12" s="80">
        <v>22</v>
      </c>
      <c r="Q12" s="81">
        <v>125.21</v>
      </c>
      <c r="R12" s="82">
        <v>141.83000000000001</v>
      </c>
      <c r="S12" s="82">
        <v>158.15</v>
      </c>
      <c r="T12" s="82">
        <v>174.23</v>
      </c>
      <c r="U12" s="82">
        <v>190.12</v>
      </c>
      <c r="V12" s="83">
        <v>205.85</v>
      </c>
      <c r="W12" s="83">
        <v>221.45</v>
      </c>
      <c r="X12" s="83">
        <v>252.35</v>
      </c>
      <c r="Y12" s="84">
        <v>0.7</v>
      </c>
      <c r="Z12" s="85">
        <v>1.04</v>
      </c>
      <c r="AA12" s="85">
        <v>0.86</v>
      </c>
      <c r="AB12" s="85">
        <v>0.77</v>
      </c>
      <c r="AC12" s="85">
        <v>0.7</v>
      </c>
      <c r="AD12" s="85">
        <v>0.65</v>
      </c>
      <c r="AE12" s="85">
        <v>0.57999999999999996</v>
      </c>
      <c r="AG12" s="84">
        <v>0.7</v>
      </c>
      <c r="AH12" s="86">
        <v>1.3380000000000001</v>
      </c>
      <c r="AI12" s="86">
        <v>1.3049999999999999</v>
      </c>
      <c r="AJ12" s="86">
        <v>1.284</v>
      </c>
      <c r="AK12" s="86">
        <v>1.268</v>
      </c>
      <c r="AL12" s="86">
        <v>1.2549999999999999</v>
      </c>
      <c r="AM12" s="86">
        <v>1.2430000000000001</v>
      </c>
    </row>
    <row r="13" spans="1:39">
      <c r="A13" s="63">
        <v>1.1000000000000001E-3</v>
      </c>
      <c r="B13" s="70">
        <v>2.456</v>
      </c>
      <c r="D13" s="65">
        <v>-1.5</v>
      </c>
      <c r="E13" s="65">
        <v>0.86119999999999997</v>
      </c>
      <c r="F13" s="65"/>
      <c r="G13" s="65"/>
      <c r="H13" s="65"/>
      <c r="J13" s="65">
        <v>7.0000000000000001E-3</v>
      </c>
      <c r="K13" s="65">
        <v>2.0139999999999998</v>
      </c>
      <c r="L13" s="65">
        <v>2.3109999999999999</v>
      </c>
      <c r="M13" s="65">
        <v>2.4590000000000001</v>
      </c>
      <c r="N13" s="65">
        <v>2.6389999999999998</v>
      </c>
      <c r="P13" s="87">
        <v>24</v>
      </c>
      <c r="Q13" s="88">
        <v>128.75</v>
      </c>
      <c r="R13" s="89">
        <v>146.27000000000001</v>
      </c>
      <c r="S13" s="89">
        <v>163.47</v>
      </c>
      <c r="T13" s="89">
        <v>180.39</v>
      </c>
      <c r="U13" s="89">
        <v>197.1</v>
      </c>
      <c r="V13" s="90">
        <v>213.62</v>
      </c>
      <c r="W13" s="90">
        <v>230</v>
      </c>
      <c r="X13" s="90">
        <v>262.42</v>
      </c>
      <c r="Y13" s="84">
        <v>0.8</v>
      </c>
      <c r="Z13" s="85">
        <v>1.1000000000000001</v>
      </c>
      <c r="AA13" s="85">
        <v>0.93</v>
      </c>
      <c r="AB13" s="85">
        <v>0.84</v>
      </c>
      <c r="AC13" s="85">
        <v>0.77</v>
      </c>
      <c r="AD13" s="85">
        <v>0.72</v>
      </c>
      <c r="AE13" s="85">
        <v>0.64</v>
      </c>
      <c r="AG13" s="84">
        <v>0.8</v>
      </c>
      <c r="AH13" s="86">
        <v>1.3260000000000001</v>
      </c>
      <c r="AI13" s="86">
        <v>1.2969999999999999</v>
      </c>
      <c r="AJ13" s="86">
        <v>1.278</v>
      </c>
      <c r="AK13" s="86">
        <v>1.2649999999999999</v>
      </c>
      <c r="AL13" s="86">
        <v>1.2529999999999999</v>
      </c>
      <c r="AM13" s="86">
        <v>1.242</v>
      </c>
    </row>
    <row r="14" spans="1:39">
      <c r="A14" s="63">
        <v>1.1999999999999999E-3</v>
      </c>
      <c r="B14" s="70">
        <v>2.4039999999999999</v>
      </c>
      <c r="D14" s="65">
        <v>-1.4</v>
      </c>
      <c r="E14" s="65">
        <v>0.83660000000000001</v>
      </c>
      <c r="F14" s="65"/>
      <c r="G14" s="65"/>
      <c r="H14" s="65"/>
      <c r="J14" s="65">
        <v>8.0000000000000002E-3</v>
      </c>
      <c r="K14" s="65">
        <v>1.9330000000000001</v>
      </c>
      <c r="L14" s="65">
        <v>2.2280000000000002</v>
      </c>
      <c r="M14" s="65">
        <v>2.379</v>
      </c>
      <c r="N14" s="65">
        <v>2.5670000000000002</v>
      </c>
      <c r="P14" s="91">
        <v>26</v>
      </c>
      <c r="Q14" s="59">
        <v>131.93</v>
      </c>
      <c r="R14" s="59">
        <v>150.32</v>
      </c>
      <c r="S14" s="59">
        <v>168.36</v>
      </c>
      <c r="T14" s="59">
        <v>186.11</v>
      </c>
      <c r="U14" s="59">
        <v>203.61</v>
      </c>
      <c r="V14" s="59">
        <v>220.91</v>
      </c>
      <c r="W14" s="59">
        <v>238.05</v>
      </c>
      <c r="X14" s="59">
        <v>271.94</v>
      </c>
      <c r="Y14" s="84">
        <v>0.9</v>
      </c>
      <c r="Z14" s="85">
        <v>1.17</v>
      </c>
      <c r="AA14" s="85">
        <v>1</v>
      </c>
      <c r="AB14" s="85">
        <v>0.92</v>
      </c>
      <c r="AC14" s="85">
        <v>0.84</v>
      </c>
      <c r="AD14" s="85">
        <v>0.79</v>
      </c>
      <c r="AE14" s="85">
        <v>0.7</v>
      </c>
      <c r="AG14" s="84">
        <v>0.9</v>
      </c>
      <c r="AH14" s="86">
        <v>1.3160000000000001</v>
      </c>
      <c r="AI14" s="86">
        <v>1.288</v>
      </c>
      <c r="AJ14" s="86">
        <v>1.2729999999999999</v>
      </c>
      <c r="AK14" s="86">
        <v>1.2609999999999999</v>
      </c>
      <c r="AL14" s="86">
        <v>1.252</v>
      </c>
      <c r="AM14" s="86">
        <v>1.2430000000000001</v>
      </c>
    </row>
    <row r="15" spans="1:39">
      <c r="A15" s="63">
        <v>1.2999999999999999E-3</v>
      </c>
      <c r="B15" s="70">
        <v>2.3570000000000002</v>
      </c>
      <c r="D15" s="65">
        <v>-1.3</v>
      </c>
      <c r="E15" s="65">
        <v>0.80710000000000004</v>
      </c>
      <c r="F15" s="65"/>
      <c r="G15" s="65"/>
      <c r="H15" s="65"/>
      <c r="J15" s="65">
        <v>8.9999999999999993E-3</v>
      </c>
      <c r="K15" s="65">
        <v>1.861</v>
      </c>
      <c r="L15" s="65">
        <v>2.1589999999999998</v>
      </c>
      <c r="M15" s="65">
        <v>2.3119999999999998</v>
      </c>
      <c r="N15" s="65">
        <v>2.4990000000000001</v>
      </c>
      <c r="P15" s="92"/>
      <c r="Y15" s="84">
        <v>1</v>
      </c>
      <c r="Z15" s="85">
        <v>1.23</v>
      </c>
      <c r="AA15" s="85">
        <v>1.07</v>
      </c>
      <c r="AB15" s="85">
        <v>0.99</v>
      </c>
      <c r="AC15" s="85">
        <v>0.91</v>
      </c>
      <c r="AD15" s="85">
        <v>0.85</v>
      </c>
      <c r="AE15" s="85">
        <v>0.75</v>
      </c>
      <c r="AG15" s="84">
        <v>1</v>
      </c>
      <c r="AH15" s="86">
        <v>1.3080000000000001</v>
      </c>
      <c r="AI15" s="86">
        <v>1.2829999999999999</v>
      </c>
      <c r="AJ15" s="86">
        <v>1.2689999999999999</v>
      </c>
      <c r="AK15" s="86">
        <v>1.26</v>
      </c>
      <c r="AL15" s="86">
        <v>1.2529999999999999</v>
      </c>
      <c r="AM15" s="86">
        <v>1.244</v>
      </c>
    </row>
    <row r="16" spans="1:39">
      <c r="A16" s="63">
        <v>1.4E-3</v>
      </c>
      <c r="B16" s="70">
        <v>2.3140000000000001</v>
      </c>
      <c r="D16" s="65">
        <v>-1.2</v>
      </c>
      <c r="E16" s="65">
        <v>0.7792</v>
      </c>
      <c r="F16" s="65"/>
      <c r="G16" s="65"/>
      <c r="H16" s="65"/>
      <c r="J16" s="65">
        <v>0.01</v>
      </c>
      <c r="K16" s="65">
        <v>1.8089999999999999</v>
      </c>
      <c r="L16" s="65">
        <v>2.1080000000000001</v>
      </c>
      <c r="M16" s="65">
        <v>2.262</v>
      </c>
      <c r="N16" s="65">
        <v>2.4449999999999998</v>
      </c>
      <c r="P16" s="92"/>
      <c r="Y16" s="84">
        <v>1.1000000000000001</v>
      </c>
      <c r="Z16" s="85">
        <v>1.3</v>
      </c>
      <c r="AA16" s="85">
        <v>1.1399999999999999</v>
      </c>
      <c r="AB16" s="85">
        <v>1.06</v>
      </c>
      <c r="AC16" s="85">
        <v>0.98</v>
      </c>
      <c r="AD16" s="85">
        <v>0.92</v>
      </c>
      <c r="AE16" s="85">
        <v>0.81</v>
      </c>
      <c r="AG16" s="84">
        <v>1.1000000000000001</v>
      </c>
      <c r="AH16" s="86">
        <v>1.3009999999999999</v>
      </c>
      <c r="AI16" s="86">
        <v>1.278</v>
      </c>
      <c r="AJ16" s="86">
        <v>1.266</v>
      </c>
      <c r="AK16" s="86">
        <v>1.2589999999999999</v>
      </c>
      <c r="AL16" s="86">
        <v>1.2549999999999999</v>
      </c>
      <c r="AM16" s="86">
        <v>1.248</v>
      </c>
    </row>
    <row r="17" spans="1:39">
      <c r="A17" s="63">
        <v>1.5E-3</v>
      </c>
      <c r="B17" s="70">
        <v>2.2749999999999999</v>
      </c>
      <c r="D17" s="65">
        <v>-1.1000000000000001</v>
      </c>
      <c r="E17" s="65">
        <v>0.74850000000000005</v>
      </c>
      <c r="F17" s="65">
        <v>0.78959999999999997</v>
      </c>
      <c r="G17" s="65"/>
      <c r="H17" s="65"/>
      <c r="J17" s="65">
        <v>1.2E-2</v>
      </c>
      <c r="K17" s="65">
        <v>1.722</v>
      </c>
      <c r="L17" s="65">
        <v>2.0190000000000001</v>
      </c>
      <c r="M17" s="65">
        <v>2.173</v>
      </c>
      <c r="N17" s="65">
        <v>2.3620000000000001</v>
      </c>
      <c r="Y17" s="84">
        <v>1.2</v>
      </c>
      <c r="Z17" s="85">
        <v>1.37</v>
      </c>
      <c r="AA17" s="85">
        <v>1.22</v>
      </c>
      <c r="AB17" s="85">
        <v>1.1399999999999999</v>
      </c>
      <c r="AC17" s="85">
        <v>1.05</v>
      </c>
      <c r="AD17" s="85">
        <v>0.98</v>
      </c>
      <c r="AE17" s="85">
        <v>0.86</v>
      </c>
      <c r="AG17" s="84">
        <v>1.2</v>
      </c>
      <c r="AH17" s="86">
        <v>1.2949999999999999</v>
      </c>
      <c r="AI17" s="86">
        <v>1.274</v>
      </c>
      <c r="AJ17" s="86">
        <v>1.2649999999999999</v>
      </c>
      <c r="AK17" s="86">
        <v>1.2609999999999999</v>
      </c>
      <c r="AL17" s="86">
        <v>1.2589999999999999</v>
      </c>
      <c r="AM17" s="86">
        <v>1.252</v>
      </c>
    </row>
    <row r="18" spans="1:39">
      <c r="A18" s="63">
        <v>1.6000000000000001E-3</v>
      </c>
      <c r="B18" s="70">
        <v>2.2389999999999999</v>
      </c>
      <c r="D18" s="65">
        <v>-1</v>
      </c>
      <c r="E18" s="65">
        <v>0.71589999999999998</v>
      </c>
      <c r="F18" s="65">
        <v>0.75319999999999998</v>
      </c>
      <c r="G18" s="65"/>
      <c r="H18" s="65"/>
      <c r="J18" s="65">
        <v>1.4E-2</v>
      </c>
      <c r="K18" s="65">
        <v>1.663</v>
      </c>
      <c r="L18" s="65">
        <v>1.9590000000000001</v>
      </c>
      <c r="M18" s="65">
        <v>2.117</v>
      </c>
      <c r="N18" s="65">
        <v>2.3090000000000002</v>
      </c>
      <c r="Y18" s="84">
        <v>1.3</v>
      </c>
      <c r="Z18" s="85">
        <v>1.43</v>
      </c>
      <c r="AA18" s="85">
        <v>1.29</v>
      </c>
      <c r="AB18" s="85">
        <v>1.21</v>
      </c>
      <c r="AC18" s="85">
        <v>1.1299999999999999</v>
      </c>
      <c r="AD18" s="85">
        <v>1.04</v>
      </c>
      <c r="AE18" s="85">
        <v>0.91</v>
      </c>
      <c r="AG18" s="84">
        <v>1.3</v>
      </c>
      <c r="AH18" s="86">
        <v>1.29</v>
      </c>
      <c r="AI18" s="86">
        <v>1.272</v>
      </c>
      <c r="AJ18" s="86">
        <v>1.264</v>
      </c>
      <c r="AK18" s="86">
        <v>1.262</v>
      </c>
      <c r="AL18" s="86">
        <v>1.2649999999999999</v>
      </c>
      <c r="AM18" s="86">
        <v>1.2569999999999999</v>
      </c>
    </row>
    <row r="19" spans="1:39">
      <c r="A19" s="63">
        <v>1.6999999999999999E-3</v>
      </c>
      <c r="B19" s="70">
        <v>2.2050000000000001</v>
      </c>
      <c r="D19" s="65">
        <v>-0.9</v>
      </c>
      <c r="E19" s="65">
        <v>0.68179999999999996</v>
      </c>
      <c r="F19" s="65">
        <v>0.71740000000000004</v>
      </c>
      <c r="G19" s="65"/>
      <c r="H19" s="65"/>
      <c r="J19" s="65">
        <v>1.6E-2</v>
      </c>
      <c r="K19" s="65">
        <v>1.6140000000000001</v>
      </c>
      <c r="L19" s="65">
        <v>1.9119999999999999</v>
      </c>
      <c r="M19" s="65">
        <v>2.0720000000000001</v>
      </c>
      <c r="N19" s="65">
        <v>2.27</v>
      </c>
      <c r="Y19" s="84">
        <v>1.4</v>
      </c>
      <c r="Z19" s="85">
        <v>1.5</v>
      </c>
      <c r="AA19" s="85">
        <v>1.37</v>
      </c>
      <c r="AB19" s="85">
        <v>1.29</v>
      </c>
      <c r="AC19" s="85">
        <v>1.2</v>
      </c>
      <c r="AD19" s="85">
        <v>1.1000000000000001</v>
      </c>
      <c r="AE19" s="85">
        <v>0.95</v>
      </c>
      <c r="AG19" s="84">
        <v>1.4</v>
      </c>
      <c r="AH19" s="86">
        <v>1.2849999999999999</v>
      </c>
      <c r="AI19" s="86">
        <v>1.27</v>
      </c>
      <c r="AJ19" s="86">
        <v>1.264</v>
      </c>
      <c r="AK19" s="86">
        <v>1.2669999999999999</v>
      </c>
      <c r="AL19" s="86">
        <v>1.272</v>
      </c>
      <c r="AM19" s="86">
        <v>1.2649999999999999</v>
      </c>
    </row>
    <row r="20" spans="1:39">
      <c r="A20" s="63">
        <v>1.8E-3</v>
      </c>
      <c r="B20" s="70">
        <v>2.1739999999999999</v>
      </c>
      <c r="D20" s="65">
        <v>-0.8</v>
      </c>
      <c r="E20" s="65">
        <v>0.64810000000000001</v>
      </c>
      <c r="F20" s="65">
        <v>0.68189999999999995</v>
      </c>
      <c r="G20" s="65"/>
      <c r="H20" s="65"/>
      <c r="J20" s="65">
        <v>1.7999999999999999E-2</v>
      </c>
      <c r="K20" s="65">
        <v>1.5760000000000001</v>
      </c>
      <c r="L20" s="65">
        <v>1.879</v>
      </c>
      <c r="M20" s="65">
        <v>2.0369999999999999</v>
      </c>
      <c r="N20" s="65">
        <v>2.2400000000000002</v>
      </c>
      <c r="Y20" s="84">
        <v>1.5</v>
      </c>
      <c r="Z20" s="85">
        <v>1.58</v>
      </c>
      <c r="AA20" s="85">
        <v>1.44</v>
      </c>
      <c r="AB20" s="85">
        <v>1.36</v>
      </c>
      <c r="AC20" s="85">
        <v>1.27</v>
      </c>
      <c r="AD20" s="85">
        <v>1.1599999999999999</v>
      </c>
      <c r="AE20" s="85">
        <v>1</v>
      </c>
      <c r="AG20" s="84">
        <v>1.5</v>
      </c>
      <c r="AH20" s="86">
        <v>1.282</v>
      </c>
      <c r="AI20" s="86">
        <v>1.2689999999999999</v>
      </c>
      <c r="AJ20" s="86">
        <v>1.2649999999999999</v>
      </c>
      <c r="AK20" s="86">
        <v>1.2729999999999999</v>
      </c>
      <c r="AL20" s="86">
        <v>1.2829999999999999</v>
      </c>
      <c r="AM20" s="86">
        <v>1.2729999999999999</v>
      </c>
    </row>
    <row r="21" spans="1:39">
      <c r="A21" s="63">
        <v>1.9E-3</v>
      </c>
      <c r="B21" s="70">
        <v>2.145</v>
      </c>
      <c r="D21" s="65">
        <v>-0.7</v>
      </c>
      <c r="E21" s="65">
        <v>0.61429999999999996</v>
      </c>
      <c r="F21" s="65">
        <v>0.65</v>
      </c>
      <c r="G21" s="65"/>
      <c r="H21" s="65"/>
      <c r="J21" s="65">
        <v>0.02</v>
      </c>
      <c r="K21" s="65">
        <v>1.544</v>
      </c>
      <c r="L21" s="65">
        <v>1.849</v>
      </c>
      <c r="M21" s="65">
        <v>2.004</v>
      </c>
      <c r="N21" s="65">
        <v>2.2160000000000002</v>
      </c>
      <c r="Y21" s="93">
        <v>1.6</v>
      </c>
      <c r="Z21" s="94">
        <v>1.65</v>
      </c>
      <c r="AA21" s="94">
        <v>1.52</v>
      </c>
      <c r="AB21" s="94">
        <v>1.44</v>
      </c>
      <c r="AC21" s="94">
        <v>1.34</v>
      </c>
      <c r="AD21" s="94">
        <v>1.22</v>
      </c>
      <c r="AE21" s="94">
        <v>1.05</v>
      </c>
      <c r="AG21" s="93">
        <v>1.6</v>
      </c>
      <c r="AH21" s="95">
        <v>1.2789999999999999</v>
      </c>
      <c r="AI21" s="95">
        <v>1.268</v>
      </c>
      <c r="AJ21" s="95">
        <v>1.2669999999999999</v>
      </c>
      <c r="AK21" s="95">
        <v>1.28</v>
      </c>
      <c r="AL21" s="95">
        <v>1.2949999999999999</v>
      </c>
      <c r="AM21" s="95">
        <v>1.282</v>
      </c>
    </row>
    <row r="22" spans="1:39">
      <c r="A22" s="63">
        <v>2E-3</v>
      </c>
      <c r="B22" s="70">
        <v>2.1190000000000002</v>
      </c>
      <c r="D22" s="65">
        <v>-0.6</v>
      </c>
      <c r="E22" s="65">
        <v>0.57869999999999999</v>
      </c>
      <c r="F22" s="65">
        <v>0.61799999999999999</v>
      </c>
      <c r="G22" s="65">
        <v>0.66849999999999998</v>
      </c>
      <c r="H22" s="65"/>
      <c r="J22" s="65">
        <v>2.5000000000000001E-2</v>
      </c>
      <c r="K22" s="65">
        <v>1.4930000000000001</v>
      </c>
      <c r="L22" s="65">
        <v>1.8080000000000001</v>
      </c>
      <c r="M22" s="65">
        <v>1.9650000000000001</v>
      </c>
      <c r="N22" s="65">
        <v>2.1880000000000002</v>
      </c>
      <c r="Y22" s="84">
        <v>1.7</v>
      </c>
      <c r="Z22" s="85">
        <v>1.72</v>
      </c>
      <c r="AA22" s="85">
        <v>1.59</v>
      </c>
      <c r="AB22" s="85">
        <v>1.51</v>
      </c>
      <c r="AC22" s="85">
        <v>1.4</v>
      </c>
      <c r="AD22" s="85">
        <v>1.28</v>
      </c>
      <c r="AE22" s="85">
        <v>1.0900000000000001</v>
      </c>
      <c r="AG22" s="84">
        <v>1.7</v>
      </c>
      <c r="AH22" s="86">
        <v>1.2769999999999999</v>
      </c>
      <c r="AI22" s="86">
        <v>1.268</v>
      </c>
      <c r="AJ22" s="86">
        <v>1.2709999999999999</v>
      </c>
      <c r="AK22" s="86">
        <v>1.2889999999999999</v>
      </c>
      <c r="AL22" s="86">
        <v>1.3069999999999999</v>
      </c>
      <c r="AM22" s="86">
        <v>1.29</v>
      </c>
    </row>
    <row r="23" spans="1:39">
      <c r="A23" s="63">
        <v>2.0999999999999999E-3</v>
      </c>
      <c r="B23" s="70">
        <v>2.0939999999999999</v>
      </c>
      <c r="D23" s="65">
        <v>-0.5</v>
      </c>
      <c r="E23" s="65">
        <v>0.54279999999999995</v>
      </c>
      <c r="F23" s="65">
        <v>0.5847</v>
      </c>
      <c r="G23" s="65">
        <v>0.62919999999999998</v>
      </c>
      <c r="H23" s="65"/>
      <c r="J23" s="65">
        <v>0.03</v>
      </c>
      <c r="K23" s="65">
        <v>1.46</v>
      </c>
      <c r="L23" s="65">
        <v>1.788</v>
      </c>
      <c r="M23" s="65">
        <v>1.954</v>
      </c>
      <c r="N23" s="65">
        <v>2.1869999999999998</v>
      </c>
      <c r="Y23" s="84">
        <v>1.8</v>
      </c>
      <c r="Z23" s="85">
        <v>1.8</v>
      </c>
      <c r="AA23" s="85">
        <v>1.67</v>
      </c>
      <c r="AB23" s="85">
        <v>1.59</v>
      </c>
      <c r="AC23" s="85">
        <v>1.47</v>
      </c>
      <c r="AD23" s="85">
        <v>1.33</v>
      </c>
      <c r="AE23" s="85">
        <v>1.1299999999999999</v>
      </c>
      <c r="AG23" s="84">
        <v>1.8</v>
      </c>
      <c r="AH23" s="86">
        <v>1.274</v>
      </c>
      <c r="AI23" s="86">
        <v>1.268</v>
      </c>
      <c r="AJ23" s="86">
        <v>1.2769999999999999</v>
      </c>
      <c r="AK23" s="86">
        <v>1.3</v>
      </c>
      <c r="AL23" s="86">
        <v>1.32</v>
      </c>
      <c r="AM23" s="86">
        <v>1.298</v>
      </c>
    </row>
    <row r="24" spans="1:39">
      <c r="A24" s="63">
        <v>2.2000000000000001E-3</v>
      </c>
      <c r="B24" s="70">
        <v>2.0699999999999998</v>
      </c>
      <c r="D24" s="65">
        <v>-0.4</v>
      </c>
      <c r="E24" s="65">
        <v>0.50919999999999999</v>
      </c>
      <c r="F24" s="65">
        <v>0.55089999999999995</v>
      </c>
      <c r="G24" s="65">
        <v>0.59530000000000005</v>
      </c>
      <c r="H24" s="65"/>
      <c r="J24" s="65">
        <v>3.5000000000000003E-2</v>
      </c>
      <c r="K24" s="65">
        <v>1.4419999999999999</v>
      </c>
      <c r="L24" s="65">
        <v>1.784</v>
      </c>
      <c r="M24" s="65">
        <v>1.9630000000000001</v>
      </c>
      <c r="N24" s="65">
        <v>2.2010000000000001</v>
      </c>
      <c r="Y24" s="84">
        <v>1.9</v>
      </c>
      <c r="Z24" s="85">
        <v>1.87</v>
      </c>
      <c r="AA24" s="85">
        <v>1.74</v>
      </c>
      <c r="AB24" s="85">
        <v>1.66</v>
      </c>
      <c r="AC24" s="85">
        <v>1.53</v>
      </c>
      <c r="AD24" s="85">
        <v>1.38</v>
      </c>
      <c r="AE24" s="85">
        <v>1.17</v>
      </c>
      <c r="AG24" s="84">
        <v>1.9</v>
      </c>
      <c r="AH24" s="86">
        <v>1.272</v>
      </c>
      <c r="AI24" s="86">
        <v>1.27</v>
      </c>
      <c r="AJ24" s="86">
        <v>1.284</v>
      </c>
      <c r="AK24" s="86">
        <v>1.3129999999999999</v>
      </c>
      <c r="AL24" s="86">
        <v>1.3340000000000001</v>
      </c>
      <c r="AM24" s="86">
        <v>1.306</v>
      </c>
    </row>
    <row r="25" spans="1:39">
      <c r="A25" s="63">
        <v>2.3E-3</v>
      </c>
      <c r="B25" s="70">
        <v>2.0470000000000002</v>
      </c>
      <c r="D25" s="65">
        <v>-0.3</v>
      </c>
      <c r="E25" s="65">
        <v>0.4768</v>
      </c>
      <c r="F25" s="65">
        <v>0.5171</v>
      </c>
      <c r="G25" s="65">
        <v>0.56130000000000002</v>
      </c>
      <c r="H25" s="65"/>
      <c r="J25" s="65">
        <v>0.4</v>
      </c>
      <c r="K25" s="65">
        <v>1.4419999999999999</v>
      </c>
      <c r="L25" s="65">
        <v>1.7969999999999999</v>
      </c>
      <c r="M25" s="65">
        <v>1.988</v>
      </c>
      <c r="N25" s="65">
        <v>2.2309999999999999</v>
      </c>
      <c r="Y25" s="84">
        <v>2</v>
      </c>
      <c r="Z25" s="85">
        <v>1.95</v>
      </c>
      <c r="AA25" s="85">
        <v>1.82</v>
      </c>
      <c r="AB25" s="85">
        <v>1.73</v>
      </c>
      <c r="AC25" s="85">
        <v>1.59</v>
      </c>
      <c r="AD25" s="85">
        <v>1.42</v>
      </c>
      <c r="AE25" s="85">
        <v>1.21</v>
      </c>
      <c r="AG25" s="84">
        <v>2</v>
      </c>
      <c r="AH25" s="86">
        <v>1.2709999999999999</v>
      </c>
      <c r="AI25" s="86">
        <v>1.272</v>
      </c>
      <c r="AJ25" s="86">
        <v>1.2909999999999999</v>
      </c>
      <c r="AK25" s="86">
        <v>1.3260000000000001</v>
      </c>
      <c r="AL25" s="86">
        <v>1.3460000000000001</v>
      </c>
      <c r="AM25" s="86">
        <v>1.3140000000000001</v>
      </c>
    </row>
    <row r="26" spans="1:39">
      <c r="A26" s="63">
        <v>2.3999999999999998E-3</v>
      </c>
      <c r="B26" s="70">
        <v>2.0249999999999999</v>
      </c>
      <c r="D26" s="65">
        <v>-0.2</v>
      </c>
      <c r="E26" s="65">
        <v>0.44400000000000001</v>
      </c>
      <c r="F26" s="65">
        <v>0.48349999999999999</v>
      </c>
      <c r="G26" s="65">
        <v>0.52590000000000003</v>
      </c>
      <c r="H26" s="65"/>
      <c r="J26" s="65">
        <v>4.4999999999999998E-2</v>
      </c>
      <c r="K26" s="65">
        <v>1.4510000000000001</v>
      </c>
      <c r="L26" s="65">
        <v>1.821</v>
      </c>
      <c r="M26" s="65">
        <v>2.0270000000000001</v>
      </c>
      <c r="N26" s="65">
        <v>2.2759999999999998</v>
      </c>
      <c r="Y26" s="84">
        <v>2.1</v>
      </c>
      <c r="Z26" s="85">
        <v>2.02</v>
      </c>
      <c r="AA26" s="85">
        <v>1.89</v>
      </c>
      <c r="AB26" s="85">
        <v>1.8</v>
      </c>
      <c r="AC26" s="85">
        <v>1.64</v>
      </c>
      <c r="AD26" s="85">
        <v>1.46</v>
      </c>
      <c r="AE26" s="85">
        <v>1.24</v>
      </c>
      <c r="AG26" s="84">
        <v>2.1</v>
      </c>
      <c r="AH26" s="86">
        <v>1.2709999999999999</v>
      </c>
      <c r="AI26" s="86">
        <v>1.2749999999999999</v>
      </c>
      <c r="AJ26" s="86">
        <v>1.3009999999999999</v>
      </c>
      <c r="AK26" s="86">
        <v>1.34</v>
      </c>
      <c r="AL26" s="86">
        <v>1.357</v>
      </c>
      <c r="AM26" s="86">
        <v>1.321</v>
      </c>
    </row>
    <row r="27" spans="1:39">
      <c r="A27" s="63">
        <v>2.5000000000000001E-3</v>
      </c>
      <c r="B27" s="70">
        <v>2.0049999999999999</v>
      </c>
      <c r="D27" s="65">
        <v>-0.1</v>
      </c>
      <c r="E27" s="65">
        <v>0.41110000000000002</v>
      </c>
      <c r="F27" s="65">
        <v>0.44990000000000002</v>
      </c>
      <c r="G27" s="65">
        <v>0.49009999999999998</v>
      </c>
      <c r="H27" s="65"/>
      <c r="J27" s="65">
        <v>0.05</v>
      </c>
      <c r="K27" s="65">
        <v>1.4690000000000001</v>
      </c>
      <c r="L27" s="65">
        <v>1.8580000000000001</v>
      </c>
      <c r="M27" s="65">
        <v>2.085</v>
      </c>
      <c r="N27" s="65">
        <v>2.3479999999999999</v>
      </c>
      <c r="Y27" s="84">
        <v>2.2000000000000002</v>
      </c>
      <c r="Z27" s="85">
        <v>2.1</v>
      </c>
      <c r="AA27" s="85">
        <v>1.97</v>
      </c>
      <c r="AB27" s="85">
        <v>1.86</v>
      </c>
      <c r="AC27" s="85">
        <v>1.69</v>
      </c>
      <c r="AD27" s="85">
        <v>1.5</v>
      </c>
      <c r="AE27" s="85">
        <v>1.27</v>
      </c>
      <c r="AG27" s="84">
        <v>2.2000000000000002</v>
      </c>
      <c r="AH27" s="86">
        <v>1.27</v>
      </c>
      <c r="AI27" s="86">
        <v>1.2789999999999999</v>
      </c>
      <c r="AJ27" s="86">
        <v>1.3109999999999999</v>
      </c>
      <c r="AK27" s="86">
        <v>1.3520000000000001</v>
      </c>
      <c r="AL27" s="86">
        <v>1.3680000000000001</v>
      </c>
      <c r="AM27" s="86">
        <v>1.329</v>
      </c>
    </row>
    <row r="28" spans="1:39">
      <c r="A28" s="63">
        <v>2.5999999999999999E-3</v>
      </c>
      <c r="B28" s="70">
        <v>1.986</v>
      </c>
      <c r="C28" s="96"/>
      <c r="D28" s="65">
        <v>0</v>
      </c>
      <c r="E28" s="65">
        <v>0.37819999999999998</v>
      </c>
      <c r="F28" s="65">
        <v>0.41639999999999999</v>
      </c>
      <c r="G28" s="65">
        <v>0.45429999999999998</v>
      </c>
      <c r="H28" s="65">
        <v>0.57930000000000004</v>
      </c>
      <c r="J28" s="65">
        <v>0.06</v>
      </c>
      <c r="K28" s="65">
        <v>1.532</v>
      </c>
      <c r="L28" s="65">
        <v>1.9790000000000001</v>
      </c>
      <c r="M28" s="65">
        <v>2.262</v>
      </c>
      <c r="N28" s="65">
        <v>2.5259999999999998</v>
      </c>
      <c r="Y28" s="84">
        <v>2.2999999999999998</v>
      </c>
      <c r="Z28" s="85">
        <v>2.1800000000000002</v>
      </c>
      <c r="AA28" s="85">
        <v>2.0499999999999998</v>
      </c>
      <c r="AB28" s="85">
        <v>1.92</v>
      </c>
      <c r="AC28" s="85">
        <v>1.73</v>
      </c>
      <c r="AD28" s="85">
        <v>1.53</v>
      </c>
      <c r="AE28" s="85">
        <v>1.3</v>
      </c>
      <c r="AG28" s="84">
        <v>2.2999999999999998</v>
      </c>
      <c r="AH28" s="86">
        <v>1.27</v>
      </c>
      <c r="AI28" s="86">
        <v>1.284</v>
      </c>
      <c r="AJ28" s="86">
        <v>1.323</v>
      </c>
      <c r="AK28" s="86">
        <v>1.3620000000000001</v>
      </c>
      <c r="AL28" s="86">
        <v>1.377</v>
      </c>
      <c r="AM28" s="86">
        <v>1.335</v>
      </c>
    </row>
    <row r="29" spans="1:39">
      <c r="A29" s="63">
        <v>2.7000000000000001E-3</v>
      </c>
      <c r="B29" s="70">
        <v>1.9670000000000001</v>
      </c>
      <c r="D29" s="65">
        <v>0.1</v>
      </c>
      <c r="E29" s="65">
        <v>0.34520000000000001</v>
      </c>
      <c r="F29" s="65">
        <v>0.38390000000000002</v>
      </c>
      <c r="G29" s="65">
        <v>0.4219</v>
      </c>
      <c r="H29" s="65">
        <v>0.53900000000000003</v>
      </c>
      <c r="J29" s="65">
        <v>7.0000000000000007E-2</v>
      </c>
      <c r="K29" s="65">
        <v>1.657</v>
      </c>
      <c r="L29" s="65">
        <v>2.1560000000000001</v>
      </c>
      <c r="M29" s="65">
        <v>2.4670000000000001</v>
      </c>
      <c r="N29" s="65">
        <v>2.7530000000000001</v>
      </c>
      <c r="Y29" s="84">
        <v>2.4</v>
      </c>
      <c r="Z29" s="85">
        <v>2.25</v>
      </c>
      <c r="AA29" s="85">
        <v>2.12</v>
      </c>
      <c r="AB29" s="85">
        <v>1.97</v>
      </c>
      <c r="AC29" s="85">
        <v>1.76</v>
      </c>
      <c r="AD29" s="85">
        <v>1.56</v>
      </c>
      <c r="AE29" s="85">
        <v>1.33</v>
      </c>
      <c r="AG29" s="84">
        <v>2.4</v>
      </c>
      <c r="AH29" s="86">
        <v>1.2709999999999999</v>
      </c>
      <c r="AI29" s="86">
        <v>1.292</v>
      </c>
      <c r="AJ29" s="86">
        <v>1.3340000000000001</v>
      </c>
      <c r="AK29" s="86">
        <v>1.369</v>
      </c>
      <c r="AL29" s="86">
        <v>1.383</v>
      </c>
      <c r="AM29" s="86">
        <v>1.3420000000000001</v>
      </c>
    </row>
    <row r="30" spans="1:39">
      <c r="A30" s="63">
        <v>2.8E-3</v>
      </c>
      <c r="B30" s="70">
        <v>1.95</v>
      </c>
      <c r="D30" s="65">
        <v>0.2</v>
      </c>
      <c r="E30" s="65">
        <v>0.3125</v>
      </c>
      <c r="F30" s="65">
        <v>0.3518</v>
      </c>
      <c r="G30" s="65">
        <v>0.39090000000000003</v>
      </c>
      <c r="H30" s="65">
        <v>0.50170000000000003</v>
      </c>
      <c r="Y30" s="84">
        <v>2.5</v>
      </c>
      <c r="Z30" s="85">
        <v>2.33</v>
      </c>
      <c r="AA30" s="85">
        <v>2.19</v>
      </c>
      <c r="AB30" s="85">
        <v>2.02</v>
      </c>
      <c r="AC30" s="85">
        <v>1.79</v>
      </c>
      <c r="AD30" s="85">
        <v>1.59</v>
      </c>
      <c r="AE30" s="85">
        <v>1.36</v>
      </c>
      <c r="AG30" s="84">
        <v>2.5</v>
      </c>
      <c r="AH30" s="86">
        <v>1.272</v>
      </c>
      <c r="AI30" s="86">
        <v>1.2989999999999999</v>
      </c>
      <c r="AJ30" s="86">
        <v>1.345</v>
      </c>
      <c r="AK30" s="86">
        <v>1.3759999999999999</v>
      </c>
      <c r="AL30" s="86">
        <v>1.3879999999999999</v>
      </c>
      <c r="AM30" s="86">
        <v>1.3480000000000001</v>
      </c>
    </row>
    <row r="31" spans="1:39">
      <c r="A31" s="63">
        <v>2.8999999999999998E-3</v>
      </c>
      <c r="B31" s="70">
        <v>1.9330000000000001</v>
      </c>
      <c r="C31" s="96"/>
      <c r="D31" s="65">
        <v>0.3</v>
      </c>
      <c r="E31" s="65">
        <v>0.2802</v>
      </c>
      <c r="F31" s="65">
        <v>0.31869999999999998</v>
      </c>
      <c r="G31" s="65">
        <v>0.3604</v>
      </c>
      <c r="H31" s="65">
        <v>0.46429999999999999</v>
      </c>
      <c r="Y31" s="84">
        <v>2.6</v>
      </c>
      <c r="Z31" s="85">
        <v>2.4</v>
      </c>
      <c r="AA31" s="85">
        <v>2.2599999999999998</v>
      </c>
      <c r="AB31" s="85">
        <v>2.06</v>
      </c>
      <c r="AC31" s="85">
        <v>1.81</v>
      </c>
      <c r="AD31" s="85">
        <v>1.6</v>
      </c>
      <c r="AE31" s="85">
        <v>1.38</v>
      </c>
      <c r="AG31" s="84">
        <v>2.6</v>
      </c>
      <c r="AH31" s="86">
        <v>1.2729999999999999</v>
      </c>
      <c r="AI31" s="86">
        <v>1.3080000000000001</v>
      </c>
      <c r="AJ31" s="86">
        <v>1.3540000000000001</v>
      </c>
      <c r="AK31" s="86">
        <v>1.38</v>
      </c>
      <c r="AL31" s="86">
        <v>1.3919999999999999</v>
      </c>
      <c r="AM31" s="86">
        <v>1.3540000000000001</v>
      </c>
    </row>
    <row r="32" spans="1:39">
      <c r="A32" s="63">
        <v>3.0000000000000001E-3</v>
      </c>
      <c r="B32" s="70">
        <v>1.917</v>
      </c>
      <c r="C32" s="96"/>
      <c r="D32" s="65">
        <v>0.4</v>
      </c>
      <c r="E32" s="65">
        <v>0.24909999999999999</v>
      </c>
      <c r="F32" s="65">
        <v>0.28499999999999998</v>
      </c>
      <c r="G32" s="65">
        <v>0.33029999999999998</v>
      </c>
      <c r="H32" s="65">
        <v>0.43049999999999999</v>
      </c>
      <c r="Y32" s="84">
        <v>2.7</v>
      </c>
      <c r="Z32" s="85">
        <v>2.4700000000000002</v>
      </c>
      <c r="AA32" s="85">
        <v>2.33</v>
      </c>
      <c r="AB32" s="85">
        <v>2.08</v>
      </c>
      <c r="AC32" s="85">
        <v>1.82</v>
      </c>
      <c r="AD32" s="85">
        <v>1.62</v>
      </c>
      <c r="AE32" s="85">
        <v>1.41</v>
      </c>
      <c r="AG32" s="84">
        <v>2.7</v>
      </c>
      <c r="AH32" s="86">
        <v>1.276</v>
      </c>
      <c r="AI32" s="86">
        <v>1.3169999999999999</v>
      </c>
      <c r="AJ32" s="86">
        <v>1.3620000000000001</v>
      </c>
      <c r="AK32" s="86">
        <v>1.383</v>
      </c>
      <c r="AL32" s="86">
        <v>1.395</v>
      </c>
      <c r="AM32" s="86">
        <v>1.359</v>
      </c>
    </row>
    <row r="33" spans="1:39">
      <c r="A33" s="63">
        <v>3.0999999999999999E-3</v>
      </c>
      <c r="B33" s="70">
        <v>1.9019999999999999</v>
      </c>
      <c r="C33" s="96"/>
      <c r="D33" s="65">
        <v>0.5</v>
      </c>
      <c r="E33" s="65">
        <v>0.22</v>
      </c>
      <c r="F33" s="65">
        <v>0.25330000000000003</v>
      </c>
      <c r="G33" s="65">
        <v>0.30030000000000001</v>
      </c>
      <c r="H33" s="65">
        <v>0.3972</v>
      </c>
      <c r="Y33" s="84">
        <v>2.8</v>
      </c>
      <c r="Z33" s="85">
        <v>2.54</v>
      </c>
      <c r="AA33" s="85">
        <v>2.39</v>
      </c>
      <c r="AB33" s="85">
        <v>2.11</v>
      </c>
      <c r="AC33" s="85">
        <v>1.82</v>
      </c>
      <c r="AD33" s="85">
        <v>1.63</v>
      </c>
      <c r="AE33" s="85">
        <v>1.43</v>
      </c>
      <c r="AG33" s="84">
        <v>2.8</v>
      </c>
      <c r="AH33" s="86">
        <v>1.278</v>
      </c>
      <c r="AI33" s="86">
        <v>1.3260000000000001</v>
      </c>
      <c r="AJ33" s="86">
        <v>1.3680000000000001</v>
      </c>
      <c r="AK33" s="86">
        <v>1.385</v>
      </c>
      <c r="AL33" s="86">
        <v>1.397</v>
      </c>
      <c r="AM33" s="86">
        <v>1.363</v>
      </c>
    </row>
    <row r="34" spans="1:39">
      <c r="A34" s="63">
        <v>3.2000000000000002E-3</v>
      </c>
      <c r="B34" s="70">
        <v>1.887</v>
      </c>
      <c r="C34" s="96"/>
      <c r="D34" s="65">
        <v>0.6</v>
      </c>
      <c r="E34" s="65">
        <v>0.19439999999999999</v>
      </c>
      <c r="F34" s="65">
        <v>0.22550000000000001</v>
      </c>
      <c r="G34" s="65">
        <v>0.27029999999999998</v>
      </c>
      <c r="H34" s="65">
        <v>0.3639</v>
      </c>
      <c r="Y34" s="84">
        <v>2.9</v>
      </c>
      <c r="Z34" s="85">
        <v>2.62</v>
      </c>
      <c r="AA34" s="85">
        <v>2.4500000000000002</v>
      </c>
      <c r="AB34" s="85">
        <v>2.12</v>
      </c>
      <c r="AC34" s="85">
        <v>1.83</v>
      </c>
      <c r="AD34" s="85">
        <v>1.64</v>
      </c>
      <c r="AE34" s="85">
        <v>1.45</v>
      </c>
      <c r="AG34" s="84">
        <v>2.9</v>
      </c>
      <c r="AH34" s="86">
        <v>1.2829999999999999</v>
      </c>
      <c r="AI34" s="86">
        <v>1.3360000000000001</v>
      </c>
      <c r="AJ34" s="86">
        <v>1.3720000000000001</v>
      </c>
      <c r="AK34" s="86">
        <v>1.387</v>
      </c>
      <c r="AL34" s="86">
        <v>1.3979999999999999</v>
      </c>
      <c r="AM34" s="86">
        <v>1.367</v>
      </c>
    </row>
    <row r="35" spans="1:39">
      <c r="A35" s="63">
        <v>3.3E-3</v>
      </c>
      <c r="B35" s="70">
        <v>1.873</v>
      </c>
      <c r="C35" s="96"/>
      <c r="D35" s="65">
        <v>0.7</v>
      </c>
      <c r="E35" s="65">
        <v>0.16919999999999999</v>
      </c>
      <c r="F35" s="65">
        <v>0.19819999999999999</v>
      </c>
      <c r="G35" s="65">
        <v>0.2414</v>
      </c>
      <c r="H35" s="65">
        <v>0.3332</v>
      </c>
      <c r="Y35" s="84">
        <v>3</v>
      </c>
      <c r="Z35" s="85">
        <v>2.69</v>
      </c>
      <c r="AA35" s="85">
        <v>2.5</v>
      </c>
      <c r="AB35" s="85">
        <v>2.13</v>
      </c>
      <c r="AC35" s="85">
        <v>1.83</v>
      </c>
      <c r="AD35" s="85">
        <v>1.66</v>
      </c>
      <c r="AE35" s="85">
        <v>1.47</v>
      </c>
      <c r="AG35" s="84">
        <v>3</v>
      </c>
      <c r="AH35" s="86">
        <v>1.2869999999999999</v>
      </c>
      <c r="AI35" s="86">
        <v>1.343</v>
      </c>
      <c r="AJ35" s="86">
        <v>1.3759999999999999</v>
      </c>
      <c r="AK35" s="86">
        <v>1.389</v>
      </c>
      <c r="AL35" s="86">
        <v>1.399</v>
      </c>
      <c r="AM35" s="86">
        <v>1.37</v>
      </c>
    </row>
    <row r="36" spans="1:39">
      <c r="A36" s="63">
        <v>3.3999999999999998E-3</v>
      </c>
      <c r="B36" s="70">
        <v>1.86</v>
      </c>
      <c r="D36" s="65">
        <v>0.8</v>
      </c>
      <c r="E36" s="65">
        <v>0.14649999999999999</v>
      </c>
      <c r="F36" s="65">
        <v>0.17169999999999999</v>
      </c>
      <c r="G36" s="65">
        <v>0.2137</v>
      </c>
      <c r="H36" s="65">
        <v>0.30370000000000003</v>
      </c>
      <c r="Y36" s="84">
        <v>3.1</v>
      </c>
      <c r="Z36" s="85">
        <v>2.77</v>
      </c>
      <c r="AA36" s="85">
        <v>2.5299999999999998</v>
      </c>
      <c r="AB36" s="85">
        <v>2.13</v>
      </c>
      <c r="AC36" s="85">
        <v>1.82</v>
      </c>
      <c r="AD36" s="85">
        <v>1.66</v>
      </c>
      <c r="AE36" s="85">
        <v>1.49</v>
      </c>
      <c r="AG36" s="84">
        <v>3.1</v>
      </c>
      <c r="AH36" s="86">
        <v>1.2909999999999999</v>
      </c>
      <c r="AI36" s="86">
        <v>1.35</v>
      </c>
      <c r="AJ36" s="86">
        <v>1.379</v>
      </c>
      <c r="AK36" s="86">
        <v>1.3919999999999999</v>
      </c>
      <c r="AL36" s="86">
        <v>1.4</v>
      </c>
      <c r="AM36" s="86">
        <v>1.373</v>
      </c>
    </row>
    <row r="37" spans="1:39">
      <c r="A37" s="63">
        <v>3.5000000000000001E-3</v>
      </c>
      <c r="B37" s="70">
        <v>1.847</v>
      </c>
      <c r="D37" s="65">
        <v>0.9</v>
      </c>
      <c r="E37" s="65">
        <v>0.1241</v>
      </c>
      <c r="F37" s="65">
        <v>0.14710000000000001</v>
      </c>
      <c r="G37" s="65">
        <v>0.19</v>
      </c>
      <c r="H37" s="65">
        <v>0.27629999999999999</v>
      </c>
      <c r="Y37" s="84">
        <v>3.2</v>
      </c>
      <c r="Z37" s="85">
        <v>2.85</v>
      </c>
      <c r="AA37" s="85">
        <v>2.5499999999999998</v>
      </c>
      <c r="AB37" s="85">
        <v>2.13</v>
      </c>
      <c r="AC37" s="85">
        <v>1.82</v>
      </c>
      <c r="AD37" s="85">
        <v>1.66</v>
      </c>
      <c r="AE37" s="85">
        <v>1.5</v>
      </c>
      <c r="AG37" s="84">
        <v>3.2</v>
      </c>
      <c r="AH37" s="86">
        <v>1.2969999999999999</v>
      </c>
      <c r="AI37" s="86">
        <v>1.355</v>
      </c>
      <c r="AJ37" s="86">
        <v>1.3819999999999999</v>
      </c>
      <c r="AK37" s="86">
        <v>1.393</v>
      </c>
      <c r="AL37" s="86">
        <v>1.4</v>
      </c>
      <c r="AM37" s="86">
        <v>1.3759999999999999</v>
      </c>
    </row>
    <row r="38" spans="1:39">
      <c r="A38" s="63">
        <v>3.5999999999999999E-3</v>
      </c>
      <c r="B38" s="70">
        <v>1.8340000000000001</v>
      </c>
      <c r="D38" s="65">
        <v>1</v>
      </c>
      <c r="E38" s="65">
        <v>0.1057</v>
      </c>
      <c r="F38" s="65">
        <v>0.1265</v>
      </c>
      <c r="G38" s="65">
        <v>0.16750000000000001</v>
      </c>
      <c r="H38" s="65">
        <v>0.25040000000000001</v>
      </c>
      <c r="Y38" s="84">
        <v>3.3</v>
      </c>
      <c r="Z38" s="85">
        <v>2.92</v>
      </c>
      <c r="AA38" s="85">
        <v>2.56</v>
      </c>
      <c r="AB38" s="85">
        <v>2.12</v>
      </c>
      <c r="AC38" s="85">
        <v>1.81</v>
      </c>
      <c r="AD38" s="85">
        <v>1.67</v>
      </c>
      <c r="AE38" s="85">
        <v>1.52</v>
      </c>
      <c r="AG38" s="84">
        <v>3.3</v>
      </c>
      <c r="AH38" s="86">
        <v>1.3029999999999999</v>
      </c>
      <c r="AI38" s="86">
        <v>1.36</v>
      </c>
      <c r="AJ38" s="86">
        <v>1.3839999999999999</v>
      </c>
      <c r="AK38" s="86">
        <v>1.3939999999999999</v>
      </c>
      <c r="AL38" s="86">
        <v>1.401</v>
      </c>
      <c r="AM38" s="86">
        <v>1.379</v>
      </c>
    </row>
    <row r="39" spans="1:39">
      <c r="A39" s="63">
        <v>3.7000000000000002E-3</v>
      </c>
      <c r="B39" s="70">
        <v>1.8220000000000001</v>
      </c>
      <c r="D39" s="65">
        <v>1.1000000000000001</v>
      </c>
      <c r="E39" s="65">
        <v>8.7300000000000003E-2</v>
      </c>
      <c r="F39" s="65">
        <v>0.1086</v>
      </c>
      <c r="G39" s="65">
        <v>0.14649999999999999</v>
      </c>
      <c r="H39" s="65">
        <v>0.2261</v>
      </c>
      <c r="Y39" s="84">
        <v>3.4</v>
      </c>
      <c r="Z39" s="85">
        <v>2.98</v>
      </c>
      <c r="AA39" s="85">
        <v>2.56</v>
      </c>
      <c r="AB39" s="85">
        <v>2.12</v>
      </c>
      <c r="AC39" s="85">
        <v>1.8</v>
      </c>
      <c r="AD39" s="85">
        <v>1.67</v>
      </c>
      <c r="AE39" s="85">
        <v>1.54</v>
      </c>
      <c r="AG39" s="84">
        <v>3.4</v>
      </c>
      <c r="AH39" s="86">
        <v>1.3089999999999999</v>
      </c>
      <c r="AI39" s="86">
        <v>1.363</v>
      </c>
      <c r="AJ39" s="86">
        <v>1.3859999999999999</v>
      </c>
      <c r="AK39" s="86">
        <v>1.395</v>
      </c>
      <c r="AL39" s="86">
        <v>1.401</v>
      </c>
      <c r="AM39" s="86">
        <v>1.381</v>
      </c>
    </row>
    <row r="40" spans="1:39">
      <c r="A40" s="63">
        <v>3.8E-3</v>
      </c>
      <c r="B40" s="70">
        <v>1.81</v>
      </c>
      <c r="D40" s="65">
        <v>1.2</v>
      </c>
      <c r="E40" s="65">
        <v>7.2999999999999995E-2</v>
      </c>
      <c r="F40" s="65">
        <v>9.4100000000000003E-2</v>
      </c>
      <c r="G40" s="65">
        <v>0.12889999999999999</v>
      </c>
      <c r="H40" s="65">
        <v>0.2041</v>
      </c>
      <c r="Y40" s="84">
        <v>3.5</v>
      </c>
      <c r="Z40" s="85">
        <v>3.05</v>
      </c>
      <c r="AA40" s="85">
        <v>2.5499999999999998</v>
      </c>
      <c r="AB40" s="85">
        <v>2.1</v>
      </c>
      <c r="AC40" s="85">
        <v>1.79</v>
      </c>
      <c r="AD40" s="85">
        <v>1.67</v>
      </c>
      <c r="AE40" s="85">
        <v>1.55</v>
      </c>
      <c r="AG40" s="84">
        <v>3.5</v>
      </c>
      <c r="AH40" s="86">
        <v>1.3160000000000001</v>
      </c>
      <c r="AI40" s="86">
        <v>1.367</v>
      </c>
      <c r="AJ40" s="86">
        <v>1.3879999999999999</v>
      </c>
      <c r="AK40" s="86">
        <v>1.397</v>
      </c>
      <c r="AL40" s="86">
        <v>1.401</v>
      </c>
      <c r="AM40" s="86">
        <v>1.383</v>
      </c>
    </row>
    <row r="41" spans="1:39">
      <c r="A41" s="63">
        <v>3.8999999999999998E-3</v>
      </c>
      <c r="B41" s="70">
        <v>1.7989999999999999</v>
      </c>
      <c r="D41" s="65">
        <v>1.3</v>
      </c>
      <c r="E41" s="65">
        <v>6.0199999999999997E-2</v>
      </c>
      <c r="F41" s="65">
        <v>8.2799999999999999E-2</v>
      </c>
      <c r="G41" s="65">
        <v>0.1113</v>
      </c>
      <c r="H41" s="65">
        <v>0.1842</v>
      </c>
      <c r="Y41" s="84">
        <v>3.6</v>
      </c>
      <c r="Z41" s="85">
        <v>3.11</v>
      </c>
      <c r="AA41" s="85">
        <v>2.54</v>
      </c>
      <c r="AB41" s="85">
        <v>2.09</v>
      </c>
      <c r="AC41" s="85">
        <v>1.78</v>
      </c>
      <c r="AD41" s="85">
        <v>1.67</v>
      </c>
      <c r="AE41" s="85">
        <v>1.57</v>
      </c>
      <c r="AG41" s="84">
        <v>3.6</v>
      </c>
      <c r="AH41" s="86">
        <v>1.323</v>
      </c>
      <c r="AI41" s="86">
        <v>1.369</v>
      </c>
      <c r="AJ41" s="86">
        <v>1.389</v>
      </c>
      <c r="AK41" s="86">
        <v>1.397</v>
      </c>
      <c r="AL41" s="86">
        <v>1.401</v>
      </c>
      <c r="AM41" s="86">
        <v>1.385</v>
      </c>
    </row>
    <row r="42" spans="1:39">
      <c r="A42" s="63">
        <v>4.0000000000000001E-3</v>
      </c>
      <c r="B42" s="70">
        <v>1.788</v>
      </c>
      <c r="D42" s="65">
        <v>1.4</v>
      </c>
      <c r="E42" s="65">
        <v>5.1499999999999997E-2</v>
      </c>
      <c r="F42" s="65">
        <v>7.1400000000000005E-2</v>
      </c>
      <c r="G42" s="65">
        <v>0.10100000000000001</v>
      </c>
      <c r="H42" s="65">
        <v>0.16220000000000001</v>
      </c>
      <c r="Y42" s="84">
        <v>3.7</v>
      </c>
      <c r="Z42" s="85">
        <v>3.17</v>
      </c>
      <c r="AA42" s="85">
        <v>2.52</v>
      </c>
      <c r="AB42" s="85">
        <v>2.0699999999999998</v>
      </c>
      <c r="AC42" s="85">
        <v>1.77</v>
      </c>
      <c r="AD42" s="85">
        <v>1.66</v>
      </c>
      <c r="AE42" s="85">
        <v>1.58</v>
      </c>
      <c r="AG42" s="84">
        <v>3.7</v>
      </c>
      <c r="AH42" s="86">
        <v>1.33</v>
      </c>
      <c r="AI42" s="86">
        <v>1.371</v>
      </c>
      <c r="AJ42" s="86">
        <v>1.391</v>
      </c>
      <c r="AK42" s="86">
        <v>1.3979999999999999</v>
      </c>
      <c r="AL42" s="86">
        <v>1.4019999999999999</v>
      </c>
      <c r="AM42" s="86">
        <v>1.3859999999999999</v>
      </c>
    </row>
    <row r="43" spans="1:39">
      <c r="A43" s="63">
        <v>4.1000000000000003E-3</v>
      </c>
      <c r="B43" s="70">
        <v>1.7769999999999999</v>
      </c>
      <c r="D43" s="65">
        <v>1.5</v>
      </c>
      <c r="E43" s="65">
        <v>4.36E-2</v>
      </c>
      <c r="F43" s="65">
        <v>6.4199999999999993E-2</v>
      </c>
      <c r="G43" s="65">
        <v>9.0899999999999995E-2</v>
      </c>
      <c r="H43" s="65">
        <v>0.14549999999999999</v>
      </c>
      <c r="Y43" s="84">
        <v>3.8</v>
      </c>
      <c r="Z43" s="85">
        <v>3.22</v>
      </c>
      <c r="AA43" s="85">
        <v>2.4900000000000002</v>
      </c>
      <c r="AB43" s="85">
        <v>2.0499999999999998</v>
      </c>
      <c r="AC43" s="85">
        <v>1.75</v>
      </c>
      <c r="AD43" s="85">
        <v>1.66</v>
      </c>
      <c r="AE43" s="85">
        <v>1.59</v>
      </c>
      <c r="AG43" s="84">
        <v>3.8</v>
      </c>
      <c r="AH43" s="86">
        <v>1.335</v>
      </c>
      <c r="AI43" s="86">
        <v>1.3740000000000001</v>
      </c>
      <c r="AJ43" s="86">
        <v>1.391</v>
      </c>
      <c r="AK43" s="86">
        <v>1.3979999999999999</v>
      </c>
      <c r="AL43" s="86">
        <v>1.4019999999999999</v>
      </c>
      <c r="AM43" s="86">
        <v>1.387</v>
      </c>
    </row>
    <row r="44" spans="1:39">
      <c r="A44" s="63">
        <v>4.1999999999999997E-3</v>
      </c>
      <c r="B44" s="70">
        <v>1.7669999999999999</v>
      </c>
      <c r="D44" s="65">
        <v>1.6</v>
      </c>
      <c r="E44" s="65">
        <v>3.8300000000000001E-2</v>
      </c>
      <c r="F44" s="65">
        <v>5.7299999999999997E-2</v>
      </c>
      <c r="G44" s="65">
        <v>8.43E-2</v>
      </c>
      <c r="H44" s="65">
        <v>0.13159999999999999</v>
      </c>
      <c r="Y44" s="84">
        <v>3.9</v>
      </c>
      <c r="Z44" s="85">
        <v>3.27</v>
      </c>
      <c r="AA44" s="85">
        <v>2.4500000000000002</v>
      </c>
      <c r="AB44" s="85">
        <v>2.02</v>
      </c>
      <c r="AC44" s="85">
        <v>1.74</v>
      </c>
      <c r="AD44" s="85">
        <v>1.66</v>
      </c>
      <c r="AE44" s="85">
        <v>1.6</v>
      </c>
      <c r="AG44" s="84">
        <v>3.9</v>
      </c>
      <c r="AH44" s="86">
        <v>1.34</v>
      </c>
      <c r="AI44" s="86">
        <v>1.3759999999999999</v>
      </c>
      <c r="AJ44" s="86">
        <v>1.391</v>
      </c>
      <c r="AK44" s="86">
        <v>1.3979999999999999</v>
      </c>
      <c r="AL44" s="86">
        <v>1.4019999999999999</v>
      </c>
      <c r="AM44" s="86">
        <v>1.3879999999999999</v>
      </c>
    </row>
    <row r="45" spans="1:39">
      <c r="A45" s="63">
        <v>4.3E-3</v>
      </c>
      <c r="B45" s="70">
        <v>1.756</v>
      </c>
      <c r="D45" s="65">
        <v>1.7</v>
      </c>
      <c r="E45" s="65">
        <v>3.5000000000000003E-2</v>
      </c>
      <c r="F45" s="65">
        <v>5.6800000000000003E-2</v>
      </c>
      <c r="G45" s="65">
        <v>8.1000000000000003E-2</v>
      </c>
      <c r="H45" s="65">
        <v>0.1221</v>
      </c>
      <c r="Y45" s="84">
        <v>4</v>
      </c>
      <c r="Z45" s="85">
        <v>3.32</v>
      </c>
      <c r="AA45" s="85">
        <v>2.41</v>
      </c>
      <c r="AB45" s="85">
        <v>1.98</v>
      </c>
      <c r="AC45" s="85">
        <v>1.72</v>
      </c>
      <c r="AD45" s="85">
        <v>1.66</v>
      </c>
      <c r="AE45" s="85">
        <v>1.61</v>
      </c>
      <c r="AG45" s="84">
        <v>4</v>
      </c>
      <c r="AH45" s="86">
        <v>1.345</v>
      </c>
      <c r="AI45" s="86">
        <v>1.3779999999999999</v>
      </c>
      <c r="AJ45" s="86">
        <v>1.391</v>
      </c>
      <c r="AK45" s="86">
        <v>1.3979999999999999</v>
      </c>
      <c r="AL45" s="86">
        <v>1.4019999999999999</v>
      </c>
      <c r="AM45" s="86">
        <v>1.389</v>
      </c>
    </row>
    <row r="46" spans="1:39">
      <c r="A46" s="63">
        <v>4.4000000000000003E-3</v>
      </c>
      <c r="B46" s="70">
        <v>1.746</v>
      </c>
      <c r="D46" s="65">
        <v>1.8</v>
      </c>
      <c r="E46" s="65">
        <v>3.5000000000000003E-2</v>
      </c>
      <c r="F46" s="65">
        <v>5.6399999999999999E-2</v>
      </c>
      <c r="G46" s="65">
        <v>7.85E-2</v>
      </c>
      <c r="H46" s="65">
        <v>0.1143</v>
      </c>
    </row>
    <row r="47" spans="1:39">
      <c r="A47" s="63">
        <v>4.4999999999999997E-3</v>
      </c>
      <c r="B47" s="70">
        <v>1.7370000000000001</v>
      </c>
      <c r="D47" s="65">
        <v>1.9</v>
      </c>
      <c r="E47" s="65">
        <v>3.5000000000000003E-2</v>
      </c>
      <c r="F47" s="65">
        <v>5.6000000000000001E-2</v>
      </c>
      <c r="G47" s="65">
        <v>8.0299999999999996E-2</v>
      </c>
      <c r="H47" s="65">
        <v>0.11260000000000001</v>
      </c>
    </row>
    <row r="48" spans="1:39">
      <c r="A48" s="63">
        <v>4.5999999999999999E-3</v>
      </c>
      <c r="B48" s="70">
        <v>1.7270000000000001</v>
      </c>
      <c r="D48" s="65">
        <v>2</v>
      </c>
      <c r="E48" s="65">
        <v>3.5000000000000003E-2</v>
      </c>
      <c r="F48" s="65">
        <v>6.1100000000000002E-2</v>
      </c>
      <c r="G48" s="65">
        <v>8.2100000000000006E-2</v>
      </c>
      <c r="H48" s="65">
        <v>0.1113</v>
      </c>
    </row>
    <row r="49" spans="1:7">
      <c r="A49" s="63">
        <v>4.7000000000000002E-3</v>
      </c>
      <c r="B49" s="70">
        <v>1.718</v>
      </c>
    </row>
    <row r="50" spans="1:7">
      <c r="A50" s="63">
        <v>4.7999999999999996E-3</v>
      </c>
      <c r="B50" s="70">
        <v>1.7090000000000001</v>
      </c>
    </row>
    <row r="51" spans="1:7">
      <c r="A51" s="63">
        <v>4.8999999999999998E-3</v>
      </c>
      <c r="B51" s="70">
        <v>1.7010000000000001</v>
      </c>
    </row>
    <row r="52" spans="1:7">
      <c r="A52" s="63">
        <v>5.0000000000000001E-3</v>
      </c>
      <c r="B52" s="70">
        <v>1.6919999999999999</v>
      </c>
    </row>
    <row r="53" spans="1:7">
      <c r="A53" s="63">
        <v>5.1000000000000004E-3</v>
      </c>
      <c r="B53" s="70">
        <v>1.6839999999999999</v>
      </c>
      <c r="G53" s="97"/>
    </row>
    <row r="54" spans="1:7">
      <c r="A54" s="63">
        <v>5.1999999999999998E-3</v>
      </c>
      <c r="B54" s="70">
        <v>1.6759999999999999</v>
      </c>
    </row>
    <row r="55" spans="1:7">
      <c r="A55" s="63">
        <v>5.3E-3</v>
      </c>
      <c r="B55" s="70">
        <v>1.669</v>
      </c>
    </row>
    <row r="56" spans="1:7">
      <c r="A56" s="63">
        <v>5.4000000000000003E-3</v>
      </c>
      <c r="B56" s="70">
        <v>1.6619999999999999</v>
      </c>
    </row>
    <row r="57" spans="1:7">
      <c r="A57" s="63">
        <v>5.4999999999999997E-3</v>
      </c>
      <c r="B57" s="70">
        <v>1.6539999999999999</v>
      </c>
    </row>
    <row r="58" spans="1:7">
      <c r="A58" s="63">
        <v>5.5999999999999999E-3</v>
      </c>
      <c r="B58" s="70">
        <v>1.647</v>
      </c>
    </row>
    <row r="59" spans="1:7">
      <c r="A59" s="63">
        <v>5.7000000000000002E-3</v>
      </c>
      <c r="B59" s="70">
        <v>1.64</v>
      </c>
    </row>
    <row r="60" spans="1:7">
      <c r="A60" s="63">
        <v>5.7999999999999996E-3</v>
      </c>
      <c r="B60" s="70">
        <v>1.633</v>
      </c>
    </row>
    <row r="61" spans="1:7">
      <c r="A61" s="63">
        <v>5.8999999999999999E-3</v>
      </c>
      <c r="B61" s="70">
        <v>1.6259999999999999</v>
      </c>
    </row>
    <row r="62" spans="1:7">
      <c r="A62" s="63">
        <v>6.0000000000000001E-3</v>
      </c>
      <c r="B62" s="70">
        <v>1.62</v>
      </c>
    </row>
    <row r="63" spans="1:7">
      <c r="A63" s="63">
        <v>6.1000000000000004E-3</v>
      </c>
      <c r="B63" s="70">
        <v>1.6140000000000001</v>
      </c>
    </row>
    <row r="64" spans="1:7">
      <c r="A64" s="63">
        <v>6.1999999999999998E-3</v>
      </c>
      <c r="B64" s="70">
        <v>1.607</v>
      </c>
    </row>
    <row r="65" spans="1:2">
      <c r="A65" s="63">
        <v>6.3E-3</v>
      </c>
      <c r="B65" s="70">
        <v>1.601</v>
      </c>
    </row>
    <row r="66" spans="1:2">
      <c r="A66" s="63">
        <v>6.4000000000000003E-3</v>
      </c>
      <c r="B66" s="70">
        <v>1.595</v>
      </c>
    </row>
    <row r="67" spans="1:2">
      <c r="A67" s="63">
        <v>6.4999999999999997E-3</v>
      </c>
      <c r="B67" s="70">
        <v>1.589</v>
      </c>
    </row>
    <row r="68" spans="1:2">
      <c r="A68" s="63">
        <v>6.6E-3</v>
      </c>
      <c r="B68" s="70">
        <v>1.583</v>
      </c>
    </row>
    <row r="69" spans="1:2">
      <c r="A69" s="63">
        <v>6.7000000000000002E-3</v>
      </c>
      <c r="B69" s="70">
        <v>1.5780000000000001</v>
      </c>
    </row>
    <row r="70" spans="1:2">
      <c r="A70" s="63">
        <v>6.7999999999999996E-3</v>
      </c>
      <c r="B70" s="70">
        <v>1.5720000000000001</v>
      </c>
    </row>
    <row r="71" spans="1:2">
      <c r="A71" s="63">
        <v>6.8999999999999999E-3</v>
      </c>
      <c r="B71" s="70">
        <v>1.5669999999999999</v>
      </c>
    </row>
    <row r="72" spans="1:2">
      <c r="A72" s="63">
        <v>7.0000000000000001E-3</v>
      </c>
      <c r="B72" s="70">
        <v>1.5609999999999999</v>
      </c>
    </row>
    <row r="73" spans="1:2">
      <c r="A73" s="63">
        <v>7.1000000000000004E-3</v>
      </c>
      <c r="B73" s="70">
        <v>1.556</v>
      </c>
    </row>
    <row r="74" spans="1:2">
      <c r="A74" s="63">
        <v>7.1999999999999998E-3</v>
      </c>
      <c r="B74" s="70">
        <v>1.5509999999999999</v>
      </c>
    </row>
    <row r="75" spans="1:2">
      <c r="A75" s="63">
        <v>7.3000000000000001E-3</v>
      </c>
      <c r="B75" s="70">
        <v>1.546</v>
      </c>
    </row>
    <row r="76" spans="1:2">
      <c r="A76" s="63">
        <v>7.4000000000000003E-3</v>
      </c>
      <c r="B76" s="70">
        <v>1.5409999999999999</v>
      </c>
    </row>
    <row r="77" spans="1:2">
      <c r="A77" s="63">
        <v>7.4999999999999997E-3</v>
      </c>
      <c r="B77" s="70">
        <v>1.536</v>
      </c>
    </row>
    <row r="78" spans="1:2">
      <c r="A78" s="63">
        <v>7.6E-3</v>
      </c>
      <c r="B78" s="70">
        <v>1.5309999999999999</v>
      </c>
    </row>
    <row r="79" spans="1:2">
      <c r="A79" s="63">
        <v>7.7000000000000002E-3</v>
      </c>
      <c r="B79" s="70">
        <v>1.526</v>
      </c>
    </row>
    <row r="80" spans="1:2">
      <c r="A80" s="63">
        <v>7.7999999999999996E-3</v>
      </c>
      <c r="B80" s="70">
        <v>1.5209999999999999</v>
      </c>
    </row>
    <row r="81" spans="1:2">
      <c r="A81" s="63">
        <v>7.9000000000000008E-3</v>
      </c>
      <c r="B81" s="70">
        <v>1.5169999999999999</v>
      </c>
    </row>
    <row r="82" spans="1:2">
      <c r="A82" s="63">
        <v>8.0000000000000002E-3</v>
      </c>
      <c r="B82" s="70">
        <v>1.512</v>
      </c>
    </row>
    <row r="83" spans="1:2">
      <c r="A83" s="63">
        <v>8.0999999999999996E-3</v>
      </c>
      <c r="B83" s="70">
        <v>1.508</v>
      </c>
    </row>
    <row r="84" spans="1:2">
      <c r="A84" s="63">
        <v>8.2000000000000007E-3</v>
      </c>
      <c r="B84" s="70">
        <v>1.5029999999999999</v>
      </c>
    </row>
    <row r="85" spans="1:2">
      <c r="A85" s="63">
        <v>8.3000000000000001E-3</v>
      </c>
      <c r="B85" s="70">
        <v>1.4990000000000001</v>
      </c>
    </row>
    <row r="86" spans="1:2">
      <c r="A86" s="63">
        <v>8.3999999999999995E-3</v>
      </c>
      <c r="B86" s="70">
        <v>1.4950000000000001</v>
      </c>
    </row>
    <row r="87" spans="1:2">
      <c r="A87" s="63">
        <v>8.5000000000000006E-3</v>
      </c>
      <c r="B87" s="70">
        <v>1.4910000000000001</v>
      </c>
    </row>
    <row r="88" spans="1:2">
      <c r="A88" s="63">
        <v>8.6E-3</v>
      </c>
      <c r="B88" s="70">
        <v>1.4870000000000001</v>
      </c>
    </row>
    <row r="89" spans="1:2">
      <c r="A89" s="63">
        <v>8.6999999999999994E-3</v>
      </c>
      <c r="B89" s="70">
        <v>1.482</v>
      </c>
    </row>
    <row r="90" spans="1:2">
      <c r="A90" s="63">
        <v>8.8000000000000005E-3</v>
      </c>
      <c r="B90" s="70">
        <v>1.478</v>
      </c>
    </row>
    <row r="91" spans="1:2">
      <c r="A91" s="63">
        <v>8.8999999999999999E-3</v>
      </c>
      <c r="B91" s="70">
        <v>1.474</v>
      </c>
    </row>
    <row r="92" spans="1:2">
      <c r="A92" s="63">
        <v>8.9999999999999993E-3</v>
      </c>
      <c r="B92" s="70">
        <v>1.4710000000000001</v>
      </c>
    </row>
    <row r="93" spans="1:2">
      <c r="A93" s="63">
        <v>9.1000000000000004E-3</v>
      </c>
      <c r="B93" s="70">
        <v>1.4670000000000001</v>
      </c>
    </row>
    <row r="94" spans="1:2">
      <c r="A94" s="63">
        <v>9.1999999999999998E-3</v>
      </c>
      <c r="B94" s="70">
        <v>1.4630000000000001</v>
      </c>
    </row>
    <row r="95" spans="1:2">
      <c r="A95" s="63">
        <v>9.2999999999999992E-3</v>
      </c>
      <c r="B95" s="70">
        <v>1.4590000000000001</v>
      </c>
    </row>
    <row r="96" spans="1:2">
      <c r="A96" s="63">
        <v>9.4000000000000004E-3</v>
      </c>
      <c r="B96" s="70">
        <v>1.456</v>
      </c>
    </row>
    <row r="97" spans="1:2">
      <c r="A97" s="63">
        <v>9.4999999999999998E-3</v>
      </c>
      <c r="B97" s="70">
        <v>1.452</v>
      </c>
    </row>
    <row r="98" spans="1:2">
      <c r="A98" s="63">
        <v>9.5999999999999992E-3</v>
      </c>
      <c r="B98" s="70">
        <v>1.448</v>
      </c>
    </row>
    <row r="99" spans="1:2">
      <c r="A99" s="63">
        <v>9.7000000000000003E-3</v>
      </c>
      <c r="B99" s="70">
        <v>1.4450000000000001</v>
      </c>
    </row>
    <row r="100" spans="1:2">
      <c r="A100" s="63">
        <v>9.7999999999999997E-3</v>
      </c>
      <c r="B100" s="70">
        <v>1.4419999999999999</v>
      </c>
    </row>
    <row r="101" spans="1:2">
      <c r="A101" s="63">
        <v>9.9000000000000008E-3</v>
      </c>
      <c r="B101" s="70">
        <v>1.4379999999999999</v>
      </c>
    </row>
    <row r="102" spans="1:2">
      <c r="A102" s="63">
        <v>0.01</v>
      </c>
      <c r="B102" s="70">
        <v>1.4350000000000001</v>
      </c>
    </row>
    <row r="103" spans="1:2">
      <c r="A103" s="63">
        <v>1.0999999999999999E-2</v>
      </c>
      <c r="B103" s="70">
        <v>1.403</v>
      </c>
    </row>
    <row r="104" spans="1:2">
      <c r="A104" s="63">
        <v>1.2E-2</v>
      </c>
      <c r="B104" s="70">
        <v>1.375</v>
      </c>
    </row>
    <row r="105" spans="1:2">
      <c r="A105" s="63">
        <v>1.2999999999999999E-2</v>
      </c>
      <c r="B105" s="70">
        <v>1.35</v>
      </c>
    </row>
    <row r="106" spans="1:2">
      <c r="A106" s="63">
        <v>1.4E-2</v>
      </c>
      <c r="B106" s="70">
        <v>1.327</v>
      </c>
    </row>
    <row r="107" spans="1:2">
      <c r="A107" s="63">
        <v>1.4999999999999999E-2</v>
      </c>
      <c r="B107" s="70">
        <v>1.3069999999999999</v>
      </c>
    </row>
    <row r="108" spans="1:2">
      <c r="A108" s="63">
        <v>1.6E-2</v>
      </c>
      <c r="B108" s="70">
        <v>1.288</v>
      </c>
    </row>
    <row r="109" spans="1:2">
      <c r="A109" s="63">
        <v>1.7000000000000001E-2</v>
      </c>
      <c r="B109" s="70">
        <v>1.2709999999999999</v>
      </c>
    </row>
    <row r="110" spans="1:2">
      <c r="A110" s="63">
        <v>1.7999999999999999E-2</v>
      </c>
      <c r="B110" s="70">
        <v>1.2549999999999999</v>
      </c>
    </row>
    <row r="111" spans="1:2">
      <c r="A111" s="63">
        <v>1.9E-2</v>
      </c>
      <c r="B111" s="70">
        <v>1.24</v>
      </c>
    </row>
    <row r="112" spans="1:2">
      <c r="A112" s="63">
        <v>0.02</v>
      </c>
      <c r="B112" s="70">
        <v>1.226</v>
      </c>
    </row>
    <row r="113" spans="1:2">
      <c r="A113" s="63">
        <v>2.1000000000000001E-2</v>
      </c>
      <c r="B113" s="70">
        <v>1.2130000000000001</v>
      </c>
    </row>
    <row r="114" spans="1:2">
      <c r="A114" s="63">
        <v>2.1999999999999999E-2</v>
      </c>
      <c r="B114" s="70">
        <v>1.2010000000000001</v>
      </c>
    </row>
    <row r="115" spans="1:2">
      <c r="A115" s="63">
        <v>2.3E-2</v>
      </c>
      <c r="B115" s="70">
        <v>1.1890000000000001</v>
      </c>
    </row>
    <row r="116" spans="1:2">
      <c r="A116" s="63">
        <v>2.4E-2</v>
      </c>
      <c r="B116" s="70">
        <v>1.1779999999999999</v>
      </c>
    </row>
    <row r="117" spans="1:2">
      <c r="A117" s="63">
        <v>2.5000000000000001E-2</v>
      </c>
      <c r="B117" s="70">
        <v>1.1679999999999999</v>
      </c>
    </row>
    <row r="118" spans="1:2">
      <c r="A118" s="63">
        <v>2.5999999999999999E-2</v>
      </c>
      <c r="B118" s="70">
        <v>1.159</v>
      </c>
    </row>
    <row r="119" spans="1:2">
      <c r="A119" s="63">
        <v>2.7E-2</v>
      </c>
      <c r="B119" s="70">
        <v>1.1499999999999999</v>
      </c>
    </row>
    <row r="120" spans="1:2">
      <c r="A120" s="63">
        <v>2.8000000000000001E-2</v>
      </c>
      <c r="B120" s="70">
        <v>1.141</v>
      </c>
    </row>
    <row r="121" spans="1:2">
      <c r="A121" s="63">
        <v>2.9000000000000001E-2</v>
      </c>
      <c r="B121" s="70">
        <v>1.133</v>
      </c>
    </row>
    <row r="122" spans="1:2">
      <c r="A122" s="63">
        <v>0.03</v>
      </c>
      <c r="B122" s="70">
        <v>1.125</v>
      </c>
    </row>
    <row r="123" spans="1:2">
      <c r="A123" s="63">
        <v>3.1E-2</v>
      </c>
      <c r="B123" s="70">
        <v>1.1180000000000001</v>
      </c>
    </row>
    <row r="124" spans="1:2">
      <c r="A124" s="63">
        <v>3.2000000000000001E-2</v>
      </c>
      <c r="B124" s="70">
        <v>1.111</v>
      </c>
    </row>
    <row r="125" spans="1:2">
      <c r="A125" s="63">
        <v>3.3000000000000002E-2</v>
      </c>
      <c r="B125" s="70">
        <v>1.1040000000000001</v>
      </c>
    </row>
    <row r="126" spans="1:2">
      <c r="A126" s="63">
        <v>3.4000000000000002E-2</v>
      </c>
      <c r="B126" s="70">
        <v>1.0980000000000001</v>
      </c>
    </row>
    <row r="127" spans="1:2">
      <c r="A127" s="63">
        <v>3.5000000000000003E-2</v>
      </c>
      <c r="B127" s="70">
        <v>1.0920000000000001</v>
      </c>
    </row>
    <row r="128" spans="1:2">
      <c r="A128" s="63">
        <v>3.5999999999999997E-2</v>
      </c>
      <c r="B128" s="70">
        <v>1.0860000000000001</v>
      </c>
    </row>
    <row r="129" spans="1:2">
      <c r="A129" s="63">
        <v>3.6999999999999998E-2</v>
      </c>
      <c r="B129" s="70">
        <v>1.08</v>
      </c>
    </row>
    <row r="130" spans="1:2">
      <c r="A130" s="63">
        <v>3.7999999999999999E-2</v>
      </c>
      <c r="B130" s="70">
        <v>1.075</v>
      </c>
    </row>
    <row r="131" spans="1:2">
      <c r="A131" s="63">
        <v>3.9E-2</v>
      </c>
      <c r="B131" s="70">
        <v>1.069</v>
      </c>
    </row>
    <row r="132" spans="1:2">
      <c r="A132" s="63">
        <v>0.04</v>
      </c>
      <c r="B132" s="70">
        <v>1.0640000000000001</v>
      </c>
    </row>
    <row r="133" spans="1:2">
      <c r="A133" s="63">
        <v>4.1000000000000002E-2</v>
      </c>
      <c r="B133" s="70">
        <v>1.0589999999999999</v>
      </c>
    </row>
    <row r="134" spans="1:2">
      <c r="A134" s="63">
        <v>4.2000000000000003E-2</v>
      </c>
      <c r="B134" s="70">
        <v>1.0549999999999999</v>
      </c>
    </row>
    <row r="135" spans="1:2">
      <c r="A135" s="63">
        <v>4.2999999999999997E-2</v>
      </c>
      <c r="B135" s="70">
        <v>1.05</v>
      </c>
    </row>
    <row r="136" spans="1:2">
      <c r="A136" s="63">
        <v>4.3999999999999997E-2</v>
      </c>
      <c r="B136" s="70">
        <v>1.046</v>
      </c>
    </row>
    <row r="137" spans="1:2">
      <c r="A137" s="63">
        <v>4.4999999999999998E-2</v>
      </c>
      <c r="B137" s="70">
        <v>1.042</v>
      </c>
    </row>
    <row r="138" spans="1:2">
      <c r="A138" s="63">
        <v>4.5999999999999999E-2</v>
      </c>
      <c r="B138" s="70">
        <v>1.038</v>
      </c>
    </row>
    <row r="139" spans="1:2">
      <c r="A139" s="63">
        <v>4.7E-2</v>
      </c>
      <c r="B139" s="70">
        <v>1.034</v>
      </c>
    </row>
    <row r="140" spans="1:2">
      <c r="A140" s="63">
        <v>4.8000000000000001E-2</v>
      </c>
      <c r="B140" s="70">
        <v>1.03</v>
      </c>
    </row>
    <row r="141" spans="1:2">
      <c r="A141" s="63">
        <v>4.9000000000000002E-2</v>
      </c>
      <c r="B141" s="70">
        <v>1.026</v>
      </c>
    </row>
    <row r="142" spans="1:2">
      <c r="A142" s="63">
        <v>0.05</v>
      </c>
      <c r="B142" s="70">
        <v>1.0229999999999999</v>
      </c>
    </row>
    <row r="143" spans="1:2">
      <c r="A143" s="63">
        <v>5.0999999999999997E-2</v>
      </c>
      <c r="B143" s="70">
        <v>1.0189999999999999</v>
      </c>
    </row>
    <row r="144" spans="1:2">
      <c r="A144" s="63">
        <v>5.1999999999999998E-2</v>
      </c>
      <c r="B144" s="70">
        <v>1.016</v>
      </c>
    </row>
    <row r="145" spans="1:2">
      <c r="A145" s="63">
        <v>5.2999999999999999E-2</v>
      </c>
      <c r="B145" s="70">
        <v>1.0129999999999999</v>
      </c>
    </row>
    <row r="146" spans="1:2">
      <c r="A146" s="63">
        <v>5.3999999999999999E-2</v>
      </c>
      <c r="B146" s="70">
        <v>1.01</v>
      </c>
    </row>
    <row r="147" spans="1:2">
      <c r="A147" s="63">
        <v>5.5E-2</v>
      </c>
      <c r="B147" s="70">
        <v>1.0069999999999999</v>
      </c>
    </row>
    <row r="148" spans="1:2">
      <c r="A148" s="63">
        <v>5.6000000000000001E-2</v>
      </c>
      <c r="B148" s="70">
        <v>1.004</v>
      </c>
    </row>
    <row r="149" spans="1:2">
      <c r="A149" s="63">
        <v>5.7000000000000002E-2</v>
      </c>
      <c r="B149" s="70">
        <v>1.0009999999999999</v>
      </c>
    </row>
    <row r="150" spans="1:2">
      <c r="A150" s="63">
        <v>5.8000000000000003E-2</v>
      </c>
      <c r="B150" s="70">
        <v>0.99850000000000005</v>
      </c>
    </row>
    <row r="151" spans="1:2">
      <c r="A151" s="63">
        <v>5.8999999999999997E-2</v>
      </c>
      <c r="B151" s="70">
        <v>0.99580000000000002</v>
      </c>
    </row>
    <row r="152" spans="1:2">
      <c r="A152" s="63">
        <v>0.06</v>
      </c>
      <c r="B152" s="70">
        <v>0.99319999999999997</v>
      </c>
    </row>
    <row r="153" spans="1:2">
      <c r="A153" s="63">
        <v>6.0999999999999999E-2</v>
      </c>
      <c r="B153" s="70">
        <v>0.99070000000000003</v>
      </c>
    </row>
    <row r="154" spans="1:2">
      <c r="A154" s="63">
        <v>6.2E-2</v>
      </c>
      <c r="B154" s="70">
        <v>0.98829999999999996</v>
      </c>
    </row>
    <row r="155" spans="1:2">
      <c r="A155" s="63">
        <v>6.3E-2</v>
      </c>
      <c r="B155" s="70">
        <v>0.98599999999999999</v>
      </c>
    </row>
    <row r="156" spans="1:2">
      <c r="A156" s="63">
        <v>6.4000000000000001E-2</v>
      </c>
      <c r="B156" s="70">
        <v>0.98370000000000002</v>
      </c>
    </row>
    <row r="157" spans="1:2">
      <c r="A157" s="63">
        <v>6.5000000000000002E-2</v>
      </c>
      <c r="B157" s="70">
        <v>0.98150000000000004</v>
      </c>
    </row>
    <row r="158" spans="1:2">
      <c r="A158" s="63">
        <v>6.6000000000000003E-2</v>
      </c>
      <c r="B158" s="70">
        <v>0.97929999999999995</v>
      </c>
    </row>
    <row r="159" spans="1:2">
      <c r="A159" s="63">
        <v>6.7000000000000004E-2</v>
      </c>
      <c r="B159" s="70">
        <v>0.97719999999999996</v>
      </c>
    </row>
    <row r="160" spans="1:2">
      <c r="A160" s="63">
        <v>6.8000000000000005E-2</v>
      </c>
      <c r="B160" s="70">
        <v>0.97519999999999996</v>
      </c>
    </row>
    <row r="161" spans="1:2">
      <c r="A161" s="63">
        <v>6.9000000000000006E-2</v>
      </c>
      <c r="B161" s="70">
        <v>0.97319999999999995</v>
      </c>
    </row>
    <row r="162" spans="1:2">
      <c r="A162" s="63">
        <v>7.0000000000000007E-2</v>
      </c>
      <c r="B162" s="70">
        <v>0.97130000000000005</v>
      </c>
    </row>
    <row r="163" spans="1:2">
      <c r="A163" s="63">
        <v>7.0999999999999994E-2</v>
      </c>
      <c r="B163" s="70">
        <v>0.96940000000000004</v>
      </c>
    </row>
    <row r="164" spans="1:2">
      <c r="A164" s="63">
        <v>7.1999999999999995E-2</v>
      </c>
      <c r="B164" s="70">
        <v>0.96760000000000002</v>
      </c>
    </row>
    <row r="165" spans="1:2">
      <c r="A165" s="63">
        <v>7.2999999999999995E-2</v>
      </c>
      <c r="B165" s="70">
        <v>0.96579999999999999</v>
      </c>
    </row>
    <row r="166" spans="1:2">
      <c r="A166" s="63">
        <v>7.3999999999999996E-2</v>
      </c>
      <c r="B166" s="70">
        <v>0.96409999999999996</v>
      </c>
    </row>
    <row r="167" spans="1:2">
      <c r="A167" s="63">
        <v>7.4999999999999997E-2</v>
      </c>
      <c r="B167" s="70">
        <v>0.96240000000000003</v>
      </c>
    </row>
    <row r="168" spans="1:2">
      <c r="A168" s="63">
        <v>7.5999999999999998E-2</v>
      </c>
      <c r="B168" s="70">
        <v>0.9607</v>
      </c>
    </row>
    <row r="169" spans="1:2">
      <c r="A169" s="63">
        <v>7.6999999999999999E-2</v>
      </c>
      <c r="B169" s="70">
        <v>0.95909999999999995</v>
      </c>
    </row>
    <row r="170" spans="1:2">
      <c r="A170" s="63">
        <v>7.8E-2</v>
      </c>
      <c r="B170" s="70">
        <v>0.95760000000000001</v>
      </c>
    </row>
    <row r="171" spans="1:2">
      <c r="A171" s="63">
        <v>7.9000000000000001E-2</v>
      </c>
      <c r="B171" s="70">
        <v>0.95620000000000005</v>
      </c>
    </row>
    <row r="172" spans="1:2">
      <c r="A172" s="63">
        <v>0.08</v>
      </c>
      <c r="B172" s="70">
        <v>0.95479999999999998</v>
      </c>
    </row>
    <row r="173" spans="1:2">
      <c r="A173" s="63">
        <v>8.1000000000000003E-2</v>
      </c>
      <c r="B173" s="70">
        <v>0.95340000000000003</v>
      </c>
    </row>
    <row r="174" spans="1:2">
      <c r="A174" s="63">
        <v>8.2000000000000003E-2</v>
      </c>
      <c r="B174" s="70">
        <v>0.95199999999999996</v>
      </c>
    </row>
    <row r="175" spans="1:2">
      <c r="A175" s="63">
        <v>8.3000000000000004E-2</v>
      </c>
      <c r="B175" s="70">
        <v>0.9506</v>
      </c>
    </row>
    <row r="176" spans="1:2">
      <c r="A176" s="63">
        <v>8.4000000000000005E-2</v>
      </c>
      <c r="B176" s="70">
        <v>0.94930000000000003</v>
      </c>
    </row>
    <row r="177" spans="1:2">
      <c r="A177" s="63">
        <v>8.5000000000000006E-2</v>
      </c>
      <c r="B177" s="70">
        <v>0.94810000000000005</v>
      </c>
    </row>
    <row r="178" spans="1:2">
      <c r="A178" s="63">
        <v>8.5999999999999993E-2</v>
      </c>
      <c r="B178" s="70">
        <v>0.94689999999999996</v>
      </c>
    </row>
    <row r="179" spans="1:2">
      <c r="A179" s="63">
        <v>8.6999999999999994E-2</v>
      </c>
      <c r="B179" s="70">
        <v>0.94569999999999999</v>
      </c>
    </row>
    <row r="180" spans="1:2">
      <c r="A180" s="63">
        <v>8.7999999999999995E-2</v>
      </c>
      <c r="B180" s="70">
        <v>0.94450000000000001</v>
      </c>
    </row>
    <row r="181" spans="1:2">
      <c r="A181" s="63">
        <v>8.8999999999999996E-2</v>
      </c>
      <c r="B181" s="70">
        <v>0.94330000000000003</v>
      </c>
    </row>
    <row r="182" spans="1:2">
      <c r="A182" s="63">
        <v>0.09</v>
      </c>
      <c r="B182" s="70">
        <v>0.94220000000000004</v>
      </c>
    </row>
    <row r="183" spans="1:2">
      <c r="A183" s="63">
        <v>9.0999999999999998E-2</v>
      </c>
      <c r="B183" s="70">
        <v>0.94110000000000005</v>
      </c>
    </row>
    <row r="184" spans="1:2">
      <c r="A184" s="63">
        <v>9.1999999999999998E-2</v>
      </c>
      <c r="B184" s="70">
        <v>0.94010000000000005</v>
      </c>
    </row>
    <row r="185" spans="1:2">
      <c r="A185" s="63">
        <v>9.2999999999999999E-2</v>
      </c>
      <c r="B185" s="70">
        <v>0.93910000000000005</v>
      </c>
    </row>
    <row r="186" spans="1:2">
      <c r="A186" s="63">
        <v>9.4E-2</v>
      </c>
      <c r="B186" s="70">
        <v>0.93810000000000004</v>
      </c>
    </row>
    <row r="187" spans="1:2">
      <c r="A187" s="63">
        <v>9.5000000000000001E-2</v>
      </c>
      <c r="B187" s="70">
        <v>0.93710000000000004</v>
      </c>
    </row>
    <row r="188" spans="1:2">
      <c r="A188" s="63">
        <v>9.6000000000000002E-2</v>
      </c>
      <c r="B188" s="70">
        <v>0.93620000000000003</v>
      </c>
    </row>
    <row r="189" spans="1:2">
      <c r="A189" s="63">
        <v>9.7000000000000003E-2</v>
      </c>
      <c r="B189" s="70">
        <v>0.93530000000000002</v>
      </c>
    </row>
    <row r="190" spans="1:2">
      <c r="A190" s="63">
        <v>9.8000000000000004E-2</v>
      </c>
      <c r="B190" s="70">
        <v>0.93440000000000001</v>
      </c>
    </row>
    <row r="191" spans="1:2">
      <c r="A191" s="63">
        <v>9.9000000000000005E-2</v>
      </c>
      <c r="B191" s="70">
        <v>0.9335</v>
      </c>
    </row>
    <row r="192" spans="1:2">
      <c r="A192" s="63">
        <v>0.1</v>
      </c>
      <c r="B192" s="70">
        <v>0.93269999999999997</v>
      </c>
    </row>
    <row r="193" spans="1:2">
      <c r="A193" s="63">
        <v>0.10100000000000001</v>
      </c>
      <c r="B193" s="70">
        <v>0.93189999999999995</v>
      </c>
    </row>
    <row r="194" spans="1:2">
      <c r="A194" s="63">
        <v>0.10199999999999999</v>
      </c>
      <c r="B194" s="70">
        <v>0.93110000000000004</v>
      </c>
    </row>
    <row r="195" spans="1:2">
      <c r="A195" s="63">
        <v>0.10299999999999999</v>
      </c>
      <c r="B195" s="70">
        <v>0.9304</v>
      </c>
    </row>
    <row r="196" spans="1:2">
      <c r="A196" s="63">
        <v>0.104</v>
      </c>
      <c r="B196" s="70">
        <v>0.92969999999999997</v>
      </c>
    </row>
    <row r="197" spans="1:2">
      <c r="A197" s="63">
        <v>0.105</v>
      </c>
      <c r="B197" s="70">
        <v>0.92900000000000005</v>
      </c>
    </row>
    <row r="198" spans="1:2">
      <c r="A198" s="63">
        <v>0.106</v>
      </c>
      <c r="B198" s="70">
        <v>0.92820000000000003</v>
      </c>
    </row>
    <row r="199" spans="1:2">
      <c r="A199" s="63">
        <v>0.107</v>
      </c>
      <c r="B199" s="70">
        <v>0.92759999999999998</v>
      </c>
    </row>
    <row r="200" spans="1:2">
      <c r="A200" s="63">
        <v>0.108</v>
      </c>
      <c r="B200" s="70">
        <v>0.92689999999999995</v>
      </c>
    </row>
    <row r="201" spans="1:2">
      <c r="A201" s="63">
        <v>0.109</v>
      </c>
      <c r="B201" s="70">
        <v>0.92630000000000001</v>
      </c>
    </row>
    <row r="202" spans="1:2">
      <c r="A202" s="63">
        <v>0.11</v>
      </c>
      <c r="B202" s="70">
        <v>0.92569999999999997</v>
      </c>
    </row>
    <row r="203" spans="1:2">
      <c r="A203" s="63">
        <v>0.111</v>
      </c>
      <c r="B203" s="70">
        <v>0.92510000000000003</v>
      </c>
    </row>
    <row r="204" spans="1:2">
      <c r="A204" s="63">
        <v>0.112</v>
      </c>
      <c r="B204" s="70">
        <v>0.92449999999999999</v>
      </c>
    </row>
    <row r="205" spans="1:2">
      <c r="A205" s="63">
        <v>0.113</v>
      </c>
      <c r="B205" s="70">
        <v>0.92390000000000005</v>
      </c>
    </row>
    <row r="206" spans="1:2">
      <c r="A206" s="63">
        <v>0.114</v>
      </c>
      <c r="B206" s="70">
        <v>0.9234</v>
      </c>
    </row>
    <row r="207" spans="1:2">
      <c r="A207" s="63">
        <v>0.115</v>
      </c>
      <c r="B207" s="70">
        <v>0.92279999999999995</v>
      </c>
    </row>
    <row r="208" spans="1:2">
      <c r="A208" s="63">
        <v>0.11600000000000001</v>
      </c>
      <c r="B208" s="70">
        <v>0.92230000000000001</v>
      </c>
    </row>
    <row r="209" spans="1:2">
      <c r="A209" s="63">
        <v>0.11700000000000001</v>
      </c>
      <c r="B209" s="70">
        <v>0.92179999999999995</v>
      </c>
    </row>
    <row r="210" spans="1:2">
      <c r="A210" s="63">
        <v>0.11799999999999999</v>
      </c>
      <c r="B210" s="70">
        <v>0.9214</v>
      </c>
    </row>
    <row r="211" spans="1:2">
      <c r="A211" s="63">
        <v>0.11899999999999999</v>
      </c>
      <c r="B211" s="70">
        <v>0.92090000000000005</v>
      </c>
    </row>
    <row r="212" spans="1:2">
      <c r="A212" s="63">
        <v>0.12</v>
      </c>
      <c r="B212" s="70">
        <v>0.9204</v>
      </c>
    </row>
    <row r="213" spans="1:2">
      <c r="A213" s="63">
        <v>0.121</v>
      </c>
      <c r="B213" s="70">
        <v>0.92</v>
      </c>
    </row>
    <row r="214" spans="1:2">
      <c r="A214" s="63">
        <v>0.122</v>
      </c>
      <c r="B214" s="70">
        <v>0.91959999999999997</v>
      </c>
    </row>
    <row r="215" spans="1:2">
      <c r="A215" s="63">
        <v>0.123</v>
      </c>
      <c r="B215" s="70">
        <v>0.91920000000000002</v>
      </c>
    </row>
    <row r="216" spans="1:2">
      <c r="A216" s="63">
        <v>0.124</v>
      </c>
      <c r="B216" s="70">
        <v>0.91890000000000005</v>
      </c>
    </row>
    <row r="217" spans="1:2">
      <c r="A217" s="63">
        <v>0.125</v>
      </c>
      <c r="B217" s="70">
        <v>0.91859999999999997</v>
      </c>
    </row>
    <row r="218" spans="1:2">
      <c r="A218" s="63">
        <v>0.126</v>
      </c>
      <c r="B218" s="70">
        <v>0.91820000000000002</v>
      </c>
    </row>
    <row r="219" spans="1:2">
      <c r="A219" s="63">
        <v>0.127</v>
      </c>
      <c r="B219" s="70">
        <v>0.91779999999999995</v>
      </c>
    </row>
    <row r="220" spans="1:2">
      <c r="A220" s="63">
        <v>0.128</v>
      </c>
      <c r="B220" s="70">
        <v>0.91749999999999998</v>
      </c>
    </row>
    <row r="221" spans="1:2">
      <c r="A221" s="63">
        <v>0.129</v>
      </c>
      <c r="B221" s="70">
        <v>0.91720000000000002</v>
      </c>
    </row>
    <row r="222" spans="1:2">
      <c r="A222" s="63">
        <v>0.13</v>
      </c>
      <c r="B222" s="70">
        <v>0.91690000000000005</v>
      </c>
    </row>
    <row r="223" spans="1:2">
      <c r="A223" s="63">
        <v>0.13100000000000001</v>
      </c>
      <c r="B223" s="70">
        <v>0.91659999999999997</v>
      </c>
    </row>
    <row r="224" spans="1:2">
      <c r="A224" s="63">
        <v>0.13200000000000001</v>
      </c>
      <c r="B224" s="70">
        <v>0.91639999999999999</v>
      </c>
    </row>
    <row r="225" spans="1:2">
      <c r="A225" s="63">
        <v>0.13300000000000001</v>
      </c>
      <c r="B225" s="70">
        <v>0.91610000000000003</v>
      </c>
    </row>
    <row r="226" spans="1:2">
      <c r="A226" s="63">
        <v>0.13400000000000001</v>
      </c>
      <c r="B226" s="70">
        <v>0.91579999999999995</v>
      </c>
    </row>
    <row r="227" spans="1:2">
      <c r="A227" s="63">
        <v>0.13500000000000001</v>
      </c>
      <c r="B227" s="70">
        <v>0.91559999999999997</v>
      </c>
    </row>
    <row r="228" spans="1:2">
      <c r="A228" s="63">
        <v>0.13600000000000001</v>
      </c>
      <c r="B228" s="70">
        <v>0.91539999999999999</v>
      </c>
    </row>
    <row r="229" spans="1:2">
      <c r="A229" s="63">
        <v>0.13700000000000001</v>
      </c>
      <c r="B229" s="70">
        <v>0.91520000000000001</v>
      </c>
    </row>
    <row r="230" spans="1:2">
      <c r="A230" s="63">
        <v>0.13800000000000001</v>
      </c>
      <c r="B230" s="70">
        <v>0.91500000000000004</v>
      </c>
    </row>
    <row r="231" spans="1:2">
      <c r="A231" s="63">
        <v>0.13900000000000001</v>
      </c>
      <c r="B231" s="70">
        <v>0.91479999999999995</v>
      </c>
    </row>
    <row r="232" spans="1:2">
      <c r="A232" s="63">
        <v>0.14000000000000001</v>
      </c>
      <c r="B232" s="70">
        <v>0.91459999999999997</v>
      </c>
    </row>
    <row r="233" spans="1:2">
      <c r="A233" s="63">
        <v>0.14099999999999999</v>
      </c>
      <c r="B233" s="70">
        <v>0.91439999999999999</v>
      </c>
    </row>
    <row r="234" spans="1:2">
      <c r="A234" s="63">
        <v>0.14199999999999999</v>
      </c>
      <c r="B234" s="70">
        <v>0.91420000000000001</v>
      </c>
    </row>
    <row r="235" spans="1:2">
      <c r="A235" s="63">
        <v>0.14299999999999999</v>
      </c>
      <c r="B235" s="70">
        <v>0.91410000000000002</v>
      </c>
    </row>
    <row r="236" spans="1:2">
      <c r="A236" s="63">
        <v>0.14399999999999999</v>
      </c>
      <c r="B236" s="70">
        <v>0.91400000000000003</v>
      </c>
    </row>
    <row r="237" spans="1:2">
      <c r="A237" s="63">
        <v>0.14499999999999999</v>
      </c>
      <c r="B237" s="70">
        <v>0.91390000000000005</v>
      </c>
    </row>
    <row r="238" spans="1:2">
      <c r="A238" s="63">
        <v>0.14599999999999999</v>
      </c>
      <c r="B238" s="70">
        <v>0.91369999999999996</v>
      </c>
    </row>
    <row r="239" spans="1:2">
      <c r="A239" s="63">
        <v>0.14699999999999999</v>
      </c>
      <c r="B239" s="70">
        <v>0.91359999999999997</v>
      </c>
    </row>
    <row r="240" spans="1:2">
      <c r="A240" s="63">
        <v>0.14799999999999999</v>
      </c>
      <c r="B240" s="70">
        <v>0.91349999999999998</v>
      </c>
    </row>
    <row r="241" spans="1:2">
      <c r="A241" s="63">
        <v>0.14899999999999999</v>
      </c>
      <c r="B241" s="70">
        <v>0.91339999999999999</v>
      </c>
    </row>
    <row r="242" spans="1:2">
      <c r="A242" s="63">
        <v>0.15</v>
      </c>
      <c r="B242" s="70">
        <v>0.9133</v>
      </c>
    </row>
    <row r="243" spans="1:2">
      <c r="A243" s="63">
        <v>0.151</v>
      </c>
      <c r="B243" s="70">
        <v>0.9133</v>
      </c>
    </row>
    <row r="244" spans="1:2">
      <c r="A244" s="63">
        <v>0.152</v>
      </c>
      <c r="B244" s="70">
        <v>0.91320000000000001</v>
      </c>
    </row>
    <row r="245" spans="1:2">
      <c r="A245" s="63">
        <v>0.153</v>
      </c>
      <c r="B245" s="70">
        <v>0.91320000000000001</v>
      </c>
    </row>
    <row r="246" spans="1:2">
      <c r="A246" s="63">
        <v>0.154</v>
      </c>
      <c r="B246" s="70">
        <v>0.91320000000000001</v>
      </c>
    </row>
    <row r="247" spans="1:2">
      <c r="A247" s="63">
        <v>0.155</v>
      </c>
      <c r="B247" s="70">
        <v>0.91310000000000002</v>
      </c>
    </row>
    <row r="248" spans="1:2">
      <c r="A248" s="63">
        <v>0.156</v>
      </c>
      <c r="B248" s="70">
        <v>0.91300000000000003</v>
      </c>
    </row>
    <row r="249" spans="1:2">
      <c r="A249" s="63">
        <v>0.157</v>
      </c>
      <c r="B249" s="70">
        <v>0.91290000000000004</v>
      </c>
    </row>
    <row r="250" spans="1:2">
      <c r="A250" s="63">
        <v>0.158</v>
      </c>
      <c r="B250" s="70">
        <v>0.91300000000000003</v>
      </c>
    </row>
    <row r="251" spans="1:2">
      <c r="A251" s="63">
        <v>0.159</v>
      </c>
      <c r="B251" s="70">
        <v>0.91300000000000003</v>
      </c>
    </row>
    <row r="252" spans="1:2">
      <c r="A252" s="63">
        <v>0.16</v>
      </c>
      <c r="B252" s="70">
        <v>0.91300000000000003</v>
      </c>
    </row>
    <row r="253" spans="1:2">
      <c r="A253" s="63">
        <v>0.161</v>
      </c>
      <c r="B253" s="70">
        <v>0.91300000000000003</v>
      </c>
    </row>
    <row r="254" spans="1:2">
      <c r="A254" s="63">
        <v>0.16200000000000001</v>
      </c>
      <c r="B254" s="70">
        <v>0.91300000000000003</v>
      </c>
    </row>
    <row r="255" spans="1:2">
      <c r="A255" s="63">
        <v>0.16300000000000001</v>
      </c>
      <c r="B255" s="70">
        <v>0.91300000000000003</v>
      </c>
    </row>
    <row r="256" spans="1:2">
      <c r="A256" s="63">
        <v>0.16400000000000001</v>
      </c>
      <c r="B256" s="70">
        <v>0.91300000000000003</v>
      </c>
    </row>
    <row r="257" spans="1:2">
      <c r="A257" s="63">
        <v>0.16500000000000001</v>
      </c>
      <c r="B257" s="70">
        <v>0.91310000000000002</v>
      </c>
    </row>
    <row r="258" spans="1:2">
      <c r="A258" s="63">
        <v>0.16600000000000001</v>
      </c>
      <c r="B258" s="70">
        <v>0.91320000000000001</v>
      </c>
    </row>
    <row r="259" spans="1:2">
      <c r="A259" s="63">
        <v>0.16700000000000001</v>
      </c>
      <c r="B259" s="70">
        <v>0.91320000000000001</v>
      </c>
    </row>
    <row r="260" spans="1:2">
      <c r="A260" s="63">
        <v>0.16800000000000001</v>
      </c>
      <c r="B260" s="70">
        <v>0.9133</v>
      </c>
    </row>
    <row r="261" spans="1:2">
      <c r="A261" s="63">
        <v>0.16900000000000001</v>
      </c>
      <c r="B261" s="70">
        <v>0.9133</v>
      </c>
    </row>
    <row r="262" spans="1:2">
      <c r="A262" s="63">
        <v>0.17</v>
      </c>
      <c r="B262" s="70">
        <v>0.91339999999999999</v>
      </c>
    </row>
    <row r="263" spans="1:2">
      <c r="A263" s="63">
        <v>0.17100000000000001</v>
      </c>
      <c r="B263" s="70">
        <v>0.91349999999999998</v>
      </c>
    </row>
    <row r="264" spans="1:2">
      <c r="A264" s="63">
        <v>0.17199999999999999</v>
      </c>
      <c r="B264" s="70">
        <v>0.91349999999999998</v>
      </c>
    </row>
    <row r="265" spans="1:2">
      <c r="A265" s="63">
        <v>0.17299999999999999</v>
      </c>
      <c r="B265" s="70">
        <v>0.91369999999999996</v>
      </c>
    </row>
    <row r="266" spans="1:2">
      <c r="A266" s="63">
        <v>0.17399999999999999</v>
      </c>
      <c r="B266" s="70">
        <v>0.91379999999999995</v>
      </c>
    </row>
    <row r="267" spans="1:2">
      <c r="A267" s="63">
        <v>0.17499999999999999</v>
      </c>
      <c r="B267" s="70">
        <v>0.91390000000000005</v>
      </c>
    </row>
    <row r="268" spans="1:2">
      <c r="A268" s="63">
        <v>0.17599999999999999</v>
      </c>
      <c r="B268" s="70">
        <v>0.91400000000000003</v>
      </c>
    </row>
    <row r="269" spans="1:2">
      <c r="A269" s="63">
        <v>0.17699999999999999</v>
      </c>
      <c r="B269" s="70">
        <v>0.91410000000000002</v>
      </c>
    </row>
    <row r="270" spans="1:2">
      <c r="A270" s="63">
        <v>0.17799999999999999</v>
      </c>
      <c r="B270" s="70">
        <v>0.91420000000000001</v>
      </c>
    </row>
    <row r="271" spans="1:2">
      <c r="A271" s="63">
        <v>0.17899999999999999</v>
      </c>
      <c r="B271" s="70">
        <v>0.91439999999999999</v>
      </c>
    </row>
    <row r="272" spans="1:2">
      <c r="A272" s="63">
        <v>0.18</v>
      </c>
      <c r="B272" s="70">
        <v>0.91449999999999998</v>
      </c>
    </row>
    <row r="273" spans="1:2">
      <c r="A273" s="63">
        <v>0.18099999999999999</v>
      </c>
      <c r="B273" s="70">
        <v>0.91459999999999997</v>
      </c>
    </row>
    <row r="274" spans="1:2">
      <c r="A274" s="63">
        <v>0.182</v>
      </c>
      <c r="B274" s="70">
        <v>0.91479999999999995</v>
      </c>
    </row>
    <row r="275" spans="1:2">
      <c r="A275" s="63">
        <v>0.183</v>
      </c>
      <c r="B275" s="70">
        <v>0.91490000000000005</v>
      </c>
    </row>
    <row r="276" spans="1:2">
      <c r="A276" s="63">
        <v>0.184</v>
      </c>
      <c r="B276" s="70">
        <v>0.91500000000000004</v>
      </c>
    </row>
    <row r="277" spans="1:2">
      <c r="A277" s="63">
        <v>0.185</v>
      </c>
      <c r="B277" s="70">
        <v>0.91520000000000001</v>
      </c>
    </row>
    <row r="278" spans="1:2">
      <c r="A278" s="63">
        <v>0.186</v>
      </c>
      <c r="B278" s="70">
        <v>0.91539999999999999</v>
      </c>
    </row>
    <row r="279" spans="1:2">
      <c r="A279" s="63">
        <v>0.187</v>
      </c>
      <c r="B279" s="70">
        <v>0.91549999999999998</v>
      </c>
    </row>
    <row r="280" spans="1:2">
      <c r="A280" s="63">
        <v>0.188</v>
      </c>
      <c r="B280" s="70">
        <v>0.91569999999999996</v>
      </c>
    </row>
    <row r="281" spans="1:2">
      <c r="A281" s="63">
        <v>0.189</v>
      </c>
      <c r="B281" s="70">
        <v>0.91590000000000005</v>
      </c>
    </row>
    <row r="282" spans="1:2">
      <c r="A282" s="63">
        <v>0.19</v>
      </c>
      <c r="B282" s="70">
        <v>0.91610000000000003</v>
      </c>
    </row>
    <row r="283" spans="1:2">
      <c r="A283" s="63">
        <v>0.191</v>
      </c>
      <c r="B283" s="70">
        <v>0.9163</v>
      </c>
    </row>
    <row r="284" spans="1:2">
      <c r="A284" s="63">
        <v>0.192</v>
      </c>
      <c r="B284" s="70">
        <v>0.91649999999999998</v>
      </c>
    </row>
    <row r="285" spans="1:2">
      <c r="A285" s="63">
        <v>0.193</v>
      </c>
      <c r="B285" s="70">
        <v>0.91669999999999996</v>
      </c>
    </row>
    <row r="286" spans="1:2">
      <c r="A286" s="63">
        <v>0.19400000000000001</v>
      </c>
      <c r="B286" s="70">
        <v>0.91690000000000005</v>
      </c>
    </row>
    <row r="287" spans="1:2">
      <c r="A287" s="63">
        <v>0.19500000000000001</v>
      </c>
      <c r="B287" s="70">
        <v>0.91700000000000004</v>
      </c>
    </row>
    <row r="288" spans="1:2">
      <c r="A288" s="63">
        <v>0.19600000000000001</v>
      </c>
      <c r="B288" s="70">
        <v>0.91720000000000002</v>
      </c>
    </row>
    <row r="289" spans="1:2">
      <c r="A289" s="63">
        <v>0.19700000000000001</v>
      </c>
      <c r="B289" s="70">
        <v>0.91739999999999999</v>
      </c>
    </row>
    <row r="290" spans="1:2">
      <c r="A290" s="63">
        <v>0.19800000000000001</v>
      </c>
      <c r="B290" s="70">
        <v>0.91759999999999997</v>
      </c>
    </row>
    <row r="291" spans="1:2">
      <c r="A291" s="63">
        <v>0.19900000000000001</v>
      </c>
      <c r="B291" s="70">
        <v>0.91790000000000005</v>
      </c>
    </row>
    <row r="292" spans="1:2">
      <c r="A292" s="63">
        <v>0.2</v>
      </c>
      <c r="B292" s="70">
        <v>0.91810000000000003</v>
      </c>
    </row>
    <row r="293" spans="1:2">
      <c r="A293" s="63">
        <v>0.20100000000000001</v>
      </c>
      <c r="B293" s="70">
        <v>0.91830000000000001</v>
      </c>
    </row>
    <row r="294" spans="1:2">
      <c r="A294" s="63">
        <v>0.20200000000000001</v>
      </c>
      <c r="B294" s="70">
        <v>0.91859999999999997</v>
      </c>
    </row>
    <row r="295" spans="1:2">
      <c r="A295" s="63">
        <v>0.20300000000000001</v>
      </c>
      <c r="B295" s="70">
        <v>0.91879999999999995</v>
      </c>
    </row>
    <row r="296" spans="1:2">
      <c r="A296" s="63">
        <v>0.20399999999999999</v>
      </c>
      <c r="B296" s="70">
        <v>0.91900000000000004</v>
      </c>
    </row>
    <row r="297" spans="1:2">
      <c r="A297" s="63">
        <v>0.20499999999999999</v>
      </c>
      <c r="B297" s="70">
        <v>0.91930000000000001</v>
      </c>
    </row>
    <row r="298" spans="1:2">
      <c r="A298" s="63">
        <v>0.20599999999999999</v>
      </c>
      <c r="B298" s="70">
        <v>0.91949999999999998</v>
      </c>
    </row>
    <row r="299" spans="1:2">
      <c r="A299" s="63">
        <v>0.20699999999999999</v>
      </c>
      <c r="B299" s="70">
        <v>0.91969999999999996</v>
      </c>
    </row>
    <row r="300" spans="1:2">
      <c r="A300" s="63">
        <v>0.20799999999999999</v>
      </c>
      <c r="B300" s="70">
        <v>0.92</v>
      </c>
    </row>
    <row r="301" spans="1:2">
      <c r="A301" s="63">
        <v>0.20899999999999999</v>
      </c>
      <c r="B301" s="70">
        <v>0.90200000000000002</v>
      </c>
    </row>
    <row r="302" spans="1:2">
      <c r="A302" s="63">
        <v>0.21</v>
      </c>
      <c r="B302" s="70">
        <v>0.92049999999999998</v>
      </c>
    </row>
    <row r="303" spans="1:2">
      <c r="A303" s="63">
        <v>0.21099999999999999</v>
      </c>
      <c r="B303" s="70">
        <v>0.92069999999999996</v>
      </c>
    </row>
    <row r="304" spans="1:2">
      <c r="A304" s="63">
        <v>0.21199999999999999</v>
      </c>
      <c r="B304" s="70">
        <v>0.92100000000000004</v>
      </c>
    </row>
    <row r="305" spans="1:2">
      <c r="A305" s="63">
        <v>0.21299999999999999</v>
      </c>
      <c r="B305" s="70">
        <v>0.92130000000000001</v>
      </c>
    </row>
    <row r="306" spans="1:2">
      <c r="A306" s="63">
        <v>0.214</v>
      </c>
      <c r="B306" s="70">
        <v>0.92149999999999999</v>
      </c>
    </row>
    <row r="307" spans="1:2">
      <c r="A307" s="63">
        <v>0.215</v>
      </c>
      <c r="B307" s="70">
        <v>0.92179999999999995</v>
      </c>
    </row>
    <row r="308" spans="1:2">
      <c r="A308" s="63">
        <v>0.216</v>
      </c>
      <c r="B308" s="70">
        <v>0.92210000000000003</v>
      </c>
    </row>
    <row r="309" spans="1:2">
      <c r="A309" s="63">
        <v>0.217</v>
      </c>
      <c r="B309" s="70">
        <v>0.92230000000000001</v>
      </c>
    </row>
    <row r="310" spans="1:2">
      <c r="A310" s="63">
        <v>0.218</v>
      </c>
      <c r="B310" s="70">
        <v>0.92259999999999998</v>
      </c>
    </row>
    <row r="311" spans="1:2">
      <c r="A311" s="63">
        <v>0.219</v>
      </c>
      <c r="B311" s="70">
        <v>0.92279999999999995</v>
      </c>
    </row>
    <row r="312" spans="1:2">
      <c r="A312" s="63">
        <v>0.22</v>
      </c>
      <c r="B312" s="70">
        <v>0.92310000000000003</v>
      </c>
    </row>
    <row r="313" spans="1:2">
      <c r="A313" s="63">
        <v>0.221</v>
      </c>
      <c r="B313" s="70">
        <v>0.9234</v>
      </c>
    </row>
    <row r="314" spans="1:2">
      <c r="A314" s="63">
        <v>0.222</v>
      </c>
      <c r="B314" s="70">
        <v>0.92359999999999998</v>
      </c>
    </row>
    <row r="315" spans="1:2">
      <c r="A315" s="63">
        <v>0.223</v>
      </c>
      <c r="B315" s="70">
        <v>0.92390000000000005</v>
      </c>
    </row>
    <row r="316" spans="1:2">
      <c r="A316" s="63">
        <v>0.224</v>
      </c>
      <c r="B316" s="70">
        <v>0.92420000000000002</v>
      </c>
    </row>
    <row r="317" spans="1:2">
      <c r="A317" s="63">
        <v>0.22500000000000001</v>
      </c>
      <c r="B317" s="70">
        <v>0.92449999999999999</v>
      </c>
    </row>
    <row r="318" spans="1:2">
      <c r="A318" s="63">
        <v>0.22600000000000001</v>
      </c>
      <c r="B318" s="70">
        <v>0.92479999999999996</v>
      </c>
    </row>
    <row r="319" spans="1:2">
      <c r="A319" s="63">
        <v>0.22700000000000001</v>
      </c>
      <c r="B319" s="70">
        <v>0.92510000000000003</v>
      </c>
    </row>
    <row r="320" spans="1:2">
      <c r="A320" s="63">
        <v>0.22800000000000001</v>
      </c>
      <c r="B320" s="70">
        <v>0.9254</v>
      </c>
    </row>
    <row r="321" spans="1:2">
      <c r="A321" s="63">
        <v>0.22900000000000001</v>
      </c>
      <c r="B321" s="70">
        <v>0.92579999999999996</v>
      </c>
    </row>
    <row r="322" spans="1:2">
      <c r="A322" s="63">
        <v>0.23</v>
      </c>
      <c r="B322" s="70">
        <v>0.92610000000000003</v>
      </c>
    </row>
    <row r="323" spans="1:2">
      <c r="A323" s="63">
        <v>0.23100000000000001</v>
      </c>
      <c r="B323" s="70">
        <v>0.9264</v>
      </c>
    </row>
    <row r="324" spans="1:2">
      <c r="A324" s="63">
        <v>0.23200000000000001</v>
      </c>
      <c r="B324" s="70">
        <v>0.92669999999999997</v>
      </c>
    </row>
    <row r="325" spans="1:2">
      <c r="A325" s="63">
        <v>0.23300000000000001</v>
      </c>
      <c r="B325" s="70">
        <v>0.92700000000000005</v>
      </c>
    </row>
    <row r="326" spans="1:2">
      <c r="A326" s="63">
        <v>0.23400000000000001</v>
      </c>
      <c r="B326" s="70">
        <v>0.92730000000000001</v>
      </c>
    </row>
    <row r="327" spans="1:2">
      <c r="A327" s="63">
        <v>0.23499999999999999</v>
      </c>
      <c r="B327" s="70">
        <v>0.92759999999999998</v>
      </c>
    </row>
    <row r="328" spans="1:2">
      <c r="A328" s="63">
        <v>0.23599999999999999</v>
      </c>
      <c r="B328" s="70">
        <v>0.92789999999999995</v>
      </c>
    </row>
    <row r="329" spans="1:2">
      <c r="A329" s="63">
        <v>0.23699999999999999</v>
      </c>
      <c r="B329" s="70">
        <v>0.92820000000000003</v>
      </c>
    </row>
    <row r="330" spans="1:2">
      <c r="A330" s="63">
        <v>0.23799999999999999</v>
      </c>
      <c r="B330" s="70">
        <v>0.92849999999999999</v>
      </c>
    </row>
    <row r="331" spans="1:2">
      <c r="A331" s="63">
        <v>0.23899999999999999</v>
      </c>
      <c r="B331" s="70">
        <v>0.92879999999999996</v>
      </c>
    </row>
    <row r="332" spans="1:2">
      <c r="A332" s="63">
        <v>0.24</v>
      </c>
      <c r="B332" s="70">
        <v>0.92910000000000004</v>
      </c>
    </row>
    <row r="333" spans="1:2">
      <c r="A333" s="63">
        <v>0.24099999999999999</v>
      </c>
      <c r="B333" s="70">
        <v>0.9294</v>
      </c>
    </row>
    <row r="334" spans="1:2">
      <c r="A334" s="63">
        <v>0.24199999999999999</v>
      </c>
      <c r="B334" s="70">
        <v>0.92979999999999996</v>
      </c>
    </row>
    <row r="335" spans="1:2">
      <c r="A335" s="63">
        <v>0.24299999999999999</v>
      </c>
      <c r="B335" s="70">
        <v>0.93010000000000004</v>
      </c>
    </row>
    <row r="336" spans="1:2">
      <c r="A336" s="63">
        <v>0.24399999999999999</v>
      </c>
      <c r="B336" s="70">
        <v>0.9304</v>
      </c>
    </row>
    <row r="337" spans="1:2">
      <c r="A337" s="63">
        <v>0.245</v>
      </c>
      <c r="B337" s="70">
        <v>0.93069999999999997</v>
      </c>
    </row>
    <row r="338" spans="1:2">
      <c r="A338" s="63">
        <v>0.246</v>
      </c>
      <c r="B338" s="70">
        <v>0.93100000000000005</v>
      </c>
    </row>
    <row r="339" spans="1:2">
      <c r="A339" s="63">
        <v>0.247</v>
      </c>
      <c r="B339" s="70">
        <v>0.93140000000000001</v>
      </c>
    </row>
    <row r="340" spans="1:2">
      <c r="A340" s="63">
        <v>0.248</v>
      </c>
      <c r="B340" s="70">
        <v>0.93169999999999997</v>
      </c>
    </row>
    <row r="341" spans="1:2">
      <c r="A341" s="63">
        <v>0.249</v>
      </c>
      <c r="B341" s="70">
        <v>0.93200000000000005</v>
      </c>
    </row>
    <row r="342" spans="1:2">
      <c r="A342" s="63">
        <v>0.25</v>
      </c>
      <c r="B342" s="70">
        <v>0.93230000000000002</v>
      </c>
    </row>
    <row r="343" spans="1:2">
      <c r="A343" s="63">
        <v>0.251</v>
      </c>
      <c r="B343" s="70">
        <v>0.93269999999999997</v>
      </c>
    </row>
    <row r="344" spans="1:2">
      <c r="A344" s="63">
        <v>0.252</v>
      </c>
      <c r="B344" s="70">
        <v>0.93300000000000005</v>
      </c>
    </row>
    <row r="345" spans="1:2">
      <c r="A345" s="63">
        <v>0.253</v>
      </c>
      <c r="B345" s="70">
        <v>0.93330000000000002</v>
      </c>
    </row>
    <row r="346" spans="1:2">
      <c r="A346" s="63">
        <v>0.254</v>
      </c>
      <c r="B346" s="70">
        <v>0.93359999999999999</v>
      </c>
    </row>
    <row r="347" spans="1:2">
      <c r="A347" s="63">
        <v>0.255</v>
      </c>
      <c r="B347" s="70">
        <v>0.93400000000000005</v>
      </c>
    </row>
    <row r="348" spans="1:2">
      <c r="A348" s="63">
        <v>0.25600000000000001</v>
      </c>
      <c r="B348" s="70">
        <v>0.93430000000000002</v>
      </c>
    </row>
    <row r="349" spans="1:2">
      <c r="A349" s="63">
        <v>0.25700000000000001</v>
      </c>
      <c r="B349" s="70">
        <v>0.93459999999999999</v>
      </c>
    </row>
    <row r="350" spans="1:2">
      <c r="A350" s="63">
        <v>0.25800000000000001</v>
      </c>
      <c r="B350" s="70">
        <v>0.93489999999999995</v>
      </c>
    </row>
    <row r="351" spans="1:2">
      <c r="A351" s="63">
        <v>0.25900000000000001</v>
      </c>
      <c r="B351" s="70">
        <v>0.93530000000000002</v>
      </c>
    </row>
    <row r="352" spans="1:2">
      <c r="A352" s="63">
        <v>0.26</v>
      </c>
      <c r="B352" s="70">
        <v>0.93559999999999999</v>
      </c>
    </row>
    <row r="353" spans="1:2">
      <c r="A353" s="63">
        <v>0.26100000000000001</v>
      </c>
      <c r="B353" s="70">
        <v>0.93600000000000005</v>
      </c>
    </row>
    <row r="354" spans="1:2">
      <c r="A354" s="63">
        <v>0.26200000000000001</v>
      </c>
      <c r="B354" s="70">
        <v>0.39629999999999999</v>
      </c>
    </row>
    <row r="355" spans="1:2">
      <c r="A355" s="63">
        <v>0.26300000000000001</v>
      </c>
      <c r="B355" s="70">
        <v>0.93669999999999998</v>
      </c>
    </row>
    <row r="356" spans="1:2">
      <c r="A356" s="63">
        <v>0.26400000000000001</v>
      </c>
      <c r="B356" s="70">
        <v>0.93700000000000006</v>
      </c>
    </row>
    <row r="357" spans="1:2">
      <c r="A357" s="63">
        <v>0.26500000000000001</v>
      </c>
      <c r="B357" s="70">
        <v>0.93730000000000002</v>
      </c>
    </row>
    <row r="358" spans="1:2">
      <c r="A358" s="63">
        <v>0.26600000000000001</v>
      </c>
      <c r="B358" s="70">
        <v>0.93769999999999998</v>
      </c>
    </row>
    <row r="359" spans="1:2">
      <c r="A359" s="63">
        <v>0.26700000000000002</v>
      </c>
      <c r="B359" s="70">
        <v>0.93799999999999994</v>
      </c>
    </row>
    <row r="360" spans="1:2">
      <c r="A360" s="63">
        <v>0.26800000000000002</v>
      </c>
      <c r="B360" s="70">
        <v>0.93830000000000002</v>
      </c>
    </row>
    <row r="361" spans="1:2">
      <c r="A361" s="63">
        <v>0.26900000000000002</v>
      </c>
      <c r="B361" s="70">
        <v>0.93859999999999999</v>
      </c>
    </row>
    <row r="362" spans="1:2">
      <c r="A362" s="63">
        <v>0.27</v>
      </c>
      <c r="B362" s="70">
        <v>0.93899999999999995</v>
      </c>
    </row>
    <row r="363" spans="1:2">
      <c r="A363" s="63">
        <v>0.27100000000000002</v>
      </c>
      <c r="B363" s="70">
        <v>0.93930000000000002</v>
      </c>
    </row>
    <row r="364" spans="1:2">
      <c r="A364" s="63">
        <v>0.27200000000000002</v>
      </c>
      <c r="B364" s="70">
        <v>0.93959999999999999</v>
      </c>
    </row>
    <row r="365" spans="1:2">
      <c r="A365" s="63">
        <v>0.27300000000000002</v>
      </c>
      <c r="B365" s="70">
        <v>0.94</v>
      </c>
    </row>
    <row r="366" spans="1:2">
      <c r="A366" s="63">
        <v>0.27400000000000002</v>
      </c>
      <c r="B366" s="70">
        <v>0.94030000000000002</v>
      </c>
    </row>
    <row r="367" spans="1:2">
      <c r="A367" s="63">
        <v>0.27500000000000002</v>
      </c>
      <c r="B367" s="70">
        <v>0.94059999999999999</v>
      </c>
    </row>
    <row r="368" spans="1:2">
      <c r="A368" s="63">
        <v>0.27600000000000002</v>
      </c>
      <c r="B368" s="70">
        <v>0.94099999999999995</v>
      </c>
    </row>
    <row r="369" spans="1:2">
      <c r="A369" s="63">
        <v>0.27700000000000002</v>
      </c>
      <c r="B369" s="70">
        <v>0.94130000000000003</v>
      </c>
    </row>
    <row r="370" spans="1:2">
      <c r="A370" s="63">
        <v>0.27800000000000002</v>
      </c>
      <c r="B370" s="70">
        <v>0.94159999999999999</v>
      </c>
    </row>
    <row r="371" spans="1:2">
      <c r="A371" s="63">
        <v>0.27900000000000003</v>
      </c>
      <c r="B371" s="70">
        <v>0.94199999999999995</v>
      </c>
    </row>
    <row r="372" spans="1:2">
      <c r="A372" s="63">
        <v>0.28000000000000003</v>
      </c>
      <c r="B372" s="70">
        <v>0.94230000000000003</v>
      </c>
    </row>
    <row r="373" spans="1:2">
      <c r="A373" s="63">
        <v>0.28100000000000003</v>
      </c>
      <c r="B373" s="70">
        <v>0.94259999999999999</v>
      </c>
    </row>
    <row r="374" spans="1:2">
      <c r="A374" s="63">
        <v>0.28199999999999997</v>
      </c>
      <c r="B374" s="70">
        <v>0.94299999999999995</v>
      </c>
    </row>
    <row r="375" spans="1:2">
      <c r="A375" s="63">
        <v>0.28299999999999997</v>
      </c>
      <c r="B375" s="70">
        <v>0.94330000000000003</v>
      </c>
    </row>
    <row r="376" spans="1:2">
      <c r="A376" s="63">
        <v>0.28399999999999997</v>
      </c>
      <c r="B376" s="70">
        <v>0.94359999999999999</v>
      </c>
    </row>
    <row r="377" spans="1:2">
      <c r="A377" s="63">
        <v>0.28499999999999998</v>
      </c>
      <c r="B377" s="70">
        <v>0.94399999999999995</v>
      </c>
    </row>
    <row r="378" spans="1:2">
      <c r="A378" s="63">
        <v>0.28599999999999998</v>
      </c>
      <c r="B378" s="70">
        <v>0.94430000000000003</v>
      </c>
    </row>
    <row r="379" spans="1:2">
      <c r="A379" s="63">
        <v>0.28699999999999998</v>
      </c>
      <c r="B379" s="70">
        <v>0.9446</v>
      </c>
    </row>
    <row r="380" spans="1:2">
      <c r="A380" s="63">
        <v>0.28799999999999998</v>
      </c>
      <c r="B380" s="70">
        <v>0.94489999999999996</v>
      </c>
    </row>
    <row r="381" spans="1:2">
      <c r="A381" s="63">
        <v>0.28899999999999998</v>
      </c>
      <c r="B381" s="70">
        <v>0.94520000000000004</v>
      </c>
    </row>
    <row r="382" spans="1:2">
      <c r="A382" s="63">
        <v>0.28999999999999998</v>
      </c>
      <c r="B382" s="70">
        <v>0.9456</v>
      </c>
    </row>
    <row r="383" spans="1:2">
      <c r="A383" s="63">
        <v>0.29099999999999998</v>
      </c>
      <c r="B383" s="70">
        <v>0.94589999999999996</v>
      </c>
    </row>
    <row r="384" spans="1:2">
      <c r="A384" s="63">
        <v>0.29199999999999998</v>
      </c>
      <c r="B384" s="70">
        <v>0.94630000000000003</v>
      </c>
    </row>
    <row r="385" spans="1:2">
      <c r="A385" s="63">
        <v>0.29299999999999998</v>
      </c>
      <c r="B385" s="70">
        <v>0.9466</v>
      </c>
    </row>
    <row r="386" spans="1:2">
      <c r="A386" s="63">
        <v>0.29399999999999998</v>
      </c>
      <c r="B386" s="70">
        <v>0.94689999999999996</v>
      </c>
    </row>
    <row r="387" spans="1:2">
      <c r="A387" s="63">
        <v>0.29499999999999998</v>
      </c>
      <c r="B387" s="70">
        <v>0.94730000000000003</v>
      </c>
    </row>
    <row r="388" spans="1:2">
      <c r="A388" s="63">
        <v>0.29599999999999999</v>
      </c>
      <c r="B388" s="70">
        <v>0.9476</v>
      </c>
    </row>
    <row r="389" spans="1:2">
      <c r="A389" s="63">
        <v>0.29699999999999999</v>
      </c>
      <c r="B389" s="70">
        <v>0.94799999999999995</v>
      </c>
    </row>
    <row r="390" spans="1:2">
      <c r="A390" s="63">
        <v>0.29799999999999999</v>
      </c>
      <c r="B390" s="70">
        <v>0.94830000000000003</v>
      </c>
    </row>
    <row r="391" spans="1:2">
      <c r="A391" s="63">
        <v>0.29899999999999999</v>
      </c>
      <c r="B391" s="70">
        <v>0.9486</v>
      </c>
    </row>
    <row r="392" spans="1:2">
      <c r="A392" s="63">
        <v>0.3</v>
      </c>
      <c r="B392" s="70">
        <v>0.94899999999999995</v>
      </c>
    </row>
    <row r="393" spans="1:2">
      <c r="A393" s="63">
        <v>0.30099999999999999</v>
      </c>
      <c r="B393" s="70">
        <v>0.94930000000000003</v>
      </c>
    </row>
    <row r="394" spans="1:2">
      <c r="A394" s="63">
        <v>0.30199999999999999</v>
      </c>
      <c r="B394" s="70">
        <v>0.9496</v>
      </c>
    </row>
    <row r="395" spans="1:2">
      <c r="A395" s="63">
        <v>0.30299999999999999</v>
      </c>
      <c r="B395" s="70">
        <v>0.94989999999999997</v>
      </c>
    </row>
    <row r="396" spans="1:2">
      <c r="A396" s="63">
        <v>0.30399999999999999</v>
      </c>
      <c r="B396" s="70">
        <v>0.95020000000000004</v>
      </c>
    </row>
    <row r="397" spans="1:2">
      <c r="A397" s="63">
        <v>0.30499999999999999</v>
      </c>
      <c r="B397" s="70">
        <v>0.95050000000000001</v>
      </c>
    </row>
    <row r="398" spans="1:2">
      <c r="A398" s="63">
        <v>0.30599999999999999</v>
      </c>
      <c r="B398" s="70">
        <v>0.95089999999999997</v>
      </c>
    </row>
    <row r="399" spans="1:2">
      <c r="A399" s="63">
        <v>0.307</v>
      </c>
      <c r="B399" s="70">
        <v>0.95120000000000005</v>
      </c>
    </row>
    <row r="400" spans="1:2">
      <c r="A400" s="63">
        <v>0.308</v>
      </c>
      <c r="B400" s="70">
        <v>0.95150000000000001</v>
      </c>
    </row>
    <row r="401" spans="1:2">
      <c r="A401" s="63">
        <v>0.309</v>
      </c>
      <c r="B401" s="70">
        <v>0.95179999999999998</v>
      </c>
    </row>
    <row r="402" spans="1:2">
      <c r="A402" s="63">
        <v>0.31</v>
      </c>
      <c r="B402" s="70">
        <v>0.95220000000000005</v>
      </c>
    </row>
    <row r="403" spans="1:2">
      <c r="A403" s="63">
        <v>0.311</v>
      </c>
      <c r="B403" s="70">
        <v>0.95250000000000001</v>
      </c>
    </row>
    <row r="404" spans="1:2">
      <c r="A404" s="63">
        <v>0.312</v>
      </c>
      <c r="B404" s="70">
        <v>0.95279999999999998</v>
      </c>
    </row>
    <row r="405" spans="1:2">
      <c r="A405" s="63">
        <v>0.313</v>
      </c>
      <c r="B405" s="70">
        <v>0.95309999999999995</v>
      </c>
    </row>
    <row r="406" spans="1:2">
      <c r="A406" s="63">
        <v>0.314</v>
      </c>
      <c r="B406" s="70">
        <v>0.95350000000000001</v>
      </c>
    </row>
    <row r="407" spans="1:2">
      <c r="A407" s="63">
        <v>0.315</v>
      </c>
      <c r="B407" s="70">
        <v>0.95379999999999998</v>
      </c>
    </row>
    <row r="408" spans="1:2">
      <c r="A408" s="63">
        <v>0.316</v>
      </c>
      <c r="B408" s="70">
        <v>0.95409999999999995</v>
      </c>
    </row>
    <row r="409" spans="1:2">
      <c r="A409" s="63">
        <v>0.317</v>
      </c>
      <c r="B409" s="70">
        <v>0.95440000000000003</v>
      </c>
    </row>
    <row r="410" spans="1:2">
      <c r="A410" s="63">
        <v>0.318</v>
      </c>
      <c r="B410" s="70">
        <v>0.95469999999999999</v>
      </c>
    </row>
    <row r="411" spans="1:2">
      <c r="A411" s="63">
        <v>0.31900000000000001</v>
      </c>
      <c r="B411" s="70">
        <v>0.95499999999999996</v>
      </c>
    </row>
    <row r="412" spans="1:2">
      <c r="A412" s="63">
        <v>0.32</v>
      </c>
      <c r="B412" s="70">
        <v>0.95530000000000004</v>
      </c>
    </row>
    <row r="413" spans="1:2">
      <c r="A413" s="63">
        <v>0.32100000000000001</v>
      </c>
      <c r="B413" s="70">
        <v>0.9556</v>
      </c>
    </row>
    <row r="414" spans="1:2">
      <c r="A414" s="63">
        <v>0.32200000000000001</v>
      </c>
      <c r="B414" s="70">
        <v>0.95589999999999997</v>
      </c>
    </row>
    <row r="415" spans="1:2">
      <c r="A415" s="63">
        <v>0.32300000000000001</v>
      </c>
      <c r="B415" s="70">
        <v>0.95620000000000005</v>
      </c>
    </row>
    <row r="416" spans="1:2">
      <c r="A416" s="63">
        <v>0.32400000000000001</v>
      </c>
      <c r="B416" s="70">
        <v>0.95650000000000002</v>
      </c>
    </row>
    <row r="417" spans="1:2">
      <c r="A417" s="63">
        <v>0.32500000000000001</v>
      </c>
      <c r="B417" s="70">
        <v>0.95679999999999998</v>
      </c>
    </row>
    <row r="418" spans="1:2">
      <c r="A418" s="63">
        <v>0.32600000000000001</v>
      </c>
      <c r="B418" s="70">
        <v>0.95709999999999995</v>
      </c>
    </row>
    <row r="419" spans="1:2">
      <c r="A419" s="63">
        <v>0.32700000000000001</v>
      </c>
      <c r="B419" s="70">
        <v>0.95740000000000003</v>
      </c>
    </row>
    <row r="420" spans="1:2">
      <c r="A420" s="63">
        <v>0.32800000000000001</v>
      </c>
      <c r="B420" s="70">
        <v>0.9577</v>
      </c>
    </row>
    <row r="421" spans="1:2">
      <c r="A421" s="63">
        <v>0.32900000000000001</v>
      </c>
      <c r="B421" s="70">
        <v>0.95799999999999996</v>
      </c>
    </row>
    <row r="422" spans="1:2">
      <c r="A422" s="63">
        <v>0.33</v>
      </c>
      <c r="B422" s="70">
        <v>0.95830000000000004</v>
      </c>
    </row>
    <row r="423" spans="1:2">
      <c r="A423" s="63">
        <v>0.33100000000000002</v>
      </c>
      <c r="B423" s="70">
        <v>0.95860000000000001</v>
      </c>
    </row>
    <row r="424" spans="1:2">
      <c r="A424" s="63">
        <v>0.33200000000000002</v>
      </c>
      <c r="B424" s="70">
        <v>0.95889999999999997</v>
      </c>
    </row>
    <row r="425" spans="1:2">
      <c r="A425" s="63">
        <v>0.33300000000000002</v>
      </c>
      <c r="B425" s="70">
        <v>0.95920000000000005</v>
      </c>
    </row>
    <row r="426" spans="1:2">
      <c r="A426" s="63">
        <v>0.33400000000000002</v>
      </c>
      <c r="B426" s="70">
        <v>0.95950000000000002</v>
      </c>
    </row>
    <row r="427" spans="1:2">
      <c r="A427" s="63">
        <v>0.33500000000000002</v>
      </c>
      <c r="B427" s="70">
        <v>0.95979999999999999</v>
      </c>
    </row>
    <row r="428" spans="1:2">
      <c r="A428" s="63">
        <v>0.33600000000000002</v>
      </c>
      <c r="B428" s="70">
        <v>0.96009999999999995</v>
      </c>
    </row>
    <row r="429" spans="1:2">
      <c r="A429" s="63">
        <v>0.33700000000000002</v>
      </c>
      <c r="B429" s="70">
        <v>0.96040000000000003</v>
      </c>
    </row>
    <row r="430" spans="1:2">
      <c r="A430" s="63">
        <v>0.33800000000000002</v>
      </c>
      <c r="B430" s="70">
        <v>0.9607</v>
      </c>
    </row>
    <row r="431" spans="1:2">
      <c r="A431" s="63">
        <v>0.33900000000000002</v>
      </c>
      <c r="B431" s="70">
        <v>0.96099999999999997</v>
      </c>
    </row>
    <row r="432" spans="1:2">
      <c r="A432" s="63">
        <v>0.34</v>
      </c>
      <c r="B432" s="70">
        <v>0.96130000000000004</v>
      </c>
    </row>
    <row r="433" spans="1:2">
      <c r="A433" s="63">
        <v>0.34100000000000003</v>
      </c>
      <c r="B433" s="70">
        <v>0.96150000000000002</v>
      </c>
    </row>
    <row r="434" spans="1:2">
      <c r="A434" s="63">
        <v>0.34200000000000003</v>
      </c>
      <c r="B434" s="70">
        <v>0.96179999999999999</v>
      </c>
    </row>
    <row r="435" spans="1:2">
      <c r="A435" s="63">
        <v>0.34300000000000003</v>
      </c>
      <c r="B435" s="70">
        <v>0.96209999999999996</v>
      </c>
    </row>
    <row r="436" spans="1:2">
      <c r="A436" s="63">
        <v>0.34399999999999997</v>
      </c>
      <c r="B436" s="70">
        <v>0.96230000000000004</v>
      </c>
    </row>
    <row r="437" spans="1:2">
      <c r="A437" s="63">
        <v>0.34499999999999997</v>
      </c>
      <c r="B437" s="70">
        <v>0.96260000000000001</v>
      </c>
    </row>
    <row r="438" spans="1:2">
      <c r="A438" s="63">
        <v>0.34599999999999997</v>
      </c>
      <c r="B438" s="70">
        <v>0.96289999999999998</v>
      </c>
    </row>
    <row r="439" spans="1:2">
      <c r="A439" s="63">
        <v>0.34699999999999998</v>
      </c>
      <c r="B439" s="70">
        <v>0.96319999999999995</v>
      </c>
    </row>
    <row r="440" spans="1:2">
      <c r="A440" s="63">
        <v>0.34799999999999998</v>
      </c>
      <c r="B440" s="70">
        <v>0.96350000000000002</v>
      </c>
    </row>
    <row r="441" spans="1:2">
      <c r="A441" s="63">
        <v>0.34899999999999998</v>
      </c>
      <c r="B441" s="70">
        <v>0.96379999999999999</v>
      </c>
    </row>
    <row r="442" spans="1:2">
      <c r="A442" s="63">
        <v>0.35</v>
      </c>
      <c r="B442" s="70">
        <v>0.96399999999999997</v>
      </c>
    </row>
    <row r="443" spans="1:2">
      <c r="A443" s="63">
        <v>0.35099999999999998</v>
      </c>
      <c r="B443" s="70">
        <v>0.96430000000000005</v>
      </c>
    </row>
    <row r="444" spans="1:2">
      <c r="A444" s="63">
        <v>0.35199999999999998</v>
      </c>
      <c r="B444" s="70">
        <v>0.96460000000000001</v>
      </c>
    </row>
    <row r="445" spans="1:2">
      <c r="A445" s="63">
        <v>0.35299999999999998</v>
      </c>
      <c r="B445" s="70">
        <v>0.96479999999999999</v>
      </c>
    </row>
    <row r="446" spans="1:2">
      <c r="A446" s="63">
        <v>0.35399999999999998</v>
      </c>
      <c r="B446" s="70">
        <v>0.96509999999999996</v>
      </c>
    </row>
    <row r="447" spans="1:2">
      <c r="A447" s="63">
        <v>0.35499999999999998</v>
      </c>
      <c r="B447" s="70">
        <v>0.96540000000000004</v>
      </c>
    </row>
    <row r="448" spans="1:2">
      <c r="A448" s="63">
        <v>0.35599999999999998</v>
      </c>
      <c r="B448" s="70">
        <v>0.9657</v>
      </c>
    </row>
    <row r="449" spans="1:2">
      <c r="A449" s="63">
        <v>0.35699999999999998</v>
      </c>
      <c r="B449" s="70">
        <v>0.96589999999999998</v>
      </c>
    </row>
    <row r="450" spans="1:2">
      <c r="A450" s="63">
        <v>0.35799999999999998</v>
      </c>
      <c r="B450" s="70">
        <v>0.96619999999999995</v>
      </c>
    </row>
    <row r="451" spans="1:2">
      <c r="A451" s="63">
        <v>0.35899999999999999</v>
      </c>
      <c r="B451" s="70">
        <v>0.96650000000000003</v>
      </c>
    </row>
    <row r="452" spans="1:2">
      <c r="A452" s="63">
        <v>0.36</v>
      </c>
      <c r="B452" s="70">
        <v>0.9667</v>
      </c>
    </row>
    <row r="453" spans="1:2">
      <c r="A453" s="63">
        <v>0.36099999999999999</v>
      </c>
      <c r="B453" s="70">
        <v>0.96699999999999997</v>
      </c>
    </row>
    <row r="454" spans="1:2">
      <c r="A454" s="63">
        <v>0.36199999999999999</v>
      </c>
      <c r="B454" s="70">
        <v>0.96730000000000005</v>
      </c>
    </row>
    <row r="455" spans="1:2">
      <c r="A455" s="63">
        <v>0.36299999999999999</v>
      </c>
      <c r="B455" s="70">
        <v>0.96750000000000003</v>
      </c>
    </row>
    <row r="456" spans="1:2">
      <c r="A456" s="63">
        <v>0.36399999999999999</v>
      </c>
      <c r="B456" s="70">
        <v>0.9677</v>
      </c>
    </row>
    <row r="457" spans="1:2">
      <c r="A457" s="63">
        <v>0.36499999999999999</v>
      </c>
      <c r="B457" s="70">
        <v>0.96799999999999997</v>
      </c>
    </row>
    <row r="458" spans="1:2">
      <c r="A458" s="63">
        <v>0.36599999999999999</v>
      </c>
      <c r="B458" s="70">
        <v>0.96830000000000005</v>
      </c>
    </row>
    <row r="459" spans="1:2">
      <c r="A459" s="63">
        <v>0.36699999999999999</v>
      </c>
      <c r="B459" s="70">
        <v>0.96860000000000002</v>
      </c>
    </row>
    <row r="460" spans="1:2">
      <c r="A460" s="63">
        <v>0.36799999999999999</v>
      </c>
      <c r="B460" s="70">
        <v>0.96879999999999999</v>
      </c>
    </row>
    <row r="461" spans="1:2">
      <c r="A461" s="63">
        <v>0.36899999999999999</v>
      </c>
      <c r="B461" s="70">
        <v>0.96899999999999997</v>
      </c>
    </row>
    <row r="462" spans="1:2">
      <c r="A462" s="63">
        <v>0.37</v>
      </c>
      <c r="B462" s="70">
        <v>0.96930000000000005</v>
      </c>
    </row>
    <row r="463" spans="1:2">
      <c r="A463" s="63">
        <v>0.371</v>
      </c>
      <c r="B463" s="70">
        <v>0.96960000000000002</v>
      </c>
    </row>
    <row r="464" spans="1:2">
      <c r="A464" s="63">
        <v>0.372</v>
      </c>
      <c r="B464" s="70">
        <v>0.9698</v>
      </c>
    </row>
    <row r="465" spans="1:2">
      <c r="A465" s="63">
        <v>0.373</v>
      </c>
      <c r="B465" s="70">
        <v>0.97</v>
      </c>
    </row>
    <row r="466" spans="1:2">
      <c r="A466" s="63">
        <v>0.374</v>
      </c>
      <c r="B466" s="70">
        <v>0.97019999999999995</v>
      </c>
    </row>
    <row r="467" spans="1:2">
      <c r="A467" s="63">
        <v>0.375</v>
      </c>
      <c r="B467" s="70">
        <v>0.97050000000000003</v>
      </c>
    </row>
    <row r="468" spans="1:2">
      <c r="A468" s="63">
        <v>0.376</v>
      </c>
      <c r="B468" s="70">
        <v>0.97070000000000001</v>
      </c>
    </row>
    <row r="469" spans="1:2">
      <c r="A469" s="63">
        <v>0.377</v>
      </c>
      <c r="B469" s="70">
        <v>0.97089999999999999</v>
      </c>
    </row>
    <row r="470" spans="1:2">
      <c r="A470" s="63">
        <v>0.378</v>
      </c>
      <c r="B470" s="70">
        <v>0.97119999999999995</v>
      </c>
    </row>
    <row r="471" spans="1:2">
      <c r="A471" s="63">
        <v>0.379</v>
      </c>
      <c r="B471" s="70">
        <v>0.97140000000000004</v>
      </c>
    </row>
    <row r="472" spans="1:2">
      <c r="A472" s="63">
        <v>0.38</v>
      </c>
      <c r="B472" s="70">
        <v>0.97170000000000001</v>
      </c>
    </row>
    <row r="473" spans="1:2">
      <c r="A473" s="63">
        <v>0.38100000000000001</v>
      </c>
      <c r="B473" s="70">
        <v>0.97189999999999999</v>
      </c>
    </row>
    <row r="474" spans="1:2">
      <c r="A474" s="63">
        <v>0.38200000000000001</v>
      </c>
      <c r="B474" s="70">
        <v>0.97209999999999996</v>
      </c>
    </row>
    <row r="475" spans="1:2">
      <c r="A475" s="63">
        <v>0.38300000000000001</v>
      </c>
      <c r="B475" s="70">
        <v>0.97240000000000004</v>
      </c>
    </row>
    <row r="476" spans="1:2">
      <c r="A476" s="63">
        <v>0.38400000000000001</v>
      </c>
      <c r="B476" s="70">
        <v>0.97260000000000002</v>
      </c>
    </row>
    <row r="477" spans="1:2">
      <c r="A477" s="63">
        <v>0.38500000000000001</v>
      </c>
      <c r="B477" s="70">
        <v>0.9728</v>
      </c>
    </row>
    <row r="478" spans="1:2">
      <c r="A478" s="63">
        <v>0.38600000000000001</v>
      </c>
      <c r="B478" s="70">
        <v>0.97299999999999998</v>
      </c>
    </row>
    <row r="479" spans="1:2">
      <c r="A479" s="63">
        <v>0.38700000000000001</v>
      </c>
      <c r="B479" s="70">
        <v>0.97319999999999995</v>
      </c>
    </row>
    <row r="480" spans="1:2">
      <c r="A480" s="63">
        <v>0.38800000000000001</v>
      </c>
      <c r="B480" s="70">
        <v>0.97350000000000003</v>
      </c>
    </row>
    <row r="481" spans="1:2">
      <c r="A481" s="63">
        <v>0.38900000000000001</v>
      </c>
      <c r="B481" s="70">
        <v>0.97370000000000001</v>
      </c>
    </row>
    <row r="482" spans="1:2">
      <c r="A482" s="63">
        <v>0.39</v>
      </c>
      <c r="B482" s="70">
        <v>0.97389999999999999</v>
      </c>
    </row>
    <row r="483" spans="1:2">
      <c r="A483" s="63">
        <v>0.39100000000000001</v>
      </c>
      <c r="B483" s="70">
        <v>0.97409999999999997</v>
      </c>
    </row>
    <row r="484" spans="1:2">
      <c r="A484" s="63">
        <v>0.39200000000000002</v>
      </c>
      <c r="B484" s="70">
        <v>0.97430000000000005</v>
      </c>
    </row>
    <row r="485" spans="1:2">
      <c r="A485" s="63">
        <v>0.39300000000000002</v>
      </c>
      <c r="B485" s="70">
        <v>0.97450000000000003</v>
      </c>
    </row>
    <row r="486" spans="1:2">
      <c r="A486" s="63">
        <v>0.39400000000000002</v>
      </c>
      <c r="B486" s="70">
        <v>0.9748</v>
      </c>
    </row>
    <row r="487" spans="1:2">
      <c r="A487" s="63">
        <v>0.39500000000000002</v>
      </c>
      <c r="B487" s="70">
        <v>0.97499999999999998</v>
      </c>
    </row>
    <row r="488" spans="1:2">
      <c r="A488" s="63">
        <v>0.39600000000000002</v>
      </c>
      <c r="B488" s="70">
        <v>0.97519999999999996</v>
      </c>
    </row>
    <row r="489" spans="1:2">
      <c r="A489" s="63">
        <v>0.39700000000000002</v>
      </c>
      <c r="B489" s="70">
        <v>0.97540000000000004</v>
      </c>
    </row>
    <row r="490" spans="1:2">
      <c r="A490" s="63">
        <v>0.39800000000000002</v>
      </c>
      <c r="B490" s="70">
        <v>0.97560000000000002</v>
      </c>
    </row>
    <row r="491" spans="1:2">
      <c r="A491" s="63">
        <v>0.39900000000000002</v>
      </c>
      <c r="B491" s="70">
        <v>0.9758</v>
      </c>
    </row>
    <row r="492" spans="1:2">
      <c r="A492" s="63">
        <v>0.4</v>
      </c>
      <c r="B492" s="70">
        <v>0.97609999999999997</v>
      </c>
    </row>
    <row r="493" spans="1:2">
      <c r="A493" s="63">
        <v>0.40100000000000002</v>
      </c>
      <c r="B493" s="70">
        <v>0.97629999999999995</v>
      </c>
    </row>
    <row r="494" spans="1:2">
      <c r="A494" s="63">
        <v>0.40200000000000002</v>
      </c>
      <c r="B494" s="70">
        <v>0.97650000000000003</v>
      </c>
    </row>
    <row r="495" spans="1:2">
      <c r="A495" s="63">
        <v>0.40300000000000002</v>
      </c>
      <c r="B495" s="70">
        <v>0.97660000000000002</v>
      </c>
    </row>
    <row r="496" spans="1:2">
      <c r="A496" s="63">
        <v>0.40400000000000003</v>
      </c>
      <c r="B496" s="70">
        <v>0.9768</v>
      </c>
    </row>
    <row r="497" spans="1:2">
      <c r="A497" s="63">
        <v>0.40500000000000003</v>
      </c>
      <c r="B497" s="70">
        <v>0.97699999999999998</v>
      </c>
    </row>
    <row r="498" spans="1:2">
      <c r="A498" s="63">
        <v>0.40600000000000003</v>
      </c>
      <c r="B498" s="70">
        <v>0.97719999999999996</v>
      </c>
    </row>
    <row r="499" spans="1:2">
      <c r="A499" s="63">
        <v>0.40699999999999997</v>
      </c>
      <c r="B499" s="70">
        <v>0.97740000000000005</v>
      </c>
    </row>
    <row r="500" spans="1:2">
      <c r="A500" s="63">
        <v>0.40799999999999997</v>
      </c>
      <c r="B500" s="70">
        <v>0.97760000000000002</v>
      </c>
    </row>
    <row r="501" spans="1:2">
      <c r="A501" s="63">
        <v>0.40899999999999997</v>
      </c>
      <c r="B501" s="70">
        <v>0.9778</v>
      </c>
    </row>
    <row r="502" spans="1:2">
      <c r="A502" s="63">
        <v>0.41</v>
      </c>
      <c r="B502" s="70">
        <v>0.97799999999999998</v>
      </c>
    </row>
    <row r="503" spans="1:2">
      <c r="A503" s="63">
        <v>0.41099999999999998</v>
      </c>
      <c r="B503" s="70">
        <v>0.97819999999999996</v>
      </c>
    </row>
    <row r="504" spans="1:2">
      <c r="A504" s="63">
        <v>0.41199999999999998</v>
      </c>
      <c r="B504" s="70">
        <v>0.97840000000000005</v>
      </c>
    </row>
    <row r="505" spans="1:2">
      <c r="A505" s="63">
        <v>0.41299999999999998</v>
      </c>
      <c r="B505" s="70">
        <v>0.97860000000000003</v>
      </c>
    </row>
    <row r="506" spans="1:2">
      <c r="A506" s="63">
        <v>0.41399999999999998</v>
      </c>
      <c r="B506" s="70">
        <v>0.9788</v>
      </c>
    </row>
    <row r="507" spans="1:2">
      <c r="A507" s="63">
        <v>0.41499999999999998</v>
      </c>
      <c r="B507" s="70">
        <v>0.97899999999999998</v>
      </c>
    </row>
    <row r="508" spans="1:2">
      <c r="A508" s="63">
        <v>0.41599999999999998</v>
      </c>
      <c r="B508" s="70">
        <v>0.97919999999999996</v>
      </c>
    </row>
    <row r="509" spans="1:2">
      <c r="A509" s="63">
        <v>0.41699999999999998</v>
      </c>
      <c r="B509" s="70">
        <v>0.97940000000000005</v>
      </c>
    </row>
    <row r="510" spans="1:2">
      <c r="A510" s="63">
        <v>0.41799999999999998</v>
      </c>
      <c r="B510" s="70">
        <v>0.97950000000000004</v>
      </c>
    </row>
    <row r="511" spans="1:2">
      <c r="A511" s="63">
        <v>0.41899999999999998</v>
      </c>
      <c r="B511" s="70">
        <v>0.97970000000000002</v>
      </c>
    </row>
    <row r="512" spans="1:2">
      <c r="A512" s="63">
        <v>0.42</v>
      </c>
      <c r="B512" s="70">
        <v>0.9798</v>
      </c>
    </row>
    <row r="513" spans="1:2">
      <c r="A513" s="63">
        <v>0.42099999999999999</v>
      </c>
      <c r="B513" s="70">
        <v>0.98</v>
      </c>
    </row>
    <row r="514" spans="1:2">
      <c r="A514" s="63">
        <v>0.42199999999999999</v>
      </c>
      <c r="B514" s="70">
        <v>0.98019999999999996</v>
      </c>
    </row>
    <row r="515" spans="1:2">
      <c r="A515" s="63">
        <v>0.42299999999999999</v>
      </c>
      <c r="B515" s="70">
        <v>0.98040000000000005</v>
      </c>
    </row>
    <row r="516" spans="1:2">
      <c r="A516" s="63">
        <v>0.42399999999999999</v>
      </c>
      <c r="B516" s="70">
        <v>0.98060000000000003</v>
      </c>
    </row>
    <row r="517" spans="1:2">
      <c r="A517" s="63">
        <v>0.42499999999999999</v>
      </c>
      <c r="B517" s="70">
        <v>0.98080000000000001</v>
      </c>
    </row>
    <row r="518" spans="1:2">
      <c r="A518" s="63">
        <v>0.42599999999999999</v>
      </c>
      <c r="B518" s="70">
        <v>0.98099999999999998</v>
      </c>
    </row>
    <row r="519" spans="1:2">
      <c r="A519" s="63">
        <v>0.42699999999999999</v>
      </c>
      <c r="B519" s="70">
        <v>0.98109999999999997</v>
      </c>
    </row>
    <row r="520" spans="1:2">
      <c r="A520" s="63">
        <v>0.42799999999999999</v>
      </c>
      <c r="B520" s="70">
        <v>0.98119999999999996</v>
      </c>
    </row>
    <row r="521" spans="1:2">
      <c r="A521" s="63">
        <v>0.42899999999999999</v>
      </c>
      <c r="B521" s="70">
        <v>0.98140000000000005</v>
      </c>
    </row>
    <row r="522" spans="1:2">
      <c r="A522" s="63">
        <v>0.43</v>
      </c>
      <c r="B522" s="70">
        <v>0.98160000000000003</v>
      </c>
    </row>
    <row r="523" spans="1:2">
      <c r="A523" s="63">
        <v>0.43099999999999999</v>
      </c>
      <c r="B523" s="70">
        <v>0.98180000000000001</v>
      </c>
    </row>
    <row r="524" spans="1:2">
      <c r="A524" s="63">
        <v>0.432</v>
      </c>
      <c r="B524" s="70">
        <v>0.9819</v>
      </c>
    </row>
    <row r="525" spans="1:2">
      <c r="A525" s="63">
        <v>0.433</v>
      </c>
      <c r="B525" s="70">
        <v>0.98209999999999997</v>
      </c>
    </row>
    <row r="526" spans="1:2">
      <c r="A526" s="63">
        <v>0.434</v>
      </c>
      <c r="B526" s="70">
        <v>0.98229999999999995</v>
      </c>
    </row>
    <row r="527" spans="1:2">
      <c r="A527" s="63">
        <v>0.435</v>
      </c>
      <c r="B527" s="70">
        <v>0.98240000000000005</v>
      </c>
    </row>
    <row r="528" spans="1:2">
      <c r="A528" s="63">
        <v>0.436</v>
      </c>
      <c r="B528" s="70">
        <v>0.98260000000000003</v>
      </c>
    </row>
    <row r="529" spans="1:2">
      <c r="A529" s="63">
        <v>0.437</v>
      </c>
      <c r="B529" s="70">
        <v>0.98280000000000001</v>
      </c>
    </row>
    <row r="530" spans="1:2">
      <c r="A530" s="63">
        <v>0.438</v>
      </c>
      <c r="B530" s="70">
        <v>0.9829</v>
      </c>
    </row>
    <row r="531" spans="1:2">
      <c r="A531" s="63">
        <v>0.439</v>
      </c>
      <c r="B531" s="70">
        <v>0.98299999999999998</v>
      </c>
    </row>
    <row r="532" spans="1:2">
      <c r="A532" s="63">
        <v>0.44</v>
      </c>
      <c r="B532" s="70">
        <v>0.98319999999999996</v>
      </c>
    </row>
    <row r="533" spans="1:2">
      <c r="A533" s="63">
        <v>0.441</v>
      </c>
      <c r="B533" s="70">
        <v>0.98329999999999995</v>
      </c>
    </row>
    <row r="534" spans="1:2">
      <c r="A534" s="63">
        <v>0.442</v>
      </c>
      <c r="B534" s="70">
        <v>0.98350000000000004</v>
      </c>
    </row>
    <row r="535" spans="1:2">
      <c r="A535" s="63">
        <v>0.443</v>
      </c>
      <c r="B535" s="70">
        <v>0.98360000000000003</v>
      </c>
    </row>
    <row r="536" spans="1:2">
      <c r="A536" s="63">
        <v>0.44400000000000001</v>
      </c>
      <c r="B536" s="70">
        <v>0.98380000000000001</v>
      </c>
    </row>
    <row r="537" spans="1:2">
      <c r="A537" s="63">
        <v>0.44500000000000001</v>
      </c>
      <c r="B537" s="70">
        <v>0.9839</v>
      </c>
    </row>
    <row r="538" spans="1:2">
      <c r="A538" s="63">
        <v>0.44600000000000001</v>
      </c>
      <c r="B538" s="70">
        <v>0.98409999999999997</v>
      </c>
    </row>
    <row r="539" spans="1:2">
      <c r="A539" s="63">
        <v>0.44700000000000001</v>
      </c>
      <c r="B539" s="70">
        <v>0.98429999999999995</v>
      </c>
    </row>
    <row r="540" spans="1:2">
      <c r="A540" s="63">
        <v>0.44800000000000001</v>
      </c>
      <c r="B540" s="70">
        <v>0.98440000000000005</v>
      </c>
    </row>
    <row r="541" spans="1:2">
      <c r="A541" s="63">
        <v>0.44900000000000001</v>
      </c>
      <c r="B541" s="70">
        <v>0.98460000000000003</v>
      </c>
    </row>
    <row r="542" spans="1:2">
      <c r="A542" s="63">
        <v>0.45</v>
      </c>
      <c r="B542" s="70">
        <v>0.98470000000000002</v>
      </c>
    </row>
    <row r="543" spans="1:2">
      <c r="A543" s="63">
        <v>0.45100000000000001</v>
      </c>
      <c r="B543" s="70">
        <v>0.98480000000000001</v>
      </c>
    </row>
    <row r="544" spans="1:2">
      <c r="A544" s="63">
        <v>0.45200000000000001</v>
      </c>
      <c r="B544" s="70">
        <v>0.9849</v>
      </c>
    </row>
    <row r="545" spans="1:2">
      <c r="A545" s="63">
        <v>0.45300000000000001</v>
      </c>
      <c r="B545" s="70">
        <v>0.98509999999999998</v>
      </c>
    </row>
    <row r="546" spans="1:2">
      <c r="A546" s="63">
        <v>0.45400000000000001</v>
      </c>
      <c r="B546" s="70">
        <v>0.98519999999999996</v>
      </c>
    </row>
    <row r="547" spans="1:2">
      <c r="A547" s="63">
        <v>0.45500000000000002</v>
      </c>
      <c r="B547" s="70">
        <v>0.98529999999999995</v>
      </c>
    </row>
    <row r="548" spans="1:2">
      <c r="A548" s="63">
        <v>0.45600000000000002</v>
      </c>
      <c r="B548" s="70">
        <v>0.98550000000000004</v>
      </c>
    </row>
    <row r="549" spans="1:2">
      <c r="A549" s="63">
        <v>0.45700000000000002</v>
      </c>
      <c r="B549" s="70">
        <v>0.98570000000000002</v>
      </c>
    </row>
    <row r="550" spans="1:2">
      <c r="A550" s="63">
        <v>0.45800000000000002</v>
      </c>
      <c r="B550" s="70">
        <v>0.98580000000000001</v>
      </c>
    </row>
    <row r="551" spans="1:2">
      <c r="A551" s="63">
        <v>0.45900000000000002</v>
      </c>
      <c r="B551" s="70">
        <v>0.9859</v>
      </c>
    </row>
    <row r="552" spans="1:2">
      <c r="A552" s="63">
        <v>0.46</v>
      </c>
      <c r="B552" s="70">
        <v>0.98599999999999999</v>
      </c>
    </row>
    <row r="553" spans="1:2">
      <c r="A553" s="63">
        <v>0.46100000000000002</v>
      </c>
      <c r="B553" s="70">
        <v>0.98619999999999997</v>
      </c>
    </row>
    <row r="554" spans="1:2">
      <c r="A554" s="63">
        <v>0.46200000000000002</v>
      </c>
      <c r="B554" s="70">
        <v>0.98629999999999995</v>
      </c>
    </row>
    <row r="555" spans="1:2">
      <c r="A555" s="63">
        <v>0.46300000000000002</v>
      </c>
      <c r="B555" s="70">
        <v>0.98640000000000005</v>
      </c>
    </row>
    <row r="556" spans="1:2">
      <c r="A556" s="63">
        <v>0.46400000000000002</v>
      </c>
      <c r="B556" s="70">
        <v>0.98650000000000004</v>
      </c>
    </row>
    <row r="557" spans="1:2">
      <c r="A557" s="63">
        <v>0.46500000000000002</v>
      </c>
      <c r="B557" s="70">
        <v>0.98670000000000002</v>
      </c>
    </row>
    <row r="558" spans="1:2">
      <c r="A558" s="63">
        <v>0.46600000000000003</v>
      </c>
      <c r="B558" s="70">
        <v>0.98680000000000001</v>
      </c>
    </row>
    <row r="559" spans="1:2">
      <c r="A559" s="63">
        <v>0.46700000000000003</v>
      </c>
      <c r="B559" s="70">
        <v>0.9869</v>
      </c>
    </row>
    <row r="560" spans="1:2">
      <c r="A560" s="63">
        <v>0.46800000000000003</v>
      </c>
      <c r="B560" s="70">
        <v>0.98709999999999998</v>
      </c>
    </row>
    <row r="561" spans="1:2">
      <c r="A561" s="63">
        <v>0.46899999999999997</v>
      </c>
      <c r="B561" s="70">
        <v>0.98719999999999997</v>
      </c>
    </row>
    <row r="562" spans="1:2">
      <c r="A562" s="63">
        <v>0.47</v>
      </c>
      <c r="B562" s="70">
        <v>0.98729999999999996</v>
      </c>
    </row>
    <row r="563" spans="1:2">
      <c r="A563" s="63">
        <v>0.47099999999999997</v>
      </c>
      <c r="B563" s="70">
        <v>0.98740000000000006</v>
      </c>
    </row>
    <row r="564" spans="1:2">
      <c r="A564" s="63">
        <v>0.47199999999999998</v>
      </c>
      <c r="B564" s="70">
        <v>0.98750000000000004</v>
      </c>
    </row>
    <row r="565" spans="1:2">
      <c r="A565" s="63">
        <v>0.47299999999999998</v>
      </c>
      <c r="B565" s="70">
        <v>0.98760000000000003</v>
      </c>
    </row>
    <row r="566" spans="1:2">
      <c r="A566" s="63">
        <v>0.47399999999999998</v>
      </c>
      <c r="B566" s="70">
        <v>0.98770000000000002</v>
      </c>
    </row>
    <row r="567" spans="1:2">
      <c r="A567" s="63">
        <v>0.47499999999999998</v>
      </c>
      <c r="B567" s="70">
        <v>0.98780000000000001</v>
      </c>
    </row>
    <row r="568" spans="1:2">
      <c r="A568" s="63">
        <v>0.47599999999999998</v>
      </c>
      <c r="B568" s="70">
        <v>0.98799999999999999</v>
      </c>
    </row>
    <row r="569" spans="1:2">
      <c r="A569" s="63">
        <v>0.47699999999999998</v>
      </c>
      <c r="B569" s="70">
        <v>0.98809999999999998</v>
      </c>
    </row>
    <row r="570" spans="1:2">
      <c r="A570" s="63">
        <v>0.47799999999999998</v>
      </c>
      <c r="B570" s="70">
        <v>0.98819999999999997</v>
      </c>
    </row>
    <row r="571" spans="1:2">
      <c r="A571" s="63">
        <v>0.47899999999999998</v>
      </c>
      <c r="B571" s="70">
        <v>0.98829999999999996</v>
      </c>
    </row>
    <row r="572" spans="1:2">
      <c r="A572" s="63">
        <v>0.48</v>
      </c>
      <c r="B572" s="70">
        <v>0.98850000000000005</v>
      </c>
    </row>
    <row r="573" spans="1:2">
      <c r="A573" s="63">
        <v>0.48099999999999998</v>
      </c>
      <c r="B573" s="70">
        <v>0.98860000000000003</v>
      </c>
    </row>
    <row r="574" spans="1:2">
      <c r="A574" s="63">
        <v>0.48199999999999998</v>
      </c>
      <c r="B574" s="70">
        <v>0.98870000000000002</v>
      </c>
    </row>
    <row r="575" spans="1:2">
      <c r="A575" s="63">
        <v>0.48299999999999998</v>
      </c>
      <c r="B575" s="70">
        <v>0.98880000000000001</v>
      </c>
    </row>
    <row r="576" spans="1:2">
      <c r="A576" s="63">
        <v>0.48399999999999999</v>
      </c>
      <c r="B576" s="70">
        <v>0.9889</v>
      </c>
    </row>
    <row r="577" spans="1:2">
      <c r="A577" s="63">
        <v>0.48499999999999999</v>
      </c>
      <c r="B577" s="70">
        <v>0.98899999999999999</v>
      </c>
    </row>
    <row r="578" spans="1:2">
      <c r="A578" s="63">
        <v>0.48599999999999999</v>
      </c>
      <c r="B578" s="70">
        <v>0.98909999999999998</v>
      </c>
    </row>
    <row r="579" spans="1:2">
      <c r="A579" s="63">
        <v>0.48699999999999999</v>
      </c>
      <c r="B579" s="70">
        <v>0.98919999999999997</v>
      </c>
    </row>
    <row r="580" spans="1:2">
      <c r="A580" s="63">
        <v>0.48799999999999999</v>
      </c>
      <c r="B580" s="70">
        <v>0.98929999999999996</v>
      </c>
    </row>
    <row r="581" spans="1:2">
      <c r="A581" s="63">
        <v>0.48899999999999999</v>
      </c>
      <c r="B581" s="70">
        <v>0.98950000000000005</v>
      </c>
    </row>
    <row r="582" spans="1:2">
      <c r="A582" s="63">
        <v>0.49</v>
      </c>
      <c r="B582" s="70">
        <v>0.98960000000000004</v>
      </c>
    </row>
    <row r="583" spans="1:2">
      <c r="A583" s="63">
        <v>0.49099999999999999</v>
      </c>
      <c r="B583" s="70">
        <v>0.98970000000000002</v>
      </c>
    </row>
    <row r="584" spans="1:2">
      <c r="A584" s="63">
        <v>0.49199999999999999</v>
      </c>
      <c r="B584" s="70">
        <v>0.98980000000000001</v>
      </c>
    </row>
    <row r="585" spans="1:2">
      <c r="A585" s="63">
        <v>0.49299999999999999</v>
      </c>
      <c r="B585" s="70">
        <v>0.9899</v>
      </c>
    </row>
    <row r="586" spans="1:2">
      <c r="A586" s="63">
        <v>0.49399999999999999</v>
      </c>
      <c r="B586" s="70">
        <v>0.9899</v>
      </c>
    </row>
    <row r="587" spans="1:2">
      <c r="A587" s="63">
        <v>0.495</v>
      </c>
      <c r="B587" s="70">
        <v>0.99</v>
      </c>
    </row>
    <row r="588" spans="1:2">
      <c r="A588" s="63">
        <v>0.496</v>
      </c>
      <c r="B588" s="70">
        <v>0.99009999999999998</v>
      </c>
    </row>
    <row r="589" spans="1:2">
      <c r="A589" s="63">
        <v>0.497</v>
      </c>
      <c r="B589" s="70">
        <v>0.99019999999999997</v>
      </c>
    </row>
    <row r="590" spans="1:2">
      <c r="A590" s="63">
        <v>0.498</v>
      </c>
      <c r="B590" s="70">
        <v>0.99029999999999996</v>
      </c>
    </row>
    <row r="591" spans="1:2">
      <c r="A591" s="63">
        <v>0.499</v>
      </c>
      <c r="B591" s="70">
        <v>0.99039999999999995</v>
      </c>
    </row>
    <row r="592" spans="1:2">
      <c r="A592" s="63">
        <v>0.5</v>
      </c>
      <c r="B592" s="70">
        <v>0.99050000000000005</v>
      </c>
    </row>
    <row r="593" spans="1:2">
      <c r="A593" s="63">
        <v>0.501</v>
      </c>
      <c r="B593" s="70">
        <v>0.99060000000000004</v>
      </c>
    </row>
    <row r="594" spans="1:2">
      <c r="A594" s="63">
        <v>0.502</v>
      </c>
      <c r="B594" s="70">
        <v>0.99070000000000003</v>
      </c>
    </row>
    <row r="595" spans="1:2">
      <c r="A595" s="63">
        <v>0.503</v>
      </c>
      <c r="B595" s="70">
        <v>0.99080000000000001</v>
      </c>
    </row>
    <row r="596" spans="1:2">
      <c r="A596" s="63">
        <v>0.504</v>
      </c>
      <c r="B596" s="70">
        <v>0.9909</v>
      </c>
    </row>
    <row r="597" spans="1:2">
      <c r="A597" s="63">
        <v>0.505</v>
      </c>
      <c r="B597" s="70">
        <v>0.9909</v>
      </c>
    </row>
    <row r="598" spans="1:2">
      <c r="A598" s="63">
        <v>0.50600000000000001</v>
      </c>
      <c r="B598" s="70">
        <v>0.99099999999999999</v>
      </c>
    </row>
    <row r="599" spans="1:2">
      <c r="A599" s="63">
        <v>0.50700000000000001</v>
      </c>
      <c r="B599" s="70">
        <v>0.99109999999999998</v>
      </c>
    </row>
    <row r="600" spans="1:2">
      <c r="A600" s="63">
        <v>0.50800000000000001</v>
      </c>
      <c r="B600" s="70">
        <v>0.99119999999999997</v>
      </c>
    </row>
    <row r="601" spans="1:2">
      <c r="A601" s="63">
        <v>0.50900000000000001</v>
      </c>
      <c r="B601" s="70">
        <v>0.99129999999999996</v>
      </c>
    </row>
    <row r="602" spans="1:2">
      <c r="A602" s="63">
        <v>0.51</v>
      </c>
      <c r="B602" s="70">
        <v>0.99139999999999995</v>
      </c>
    </row>
    <row r="603" spans="1:2">
      <c r="A603" s="63">
        <v>0.51100000000000001</v>
      </c>
      <c r="B603" s="70">
        <v>0.99150000000000005</v>
      </c>
    </row>
    <row r="604" spans="1:2">
      <c r="A604" s="63">
        <v>0.51200000000000001</v>
      </c>
      <c r="B604" s="70">
        <v>0.99150000000000005</v>
      </c>
    </row>
    <row r="605" spans="1:2">
      <c r="A605" s="63">
        <v>0.51300000000000001</v>
      </c>
      <c r="B605" s="70">
        <v>0.99160000000000004</v>
      </c>
    </row>
    <row r="606" spans="1:2">
      <c r="A606" s="63">
        <v>0.51400000000000001</v>
      </c>
      <c r="B606" s="70">
        <v>0.99170000000000003</v>
      </c>
    </row>
    <row r="607" spans="1:2">
      <c r="A607" s="63">
        <v>0.51500000000000001</v>
      </c>
      <c r="B607" s="70">
        <v>0.99180000000000001</v>
      </c>
    </row>
    <row r="608" spans="1:2">
      <c r="A608" s="63">
        <v>0.51600000000000001</v>
      </c>
      <c r="B608" s="70">
        <v>0.9919</v>
      </c>
    </row>
    <row r="609" spans="1:2">
      <c r="A609" s="63">
        <v>0.51700000000000002</v>
      </c>
      <c r="B609" s="70">
        <v>0.9919</v>
      </c>
    </row>
    <row r="610" spans="1:2">
      <c r="A610" s="63">
        <v>0.51800000000000002</v>
      </c>
      <c r="B610" s="70">
        <v>0.99199999999999999</v>
      </c>
    </row>
    <row r="611" spans="1:2">
      <c r="A611" s="63">
        <v>0.51900000000000002</v>
      </c>
      <c r="B611" s="70">
        <v>0.99209999999999998</v>
      </c>
    </row>
    <row r="612" spans="1:2">
      <c r="A612" s="63">
        <v>0.52</v>
      </c>
      <c r="B612" s="70">
        <v>0.99219999999999997</v>
      </c>
    </row>
    <row r="613" spans="1:2">
      <c r="A613" s="63">
        <v>0.52100000000000002</v>
      </c>
      <c r="B613" s="70">
        <v>0.99229999999999996</v>
      </c>
    </row>
    <row r="614" spans="1:2">
      <c r="A614" s="63">
        <v>0.52200000000000002</v>
      </c>
      <c r="B614" s="70">
        <v>0.99239999999999995</v>
      </c>
    </row>
    <row r="615" spans="1:2">
      <c r="A615" s="63">
        <v>0.52300000000000002</v>
      </c>
      <c r="B615" s="70">
        <v>0.99239999999999995</v>
      </c>
    </row>
    <row r="616" spans="1:2">
      <c r="A616" s="63">
        <v>0.52400000000000002</v>
      </c>
      <c r="B616" s="70">
        <v>0.99250000000000005</v>
      </c>
    </row>
    <row r="617" spans="1:2">
      <c r="A617" s="63">
        <v>0.52500000000000002</v>
      </c>
      <c r="B617" s="70">
        <v>0.99260000000000004</v>
      </c>
    </row>
    <row r="618" spans="1:2">
      <c r="A618" s="63">
        <v>0.52600000000000002</v>
      </c>
      <c r="B618" s="70">
        <v>0.99270000000000003</v>
      </c>
    </row>
    <row r="619" spans="1:2">
      <c r="A619" s="63">
        <v>0.52700000000000002</v>
      </c>
      <c r="B619" s="70">
        <v>0.99270000000000003</v>
      </c>
    </row>
    <row r="620" spans="1:2">
      <c r="A620" s="63">
        <v>0.52800000000000002</v>
      </c>
      <c r="B620" s="70">
        <v>0.99280000000000002</v>
      </c>
    </row>
    <row r="621" spans="1:2">
      <c r="A621" s="63">
        <v>0.52900000000000003</v>
      </c>
      <c r="B621" s="70">
        <v>0.9929</v>
      </c>
    </row>
    <row r="622" spans="1:2">
      <c r="A622" s="63">
        <v>0.53</v>
      </c>
      <c r="B622" s="70">
        <v>0.99299999999999999</v>
      </c>
    </row>
    <row r="623" spans="1:2">
      <c r="A623" s="63">
        <v>0.53100000000000003</v>
      </c>
      <c r="B623" s="70">
        <v>0.99319999999999997</v>
      </c>
    </row>
    <row r="624" spans="1:2">
      <c r="A624" s="63">
        <v>0.53200000000000003</v>
      </c>
      <c r="B624" s="70">
        <v>0.99319999999999997</v>
      </c>
    </row>
    <row r="625" spans="1:2">
      <c r="A625" s="63">
        <v>0.53300000000000003</v>
      </c>
      <c r="B625" s="70">
        <v>0.99319999999999997</v>
      </c>
    </row>
    <row r="626" spans="1:2">
      <c r="A626" s="63">
        <v>0.53400000000000003</v>
      </c>
      <c r="B626" s="70">
        <v>0.99329999999999996</v>
      </c>
    </row>
    <row r="627" spans="1:2">
      <c r="A627" s="63">
        <v>0.53500000000000003</v>
      </c>
      <c r="B627" s="70">
        <v>0.99329999999999996</v>
      </c>
    </row>
    <row r="628" spans="1:2">
      <c r="A628" s="63">
        <v>0.53600000000000003</v>
      </c>
      <c r="B628" s="70">
        <v>0.99339999999999995</v>
      </c>
    </row>
    <row r="629" spans="1:2">
      <c r="A629" s="63">
        <v>0.53700000000000003</v>
      </c>
      <c r="B629" s="70">
        <v>0.99350000000000005</v>
      </c>
    </row>
    <row r="630" spans="1:2">
      <c r="A630" s="63">
        <v>0.53800000000000003</v>
      </c>
      <c r="B630" s="70">
        <v>0.99350000000000005</v>
      </c>
    </row>
    <row r="631" spans="1:2">
      <c r="A631" s="63">
        <v>0.53900000000000003</v>
      </c>
      <c r="B631" s="70">
        <v>0.99360000000000004</v>
      </c>
    </row>
    <row r="632" spans="1:2">
      <c r="A632" s="63">
        <v>0.54</v>
      </c>
      <c r="B632" s="70">
        <v>0.99360000000000004</v>
      </c>
    </row>
    <row r="633" spans="1:2">
      <c r="A633" s="63">
        <v>0.54100000000000004</v>
      </c>
      <c r="B633" s="70">
        <v>0.99370000000000003</v>
      </c>
    </row>
    <row r="634" spans="1:2">
      <c r="A634" s="63">
        <v>0.54200000000000004</v>
      </c>
      <c r="B634" s="70">
        <v>0.99380000000000002</v>
      </c>
    </row>
    <row r="635" spans="1:2">
      <c r="A635" s="63">
        <v>0.54300000000000004</v>
      </c>
      <c r="B635" s="70">
        <v>0.99380000000000002</v>
      </c>
    </row>
    <row r="636" spans="1:2">
      <c r="A636" s="63">
        <v>0.54400000000000004</v>
      </c>
      <c r="B636" s="70">
        <v>0.99390000000000001</v>
      </c>
    </row>
    <row r="637" spans="1:2">
      <c r="A637" s="63">
        <v>0.54500000000000004</v>
      </c>
      <c r="B637" s="70">
        <v>0.99399999999999999</v>
      </c>
    </row>
    <row r="638" spans="1:2">
      <c r="A638" s="63">
        <v>0.54600000000000004</v>
      </c>
      <c r="B638" s="70">
        <v>0.99409999999999998</v>
      </c>
    </row>
    <row r="639" spans="1:2">
      <c r="A639" s="63">
        <v>0.54700000000000004</v>
      </c>
      <c r="B639" s="70">
        <v>0.99412999999999996</v>
      </c>
    </row>
    <row r="640" spans="1:2">
      <c r="A640" s="63">
        <v>0.54800000000000004</v>
      </c>
      <c r="B640" s="70">
        <v>0.99419999999999997</v>
      </c>
    </row>
    <row r="641" spans="1:2">
      <c r="A641" s="63">
        <v>0.54900000000000004</v>
      </c>
      <c r="B641" s="70">
        <v>0.99419999999999997</v>
      </c>
    </row>
    <row r="642" spans="1:2">
      <c r="A642" s="63">
        <v>0.55000000000000004</v>
      </c>
      <c r="B642" s="70">
        <v>0.99419999999999997</v>
      </c>
    </row>
    <row r="643" spans="1:2">
      <c r="A643" s="63">
        <v>0.55100000000000005</v>
      </c>
      <c r="B643" s="70">
        <v>0.99419999999999997</v>
      </c>
    </row>
    <row r="644" spans="1:2">
      <c r="A644" s="63">
        <v>0.55200000000000005</v>
      </c>
      <c r="B644" s="70">
        <v>0.99429999999999996</v>
      </c>
    </row>
    <row r="645" spans="1:2">
      <c r="A645" s="63">
        <v>0.55300000000000005</v>
      </c>
      <c r="B645" s="70">
        <v>0.99439999999999995</v>
      </c>
    </row>
    <row r="646" spans="1:2">
      <c r="A646" s="63">
        <v>0.55400000000000005</v>
      </c>
      <c r="B646" s="70">
        <v>0.99439999999999995</v>
      </c>
    </row>
    <row r="647" spans="1:2">
      <c r="A647" s="63">
        <v>0.55500000000000005</v>
      </c>
      <c r="B647" s="70">
        <v>0.99450000000000005</v>
      </c>
    </row>
    <row r="648" spans="1:2">
      <c r="A648" s="63">
        <v>0.55600000000000005</v>
      </c>
      <c r="B648" s="70">
        <v>0.99450000000000005</v>
      </c>
    </row>
    <row r="649" spans="1:2">
      <c r="A649" s="63">
        <v>0.55700000000000005</v>
      </c>
      <c r="B649" s="70">
        <v>0.99460000000000004</v>
      </c>
    </row>
    <row r="650" spans="1:2">
      <c r="A650" s="63">
        <v>0.55800000000000005</v>
      </c>
      <c r="B650" s="70">
        <v>0.99470000000000003</v>
      </c>
    </row>
    <row r="651" spans="1:2">
      <c r="A651" s="63">
        <v>0.55900000000000005</v>
      </c>
      <c r="B651" s="70">
        <v>0.99473</v>
      </c>
    </row>
    <row r="652" spans="1:2">
      <c r="A652" s="63">
        <v>0.56000000000000005</v>
      </c>
      <c r="B652" s="70">
        <v>0.99470000000000003</v>
      </c>
    </row>
    <row r="653" spans="1:2">
      <c r="A653" s="63">
        <v>0.56100000000000005</v>
      </c>
      <c r="B653" s="70">
        <v>0.99480000000000002</v>
      </c>
    </row>
    <row r="654" spans="1:2">
      <c r="A654" s="63">
        <v>0.56200000000000006</v>
      </c>
      <c r="B654" s="70">
        <v>0.99490000000000001</v>
      </c>
    </row>
    <row r="655" spans="1:2">
      <c r="A655" s="63">
        <v>0.56299999999999994</v>
      </c>
      <c r="B655" s="70">
        <v>0.99490000000000001</v>
      </c>
    </row>
    <row r="656" spans="1:2">
      <c r="A656" s="63">
        <v>0.56399999999999995</v>
      </c>
      <c r="B656" s="70">
        <v>0.995</v>
      </c>
    </row>
    <row r="657" spans="1:2">
      <c r="A657" s="63">
        <v>0.56499999999999995</v>
      </c>
      <c r="B657" s="70">
        <v>0.995</v>
      </c>
    </row>
    <row r="658" spans="1:2">
      <c r="A658" s="63">
        <v>0.56599999999999995</v>
      </c>
      <c r="B658" s="70">
        <v>0.99509999999999998</v>
      </c>
    </row>
    <row r="659" spans="1:2">
      <c r="A659" s="63">
        <v>0.56699999999999995</v>
      </c>
      <c r="B659" s="70">
        <v>0.99509999999999998</v>
      </c>
    </row>
    <row r="660" spans="1:2">
      <c r="A660" s="63">
        <v>0.56799999999999995</v>
      </c>
      <c r="B660" s="70">
        <v>0.99519999999999997</v>
      </c>
    </row>
    <row r="661" spans="1:2">
      <c r="A661" s="63">
        <v>0.56899999999999995</v>
      </c>
      <c r="B661" s="70">
        <v>0.99519999999999997</v>
      </c>
    </row>
    <row r="662" spans="1:2">
      <c r="A662" s="63">
        <v>0.56999999999999995</v>
      </c>
      <c r="B662" s="70">
        <v>0.99529999999999996</v>
      </c>
    </row>
    <row r="663" spans="1:2">
      <c r="A663" s="63">
        <v>0.57099999999999995</v>
      </c>
      <c r="B663" s="70">
        <v>0.99529999999999996</v>
      </c>
    </row>
    <row r="664" spans="1:2">
      <c r="A664" s="63">
        <v>0.57199999999999995</v>
      </c>
      <c r="B664" s="70">
        <v>0.99539999999999995</v>
      </c>
    </row>
    <row r="665" spans="1:2">
      <c r="A665" s="63">
        <v>0.57299999999999995</v>
      </c>
      <c r="B665" s="70">
        <v>0.99539999999999995</v>
      </c>
    </row>
    <row r="666" spans="1:2">
      <c r="A666" s="63">
        <v>0.57399999999999995</v>
      </c>
      <c r="B666" s="70">
        <v>0.99550000000000005</v>
      </c>
    </row>
    <row r="667" spans="1:2">
      <c r="A667" s="63">
        <v>0.57499999999999996</v>
      </c>
      <c r="B667" s="70">
        <v>0.99550000000000005</v>
      </c>
    </row>
    <row r="668" spans="1:2">
      <c r="A668" s="63">
        <v>0.57599999999999996</v>
      </c>
      <c r="B668" s="70">
        <v>0.99560000000000004</v>
      </c>
    </row>
    <row r="669" spans="1:2">
      <c r="A669" s="63">
        <v>0.57699999999999996</v>
      </c>
      <c r="B669" s="70">
        <v>0.99560000000000004</v>
      </c>
    </row>
    <row r="670" spans="1:2">
      <c r="A670" s="63">
        <v>0.57799999999999996</v>
      </c>
      <c r="B670" s="70">
        <v>0.99570000000000003</v>
      </c>
    </row>
    <row r="671" spans="1:2">
      <c r="A671" s="63">
        <v>0.57899999999999996</v>
      </c>
      <c r="B671" s="70">
        <v>0.99570000000000003</v>
      </c>
    </row>
    <row r="672" spans="1:2">
      <c r="A672" s="63">
        <v>0.57999999999999996</v>
      </c>
      <c r="B672" s="70">
        <v>0.99570000000000003</v>
      </c>
    </row>
    <row r="673" spans="1:2">
      <c r="A673" s="63">
        <v>0.58099999999999996</v>
      </c>
      <c r="B673" s="70">
        <v>0.99580000000000002</v>
      </c>
    </row>
    <row r="674" spans="1:2">
      <c r="A674" s="63">
        <v>0.58199999999999996</v>
      </c>
      <c r="B674" s="70">
        <v>0.99580000000000002</v>
      </c>
    </row>
    <row r="675" spans="1:2">
      <c r="A675" s="63">
        <v>0.58299999999999996</v>
      </c>
      <c r="B675" s="70">
        <v>0.99590000000000001</v>
      </c>
    </row>
    <row r="676" spans="1:2">
      <c r="A676" s="63">
        <v>0.58399999999999996</v>
      </c>
      <c r="B676" s="70">
        <v>0.99590000000000001</v>
      </c>
    </row>
    <row r="677" spans="1:2">
      <c r="A677" s="63">
        <v>0.58499999999999996</v>
      </c>
      <c r="B677" s="70">
        <v>0.996</v>
      </c>
    </row>
    <row r="678" spans="1:2">
      <c r="A678" s="63">
        <v>0.58599999999999997</v>
      </c>
      <c r="B678" s="70">
        <v>0.996</v>
      </c>
    </row>
    <row r="679" spans="1:2">
      <c r="A679" s="63">
        <v>0.58699999999999997</v>
      </c>
      <c r="B679" s="70">
        <v>0.996</v>
      </c>
    </row>
    <row r="680" spans="1:2">
      <c r="A680" s="63">
        <v>0.58799999999999997</v>
      </c>
      <c r="B680" s="70">
        <v>0.99609999999999999</v>
      </c>
    </row>
    <row r="681" spans="1:2">
      <c r="A681" s="63">
        <v>0.58899999999999997</v>
      </c>
      <c r="B681" s="70">
        <v>0.99609999999999999</v>
      </c>
    </row>
    <row r="682" spans="1:2">
      <c r="A682" s="63">
        <v>0.59</v>
      </c>
      <c r="B682" s="70">
        <v>0.99619999999999997</v>
      </c>
    </row>
    <row r="683" spans="1:2">
      <c r="A683" s="63">
        <v>0.59099999999999997</v>
      </c>
      <c r="B683" s="70">
        <v>0.99619999999999997</v>
      </c>
    </row>
    <row r="684" spans="1:2">
      <c r="A684" s="63">
        <v>0.59199999999999997</v>
      </c>
      <c r="B684" s="70">
        <v>0.99629999999999996</v>
      </c>
    </row>
    <row r="685" spans="1:2">
      <c r="A685" s="63">
        <v>0.59299999999999997</v>
      </c>
      <c r="B685" s="70">
        <v>0.99629999999999996</v>
      </c>
    </row>
    <row r="686" spans="1:2">
      <c r="A686" s="63">
        <v>0.59399999999999997</v>
      </c>
      <c r="B686" s="70">
        <v>0.99629999999999996</v>
      </c>
    </row>
    <row r="687" spans="1:2">
      <c r="A687" s="63">
        <v>0.59499999999999997</v>
      </c>
      <c r="B687" s="70">
        <v>0.99639999999999995</v>
      </c>
    </row>
    <row r="688" spans="1:2">
      <c r="A688" s="63">
        <v>0.59599999999999997</v>
      </c>
      <c r="B688" s="70">
        <v>0.99639999999999995</v>
      </c>
    </row>
    <row r="689" spans="1:2">
      <c r="A689" s="63">
        <v>0.59699999999999998</v>
      </c>
      <c r="B689" s="70">
        <v>0.99639999999999995</v>
      </c>
    </row>
    <row r="690" spans="1:2">
      <c r="A690" s="63">
        <v>0.59799999999999998</v>
      </c>
      <c r="B690" s="70">
        <v>0.99650000000000005</v>
      </c>
    </row>
    <row r="691" spans="1:2">
      <c r="A691" s="63">
        <v>0.59899999999999998</v>
      </c>
      <c r="B691" s="70">
        <v>0.99650000000000005</v>
      </c>
    </row>
    <row r="692" spans="1:2">
      <c r="A692" s="63">
        <v>0.6</v>
      </c>
      <c r="B692" s="70">
        <v>0.99650000000000005</v>
      </c>
    </row>
    <row r="693" spans="1:2">
      <c r="A693" s="63">
        <v>0.61</v>
      </c>
      <c r="B693" s="70">
        <v>0.99690000000000001</v>
      </c>
    </row>
    <row r="694" spans="1:2">
      <c r="A694" s="63">
        <v>0.62</v>
      </c>
      <c r="B694" s="70">
        <v>0.99719999999999998</v>
      </c>
    </row>
    <row r="695" spans="1:2">
      <c r="A695" s="63">
        <v>0.63</v>
      </c>
      <c r="B695" s="70">
        <v>0.99750000000000005</v>
      </c>
    </row>
    <row r="696" spans="1:2">
      <c r="A696" s="63">
        <v>0.64</v>
      </c>
      <c r="B696" s="70">
        <v>0.99770000000000003</v>
      </c>
    </row>
    <row r="697" spans="1:2">
      <c r="A697" s="63">
        <v>0.65</v>
      </c>
      <c r="B697" s="70">
        <v>0.998</v>
      </c>
    </row>
    <row r="698" spans="1:2">
      <c r="A698" s="63">
        <v>0.66</v>
      </c>
      <c r="B698" s="70">
        <v>0.99819999999999998</v>
      </c>
    </row>
    <row r="699" spans="1:2">
      <c r="A699" s="63">
        <v>0.67</v>
      </c>
      <c r="B699" s="70">
        <v>0.99829999999999997</v>
      </c>
    </row>
    <row r="700" spans="1:2">
      <c r="A700" s="63">
        <v>0.68</v>
      </c>
      <c r="B700" s="70">
        <v>0.99850000000000005</v>
      </c>
    </row>
    <row r="701" spans="1:2">
      <c r="A701" s="63">
        <v>0.69</v>
      </c>
      <c r="B701" s="70">
        <v>0.99870000000000003</v>
      </c>
    </row>
    <row r="702" spans="1:2">
      <c r="A702" s="63">
        <v>0.7</v>
      </c>
      <c r="B702" s="70">
        <v>0.99880000000000002</v>
      </c>
    </row>
    <row r="703" spans="1:2">
      <c r="A703" s="63">
        <v>0.71</v>
      </c>
      <c r="B703" s="70">
        <v>0.99890000000000001</v>
      </c>
    </row>
    <row r="704" spans="1:2">
      <c r="A704" s="63">
        <v>0.72</v>
      </c>
      <c r="B704" s="70">
        <v>0.999</v>
      </c>
    </row>
    <row r="705" spans="1:2">
      <c r="A705" s="63">
        <v>0.73</v>
      </c>
      <c r="B705" s="70">
        <v>0.99909999999999999</v>
      </c>
    </row>
    <row r="706" spans="1:2">
      <c r="A706" s="63">
        <v>0.74</v>
      </c>
      <c r="B706" s="70">
        <v>0.99919999999999998</v>
      </c>
    </row>
    <row r="707" spans="1:2">
      <c r="A707" s="63">
        <v>0.75</v>
      </c>
      <c r="B707" s="70">
        <v>0.99929999999999997</v>
      </c>
    </row>
    <row r="708" spans="1:2">
      <c r="A708" s="63">
        <v>0.76</v>
      </c>
      <c r="B708" s="70">
        <v>0.99939999999999996</v>
      </c>
    </row>
    <row r="709" spans="1:2">
      <c r="A709" s="63">
        <v>0.77</v>
      </c>
      <c r="B709" s="70">
        <v>0.99950000000000006</v>
      </c>
    </row>
    <row r="710" spans="1:2">
      <c r="A710" s="63">
        <v>0.78</v>
      </c>
      <c r="B710" s="70">
        <v>0.99960000000000004</v>
      </c>
    </row>
    <row r="711" spans="1:2">
      <c r="A711" s="63">
        <v>0.79</v>
      </c>
      <c r="B711" s="70">
        <v>0.99960000000000004</v>
      </c>
    </row>
    <row r="712" spans="1:2">
      <c r="A712" s="63">
        <v>0.8</v>
      </c>
      <c r="B712" s="70">
        <v>0.99960000000000004</v>
      </c>
    </row>
    <row r="713" spans="1:2">
      <c r="A713" s="63">
        <v>0.81</v>
      </c>
      <c r="B713" s="70">
        <v>0.99960000000000004</v>
      </c>
    </row>
    <row r="714" spans="1:2">
      <c r="A714" s="63">
        <v>0.82</v>
      </c>
      <c r="B714" s="70">
        <v>0.99970000000000003</v>
      </c>
    </row>
    <row r="715" spans="1:2">
      <c r="A715" s="63">
        <v>0.83</v>
      </c>
      <c r="B715" s="70">
        <v>0.99970000000000003</v>
      </c>
    </row>
    <row r="716" spans="1:2">
      <c r="A716" s="63">
        <v>0.84</v>
      </c>
      <c r="B716" s="70">
        <v>0.99970000000000003</v>
      </c>
    </row>
    <row r="717" spans="1:2">
      <c r="A717" s="63">
        <v>0.85</v>
      </c>
      <c r="B717" s="70">
        <v>0.99980000000000002</v>
      </c>
    </row>
    <row r="718" spans="1:2">
      <c r="A718" s="63">
        <v>0.86</v>
      </c>
      <c r="B718" s="70">
        <v>0.99980000000000002</v>
      </c>
    </row>
    <row r="719" spans="1:2">
      <c r="A719" s="63">
        <v>0.87</v>
      </c>
      <c r="B719" s="70">
        <v>0.99980000000000002</v>
      </c>
    </row>
    <row r="720" spans="1:2">
      <c r="A720" s="63">
        <v>0.88</v>
      </c>
      <c r="B720" s="70">
        <v>0.99980000000000002</v>
      </c>
    </row>
    <row r="721" spans="1:2">
      <c r="A721" s="63">
        <v>0.89</v>
      </c>
      <c r="B721" s="70">
        <v>0.99980000000000002</v>
      </c>
    </row>
    <row r="722" spans="1:2">
      <c r="A722" s="63">
        <v>0.9</v>
      </c>
      <c r="B722" s="70">
        <v>0.99990000000000001</v>
      </c>
    </row>
    <row r="723" spans="1:2">
      <c r="A723" s="63">
        <v>0.91</v>
      </c>
      <c r="B723" s="70">
        <v>0.99990000000000001</v>
      </c>
    </row>
    <row r="724" spans="1:2">
      <c r="A724" s="63">
        <v>0.92</v>
      </c>
      <c r="B724" s="70">
        <v>0.99990000000000001</v>
      </c>
    </row>
    <row r="725" spans="1:2">
      <c r="A725" s="63">
        <v>0.93</v>
      </c>
      <c r="B725" s="70">
        <v>0.99990000000000001</v>
      </c>
    </row>
    <row r="726" spans="1:2">
      <c r="A726" s="63">
        <v>0.94</v>
      </c>
      <c r="B726" s="70">
        <v>0.99990000000000001</v>
      </c>
    </row>
    <row r="727" spans="1:2">
      <c r="A727" s="63">
        <v>0.95</v>
      </c>
      <c r="B727" s="70">
        <v>0.99990000000000001</v>
      </c>
    </row>
    <row r="728" spans="1:2">
      <c r="A728" s="63">
        <v>0.96</v>
      </c>
      <c r="B728" s="70">
        <v>0.99990000000000001</v>
      </c>
    </row>
    <row r="729" spans="1:2">
      <c r="A729" s="63">
        <v>0.97</v>
      </c>
      <c r="B729" s="70">
        <v>0.99990000000000001</v>
      </c>
    </row>
    <row r="730" spans="1:2">
      <c r="A730" s="63">
        <v>0.98</v>
      </c>
      <c r="B730" s="70">
        <v>0.99990000000000001</v>
      </c>
    </row>
    <row r="731" spans="1:2">
      <c r="A731" s="63">
        <v>0.99</v>
      </c>
      <c r="B731" s="70">
        <v>1</v>
      </c>
    </row>
    <row r="732" spans="1:2">
      <c r="A732" s="63">
        <v>1</v>
      </c>
      <c r="B732" s="70">
        <v>1</v>
      </c>
    </row>
  </sheetData>
  <mergeCells count="8">
    <mergeCell ref="AG3:AG4"/>
    <mergeCell ref="AH3:AM3"/>
    <mergeCell ref="D1:D2"/>
    <mergeCell ref="E1:H1"/>
    <mergeCell ref="J3:J4"/>
    <mergeCell ref="K3:N3"/>
    <mergeCell ref="Y3:Y4"/>
    <mergeCell ref="Z3:AE3"/>
  </mergeCells>
  <phoneticPr fontId="39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 지정된 범위</vt:lpstr>
      </vt:variant>
      <vt:variant>
        <vt:i4>22</vt:i4>
      </vt:variant>
    </vt:vector>
  </HeadingPairs>
  <TitlesOfParts>
    <vt:vector size="46" baseType="lpstr">
      <vt:lpstr>정리표 (마루높이)</vt:lpstr>
      <vt:lpstr>정리표 (피복석)</vt:lpstr>
      <vt:lpstr>3.1.1 마루높이 결정(1)</vt:lpstr>
      <vt:lpstr>4) 설계고조위</vt:lpstr>
      <vt:lpstr>3.1.1 마루높이 결정(2)</vt:lpstr>
      <vt:lpstr>3.1.2 쇄파대 검토</vt:lpstr>
      <vt:lpstr>라. 1) 마. 1)~2)</vt:lpstr>
      <vt:lpstr>1.1.2 쇄파대 검토(저조위)</vt:lpstr>
      <vt:lpstr>3.1.3 피복재 소요중량</vt:lpstr>
      <vt:lpstr>마),바)</vt:lpstr>
      <vt:lpstr>C-1(경사제)</vt:lpstr>
      <vt:lpstr>C-1(혼성제)</vt:lpstr>
      <vt:lpstr>2.1, 기존시설(50년빈도)</vt:lpstr>
      <vt:lpstr>나.마루높이검토(기존시설50년)</vt:lpstr>
      <vt:lpstr>1.1.2 쇄파대 검토(기존시설50년)</vt:lpstr>
      <vt:lpstr>1.1.3 피복재 (기존시설50년)</vt:lpstr>
      <vt:lpstr>C-1(혼성제) (2)</vt:lpstr>
      <vt:lpstr>2.1 기존시설 설계조건</vt:lpstr>
      <vt:lpstr>2.2 기존시설 마루높이</vt:lpstr>
      <vt:lpstr>2.3 기존시설 쇄파대검토</vt:lpstr>
      <vt:lpstr>2.4 기존시설 피복재검토</vt:lpstr>
      <vt:lpstr>C-1(경사제) (2)</vt:lpstr>
      <vt:lpstr>C-1(경사제) (3)</vt:lpstr>
      <vt:lpstr>C-1(혼성제) (3)</vt:lpstr>
      <vt:lpstr>'1.1.2 쇄파대 검토(기존시설50년)'!Print_Area</vt:lpstr>
      <vt:lpstr>'1.1.2 쇄파대 검토(저조위)'!Print_Area</vt:lpstr>
      <vt:lpstr>'1.1.3 피복재 (기존시설50년)'!Print_Area</vt:lpstr>
      <vt:lpstr>'2.1 기존시설 설계조건'!Print_Area</vt:lpstr>
      <vt:lpstr>'2.1, 기존시설(50년빈도)'!Print_Area</vt:lpstr>
      <vt:lpstr>'2.2 기존시설 마루높이'!Print_Area</vt:lpstr>
      <vt:lpstr>'2.3 기존시설 쇄파대검토'!Print_Area</vt:lpstr>
      <vt:lpstr>'2.4 기존시설 피복재검토'!Print_Area</vt:lpstr>
      <vt:lpstr>'3.1.1 마루높이 결정(1)'!Print_Area</vt:lpstr>
      <vt:lpstr>'3.1.1 마루높이 결정(2)'!Print_Area</vt:lpstr>
      <vt:lpstr>'3.1.2 쇄파대 검토'!Print_Area</vt:lpstr>
      <vt:lpstr>'3.1.3 피복재 소요중량'!Print_Area</vt:lpstr>
      <vt:lpstr>'4) 설계고조위'!Print_Area</vt:lpstr>
      <vt:lpstr>'C-1(경사제)'!Print_Area</vt:lpstr>
      <vt:lpstr>'C-1(경사제) (2)'!Print_Area</vt:lpstr>
      <vt:lpstr>'C-1(경사제) (3)'!Print_Area</vt:lpstr>
      <vt:lpstr>'C-1(혼성제)'!Print_Area</vt:lpstr>
      <vt:lpstr>'C-1(혼성제) (2)'!Print_Area</vt:lpstr>
      <vt:lpstr>'C-1(혼성제) (3)'!Print_Area</vt:lpstr>
      <vt:lpstr>'나.마루높이검토(기존시설50년)'!Print_Area</vt:lpstr>
      <vt:lpstr>'라. 1) 마. 1)~2)'!Print_Area</vt:lpstr>
      <vt:lpstr>'마),바)'!Print_Area</vt:lpstr>
    </vt:vector>
  </TitlesOfParts>
  <Company>세광종합기술단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wntkddus</dc:creator>
  <cp:lastModifiedBy>HD EnC</cp:lastModifiedBy>
  <cp:lastPrinted>2024-08-05T06:36:43Z</cp:lastPrinted>
  <dcterms:created xsi:type="dcterms:W3CDTF">2010-08-24T07:26:58Z</dcterms:created>
  <dcterms:modified xsi:type="dcterms:W3CDTF">2026-10-01T08:30:29Z</dcterms:modified>
</cp:coreProperties>
</file>