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15" windowHeight="12150" activeTab="1"/>
  </bookViews>
  <sheets>
    <sheet name="Main" sheetId="1" r:id="rId1"/>
    <sheet name="Model" sheetId="2" r:id="rId2"/>
    <sheet name="IP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2" l="1"/>
  <c r="AL26" i="2" s="1"/>
  <c r="AM24" i="2"/>
  <c r="AN24" i="2" s="1"/>
  <c r="AK34" i="2"/>
  <c r="U13" i="2"/>
  <c r="U12" i="2"/>
  <c r="U10" i="2"/>
  <c r="U7" i="2"/>
  <c r="U6" i="2"/>
  <c r="U4" i="2"/>
  <c r="T10" i="2"/>
  <c r="L7" i="2"/>
  <c r="K7" i="2"/>
  <c r="N7" i="2"/>
  <c r="M7" i="2"/>
  <c r="P7" i="2"/>
  <c r="O7" i="2"/>
  <c r="R7" i="2"/>
  <c r="Q7" i="2"/>
  <c r="S7" i="2"/>
  <c r="T4" i="2"/>
  <c r="V18" i="2"/>
  <c r="V19" i="2"/>
  <c r="U19" i="2"/>
  <c r="U18" i="2"/>
  <c r="T16" i="2"/>
  <c r="V17" i="2"/>
  <c r="V16" i="2"/>
  <c r="U16" i="2"/>
  <c r="AO24" i="2" l="1"/>
  <c r="AP24" i="2" s="1"/>
  <c r="AQ24" i="2" s="1"/>
  <c r="AR24" i="2" s="1"/>
  <c r="AS24" i="2" s="1"/>
  <c r="AT24" i="2" s="1"/>
  <c r="AU24" i="2" s="1"/>
  <c r="AV24" i="2" s="1"/>
  <c r="AW24" i="2" s="1"/>
  <c r="AX24" i="2" s="1"/>
  <c r="AN26" i="2"/>
  <c r="AM26" i="2"/>
  <c r="N5" i="1"/>
  <c r="AO26" i="2" l="1"/>
  <c r="AP26" i="2"/>
  <c r="U43" i="2"/>
  <c r="U29" i="2"/>
  <c r="U26" i="2"/>
  <c r="U38" i="2" s="1"/>
  <c r="AQ26" i="2" l="1"/>
  <c r="U30" i="2"/>
  <c r="T19" i="2"/>
  <c r="T13" i="2"/>
  <c r="T12" i="2"/>
  <c r="J22" i="2"/>
  <c r="R13" i="2"/>
  <c r="Q13" i="2"/>
  <c r="P13" i="2"/>
  <c r="O13" i="2"/>
  <c r="O19" i="2"/>
  <c r="R19" i="2"/>
  <c r="Q19" i="2"/>
  <c r="P19" i="2"/>
  <c r="J17" i="2"/>
  <c r="J18" i="2" s="1"/>
  <c r="I18" i="2"/>
  <c r="H18" i="2"/>
  <c r="G18" i="2"/>
  <c r="I16" i="2"/>
  <c r="H16" i="2"/>
  <c r="G16" i="2"/>
  <c r="J11" i="2"/>
  <c r="J12" i="2" s="1"/>
  <c r="J9" i="2"/>
  <c r="I12" i="2"/>
  <c r="H12" i="2"/>
  <c r="G12" i="2"/>
  <c r="J10" i="2"/>
  <c r="I10" i="2"/>
  <c r="H10" i="2"/>
  <c r="G10" i="2"/>
  <c r="J5" i="2"/>
  <c r="J4" i="2" s="1"/>
  <c r="I4" i="2"/>
  <c r="H4" i="2"/>
  <c r="G4" i="2"/>
  <c r="I6" i="2"/>
  <c r="H6" i="2"/>
  <c r="G6" i="2"/>
  <c r="J3" i="2"/>
  <c r="K18" i="2"/>
  <c r="K16" i="2"/>
  <c r="K12" i="2"/>
  <c r="K10" i="2"/>
  <c r="K6" i="2"/>
  <c r="K4" i="2"/>
  <c r="L18" i="2"/>
  <c r="L16" i="2"/>
  <c r="L12" i="2"/>
  <c r="L10" i="2"/>
  <c r="L6" i="2"/>
  <c r="L4" i="2"/>
  <c r="M18" i="2"/>
  <c r="M12" i="2"/>
  <c r="M6" i="2"/>
  <c r="N22" i="2"/>
  <c r="N17" i="2"/>
  <c r="N18" i="2" s="1"/>
  <c r="N15" i="2"/>
  <c r="N11" i="2"/>
  <c r="N12" i="2" s="1"/>
  <c r="N9" i="2"/>
  <c r="N5" i="2"/>
  <c r="N6" i="2" s="1"/>
  <c r="N3" i="2"/>
  <c r="S13" i="2"/>
  <c r="S19" i="2"/>
  <c r="R22" i="2"/>
  <c r="R17" i="2"/>
  <c r="R18" i="2" s="1"/>
  <c r="R15" i="2"/>
  <c r="R16" i="2"/>
  <c r="R11" i="2"/>
  <c r="R12" i="2" s="1"/>
  <c r="R9" i="2"/>
  <c r="R4" i="2"/>
  <c r="R5" i="2"/>
  <c r="R6" i="2" s="1"/>
  <c r="R3" i="2"/>
  <c r="O18" i="2"/>
  <c r="O16" i="2"/>
  <c r="O12" i="2"/>
  <c r="O10" i="2"/>
  <c r="O6" i="2"/>
  <c r="O4" i="2"/>
  <c r="P18" i="2"/>
  <c r="P16" i="2"/>
  <c r="P12" i="2"/>
  <c r="P10" i="2"/>
  <c r="P4" i="2"/>
  <c r="Q10" i="2"/>
  <c r="Q4" i="2"/>
  <c r="Q18" i="2"/>
  <c r="Q16" i="2"/>
  <c r="Q12" i="2"/>
  <c r="Q6" i="2"/>
  <c r="S18" i="2"/>
  <c r="S16" i="2"/>
  <c r="S12" i="2"/>
  <c r="S10" i="2"/>
  <c r="S6" i="2"/>
  <c r="S4" i="2"/>
  <c r="K43" i="2"/>
  <c r="G29" i="2"/>
  <c r="G26" i="2"/>
  <c r="P43" i="2"/>
  <c r="O43" i="2"/>
  <c r="N43" i="2"/>
  <c r="M43" i="2"/>
  <c r="L43" i="2"/>
  <c r="H29" i="2"/>
  <c r="H26" i="2"/>
  <c r="H30" i="2" s="1"/>
  <c r="I29" i="2"/>
  <c r="I26" i="2"/>
  <c r="I38" i="2" s="1"/>
  <c r="J38" i="2"/>
  <c r="J29" i="2"/>
  <c r="J30" i="2" s="1"/>
  <c r="J39" i="2" s="1"/>
  <c r="J26" i="2"/>
  <c r="P6" i="2"/>
  <c r="T6" i="2"/>
  <c r="X43" i="2"/>
  <c r="W43" i="2"/>
  <c r="X28" i="2"/>
  <c r="X29" i="2" s="1"/>
  <c r="W28" i="2"/>
  <c r="W29" i="2" s="1"/>
  <c r="X27" i="2"/>
  <c r="W27" i="2"/>
  <c r="X24" i="2"/>
  <c r="W24" i="2"/>
  <c r="V24" i="2"/>
  <c r="Z24" i="2" s="1"/>
  <c r="Y28" i="2"/>
  <c r="Y27" i="2"/>
  <c r="T93" i="2"/>
  <c r="T92" i="2"/>
  <c r="T88" i="2"/>
  <c r="T87" i="2"/>
  <c r="S99" i="2"/>
  <c r="T83" i="2"/>
  <c r="T82" i="2"/>
  <c r="T81" i="2"/>
  <c r="T80" i="2"/>
  <c r="T79" i="2"/>
  <c r="T78" i="2"/>
  <c r="T84" i="2" s="1"/>
  <c r="T77" i="2"/>
  <c r="T76" i="2"/>
  <c r="T75" i="2"/>
  <c r="T74" i="2"/>
  <c r="T73" i="2"/>
  <c r="S94" i="2"/>
  <c r="T94" i="2" s="1"/>
  <c r="T95" i="2" s="1"/>
  <c r="S86" i="2"/>
  <c r="S90" i="2" s="1"/>
  <c r="S89" i="2"/>
  <c r="T89" i="2" s="1"/>
  <c r="S84" i="2"/>
  <c r="AJ24" i="2"/>
  <c r="T59" i="2"/>
  <c r="T61" i="2"/>
  <c r="T63" i="2" s="1"/>
  <c r="T58" i="2"/>
  <c r="S58" i="2"/>
  <c r="T52" i="2"/>
  <c r="T46" i="2"/>
  <c r="T45" i="2" s="1"/>
  <c r="W2" i="2"/>
  <c r="T29" i="2"/>
  <c r="T26" i="2"/>
  <c r="T30" i="2" s="1"/>
  <c r="AR26" i="2" l="1"/>
  <c r="T7" i="2"/>
  <c r="T18" i="2"/>
  <c r="U39" i="2"/>
  <c r="U32" i="2"/>
  <c r="J16" i="2"/>
  <c r="N19" i="2"/>
  <c r="N13" i="2"/>
  <c r="J6" i="2"/>
  <c r="M16" i="2"/>
  <c r="M10" i="2"/>
  <c r="N4" i="2"/>
  <c r="M4" i="2"/>
  <c r="N16" i="2"/>
  <c r="N10" i="2"/>
  <c r="R10" i="2"/>
  <c r="G30" i="2"/>
  <c r="G32" i="2"/>
  <c r="G39" i="2"/>
  <c r="G38" i="2"/>
  <c r="H32" i="2"/>
  <c r="H39" i="2"/>
  <c r="H38" i="2"/>
  <c r="J32" i="2"/>
  <c r="I30" i="2"/>
  <c r="Z26" i="2"/>
  <c r="Z43" i="2"/>
  <c r="Y29" i="2"/>
  <c r="X25" i="2"/>
  <c r="T54" i="2"/>
  <c r="T99" i="2"/>
  <c r="Y24" i="2"/>
  <c r="V26" i="2"/>
  <c r="T86" i="2"/>
  <c r="T90" i="2" s="1"/>
  <c r="T97" i="2" s="1"/>
  <c r="X26" i="2"/>
  <c r="S95" i="2"/>
  <c r="S97" i="2" s="1"/>
  <c r="W26" i="2"/>
  <c r="P59" i="2"/>
  <c r="P58" i="2"/>
  <c r="P61" i="2" s="1"/>
  <c r="P63" i="2" s="1"/>
  <c r="P53" i="2"/>
  <c r="P52" i="2"/>
  <c r="P46" i="2"/>
  <c r="Q59" i="2"/>
  <c r="Q58" i="2"/>
  <c r="Q61" i="2" s="1"/>
  <c r="Q63" i="2" s="1"/>
  <c r="Q53" i="2"/>
  <c r="Q52" i="2"/>
  <c r="Q46" i="2"/>
  <c r="Q54" i="2" s="1"/>
  <c r="P54" i="2"/>
  <c r="R59" i="2"/>
  <c r="R58" i="2"/>
  <c r="R61" i="2" s="1"/>
  <c r="R63" i="2" s="1"/>
  <c r="R53" i="2"/>
  <c r="R46" i="2"/>
  <c r="R45" i="2" s="1"/>
  <c r="R52" i="2"/>
  <c r="AS26" i="2" l="1"/>
  <c r="U41" i="2"/>
  <c r="U34" i="2"/>
  <c r="G41" i="2"/>
  <c r="G34" i="2"/>
  <c r="J34" i="2"/>
  <c r="J41" i="2"/>
  <c r="H41" i="2"/>
  <c r="H34" i="2"/>
  <c r="I39" i="2"/>
  <c r="I32" i="2"/>
  <c r="Y26" i="2"/>
  <c r="Y43" i="2"/>
  <c r="AK24" i="2"/>
  <c r="W30" i="2"/>
  <c r="W38" i="2"/>
  <c r="P45" i="2"/>
  <c r="X30" i="2"/>
  <c r="X38" i="2"/>
  <c r="Z38" i="2"/>
  <c r="W25" i="2"/>
  <c r="Z25" i="2"/>
  <c r="R54" i="2"/>
  <c r="Q45" i="2"/>
  <c r="AT26" i="2" l="1"/>
  <c r="U40" i="2"/>
  <c r="U35" i="2"/>
  <c r="G40" i="2"/>
  <c r="G35" i="2"/>
  <c r="H40" i="2"/>
  <c r="H35" i="2"/>
  <c r="J35" i="2"/>
  <c r="J40" i="2"/>
  <c r="I41" i="2"/>
  <c r="I34" i="2"/>
  <c r="X39" i="2"/>
  <c r="W39" i="2"/>
  <c r="AK43" i="2"/>
  <c r="Y38" i="2"/>
  <c r="Y30" i="2"/>
  <c r="Y25" i="2"/>
  <c r="AK25" i="2" s="1"/>
  <c r="AK26" i="2" s="1"/>
  <c r="T38" i="2"/>
  <c r="BA44" i="2"/>
  <c r="AJ1" i="2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V27" i="2"/>
  <c r="Z27" i="2" s="1"/>
  <c r="AK27" i="2" s="1"/>
  <c r="AJ27" i="2"/>
  <c r="V28" i="2"/>
  <c r="AJ28" i="2"/>
  <c r="V43" i="2"/>
  <c r="S43" i="2"/>
  <c r="T43" i="2"/>
  <c r="V2" i="2"/>
  <c r="Z2" i="2" s="1"/>
  <c r="U2" i="2"/>
  <c r="Y2" i="2" s="1"/>
  <c r="T2" i="2"/>
  <c r="X2" i="2" s="1"/>
  <c r="AO2" i="2"/>
  <c r="AP2" i="2" s="1"/>
  <c r="AQ2" i="2" s="1"/>
  <c r="AR2" i="2" s="1"/>
  <c r="AS2" i="2" s="1"/>
  <c r="AT2" i="2" s="1"/>
  <c r="AU2" i="2" s="1"/>
  <c r="AV2" i="2" s="1"/>
  <c r="AW2" i="2" s="1"/>
  <c r="AX2" i="2" s="1"/>
  <c r="AH36" i="2"/>
  <c r="AH33" i="2"/>
  <c r="AH31" i="2"/>
  <c r="AH28" i="2"/>
  <c r="AH27" i="2"/>
  <c r="AH29" i="2" s="1"/>
  <c r="AH25" i="2"/>
  <c r="AH24" i="2"/>
  <c r="AH26" i="2" s="1"/>
  <c r="AH38" i="2" s="1"/>
  <c r="R43" i="2"/>
  <c r="Q43" i="2"/>
  <c r="K29" i="2"/>
  <c r="K26" i="2"/>
  <c r="AI36" i="2"/>
  <c r="AI33" i="2"/>
  <c r="AI31" i="2"/>
  <c r="AI28" i="2"/>
  <c r="AI27" i="2"/>
  <c r="AI25" i="2"/>
  <c r="AI24" i="2"/>
  <c r="AI2" i="2"/>
  <c r="L29" i="2"/>
  <c r="L26" i="2"/>
  <c r="L38" i="2" s="1"/>
  <c r="P29" i="2"/>
  <c r="P26" i="2"/>
  <c r="M29" i="2"/>
  <c r="M26" i="2"/>
  <c r="M38" i="2" s="1"/>
  <c r="Q29" i="2"/>
  <c r="Q26" i="2"/>
  <c r="Q38" i="2" s="1"/>
  <c r="N29" i="2"/>
  <c r="N26" i="2"/>
  <c r="R29" i="2"/>
  <c r="R26" i="2"/>
  <c r="R38" i="2" s="1"/>
  <c r="AU26" i="2" l="1"/>
  <c r="AL27" i="2"/>
  <c r="AM27" i="2" s="1"/>
  <c r="I40" i="2"/>
  <c r="I35" i="2"/>
  <c r="AK38" i="2"/>
  <c r="Y39" i="2"/>
  <c r="V29" i="2"/>
  <c r="Z28" i="2"/>
  <c r="N30" i="2"/>
  <c r="N32" i="2" s="1"/>
  <c r="N34" i="2" s="1"/>
  <c r="N35" i="2" s="1"/>
  <c r="AI43" i="2"/>
  <c r="V31" i="2"/>
  <c r="W31" i="2" s="1"/>
  <c r="AI29" i="2"/>
  <c r="K30" i="2"/>
  <c r="K39" i="2" s="1"/>
  <c r="V36" i="2"/>
  <c r="W36" i="2" s="1"/>
  <c r="AJ36" i="2"/>
  <c r="AI26" i="2"/>
  <c r="N38" i="2"/>
  <c r="V38" i="2"/>
  <c r="K38" i="2"/>
  <c r="R30" i="2"/>
  <c r="AJ29" i="2"/>
  <c r="AJ43" i="2"/>
  <c r="AH30" i="2"/>
  <c r="L30" i="2"/>
  <c r="P30" i="2"/>
  <c r="P32" i="2" s="1"/>
  <c r="P38" i="2"/>
  <c r="M30" i="2"/>
  <c r="Q30" i="2"/>
  <c r="AH2" i="2"/>
  <c r="AG2" i="2" s="1"/>
  <c r="AF2" i="2" s="1"/>
  <c r="AE2" i="2" s="1"/>
  <c r="AD2" i="2" s="1"/>
  <c r="AC2" i="2" s="1"/>
  <c r="AV26" i="2" l="1"/>
  <c r="X31" i="2"/>
  <c r="W32" i="2"/>
  <c r="N40" i="2"/>
  <c r="K32" i="2"/>
  <c r="K41" i="2" s="1"/>
  <c r="Z29" i="2"/>
  <c r="Z30" i="2" s="1"/>
  <c r="AK28" i="2"/>
  <c r="N39" i="2"/>
  <c r="N41" i="2"/>
  <c r="X36" i="2"/>
  <c r="Y36" i="2" s="1"/>
  <c r="Z36" i="2" s="1"/>
  <c r="AK36" i="2"/>
  <c r="AL36" i="2" s="1"/>
  <c r="AM36" i="2" s="1"/>
  <c r="AN36" i="2" s="1"/>
  <c r="AJ25" i="2"/>
  <c r="AJ26" i="2" s="1"/>
  <c r="AJ31" i="2"/>
  <c r="V30" i="2"/>
  <c r="R32" i="2"/>
  <c r="R39" i="2"/>
  <c r="AH32" i="2"/>
  <c r="AH39" i="2"/>
  <c r="AI38" i="2"/>
  <c r="AI30" i="2"/>
  <c r="V25" i="2"/>
  <c r="P39" i="2"/>
  <c r="AN27" i="2"/>
  <c r="T39" i="2"/>
  <c r="T32" i="2"/>
  <c r="L39" i="2"/>
  <c r="L32" i="2"/>
  <c r="P41" i="2"/>
  <c r="P34" i="2"/>
  <c r="M39" i="2"/>
  <c r="M32" i="2"/>
  <c r="Q39" i="2"/>
  <c r="Q32" i="2"/>
  <c r="AX26" i="2" l="1"/>
  <c r="AW26" i="2"/>
  <c r="AK29" i="2"/>
  <c r="AK30" i="2" s="1"/>
  <c r="AL28" i="2"/>
  <c r="Z39" i="2"/>
  <c r="W33" i="2"/>
  <c r="W34" i="2" s="1"/>
  <c r="K34" i="2"/>
  <c r="K40" i="2" s="1"/>
  <c r="Y31" i="2"/>
  <c r="X32" i="2"/>
  <c r="AJ30" i="2"/>
  <c r="AJ32" i="2" s="1"/>
  <c r="AJ38" i="2"/>
  <c r="AI39" i="2"/>
  <c r="AI32" i="2"/>
  <c r="R34" i="2"/>
  <c r="R41" i="2"/>
  <c r="AH34" i="2"/>
  <c r="AH41" i="2"/>
  <c r="V39" i="2"/>
  <c r="V32" i="2"/>
  <c r="AO27" i="2"/>
  <c r="T41" i="2"/>
  <c r="AL43" i="2"/>
  <c r="AO36" i="2"/>
  <c r="K35" i="2"/>
  <c r="L41" i="2"/>
  <c r="L34" i="2"/>
  <c r="P35" i="2"/>
  <c r="P40" i="2"/>
  <c r="M41" i="2"/>
  <c r="M34" i="2"/>
  <c r="Q34" i="2"/>
  <c r="Q41" i="2"/>
  <c r="S59" i="2"/>
  <c r="S61" i="2"/>
  <c r="S63" i="2" s="1"/>
  <c r="S52" i="2"/>
  <c r="S46" i="2"/>
  <c r="O29" i="2"/>
  <c r="O26" i="2"/>
  <c r="O38" i="2" s="1"/>
  <c r="S29" i="2"/>
  <c r="S26" i="2"/>
  <c r="S30" i="2" s="1"/>
  <c r="BA41" i="2"/>
  <c r="K4" i="1"/>
  <c r="K7" i="1" s="1"/>
  <c r="AJ39" i="2" l="1"/>
  <c r="W35" i="2"/>
  <c r="W40" i="2"/>
  <c r="Z31" i="2"/>
  <c r="Z32" i="2" s="1"/>
  <c r="Y32" i="2"/>
  <c r="AK31" i="2"/>
  <c r="AK32" i="2" s="1"/>
  <c r="AM28" i="2"/>
  <c r="AL29" i="2"/>
  <c r="AL30" i="2" s="1"/>
  <c r="X33" i="2"/>
  <c r="X41" i="2" s="1"/>
  <c r="W41" i="2"/>
  <c r="AK39" i="2"/>
  <c r="T34" i="2"/>
  <c r="V33" i="2"/>
  <c r="V41" i="2" s="1"/>
  <c r="S45" i="2"/>
  <c r="S54" i="2"/>
  <c r="R35" i="2"/>
  <c r="R40" i="2"/>
  <c r="S38" i="2"/>
  <c r="AH35" i="2"/>
  <c r="AH40" i="2"/>
  <c r="AI34" i="2"/>
  <c r="AI41" i="2"/>
  <c r="AP27" i="2"/>
  <c r="AL25" i="2"/>
  <c r="AL38" i="2"/>
  <c r="AM43" i="2"/>
  <c r="N6" i="1"/>
  <c r="AP36" i="2"/>
  <c r="L40" i="2"/>
  <c r="L35" i="2"/>
  <c r="M40" i="2"/>
  <c r="M35" i="2"/>
  <c r="Q40" i="2"/>
  <c r="Q35" i="2"/>
  <c r="O30" i="2"/>
  <c r="S39" i="2"/>
  <c r="S32" i="2"/>
  <c r="X34" i="2" l="1"/>
  <c r="X40" i="2" s="1"/>
  <c r="X35" i="2"/>
  <c r="AN28" i="2"/>
  <c r="AM29" i="2"/>
  <c r="AM30" i="2" s="1"/>
  <c r="Z33" i="2"/>
  <c r="Z41" i="2" s="1"/>
  <c r="S98" i="2"/>
  <c r="T98" i="2"/>
  <c r="Y33" i="2"/>
  <c r="Y34" i="2" s="1"/>
  <c r="T40" i="2"/>
  <c r="T72" i="2"/>
  <c r="T66" i="2"/>
  <c r="AJ33" i="2"/>
  <c r="AI40" i="2"/>
  <c r="AI35" i="2"/>
  <c r="V34" i="2"/>
  <c r="V40" i="2" s="1"/>
  <c r="AQ27" i="2"/>
  <c r="AM38" i="2"/>
  <c r="AM25" i="2"/>
  <c r="AN43" i="2"/>
  <c r="AL39" i="2"/>
  <c r="AQ36" i="2"/>
  <c r="O32" i="2"/>
  <c r="O39" i="2"/>
  <c r="S41" i="2"/>
  <c r="S34" i="2"/>
  <c r="S72" i="2" s="1"/>
  <c r="Y40" i="2" l="1"/>
  <c r="Y35" i="2"/>
  <c r="Y41" i="2"/>
  <c r="AK33" i="2"/>
  <c r="Z34" i="2"/>
  <c r="AO28" i="2"/>
  <c r="AN29" i="2"/>
  <c r="AN30" i="2" s="1"/>
  <c r="U45" i="2"/>
  <c r="V45" i="2" s="1"/>
  <c r="W45" i="2" s="1"/>
  <c r="X45" i="2" s="1"/>
  <c r="Y45" i="2" s="1"/>
  <c r="S65" i="2"/>
  <c r="S66" i="2"/>
  <c r="AJ41" i="2"/>
  <c r="AJ34" i="2"/>
  <c r="AR27" i="2"/>
  <c r="AN38" i="2"/>
  <c r="AN25" i="2"/>
  <c r="AO43" i="2"/>
  <c r="AM39" i="2"/>
  <c r="AR36" i="2"/>
  <c r="S40" i="2"/>
  <c r="S35" i="2"/>
  <c r="O34" i="2"/>
  <c r="O41" i="2"/>
  <c r="Z45" i="2" l="1"/>
  <c r="AK45" i="2" s="1"/>
  <c r="AL31" i="2" s="1"/>
  <c r="AL32" i="2" s="1"/>
  <c r="T69" i="2"/>
  <c r="T68" i="2"/>
  <c r="T67" i="2"/>
  <c r="Z35" i="2"/>
  <c r="Z40" i="2"/>
  <c r="AK41" i="2"/>
  <c r="AP28" i="2"/>
  <c r="AO29" i="2"/>
  <c r="AO30" i="2" s="1"/>
  <c r="R66" i="2"/>
  <c r="Q66" i="2"/>
  <c r="P66" i="2"/>
  <c r="AJ35" i="2"/>
  <c r="AJ40" i="2"/>
  <c r="S69" i="2"/>
  <c r="P69" i="2"/>
  <c r="R68" i="2"/>
  <c r="S68" i="2"/>
  <c r="Q67" i="2"/>
  <c r="R69" i="2"/>
  <c r="Q69" i="2"/>
  <c r="P68" i="2"/>
  <c r="P67" i="2"/>
  <c r="Q68" i="2"/>
  <c r="S67" i="2"/>
  <c r="R67" i="2"/>
  <c r="AS27" i="2"/>
  <c r="AO38" i="2"/>
  <c r="AO25" i="2"/>
  <c r="AP43" i="2"/>
  <c r="AN39" i="2"/>
  <c r="AP25" i="2"/>
  <c r="AS36" i="2"/>
  <c r="T35" i="2"/>
  <c r="O35" i="2"/>
  <c r="O40" i="2"/>
  <c r="AL33" i="2" l="1"/>
  <c r="AL41" i="2" s="1"/>
  <c r="AK40" i="2"/>
  <c r="AK35" i="2"/>
  <c r="AQ28" i="2"/>
  <c r="AP29" i="2"/>
  <c r="AP30" i="2" s="1"/>
  <c r="AT27" i="2"/>
  <c r="AP38" i="2"/>
  <c r="AQ43" i="2"/>
  <c r="AQ25" i="2"/>
  <c r="AO39" i="2"/>
  <c r="AT36" i="2"/>
  <c r="V35" i="2"/>
  <c r="AL34" i="2" l="1"/>
  <c r="AL45" i="2" s="1"/>
  <c r="AM31" i="2" s="1"/>
  <c r="AM32" i="2" s="1"/>
  <c r="AM33" i="2" s="1"/>
  <c r="AM41" i="2" s="1"/>
  <c r="AR28" i="2"/>
  <c r="AQ29" i="2"/>
  <c r="AQ30" i="2" s="1"/>
  <c r="AU27" i="2"/>
  <c r="AQ38" i="2"/>
  <c r="AR43" i="2"/>
  <c r="AR25" i="2"/>
  <c r="AP39" i="2"/>
  <c r="AU36" i="2"/>
  <c r="AL40" i="2" l="1"/>
  <c r="AL35" i="2"/>
  <c r="AM34" i="2"/>
  <c r="AM40" i="2" s="1"/>
  <c r="AS28" i="2"/>
  <c r="AR29" i="2"/>
  <c r="AR30" i="2" s="1"/>
  <c r="AV27" i="2"/>
  <c r="AR38" i="2"/>
  <c r="AS43" i="2"/>
  <c r="AQ39" i="2"/>
  <c r="AV36" i="2"/>
  <c r="AM45" i="2" l="1"/>
  <c r="AN31" i="2" s="1"/>
  <c r="AN32" i="2" s="1"/>
  <c r="AN33" i="2" s="1"/>
  <c r="AN41" i="2" s="1"/>
  <c r="AM35" i="2"/>
  <c r="AT28" i="2"/>
  <c r="AS29" i="2"/>
  <c r="AS30" i="2" s="1"/>
  <c r="AW27" i="2"/>
  <c r="AS38" i="2"/>
  <c r="AS25" i="2"/>
  <c r="AT43" i="2"/>
  <c r="AR39" i="2"/>
  <c r="AW36" i="2"/>
  <c r="AN34" i="2" l="1"/>
  <c r="AN35" i="2" s="1"/>
  <c r="AU28" i="2"/>
  <c r="AT29" i="2"/>
  <c r="AT30" i="2" s="1"/>
  <c r="AX27" i="2"/>
  <c r="AU43" i="2"/>
  <c r="AT38" i="2"/>
  <c r="AT25" i="2"/>
  <c r="AS39" i="2"/>
  <c r="AU25" i="2"/>
  <c r="AX36" i="2"/>
  <c r="AN40" i="2" l="1"/>
  <c r="AN45" i="2"/>
  <c r="AO31" i="2" s="1"/>
  <c r="AO32" i="2" s="1"/>
  <c r="AO33" i="2" s="1"/>
  <c r="AO41" i="2" s="1"/>
  <c r="AV28" i="2"/>
  <c r="AU29" i="2"/>
  <c r="AU30" i="2" s="1"/>
  <c r="AT39" i="2"/>
  <c r="AU38" i="2"/>
  <c r="AV43" i="2"/>
  <c r="AO34" i="2" l="1"/>
  <c r="AW28" i="2"/>
  <c r="AV29" i="2"/>
  <c r="AV30" i="2" s="1"/>
  <c r="AW43" i="2"/>
  <c r="AV38" i="2"/>
  <c r="AV25" i="2"/>
  <c r="AU39" i="2"/>
  <c r="AO45" i="2" l="1"/>
  <c r="AP31" i="2" s="1"/>
  <c r="AP32" i="2" s="1"/>
  <c r="AO35" i="2"/>
  <c r="AO40" i="2"/>
  <c r="AX28" i="2"/>
  <c r="AX29" i="2" s="1"/>
  <c r="AW29" i="2"/>
  <c r="AW30" i="2" s="1"/>
  <c r="AW38" i="2"/>
  <c r="AW25" i="2"/>
  <c r="AV39" i="2"/>
  <c r="AX43" i="2"/>
  <c r="AX25" i="2"/>
  <c r="AP33" i="2" l="1"/>
  <c r="AP41" i="2" s="1"/>
  <c r="AX30" i="2"/>
  <c r="AX38" i="2"/>
  <c r="AW39" i="2"/>
  <c r="AP34" i="2" l="1"/>
  <c r="AX39" i="2"/>
  <c r="AP40" i="2" l="1"/>
  <c r="AP35" i="2"/>
  <c r="AP45" i="2"/>
  <c r="AQ31" i="2" l="1"/>
  <c r="AQ32" i="2" s="1"/>
  <c r="AQ33" i="2" l="1"/>
  <c r="AQ41" i="2" s="1"/>
  <c r="AQ34" i="2" l="1"/>
  <c r="AQ35" i="2" s="1"/>
  <c r="AQ40" i="2" l="1"/>
  <c r="AQ45" i="2"/>
  <c r="AR31" i="2" s="1"/>
  <c r="AR32" i="2" s="1"/>
  <c r="AR33" i="2" l="1"/>
  <c r="AR41" i="2" s="1"/>
  <c r="AR34" i="2" l="1"/>
  <c r="AR35" i="2" s="1"/>
  <c r="AR45" i="2" l="1"/>
  <c r="AS31" i="2" s="1"/>
  <c r="AS32" i="2" s="1"/>
  <c r="AR40" i="2"/>
  <c r="AS33" i="2" l="1"/>
  <c r="AS41" i="2" s="1"/>
  <c r="AS34" i="2" l="1"/>
  <c r="AS35" i="2" s="1"/>
  <c r="AS40" i="2" l="1"/>
  <c r="AS45" i="2"/>
  <c r="AT31" i="2" s="1"/>
  <c r="AT32" i="2" s="1"/>
  <c r="AT33" i="2" l="1"/>
  <c r="AT41" i="2" s="1"/>
  <c r="AT34" i="2" l="1"/>
  <c r="AT40" i="2" s="1"/>
  <c r="AT45" i="2" l="1"/>
  <c r="AU31" i="2" s="1"/>
  <c r="AU32" i="2" s="1"/>
  <c r="AT35" i="2"/>
  <c r="AU33" i="2" l="1"/>
  <c r="AU41" i="2" s="1"/>
  <c r="AU34" i="2" l="1"/>
  <c r="AU35" i="2" s="1"/>
  <c r="AU45" i="2" l="1"/>
  <c r="AV31" i="2" s="1"/>
  <c r="AV32" i="2" s="1"/>
  <c r="AU40" i="2"/>
  <c r="AV33" i="2" l="1"/>
  <c r="AV41" i="2" s="1"/>
  <c r="AV34" i="2" l="1"/>
  <c r="AV35" i="2" s="1"/>
  <c r="AV40" i="2" l="1"/>
  <c r="AV45" i="2"/>
  <c r="AW31" i="2" s="1"/>
  <c r="AW32" i="2" s="1"/>
  <c r="AW33" i="2" l="1"/>
  <c r="AW41" i="2" s="1"/>
  <c r="AW34" i="2" l="1"/>
  <c r="AW35" i="2" s="1"/>
  <c r="AW45" i="2" l="1"/>
  <c r="AX31" i="2" s="1"/>
  <c r="AX32" i="2" s="1"/>
  <c r="AW40" i="2"/>
  <c r="AX33" i="2" l="1"/>
  <c r="AX41" i="2" s="1"/>
  <c r="AX34" i="2" l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AX45" i="2" l="1"/>
  <c r="AX40" i="2"/>
  <c r="AX35" i="2"/>
  <c r="BA40" i="2"/>
  <c r="BA42" i="2" s="1"/>
  <c r="BA43" i="2" s="1"/>
  <c r="BA45" i="2" s="1"/>
</calcChain>
</file>

<file path=xl/sharedStrings.xml><?xml version="1.0" encoding="utf-8"?>
<sst xmlns="http://schemas.openxmlformats.org/spreadsheetml/2006/main" count="1629" uniqueCount="851">
  <si>
    <t>Price</t>
  </si>
  <si>
    <t>Shares</t>
  </si>
  <si>
    <t>MC</t>
  </si>
  <si>
    <t>Cash</t>
  </si>
  <si>
    <t>Debt</t>
  </si>
  <si>
    <t>EV</t>
  </si>
  <si>
    <t>Q415</t>
  </si>
  <si>
    <t>Revenue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</si>
  <si>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</si>
  <si>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</si>
  <si>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</si>
  <si>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</si>
  <si>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</si>
  <si>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</si>
  <si>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</si>
  <si>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</si>
  <si>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 %</t>
  </si>
  <si>
    <t>Gross Profit</t>
  </si>
  <si>
    <t>R&amp;D</t>
  </si>
  <si>
    <t>SG&amp;A</t>
  </si>
  <si>
    <t>Operating Expenses</t>
  </si>
  <si>
    <t>Operating Margin %</t>
  </si>
  <si>
    <t>Interest Income</t>
  </si>
  <si>
    <t>Pretax Income</t>
  </si>
  <si>
    <t>Taxes</t>
  </si>
  <si>
    <t>Net Income</t>
  </si>
  <si>
    <t>Net Margin %</t>
  </si>
  <si>
    <t>Tax Rate</t>
  </si>
  <si>
    <t>EPS</t>
  </si>
  <si>
    <t>Q414</t>
  </si>
  <si>
    <t>Revenue Y/Y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</si>
  <si>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</si>
  <si>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</si>
  <si>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</si>
  <si>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</si>
  <si>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</si>
  <si>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</si>
  <si>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</si>
  <si>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</si>
  <si>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</si>
  <si>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</si>
  <si>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</si>
  <si>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</si>
  <si>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Liabilities</t>
  </si>
  <si>
    <t>S/E</t>
  </si>
  <si>
    <t>L+S/E</t>
  </si>
  <si>
    <t>Q114</t>
  </si>
  <si>
    <t>Q214</t>
  </si>
  <si>
    <t>Q314</t>
  </si>
  <si>
    <t>Q113</t>
  </si>
  <si>
    <t>Q213</t>
  </si>
  <si>
    <t>Q313</t>
  </si>
  <si>
    <t>Q413</t>
  </si>
  <si>
    <t>NPV</t>
  </si>
  <si>
    <t>Net Cash</t>
  </si>
  <si>
    <t>Total Value</t>
  </si>
  <si>
    <t>Per Share</t>
  </si>
  <si>
    <t>Current</t>
  </si>
  <si>
    <t>iPhone</t>
  </si>
  <si>
    <t>iPad</t>
  </si>
  <si>
    <t>iCar?</t>
  </si>
  <si>
    <t>Video Games?</t>
  </si>
  <si>
    <t>Reality TV?</t>
  </si>
  <si>
    <t>Mac</t>
  </si>
  <si>
    <t>% of Revenue</t>
  </si>
  <si>
    <t>ROE (Return on Equity)</t>
  </si>
  <si>
    <t>TTM Cash Flow</t>
  </si>
  <si>
    <t>ROA (Return on Assets)</t>
  </si>
  <si>
    <t>ROTB (Return on Tangible Book)</t>
  </si>
  <si>
    <t>Buffett Return</t>
  </si>
  <si>
    <t>Main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</si>
  <si>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</si>
  <si>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</si>
  <si>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</si>
  <si>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</si>
  <si>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</si>
  <si>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</si>
  <si>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</si>
  <si>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</si>
  <si>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DT</t>
  </si>
  <si>
    <t>VNTR</t>
  </si>
  <si>
    <t>AP</t>
  </si>
  <si>
    <t>DR</t>
  </si>
  <si>
    <t>OL</t>
  </si>
  <si>
    <t>CFFO</t>
  </si>
  <si>
    <t>Acquisitions</t>
  </si>
  <si>
    <t>CapEx</t>
  </si>
  <si>
    <t>Other</t>
  </si>
  <si>
    <t>Investing</t>
  </si>
  <si>
    <t>Financial</t>
  </si>
  <si>
    <t>iPhone units</t>
  </si>
  <si>
    <t>Buyback</t>
  </si>
  <si>
    <t>Dividends</t>
  </si>
  <si>
    <t>Financing</t>
  </si>
  <si>
    <t>Cash Flow</t>
  </si>
  <si>
    <t>CINC</t>
  </si>
  <si>
    <t>FCF</t>
  </si>
  <si>
    <t>Maturity</t>
  </si>
  <si>
    <t>Discount</t>
  </si>
  <si>
    <t>ROIC</t>
  </si>
  <si>
    <t>iPhone Revenue</t>
  </si>
  <si>
    <t>iPhone ASP</t>
  </si>
  <si>
    <t>iPad units</t>
  </si>
  <si>
    <t>Mac units</t>
  </si>
  <si>
    <t>iPod</t>
  </si>
  <si>
    <t>Q112</t>
  </si>
  <si>
    <t>Q212</t>
  </si>
  <si>
    <t>Q312</t>
  </si>
  <si>
    <t>Q412</t>
  </si>
  <si>
    <t>iPad ASP</t>
  </si>
  <si>
    <t>iPad Revenue</t>
  </si>
  <si>
    <t xml:space="preserve">  % of Sales</t>
  </si>
  <si>
    <t>Mac ASP</t>
  </si>
  <si>
    <t>Mac Revenue</t>
  </si>
  <si>
    <t>Services</t>
  </si>
  <si>
    <t>Services (iTunes, Music?)</t>
  </si>
  <si>
    <t>TV?</t>
  </si>
  <si>
    <t>Watch?</t>
  </si>
  <si>
    <t>?</t>
  </si>
  <si>
    <t>Apple Pay</t>
  </si>
  <si>
    <t>iCloud</t>
  </si>
  <si>
    <t>Mac Revenue Growth</t>
  </si>
  <si>
    <t>iPad Revenue Growth</t>
  </si>
  <si>
    <t>iPhone Revenue Growth</t>
  </si>
  <si>
    <t>PAT. NO.</t>
  </si>
  <si>
    <t>Title</t>
  </si>
  <si>
    <t>D754,793</t>
  </si>
  <si>
    <t>Label</t>
  </si>
  <si>
    <t>D754,750</t>
  </si>
  <si>
    <t>Display screen or portion thereof with graphical user interface</t>
  </si>
  <si>
    <t>D754,742</t>
  </si>
  <si>
    <t>Display screen or portion thereof with icon</t>
  </si>
  <si>
    <t>D754,734</t>
  </si>
  <si>
    <t>D754,728</t>
  </si>
  <si>
    <t>Display screen or portion thereof with animated graphical user interface</t>
  </si>
  <si>
    <t>D754,688</t>
  </si>
  <si>
    <t>D754,654</t>
  </si>
  <si>
    <t>Portable display device with case</t>
  </si>
  <si>
    <t>Combined audio jack and mobile electronic device enclosure</t>
  </si>
  <si>
    <t>Virtual access module distribution apparatus and methods</t>
  </si>
  <si>
    <t>Reducing communication silence when performing inter-technology handoff</t>
  </si>
  <si>
    <t>Methods and apparatus for machine-to-machine based communication service classes</t>
  </si>
  <si>
    <t>Beamforming in varying sound pressure level</t>
  </si>
  <si>
    <t>Reference and non-reference video quality evaluation</t>
  </si>
  <si>
    <t>Communication channel management for real-time applications</t>
  </si>
  <si>
    <t>Systems and methods for remote camera control</t>
  </si>
  <si>
    <t>Portable multifunction device, method, and graphical user interface for conference calling</t>
  </si>
  <si>
    <t>Precoding in high-order MIMO</t>
  </si>
  <si>
    <t>Systems and methods for impedance stabilization</t>
  </si>
  <si>
    <t>Single stage boost-asymmetric LLC</t>
  </si>
  <si>
    <t>Connector contacts with thermally conductive polymer</t>
  </si>
  <si>
    <t>Electronic device with shared antenna structures and balun</t>
  </si>
  <si>
    <t>Wide common mode range sense amplifier</t>
  </si>
  <si>
    <t>Time-lapse video capture with temporal points of interest</t>
  </si>
  <si>
    <t>Dynamic graphical interface shadows</t>
  </si>
  <si>
    <t>User interface for payments</t>
  </si>
  <si>
    <t>Controlling multiple photographic adjustments with a single control</t>
  </si>
  <si>
    <t>Finger biometric sensor including stacked die each having a non-rectangular shape and related methods</t>
  </si>
  <si>
    <t>Managing items in a user interface</t>
  </si>
  <si>
    <t>Media-editing application with live dragging and live editing capabilities</t>
  </si>
  <si>
    <t>Front-end signal compensation</t>
  </si>
  <si>
    <t>Touch and hover sensing</t>
  </si>
  <si>
    <t>Suppressing errant motion using integrated mouse and touch information</t>
  </si>
  <si>
    <t>Touch event model programming interface</t>
  </si>
  <si>
    <t>Biometric finger sensor including array shielding electrode and related methods</t>
  </si>
  <si>
    <t>System and method for navigation with inertial characteristics</t>
  </si>
  <si>
    <t>Cut-resistant cable structures and systems and methods for making the same</t>
  </si>
  <si>
    <t>D754,159</t>
  </si>
  <si>
    <t>D754,125</t>
  </si>
  <si>
    <t>Electronic device</t>
  </si>
  <si>
    <t>D753,942</t>
  </si>
  <si>
    <t>Display stand</t>
  </si>
  <si>
    <t>Systems and methods to enhance radio link performance in a multi-carrier environment</t>
  </si>
  <si>
    <t>Reducing power consumption through reduced measurement frequency</t>
  </si>
  <si>
    <t>Apparatus and methods for synchronization recovery in a hybrid network</t>
  </si>
  <si>
    <t>Adaptive partial packet decoding</t>
  </si>
  <si>
    <t>Methods for reducing path loss while testing wireless electronic devices with multiple antennas</t>
  </si>
  <si>
    <t>Apparatus and methods for signal reception based on network load estimations</t>
  </si>
  <si>
    <t>Methods and apparatus for wireless coexistence based on transceiver chain emphasis</t>
  </si>
  <si>
    <t>Method and apparatus for security configuration and verification of wireless devices in a fixed/mobile convergence environment</t>
  </si>
  <si>
    <t>Mapping application with automatic stepping capabilities</t>
  </si>
  <si>
    <t>Low-profile speaker arrangements for compact electronic devices</t>
  </si>
  <si>
    <t>Image sensor with flexible pixel summing</t>
  </si>
  <si>
    <t>Full-Text</t>
  </si>
  <si>
    <t>Managing digital media presented in online digital media store</t>
  </si>
  <si>
    <t>Apparatus and method for efficiently and securely exchanging connection data</t>
  </si>
  <si>
    <t>System and method for linking pre-installed software to a user account on an online store</t>
  </si>
  <si>
    <t>System and methods for assignation and use of media content subscription service privileges</t>
  </si>
  <si>
    <t>Digital handshake for authentication of devices</t>
  </si>
  <si>
    <t>Methods and systems for rapid data acquisition over the internet</t>
  </si>
  <si>
    <t>Adaptive operational full-duplex and half-duplex FDD modes in wireless networks</t>
  </si>
  <si>
    <t>Methods and apparatus for low power audio visual interface calibration</t>
  </si>
  <si>
    <t>Gate signal adjustment circuit</t>
  </si>
  <si>
    <t>Electronic device with balanced-fed satellite communications antennas</t>
  </si>
  <si>
    <t>Flexible shock absorbing connections within a mobile computing device</t>
  </si>
  <si>
    <t>Corner bracket slot antennas</t>
  </si>
  <si>
    <t>Electrostatic discharge (ESD) silicon controlled rectifier (SCR) with lateral gated section</t>
  </si>
  <si>
    <t>Thermally enhanced wafer level fan-out POP package</t>
  </si>
  <si>
    <t>Intelligent automated assistant</t>
  </si>
  <si>
    <t>Low power display device with variable refresh rates</t>
  </si>
  <si>
    <t>Display driver precharge circuitry</t>
  </si>
  <si>
    <t>Systems and methods for statistics collection using pixel mask</t>
  </si>
  <si>
    <t>User interface for accessing an applet in a browser on a mobile device</t>
  </si>
  <si>
    <t>System and method for situational location relevant invocable speed reference</t>
  </si>
  <si>
    <t>Mobile device with predictive routing engine</t>
  </si>
  <si>
    <t>Dynamic media content previews</t>
  </si>
  <si>
    <t>Methods and systems for managing data</t>
  </si>
  <si>
    <t>Use of host system resources by memory controller</t>
  </si>
  <si>
    <t>Methods and apparatus for multi-phase restore</t>
  </si>
  <si>
    <t>Automatic service lifecycle management</t>
  </si>
  <si>
    <t>Instruction set architecture mode dependent sub-size access of register with associated status indication</t>
  </si>
  <si>
    <t>Vector hazard check instruction with reduced source operands</t>
  </si>
  <si>
    <t>Running shift for divide instructions for processing vectors</t>
  </si>
  <si>
    <t>Document publishing model</t>
  </si>
  <si>
    <t>Dynamic interactive entertainment venue</t>
  </si>
  <si>
    <t>Pop-up menu interface</t>
  </si>
  <si>
    <t>Tool for navigating a composite presentation</t>
  </si>
  <si>
    <t>Single layer touch-sensitive display</t>
  </si>
  <si>
    <t>Low complexity gate line driver circuitry</t>
  </si>
  <si>
    <t>Touch surface for simulating materials</t>
  </si>
  <si>
    <t>Power control for cache structures</t>
  </si>
  <si>
    <t>Methods and apparatuses for operating a data processing system</t>
  </si>
  <si>
    <t>Display system with distributed LED backlight</t>
  </si>
  <si>
    <t>Electronic device display with damage-resistant polarizer</t>
  </si>
  <si>
    <t>Folded telephoto camera lens system</t>
  </si>
  <si>
    <t>Devices and methods for testing flex cable shielding</t>
  </si>
  <si>
    <t>Remote control systems that can distinguish stray light sources</t>
  </si>
  <si>
    <t>Accessory units for consumer electronic devices and related assemblies and methods</t>
  </si>
  <si>
    <t>Method for laser engraved reflective surface structures</t>
  </si>
  <si>
    <t>Cast core insert out of etchable material</t>
  </si>
  <si>
    <t>D753,711</t>
  </si>
  <si>
    <t>D753,697</t>
  </si>
  <si>
    <t>D753,696</t>
  </si>
  <si>
    <t>D753,695</t>
  </si>
  <si>
    <t>D753,687</t>
  </si>
  <si>
    <t>D753,682</t>
  </si>
  <si>
    <t>D753,678</t>
  </si>
  <si>
    <t>D753,634</t>
  </si>
  <si>
    <t>Protective cover for an audio listening system</t>
  </si>
  <si>
    <t>D753,633</t>
  </si>
  <si>
    <t>D753,632</t>
  </si>
  <si>
    <t>Protective cover for audio listening system</t>
  </si>
  <si>
    <t>D753,419</t>
  </si>
  <si>
    <t>Display structure</t>
  </si>
  <si>
    <t>Unitary housing for electronic device</t>
  </si>
  <si>
    <t>Methods and apparatus for optimizing paging mechanisms using device context information</t>
  </si>
  <si>
    <t>System and method of detecting a user's voice activity using an accelerometer</t>
  </si>
  <si>
    <t>Hypothetical reference decoder</t>
  </si>
  <si>
    <t>Realtime capture exposure adjust gestures</t>
  </si>
  <si>
    <t>Redundant transmission of real time data</t>
  </si>
  <si>
    <t>Adaptive receive diversity during discontinuous reception in mobile wireless device</t>
  </si>
  <si>
    <t>Analog to digital conversion (ADC)/digital to analog conversion (DAC) compression</t>
  </si>
  <si>
    <t>Dynamic margin tuning for controlling custom circuits and memories</t>
  </si>
  <si>
    <t>Molded splitter structures and methods for making the same</t>
  </si>
  <si>
    <t>Electronic device displays with border masking layers</t>
  </si>
  <si>
    <t>Magnetic shape optimization</t>
  </si>
  <si>
    <t>Storage in charge-trap memory structures using additional electrically-charged regions</t>
  </si>
  <si>
    <t>Configurable voltage reduction for register file</t>
  </si>
  <si>
    <t>Devices and methods for reducing power to drive pixels of a display</t>
  </si>
  <si>
    <t>Devices and methods for reducing power consumption of a demultiplexer</t>
  </si>
  <si>
    <t>Image group processing and visualization</t>
  </si>
  <si>
    <t>Rotation operations in a mapping application</t>
  </si>
  <si>
    <t>Gesture learning</t>
  </si>
  <si>
    <t>Emergency information access on portable electronic devices</t>
  </si>
  <si>
    <t>Media storage structures for storing content, devices for using such structures, systems for distributing such structures</t>
  </si>
  <si>
    <t>Method and apparatus for personal characterization data collection using sensors</t>
  </si>
  <si>
    <t>Context sensitive entry points</t>
  </si>
  <si>
    <t>System cache with sticky allocation</t>
  </si>
  <si>
    <t>Methods and apparatuses for load balancing between multiple processing units</t>
  </si>
  <si>
    <t>Pushing a graphical user interface to a remote device with display rules provided by the remote device</t>
  </si>
  <si>
    <t>Event recognition</t>
  </si>
  <si>
    <t>Usefulness indication for indirect branch prediction training</t>
  </si>
  <si>
    <t>Mechanism for reducing cache power consumption using cache way prediction</t>
  </si>
  <si>
    <t>Predicting a pattern in addresses for a memory-accessing instruction when processing vector instructions</t>
  </si>
  <si>
    <t>RDA checkpoint optimization</t>
  </si>
  <si>
    <t>Adaptive audio feedback system and method</t>
  </si>
  <si>
    <t>Touch input transitions</t>
  </si>
  <si>
    <t>Method for presenting documents using a reading list panel</t>
  </si>
  <si>
    <t>Dynamic cross-talk mitigation for integrated touch screens</t>
  </si>
  <si>
    <t>Input device for touch sensitive devices</t>
  </si>
  <si>
    <t>Display to touch crosstalk compensation</t>
  </si>
  <si>
    <t>Storing baseline information in EEPROM</t>
  </si>
  <si>
    <t>Device, method, and graphical user interface for manipulating user interface objects</t>
  </si>
  <si>
    <t>Component removal systems for portable computers</t>
  </si>
  <si>
    <t>Handheld computing device</t>
  </si>
  <si>
    <t>Electronic devices with light sensors and displays</t>
  </si>
  <si>
    <t>Dynamic clock and power gating with decentralized wake-ups</t>
  </si>
  <si>
    <t>Methods and apparatus for testing small form factor antenna tuning elements</t>
  </si>
  <si>
    <t>Obtaining updated navigation information for road trips</t>
  </si>
  <si>
    <t>Location based tracking</t>
  </si>
  <si>
    <t>Accessory covers for mobile phones or other consumer electronic devices</t>
  </si>
  <si>
    <t>D753,184</t>
  </si>
  <si>
    <t>D753,181</t>
  </si>
  <si>
    <t>D753,101</t>
  </si>
  <si>
    <t>D753,008</t>
  </si>
  <si>
    <t>Band</t>
  </si>
  <si>
    <t>Cover glass to housing interface system</t>
  </si>
  <si>
    <t>Adjusting connection states of a mobile wireless device based on a period of inactivity</t>
  </si>
  <si>
    <t>Techniques for channel sounding in a wireless communication system</t>
  </si>
  <si>
    <t>Systems and methods for OFDM channelization</t>
  </si>
  <si>
    <t>Monitoring a battery in a portable electronic device</t>
  </si>
  <si>
    <t>Methods and apparatus for preferred data traffic (application) mode</t>
  </si>
  <si>
    <t>Selective system information reading</t>
  </si>
  <si>
    <t>Method and system for soft handoff in mobile broadband systems</t>
  </si>
  <si>
    <t>Network reselection for a wireless communication device</t>
  </si>
  <si>
    <t>User equipment with selective neighbor cell detection</t>
  </si>
  <si>
    <t>Negotiating a session personality based at least in part on a roaming agreement</t>
  </si>
  <si>
    <t>Non-intrusive region notification</t>
  </si>
  <si>
    <t>Retroactive check-ins based on learned locations to which the user has traveled</t>
  </si>
  <si>
    <t>Audio accessory with internal clock</t>
  </si>
  <si>
    <t>Dynamically formed acoustic volume</t>
  </si>
  <si>
    <t>Methods and apparatus for context based line coding</t>
  </si>
  <si>
    <t>Line pair based full field sharpness test</t>
  </si>
  <si>
    <t>Electro-optic aperture device</t>
  </si>
  <si>
    <t>Identifying dominant and non-dominant images in a burst mode capture</t>
  </si>
  <si>
    <t>Message-based identification of an electronic device</t>
  </si>
  <si>
    <t>Efficient service advertisement and discovery in a peer-to-peer networking environment with cooperative advertisement</t>
  </si>
  <si>
    <t>Clock divider circuit with synchronized switching</t>
  </si>
  <si>
    <t>Combined dynamic processing and speaker protection for minimum distortion audio playback loudness enhancement</t>
  </si>
  <si>
    <t>Instantaneous load current monitoring</t>
  </si>
  <si>
    <t>Biometric sensor chip having distributed sensor and control circuitry</t>
  </si>
  <si>
    <t>Device and method for improving AMOLED driving</t>
  </si>
  <si>
    <t>Ultra fine pitch PoP coreless package</t>
  </si>
  <si>
    <t>Data strobe to data delay calibration</t>
  </si>
  <si>
    <t>Intelligent text-to-speech conversion</t>
  </si>
  <si>
    <t>Synchronized, interactive augmented reality displays for multifunction devices</t>
  </si>
  <si>
    <t>Generating land cover for display by a mapping application</t>
  </si>
  <si>
    <t>Device, method, and graphical user interface for adjusting the appearance of a control</t>
  </si>
  <si>
    <t>Neighbor context caching in block processing pipelines</t>
  </si>
  <si>
    <t>Search assistant for digital media assets</t>
  </si>
  <si>
    <t>User configurable quick groups</t>
  </si>
  <si>
    <t>Content based file chunking</t>
  </si>
  <si>
    <t>Parallel runtime execution on multiple processors</t>
  </si>
  <si>
    <t>Positionally informative remote display selection interface</t>
  </si>
  <si>
    <t>Automatically customizing a computer-executable application at runtime</t>
  </si>
  <si>
    <t>Latency reduction in read operations from data storage in a host device</t>
  </si>
  <si>
    <t>Portable electronic device for instant messaging</t>
  </si>
  <si>
    <t>Multiple bridges single sided touch sensor</t>
  </si>
  <si>
    <t>Embedded authentication systems in an electronic device</t>
  </si>
  <si>
    <t>Force sensing mouse</t>
  </si>
  <si>
    <t>Reducing touch sensor panel power consumption</t>
  </si>
  <si>
    <t>Dynamic voltage and frequency management based on active processors</t>
  </si>
  <si>
    <t>Interrupt based power state management</t>
  </si>
  <si>
    <t>Adhesive bond with integrated release mechanism</t>
  </si>
  <si>
    <t>Methods for assembling display structures</t>
  </si>
  <si>
    <t>Method and device for scanning light</t>
  </si>
  <si>
    <t>Deduplicating location fingerprint data</t>
  </si>
  <si>
    <t>Prediction engine</t>
  </si>
  <si>
    <t>Point of interest location determination based on application usage</t>
  </si>
  <si>
    <t>Electronic device with calibrated compass</t>
  </si>
  <si>
    <t>Liquid optically clear adhesive lamination process control</t>
  </si>
  <si>
    <t>Cutting tools for cutting curved and complex features</t>
  </si>
  <si>
    <t>Melt-containment plunger tip for horizontal metal die casting</t>
  </si>
  <si>
    <t>Bulk metallic glass feedstock with a dissimilar sheath</t>
  </si>
  <si>
    <t>D752,641</t>
  </si>
  <si>
    <t>D752,638</t>
  </si>
  <si>
    <t>Display screen or portion thereof with animated icon</t>
  </si>
  <si>
    <t>D752,624</t>
  </si>
  <si>
    <t>D752,623</t>
  </si>
  <si>
    <t>D752,577</t>
  </si>
  <si>
    <t>Portable display device with graphical user interface</t>
  </si>
  <si>
    <t>D752,570</t>
  </si>
  <si>
    <t>Case for electronic device</t>
  </si>
  <si>
    <t>Thermal blocker for mobile device skin hot spot management</t>
  </si>
  <si>
    <t>Adaptive physical layer warm-up for LTE TDD C-DRX power optimization</t>
  </si>
  <si>
    <t>Mobile device sensor data subscribing and sharing</t>
  </si>
  <si>
    <t>Systems and methods for determining the condition of multiple microphones</t>
  </si>
  <si>
    <t>Audio I O headset plug and plug detection circuitry</t>
  </si>
  <si>
    <t>Headphone</t>
  </si>
  <si>
    <t>Media system with canonical architecture for integrating media productions from different content providers</t>
  </si>
  <si>
    <t>Video storage</t>
  </si>
  <si>
    <t>Sample adaptive offset control</t>
  </si>
  <si>
    <t>Autostereoscopic projection display device with directional control based on user's location</t>
  </si>
  <si>
    <t>Automated tripod detection and handling in video stabilization</t>
  </si>
  <si>
    <t>Stationary camera detection and virtual tripod transition for video stabilization</t>
  </si>
  <si>
    <t>Signal shaping for improved mobile video communication</t>
  </si>
  <si>
    <t>System and method for emergency calls initiated by voice command</t>
  </si>
  <si>
    <t>Portable electronic device with moisture infiltration indication system</t>
  </si>
  <si>
    <t>Podcast organization and usage at a computing device</t>
  </si>
  <si>
    <t>Mobile IP over VPN communication protocol</t>
  </si>
  <si>
    <t>Communication history aggregation and presentation</t>
  </si>
  <si>
    <t>Re-establishing a direct tunnel between an access node and a gateway router</t>
  </si>
  <si>
    <t>Wireless device with dynamically adjusted maximum transmit powers</t>
  </si>
  <si>
    <t>Methods for computing predistortion values for wireless systems</t>
  </si>
  <si>
    <t>Content aware audio ducking</t>
  </si>
  <si>
    <t>Stackable magnetically-retained connector interface</t>
  </si>
  <si>
    <t>Radio-frequency transparent window</t>
  </si>
  <si>
    <t>Graphical user interface and methods of use thereof in a multimedia player</t>
  </si>
  <si>
    <t>Self adapting alert device</t>
  </si>
  <si>
    <t>Context aware user interface for image editing</t>
  </si>
  <si>
    <t>Neighbor context processing in block processing pipelines</t>
  </si>
  <si>
    <t>Apparatuses and methods for operating a portable electronic device to conduct mobile payment transactions</t>
  </si>
  <si>
    <t>Finger biometric sensing device including drive signal nulling circuitry and related methods</t>
  </si>
  <si>
    <t>Electronic device including sub-array based deblurring of a blurred finger image and related methods</t>
  </si>
  <si>
    <t>Selective victimization in a multi-level cache hierarchy</t>
  </si>
  <si>
    <t>Suspending and resuming a graphics application executing on a target device for debugging</t>
  </si>
  <si>
    <t>Mechanism for performing speculative predicated instructions</t>
  </si>
  <si>
    <t>Configuring print jobs associated with unsupported document formats</t>
  </si>
  <si>
    <t>Touch screen device, method, and graphical user interface for inserting a character from an alternate keyboard</t>
  </si>
  <si>
    <t>Region activation for touch sensitive surface</t>
  </si>
  <si>
    <t>Analyzing applications for different access modes</t>
  </si>
  <si>
    <t>Accessibility techinques for presentation of symbolic expressions</t>
  </si>
  <si>
    <t>Multiple displays for displaying workspaces</t>
  </si>
  <si>
    <t>Rotation smoothing of a user interface</t>
  </si>
  <si>
    <t>Trackpad sensitivity compensation</t>
  </si>
  <si>
    <t>Touch sensor contact information</t>
  </si>
  <si>
    <t>Displays with integrated touch and improved image pixel aperture</t>
  </si>
  <si>
    <t>In-device coexistence between radios</t>
  </si>
  <si>
    <t>D752,100</t>
  </si>
  <si>
    <t>D752,082</t>
  </si>
  <si>
    <t>D752,044</t>
  </si>
  <si>
    <t>Housing for an electronic device</t>
  </si>
  <si>
    <t>D752,037</t>
  </si>
  <si>
    <t>Electronic device with graphical user interface</t>
  </si>
  <si>
    <t>D752,035</t>
  </si>
  <si>
    <t>D752,029</t>
  </si>
  <si>
    <t>D752,025</t>
  </si>
  <si>
    <t>Remote control</t>
  </si>
  <si>
    <t>D751,991</t>
  </si>
  <si>
    <t>Connector</t>
  </si>
  <si>
    <t>Adaptive generation of channel state feedback (CSF) based on base station CSF scheduling</t>
  </si>
  <si>
    <t>Resource allocation in a communication system</t>
  </si>
  <si>
    <t>Motion based search and measurement periodicity</t>
  </si>
  <si>
    <t>Sharing location information among devices</t>
  </si>
  <si>
    <t>Wireless headset having adaptive powering</t>
  </si>
  <si>
    <t>Chroma quantization in video coding</t>
  </si>
  <si>
    <t>Choosing optimal correction in video stabilization</t>
  </si>
  <si>
    <t>Application for designing photo albums</t>
  </si>
  <si>
    <t>Method, medium, and system for a customer service application for a portable electronic device</t>
  </si>
  <si>
    <t>Data synchronization</t>
  </si>
  <si>
    <t>Sending files from one device to another device over a network</t>
  </si>
  <si>
    <t>Source node and relay node that cooperatively transmit an alamouti code</t>
  </si>
  <si>
    <t>Reducing round-trip times for TCP communications</t>
  </si>
  <si>
    <t>System connections and user interfaces</t>
  </si>
  <si>
    <t>Communication resource allocation systems and methods</t>
  </si>
  <si>
    <t>Pre-program of clock generation circuit for faster lock coming out of reset</t>
  </si>
  <si>
    <t>Techniques for configuring contacts of a connector</t>
  </si>
  <si>
    <t>Mountable open top connector having a retainer</t>
  </si>
  <si>
    <t>Antenna system with tuning from coupled antenna</t>
  </si>
  <si>
    <t>Electronic device plate antenna</t>
  </si>
  <si>
    <t>Electronic device with display frame antenna</t>
  </si>
  <si>
    <t>Exposure control for image sensors</t>
  </si>
  <si>
    <t>Programming and erasure schemes for analog memory cells</t>
  </si>
  <si>
    <t>Intensity stereo coding in advanced audio coding</t>
  </si>
  <si>
    <t>Active noise control with compensation for acoustic leak in personal listening devices</t>
  </si>
  <si>
    <t>Display having vertical gate line extensions and minimized borders</t>
  </si>
  <si>
    <t>System and method for computing an image</t>
  </si>
  <si>
    <t>Reference frame data prefetching in block processing pipelines</t>
  </si>
  <si>
    <t>Electronic device for reallocating finger biometric template nodes in a set memory space and related methods</t>
  </si>
  <si>
    <t>Activity-driven capacitance reduction to reduce dynamic power consumption in an integrated circuit</t>
  </si>
  <si>
    <t>Adaptive over-provisioning in memory systems</t>
  </si>
  <si>
    <t>Interface calibration using configurable on-die terminations</t>
  </si>
  <si>
    <t>Distortion estimation and cancellation in memory devices</t>
  </si>
  <si>
    <t>Applicaton interface on multiple processors</t>
  </si>
  <si>
    <t>Systems and methods for displaying notifications received from multiple applications</t>
  </si>
  <si>
    <t>Interpolation implementation</t>
  </si>
  <si>
    <t>Logical volume space sharing</t>
  </si>
  <si>
    <t>Providing a vertical candidate bar with an on-screen keyboard</t>
  </si>
  <si>
    <t>Modifying the presentation of clustered application windows in a user interface</t>
  </si>
  <si>
    <t>Device, method, and graphical user interface for configuring and implementing restricted interactions for applications</t>
  </si>
  <si>
    <t>Progress bar with feature availability indicator</t>
  </si>
  <si>
    <t>Double sided touch sensor on transparent substrate</t>
  </si>
  <si>
    <t>Gesturing with a multipoint sensing device</t>
  </si>
  <si>
    <t>Apparatus and method for automatically activating a camera application based on detecting an intent to capture a photograph or a video</t>
  </si>
  <si>
    <t>Operating surface characterization for integrated circuits</t>
  </si>
  <si>
    <t>Proximity sensor with combined light sensor having an increased viewing angle</t>
  </si>
  <si>
    <t>D751,560</t>
  </si>
  <si>
    <t>Adapter</t>
  </si>
  <si>
    <t>D751,559</t>
  </si>
  <si>
    <t>Component for an electronic device</t>
  </si>
  <si>
    <t>Load sharing device and I/O architecture against imparted abuse loads</t>
  </si>
  <si>
    <t>Methods and apparatus for synchronizing clock signals in a wireless system</t>
  </si>
  <si>
    <t>Ubiquitous access to femto--connected network</t>
  </si>
  <si>
    <t>Sending an identifier of a wireless local area network to enable handoff of a mobile station to the wireless local area network</t>
  </si>
  <si>
    <t>Using a frequency error estimate of a first radio access technology (RAT) for a second RAT</t>
  </si>
  <si>
    <t>Dynamic network cell reselection after a failed handover</t>
  </si>
  <si>
    <t>Suspension system for micro-speakers</t>
  </si>
  <si>
    <t>Systems and methods for saving and restoring scenes in a multimedia system</t>
  </si>
  <si>
    <t>Camera timer</t>
  </si>
  <si>
    <t>Super-resolution based on optical image stabilization</t>
  </si>
  <si>
    <t>System and method for allowing an originating user device to use contact information in a prioritized list to contact a destination user device</t>
  </si>
  <si>
    <t>Managing notifications across multiple devices</t>
  </si>
  <si>
    <t>System and method for content protection based on a combination of a user pin and a device specific identifier</t>
  </si>
  <si>
    <t>Systems and methods for uplink signaling using time-frequency resources</t>
  </si>
  <si>
    <t>Headset connector</t>
  </si>
  <si>
    <t>Customizable antenna feed structure</t>
  </si>
  <si>
    <t>Displays with shared flexible substrates</t>
  </si>
  <si>
    <t>Low acoustic noise capacitors</t>
  </si>
  <si>
    <t>Method and circuits for low latency initialization of static random access memory</t>
  </si>
  <si>
    <t>Memory controller half-clock delay adjustment</t>
  </si>
  <si>
    <t>Display panel self-refresh entry and exit</t>
  </si>
  <si>
    <t>Display with vias for concealed printed circuit and component attachment</t>
  </si>
  <si>
    <t>Facilitating caching in an image-processing system</t>
  </si>
  <si>
    <t>Electronic backup of applications</t>
  </si>
  <si>
    <t>Resource management with dynamic resource budgeting</t>
  </si>
  <si>
    <t>Input device event processing</t>
  </si>
  <si>
    <t>Application dataflow aware property and bindings</t>
  </si>
  <si>
    <t>User interface including content from a remote device</t>
  </si>
  <si>
    <t>Equalizing parasitic capacitance effects in touch screens</t>
  </si>
  <si>
    <t>Gaze detection in a 3D mapping environment</t>
  </si>
  <si>
    <t>Computer thermal management</t>
  </si>
  <si>
    <t>Trimless glass enclosure interface</t>
  </si>
  <si>
    <t>Memory system with improved bus timing calibration</t>
  </si>
  <si>
    <t>Mirror tilt actuation</t>
  </si>
  <si>
    <t>3D depth point cloud from timing flight of 2D scanned light beam pulses</t>
  </si>
  <si>
    <t>Test probe alignment structures for radio-frequency test systems</t>
  </si>
  <si>
    <t>System and methods for thermal control using sensors on die</t>
  </si>
  <si>
    <t>Providing transit information</t>
  </si>
  <si>
    <t>Using magnetometer data to calculate angular rate measurement bias</t>
  </si>
  <si>
    <t>Three-dimensional structures and related methods of forming three-dimensional structures</t>
  </si>
  <si>
    <t>D751,117</t>
  </si>
  <si>
    <t>D751,070</t>
  </si>
  <si>
    <t>Wearable device</t>
  </si>
  <si>
    <t>D751,064</t>
  </si>
  <si>
    <t>Gaskets for thermal ducting around heat pipes</t>
  </si>
  <si>
    <t>Enhanced glass impact durability through application of thin films</t>
  </si>
  <si>
    <t>Portable computing device with a housing secured by a magnetic element and related method</t>
  </si>
  <si>
    <t>Method of forming a conformal electromagnetic interference shield</t>
  </si>
  <si>
    <t>Methods and apparatus for automated device state changes in response to network conditions</t>
  </si>
  <si>
    <t>Efficient location updates, paging and short bursts</t>
  </si>
  <si>
    <t>Initiating bearer independent protocol sessions using access technology and location information</t>
  </si>
  <si>
    <t>Cooperative power savings among mobile computing devices</t>
  </si>
  <si>
    <t>Methods and apparatus for intelligent wireless technology selection</t>
  </si>
  <si>
    <t>Inter-radio access technology transition based on quality of service evaluation</t>
  </si>
  <si>
    <t>Short message service (SMS) message segmentation</t>
  </si>
  <si>
    <t>Group call management</t>
  </si>
  <si>
    <t>Focus score improvement by noise correction</t>
  </si>
  <si>
    <t>Automatic generation of print data for print jobs based on available media attributes</t>
  </si>
  <si>
    <t>Transmission of symbols in a MIMO environment using Alamouti based codes</t>
  </si>
  <si>
    <t>Apparatus and methods for recordation of device history across multiple software emulations</t>
  </si>
  <si>
    <t>Configurable and low power encoder for cyclic error correction codes</t>
  </si>
  <si>
    <t>Connectors</t>
  </si>
  <si>
    <t>Magnetic connector having a unitary housing</t>
  </si>
  <si>
    <t>Increasing the light-load efficiency of voltage regulators using nonlinear inductors with cores of different materials</t>
  </si>
  <si>
    <t>Magnetic assembly</t>
  </si>
  <si>
    <t>Authentication device including template validation and related methods</t>
  </si>
  <si>
    <t>Methods for restricting resources used by a program based on entitlements</t>
  </si>
  <si>
    <t>Crowd sourcing information to fulfill user requests</t>
  </si>
  <si>
    <t>System and method for customizing search results from user's perspective</t>
  </si>
  <si>
    <t>Application query conversion</t>
  </si>
  <si>
    <t>Round robin arbiter handling slow transaction sources and preventing block</t>
  </si>
  <si>
    <t>Mechanism for sharing private caches in a SoC</t>
  </si>
  <si>
    <t>Lookahead scanning and cracking of microcode instructions in a dispatch queue</t>
  </si>
  <si>
    <t>Memory management schemes for non-volatile memory devices</t>
  </si>
  <si>
    <t>Select drag and drop operations on video thumbnails across clip boundaries</t>
  </si>
  <si>
    <t>Funneled touch sensor routing</t>
  </si>
  <si>
    <t>Touch pad with force sensors and actuator feedback</t>
  </si>
  <si>
    <t>Advanced techniques for bonding metal to plastic</t>
  </si>
  <si>
    <t>Portable computing device</t>
  </si>
  <si>
    <t>Bulk amorphous alloy pressure sensor</t>
  </si>
  <si>
    <t>Methods for forming defect-free anodized parts</t>
  </si>
  <si>
    <t>D750,669</t>
  </si>
  <si>
    <t>D750,659</t>
  </si>
  <si>
    <t>D750,658</t>
  </si>
  <si>
    <t>D750,637</t>
  </si>
  <si>
    <t>D750,617</t>
  </si>
  <si>
    <t>D750,525</t>
  </si>
  <si>
    <t>D750,524</t>
  </si>
  <si>
    <t>D750,501</t>
  </si>
  <si>
    <t>Packaging with accessory</t>
  </si>
  <si>
    <t>Magnetic latch</t>
  </si>
  <si>
    <t>Screwless joining of an enclosure with pressure sensitive adhesive and removal via pneumatic release mechanisms</t>
  </si>
  <si>
    <t>Fast communication recovery in dual network radio resource management</t>
  </si>
  <si>
    <t>Uplink control in a wireless communication network</t>
  </si>
  <si>
    <t>Delivery of push notifications to an inactive computing device</t>
  </si>
  <si>
    <t>Enhancement to PLMN selection process while roaming</t>
  </si>
  <si>
    <t>Transfer of emergency services session between disparate subsystems</t>
  </si>
  <si>
    <t>Three part membrane speaker</t>
  </si>
  <si>
    <t>Compact audio speaker</t>
  </si>
  <si>
    <t>Detachable wireless listening device</t>
  </si>
  <si>
    <t>Eliminating plaintext video from external memory</t>
  </si>
  <si>
    <t>Offloading a video portion of a video call</t>
  </si>
  <si>
    <t>System and method for estimating an ambient light condition using an image sensor and field-of-view compensation</t>
  </si>
  <si>
    <t>Robust image feature based video stabilization and smoothing</t>
  </si>
  <si>
    <t>Systems and methods for exposure metering for timelapse video</t>
  </si>
  <si>
    <t>Station fingerprinting</t>
  </si>
  <si>
    <t>Wirelessly charged electronic device with shared inductor circuitry</t>
  </si>
  <si>
    <t>Dynamic range control gain encoding</t>
  </si>
  <si>
    <t>Compression molded cable structures and methods for making the same</t>
  </si>
  <si>
    <t>Interposers for connecting receptacle tongues to printed circuit boards</t>
  </si>
  <si>
    <t>Electronic device antenna with multiple feeds for covering three communications bands</t>
  </si>
  <si>
    <t>Non-rectangular batteries for portable electronic devices</t>
  </si>
  <si>
    <t>Photodiode with different electric potential regions for image sensors</t>
  </si>
  <si>
    <t>Keyboard illumination</t>
  </si>
  <si>
    <t>Dynamic color adjustment for displays using local temperature measurements</t>
  </si>
  <si>
    <t>Generating a simulated three dimensional scene by producing reflections in a two dimensional scene</t>
  </si>
  <si>
    <t>Data detection</t>
  </si>
  <si>
    <t>Semi-automatic index term augmentation in document retrieval</t>
  </si>
  <si>
    <t>Optimized b-tree</t>
  </si>
  <si>
    <t>Creating and viewing digital note cards</t>
  </si>
  <si>
    <t>Code tampering protection for insecure environments</t>
  </si>
  <si>
    <t>Combined transparent/non-transparent cache</t>
  </si>
  <si>
    <t>Non-regular parity distribution detection via metadata tag</t>
  </si>
  <si>
    <t>Methods and apparatuses for inputting information</t>
  </si>
  <si>
    <t>Circuitry for active cable</t>
  </si>
  <si>
    <t>Enable power from an accessory to a host device based on whether the accessory is able to alter an electrical characteristic of the power path</t>
  </si>
  <si>
    <t>Methods and apparatuses for determining throttle settings to satisfy a system power constraint</t>
  </si>
  <si>
    <t>Flexible electronic devices</t>
  </si>
  <si>
    <t>Electronic device display chassis</t>
  </si>
  <si>
    <t>Testing system with capacitively coupled probe for evaluating electronic device structures</t>
  </si>
  <si>
    <t>Direction list</t>
  </si>
  <si>
    <t>Switch modules with electromagnetic interference shielding structures</t>
  </si>
  <si>
    <t>D750,275</t>
  </si>
  <si>
    <t>Architectural structure</t>
  </si>
  <si>
    <t>D750,274</t>
  </si>
  <si>
    <t>Building</t>
  </si>
  <si>
    <t>D750,130</t>
  </si>
  <si>
    <t>D750,128</t>
  </si>
  <si>
    <t>D750,106</t>
  </si>
  <si>
    <t>D750,065</t>
  </si>
  <si>
    <t>Portable display device</t>
  </si>
  <si>
    <t>D750,062</t>
  </si>
  <si>
    <t>D749,977</t>
  </si>
  <si>
    <t>Electronic device having connector with integrated shielding</t>
  </si>
  <si>
    <t>Redundant operation of a backlight unit of a display device under open circuit or short circuit LED string conditions</t>
  </si>
  <si>
    <t>Enabling receive diversity during paging channel timeline operation</t>
  </si>
  <si>
    <t>Adaptive filtering of cell measurements</t>
  </si>
  <si>
    <t>Closed loop MIMO systems and methods</t>
  </si>
  <si>
    <t>Ubiquitous access to FEMTO-connected network</t>
  </si>
  <si>
    <t>Method and system for maintaining multiple PDN network connection during inter-technology handover in the idle mode</t>
  </si>
  <si>
    <t>Customized coexistence management based on user behavior</t>
  </si>
  <si>
    <t>Delayed chroma processing in block processing pipelines</t>
  </si>
  <si>
    <t>Video deblocking filter strength derivation</t>
  </si>
  <si>
    <t>System and method for contextual digital photography mode selection</t>
  </si>
  <si>
    <t>System and method of establishing communication between electronic devices</t>
  </si>
  <si>
    <t>Apparatus and method for controlling transaction flow in integrated circuits</t>
  </si>
  <si>
    <t>Adaptive two-dimensional channel interpolation</t>
  </si>
  <si>
    <t>Devices and methods for orthogonal frequency division multiplexing signal phase shaping</t>
  </si>
  <si>
    <t>Methods for secure enrollment and backup of personal identity credentials into electronic devices</t>
  </si>
  <si>
    <t>Codebook subset selection</t>
  </si>
  <si>
    <t>Methods for operating wireless electronic devices in coordinated multipoint transmission networks</t>
  </si>
  <si>
    <t>Electronic device with calibrated tunable antenna</t>
  </si>
  <si>
    <t>Font preloading</t>
  </si>
  <si>
    <t>Display panel source line driving circuitry</t>
  </si>
  <si>
    <t>Devices and methods for reducing power consumption and size of gate drivers</t>
  </si>
  <si>
    <t>Reduced backlight turn on time</t>
  </si>
  <si>
    <t>Virtual camera for 3D maps</t>
  </si>
  <si>
    <t>Capacitive sensor packaging</t>
  </si>
  <si>
    <t>Invisible optical label for transmitting information between computing devices</t>
  </si>
  <si>
    <t>Multiple media type synchronization between host computer and media device</t>
  </si>
  <si>
    <t>Heterogeneous data paths for systems having tiered memories</t>
  </si>
  <si>
    <t>Dynamic obfuscation of heap memory allocations</t>
  </si>
  <si>
    <t>Systems and methods for accurate initialization from low-power and power-off states</t>
  </si>
  <si>
    <t>Branch misprediction behavior suppression on zero predicate branch mispredict</t>
  </si>
  <si>
    <t>Managing I/O priorities</t>
  </si>
  <si>
    <t>Scan sequence generator</t>
  </si>
  <si>
    <t>Touch sensor panels with reduced static capacitance</t>
  </si>
  <si>
    <t>Devices and methods for reducing power usage of a touch-sensitive display</t>
  </si>
  <si>
    <t>Touch and hover switching</t>
  </si>
  <si>
    <t>Integrated display and touch screen</t>
  </si>
  <si>
    <t>Multi-mode voltages for touchscreens</t>
  </si>
  <si>
    <t>Modeling significant locations</t>
  </si>
  <si>
    <t>Depth scanning with multiple emitters</t>
  </si>
  <si>
    <t>Methods of joining device structures with adhesive</t>
  </si>
  <si>
    <t>D749,622</t>
  </si>
  <si>
    <t>D749,591</t>
  </si>
  <si>
    <t>Housing for electronic device</t>
  </si>
  <si>
    <t>D749,590</t>
  </si>
  <si>
    <t>Housing plate</t>
  </si>
  <si>
    <t>D749,563</t>
  </si>
  <si>
    <t>D749,546</t>
  </si>
  <si>
    <t>Audio speaker system</t>
  </si>
  <si>
    <t>D749,460</t>
  </si>
  <si>
    <t>Band attachment</t>
  </si>
  <si>
    <t>D749,450</t>
  </si>
  <si>
    <t>Data buffering based on access stratum conditions in a call having both circuit-switched and packet-switched components</t>
  </si>
  <si>
    <t>Device to device communications with carrier aggregation</t>
  </si>
  <si>
    <t>Determining exit from a vehicle</t>
  </si>
  <si>
    <t>Audio headset with automatic equalization</t>
  </si>
  <si>
    <t>Methods and apparatus for error rate estimation</t>
  </si>
  <si>
    <t>Error resilient transmission of random access frames and global coding parameters</t>
  </si>
  <si>
    <t>Adaptive post-processing for mobile video calling system</t>
  </si>
  <si>
    <t>Video conference network management for a mobile device</t>
  </si>
  <si>
    <t>Comb drive and leaf spring camera actuator</t>
  </si>
  <si>
    <t>System and method for peer-to-peer communication in cellular systems</t>
  </si>
  <si>
    <t>Multi-network architecture for media data exchange</t>
  </si>
  <si>
    <t>Robust scalable and adaptive frequency estimation and frequency tracking for wireless systems</t>
  </si>
  <si>
    <t>Secure authentication of identification for computing devices</t>
  </si>
  <si>
    <t>Precomputing internal AES states in counter mode to protect keys used in AES computations</t>
  </si>
  <si>
    <t>Type conversion using floating-point unit</t>
  </si>
  <si>
    <t>Class D amplifier with variable switching frequency</t>
  </si>
  <si>
    <t>Method for assembling an electronic device</t>
  </si>
  <si>
    <t>Structures for shielding and mounting components in electronic devices</t>
  </si>
  <si>
    <t>Proximity sensor module with light reflector</t>
  </si>
  <si>
    <t>PoP structure with electrically insulating material between packages</t>
  </si>
  <si>
    <t>Self capturing and keyed mobile device button</t>
  </si>
  <si>
    <t>In cable micro input devices</t>
  </si>
  <si>
    <t>Programming schemes for 3-D non-volatile memory</t>
  </si>
  <si>
    <t>System and method for modifying musical data</t>
  </si>
  <si>
    <t>Multiple hardware paths for backlight control in computer systems</t>
  </si>
  <si>
    <t>Compensation methods for display brightness change associated with reduced refresh rate</t>
  </si>
  <si>
    <t>Parameter FIFO</t>
  </si>
  <si>
    <t>Methods of image fusion for image stabilization</t>
  </si>
  <si>
    <t>Device access using voice authentication</t>
  </si>
  <si>
    <t>Fast and accurate capacitance checker</t>
  </si>
  <si>
    <t>Recommender system for identifying a new set of media items responsive to an input set of media items and knowledge base metrics</t>
  </si>
  <si>
    <t>Multi-cycle delay for communication buses</t>
  </si>
  <si>
    <t>Interrupt distribution scheme</t>
  </si>
  <si>
    <t>Uneven wear leveling in analog memory devices</t>
  </si>
  <si>
    <t>Virtual machine communications</t>
  </si>
  <si>
    <t>Dynamic parameter profiles for electronic devices</t>
  </si>
  <si>
    <t>Multipoint touch surface controller</t>
  </si>
  <si>
    <t>Touch regions in diamond configuration</t>
  </si>
  <si>
    <t>Multi-button mouse</t>
  </si>
  <si>
    <t>Memory power savings in idle display case</t>
  </si>
  <si>
    <t>Dock with compliant connector mount</t>
  </si>
  <si>
    <t>Estimating user device location in a wireless network</t>
  </si>
  <si>
    <t>Systems and methods for transitioning between pedometer modes</t>
  </si>
  <si>
    <t>Intelligent adjustment of map viewports at launch</t>
  </si>
  <si>
    <t>Opaque thin film passivation</t>
  </si>
  <si>
    <t>Temperature regulated melt crucible for cold chamber die casting</t>
  </si>
  <si>
    <t>D749,077</t>
  </si>
  <si>
    <t>D749,009</t>
  </si>
  <si>
    <t>Link for band</t>
  </si>
  <si>
    <t>Liquid-based pressure sensitive adhesive for grounding applications</t>
  </si>
  <si>
    <t>Proactive security for mobile devices</t>
  </si>
  <si>
    <t>Device centric or interactive discovery</t>
  </si>
  <si>
    <t>Systems and methods for assembling non-occluding earbuds</t>
  </si>
  <si>
    <t>Decoder with selective iteration scheduling</t>
  </si>
  <si>
    <t>Electronic device with multiband antenna</t>
  </si>
  <si>
    <t>Using magnets to position cables/flexes during system assembly</t>
  </si>
  <si>
    <t>Method for reducing graphics rendering failures</t>
  </si>
  <si>
    <t>Faceted search results</t>
  </si>
  <si>
    <t>Embedded encryption/secure memory management unit for peripheral interface controller</t>
  </si>
  <si>
    <t>Dynamic adjustment of mobile device based on user activity</t>
  </si>
  <si>
    <t>Failure profiling for continued code optimization</t>
  </si>
  <si>
    <t>Multi-touch input discrimination</t>
  </si>
  <si>
    <t>Media playback power management devices and methods</t>
  </si>
  <si>
    <t>Electronic devices with flexible displays having fastened bent edges</t>
  </si>
  <si>
    <t>Display module reworkability</t>
  </si>
  <si>
    <t>Environmental seal maximizing sensor space beneath a button positioned in trim</t>
  </si>
  <si>
    <t>Methods of melting and introducing amorphous alloy feedstock for casting or processing</t>
  </si>
  <si>
    <t>D748,622</t>
  </si>
  <si>
    <t>D748,621</t>
  </si>
  <si>
    <t>D748,606</t>
  </si>
  <si>
    <t>Speaker stand</t>
  </si>
  <si>
    <t>D748,527</t>
  </si>
  <si>
    <t>Protective locking mechanism for device enclosure</t>
  </si>
  <si>
    <t>Session suspend and resume using a transient binding option messaging</t>
  </si>
  <si>
    <t>Operating geographic location systems</t>
  </si>
  <si>
    <t>Scheduling prioritized network searches for a multi-mode communication device</t>
  </si>
  <si>
    <t>Responding to a page message</t>
  </si>
  <si>
    <t>Methods and apparatus for reducing call drop rate</t>
  </si>
  <si>
    <t>Flare detection and mitigation in panoramic images</t>
  </si>
  <si>
    <t>Device-initiated codec rate change during a voice call</t>
  </si>
  <si>
    <t>Adjustable antenna structures for adjusting antenna performance in electronic devices</t>
  </si>
  <si>
    <t>Efficient media processing</t>
  </si>
  <si>
    <t>Adaptive audio codec selection during a communication session</t>
  </si>
  <si>
    <t>System and method for determining an accent pattern for a musical performance</t>
  </si>
  <si>
    <t>Reduction of contention between driver circuitry</t>
  </si>
  <si>
    <t>Multimedia interface progression bar</t>
  </si>
  <si>
    <t>User interfaces for content categorization and retrieval</t>
  </si>
  <si>
    <t>Object-of-interest detection and recognition with split, full-resolution image processing pipeline</t>
  </si>
  <si>
    <t>Semantic note taking system</t>
  </si>
  <si>
    <t>Fast search in a music sharing environment</t>
  </si>
  <si>
    <t>Concurrent inline cache optimization in accessing dynamically typed objects</t>
  </si>
  <si>
    <t>Application interface on multiple processors</t>
  </si>
  <si>
    <t>Command order re-sequencing in non-volatile memory</t>
  </si>
  <si>
    <t>Device, method, and graphical user interface with a dynamic gesture disambiguation threshold</t>
  </si>
  <si>
    <t>Toggle gesture during drag gesture</t>
  </si>
  <si>
    <t>Proximity and multi-touch sensor detection and demodulation</t>
  </si>
  <si>
    <t>System and method for virtual displays</t>
  </si>
  <si>
    <t>Application programming interfaces for data parallel computing on multiple processors</t>
  </si>
  <si>
    <t>GPU with dynamic performance adjustment</t>
  </si>
  <si>
    <t>Map service with network-based query for search</t>
  </si>
  <si>
    <t>Routing based on detected stops</t>
  </si>
  <si>
    <t>D748,147</t>
  </si>
  <si>
    <t>Display screen or portion threof with animated graphical user interface</t>
  </si>
  <si>
    <t>D748,146</t>
  </si>
  <si>
    <t>D748,116</t>
  </si>
  <si>
    <t>D748,091</t>
  </si>
  <si>
    <t>D748,062</t>
  </si>
  <si>
    <t>Component for electronic device</t>
  </si>
  <si>
    <t>D748,010</t>
  </si>
  <si>
    <t>D748,009</t>
  </si>
  <si>
    <t>D748,008</t>
  </si>
  <si>
    <t>D747,997</t>
  </si>
  <si>
    <t>Light source with light sensor</t>
  </si>
  <si>
    <t>While performing measurement for a first RAT performing tune away operations for a second RAT</t>
  </si>
  <si>
    <t>Methods and apparatus for efficient spectral usage in extensible carrier deployments</t>
  </si>
  <si>
    <t>Methods for control signaling for wireless systems</t>
  </si>
  <si>
    <t>Communicating latency-sensitive data over a wireless data link</t>
  </si>
  <si>
    <t>Reducing interarrival delays in network traffic</t>
  </si>
  <si>
    <t>Methods and apparatus for large scale distribution of electronic access clients</t>
  </si>
  <si>
    <t>Disabling access point notifications</t>
  </si>
  <si>
    <t>Setting a reminder that is triggered by a target user device</t>
  </si>
  <si>
    <t>Speaker having a horizontal former</t>
  </si>
  <si>
    <t>Multi-channel audio system having a shared current sense element for estimating individual speaker impedances</t>
  </si>
  <si>
    <t>Web-based video broadcasting system having multiple channels</t>
  </si>
  <si>
    <t>Image registration using sliding registration windows</t>
  </si>
  <si>
    <t>Unified tracking data management</t>
  </si>
  <si>
    <t>Distributing and synchronizing objects</t>
  </si>
  <si>
    <t>Detecting and recovering from a transmission channel change during a streaming media session</t>
  </si>
  <si>
    <t>Electronic device with noise-cancelling force sensor</t>
  </si>
  <si>
    <t>Tunable loop antennas</t>
  </si>
  <si>
    <t>Electronic device antenna structures with ferrite layers</t>
  </si>
  <si>
    <t>Vertically stacked image sensor</t>
  </si>
  <si>
    <t>Distortion cancellation in 3-D non-volatile memory</t>
  </si>
  <si>
    <t>Dynamic cell state resolution</t>
  </si>
  <si>
    <t>Speech recognition wake-up of a handheld portable electronic device</t>
  </si>
  <si>
    <t>Devices and methods for indicating active frame starts</t>
  </si>
  <si>
    <t>Systems and methods for reducing loss of transmittance due to column inversion</t>
  </si>
  <si>
    <t>Device and method for dynamically rendering an animation</t>
  </si>
  <si>
    <t>Systems and methods for generating refined, high fidelity normal maps for 2D and 3D textures</t>
  </si>
  <si>
    <t>Presenting E-mail on a touch device</t>
  </si>
  <si>
    <t>Efficient line detection method</t>
  </si>
  <si>
    <t>Apparatus and method for managing entitlements to program code</t>
  </si>
  <si>
    <t>Schema versioning for cloud hosted databases</t>
  </si>
  <si>
    <t>System and method for updating application archive files</t>
  </si>
  <si>
    <t>Device, method, and graphical user interface for navigation of concurrently open software applications</t>
  </si>
  <si>
    <t>Devices, methods, and graphical user interfaces for document manipulation</t>
  </si>
  <si>
    <t>Displaying a buy/download button based on purchase history</t>
  </si>
  <si>
    <t>Device, method, and graphical user interface for navigating and previewing content items</t>
  </si>
  <si>
    <t>Touch screen liquid crystal display</t>
  </si>
  <si>
    <t>Method, system, and graphical user interface for providing word recommendations</t>
  </si>
  <si>
    <t>Multi-stage device orientation detection</t>
  </si>
  <si>
    <t>Docking station with audio output</t>
  </si>
  <si>
    <t>Small form factor high-resolution camera</t>
  </si>
  <si>
    <t>Chassis for display backlight</t>
  </si>
  <si>
    <t>Providing navigation instructions while device is in locked mode</t>
  </si>
  <si>
    <t>Activated thread curing of liquid adhesives</t>
  </si>
  <si>
    <t>D747,728</t>
  </si>
  <si>
    <t>During warm up operations of a first RAT performing tune away operations for a second RAT</t>
  </si>
  <si>
    <t>Link adaptation resumption based on CQI offset</t>
  </si>
  <si>
    <t>Methods and apparatus for adaptive receiver mode selection during discontinuous reception</t>
  </si>
  <si>
    <t>Dynamic configuration of inactivity timeouts for data radio bearers</t>
  </si>
  <si>
    <t>Cell reselection using access point information</t>
  </si>
  <si>
    <t>Management of unwanted calls and/or text messages</t>
  </si>
  <si>
    <t>Loudness normalization based on user feedback</t>
  </si>
  <si>
    <t>Cascading power for accessories</t>
  </si>
  <si>
    <t>Editing operations facilitated by metadata</t>
  </si>
  <si>
    <t>Stochastic block allocation for improved wear leveling</t>
  </si>
  <si>
    <t>Operation of a computer with touch screen interface</t>
  </si>
  <si>
    <t>Power management enhancement</t>
  </si>
  <si>
    <t>Thermal architecture</t>
  </si>
  <si>
    <t>Display with column spacer structures for enhanced light leakage and pooling resistance</t>
  </si>
  <si>
    <t>Displays with reflective polarizers</t>
  </si>
  <si>
    <t>Display backlight with closely spaced light-emitting diode packages</t>
  </si>
  <si>
    <t>Optical pattern projection</t>
  </si>
  <si>
    <t>Light guide plate with blunt edges</t>
  </si>
  <si>
    <t>Cold chamber die casting with melt crucible under vacuum environment</t>
  </si>
  <si>
    <t>D747,344</t>
  </si>
  <si>
    <t>Display screen with graphical user interface</t>
  </si>
  <si>
    <t>D747,336</t>
  </si>
  <si>
    <t>D747,310</t>
  </si>
  <si>
    <t>D747,234</t>
  </si>
  <si>
    <t>Multi-layered ceramic enclosure</t>
  </si>
  <si>
    <t>Adaptive channel state feedback based on channel estimation characteristics and reporting requirements</t>
  </si>
  <si>
    <t>Managing power consumption of transmission circuitry in a wireless communication device</t>
  </si>
  <si>
    <t>System and method for filtering access points presented to a user and locking onto an access point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</si>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</sst>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"/>
    <numFmt numFmtId="166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0" xfId="1"/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0</xdr:row>
      <xdr:rowOff>0</xdr:rowOff>
    </xdr:from>
    <xdr:to>
      <xdr:col>21</xdr:col>
      <xdr:colOff>38100</xdr:colOff>
      <xdr:row>106</xdr:row>
      <xdr:rowOff>142875</xdr:rowOff>
    </xdr:to>
    <xdr:cxnSp macro="">
      <xdr:nvCxnSpPr>
        <xdr:cNvPr id="3" name="Straight Connector 2"/>
        <xdr:cNvCxnSpPr/>
      </xdr:nvCxnSpPr>
      <xdr:spPr>
        <a:xfrm>
          <a:off x="15049500" y="0"/>
          <a:ext cx="0" cy="17306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0</xdr:row>
      <xdr:rowOff>0</xdr:rowOff>
    </xdr:from>
    <xdr:to>
      <xdr:col>35</xdr:col>
      <xdr:colOff>38100</xdr:colOff>
      <xdr:row>71</xdr:row>
      <xdr:rowOff>19050</xdr:rowOff>
    </xdr:to>
    <xdr:cxnSp macro="">
      <xdr:nvCxnSpPr>
        <xdr:cNvPr id="4" name="Straight Connector 3"/>
        <xdr:cNvCxnSpPr/>
      </xdr:nvCxnSpPr>
      <xdr:spPr>
        <a:xfrm>
          <a:off x="16640175" y="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B56" sqref="B56"/>
    </sheetView>
  </sheetViews>
  <sheetFormatPr defaultRowHeight="12.75" x14ac:dyDescent="0.2"/>
  <cols>
    <col min="1" max="1" width="5.7109375" customWidth="1"/>
    <col min="2" max="2" width="22.7109375" bestFit="1" customWidth="1"/>
    <col min="3" max="3" width="15.140625" customWidth="1"/>
  </cols>
  <sheetData>
    <row r="2" spans="2:14" x14ac:dyDescent="0.2">
      <c r="B2" s="28"/>
      <c r="C2" s="32" t="s">
        <v>64</v>
      </c>
      <c r="D2" s="32"/>
      <c r="E2" s="32"/>
      <c r="F2" s="33"/>
      <c r="J2" t="s">
        <v>0</v>
      </c>
      <c r="K2" s="1">
        <v>106</v>
      </c>
    </row>
    <row r="3" spans="2:14" x14ac:dyDescent="0.2">
      <c r="B3" s="25" t="s">
        <v>58</v>
      </c>
      <c r="C3" s="34">
        <v>0.65</v>
      </c>
      <c r="D3" s="35"/>
      <c r="E3" s="35"/>
      <c r="F3" s="36"/>
      <c r="J3" t="s">
        <v>1</v>
      </c>
      <c r="K3" s="3">
        <v>5388</v>
      </c>
      <c r="L3" s="2" t="s">
        <v>11</v>
      </c>
    </row>
    <row r="4" spans="2:14" x14ac:dyDescent="0.2">
      <c r="B4" s="26" t="s">
        <v>59</v>
      </c>
      <c r="C4" s="42">
        <v>0.09</v>
      </c>
      <c r="D4" s="37"/>
      <c r="E4" s="37"/>
      <c r="F4" s="38"/>
      <c r="J4" t="s">
        <v>2</v>
      </c>
      <c r="K4" s="3">
        <f>+K3*K2</f>
        <v>571128</v>
      </c>
      <c r="L4" s="2"/>
    </row>
    <row r="5" spans="2:14" x14ac:dyDescent="0.2">
      <c r="B5" s="26" t="s">
        <v>63</v>
      </c>
      <c r="C5" s="42">
        <v>0.09</v>
      </c>
      <c r="D5" s="37"/>
      <c r="E5" s="37"/>
      <c r="F5" s="38"/>
      <c r="J5" t="s">
        <v>3</v>
      </c>
      <c r="K5" s="3">
        <v>232928</v>
      </c>
      <c r="L5" s="2" t="s">
        <v>11</v>
      </c>
      <c r="N5" s="4">
        <f>N6/K4</f>
        <v>0.26798896219411411</v>
      </c>
    </row>
    <row r="6" spans="2:14" x14ac:dyDescent="0.2">
      <c r="B6" s="26" t="s">
        <v>116</v>
      </c>
      <c r="C6" s="37" t="s">
        <v>118</v>
      </c>
      <c r="D6" s="37"/>
      <c r="E6" s="37"/>
      <c r="F6" s="38"/>
      <c r="J6" t="s">
        <v>4</v>
      </c>
      <c r="K6" s="3">
        <v>79872</v>
      </c>
      <c r="L6" s="2" t="s">
        <v>11</v>
      </c>
      <c r="N6" s="3">
        <f>+K5-K6</f>
        <v>153056</v>
      </c>
    </row>
    <row r="7" spans="2:14" x14ac:dyDescent="0.2">
      <c r="B7" s="26" t="s">
        <v>117</v>
      </c>
      <c r="C7" s="37" t="s">
        <v>118</v>
      </c>
      <c r="D7" s="37"/>
      <c r="E7" s="37"/>
      <c r="F7" s="38"/>
      <c r="J7" t="s">
        <v>5</v>
      </c>
      <c r="K7" s="3">
        <f>+K4-K5+K6</f>
        <v>418072</v>
      </c>
      <c r="L7" s="2"/>
      <c r="N7" s="3"/>
    </row>
    <row r="8" spans="2:14" x14ac:dyDescent="0.2">
      <c r="B8" s="26" t="s">
        <v>119</v>
      </c>
      <c r="C8" s="37"/>
      <c r="D8" s="37"/>
      <c r="E8" s="37"/>
      <c r="F8" s="38"/>
      <c r="K8" s="3"/>
      <c r="L8" s="2"/>
      <c r="N8" s="3"/>
    </row>
    <row r="9" spans="2:14" x14ac:dyDescent="0.2">
      <c r="B9" s="26" t="s">
        <v>120</v>
      </c>
      <c r="C9" s="37"/>
      <c r="D9" s="37"/>
      <c r="E9" s="37"/>
      <c r="F9" s="38"/>
      <c r="K9" s="3"/>
      <c r="L9" s="2"/>
      <c r="N9" s="3"/>
    </row>
    <row r="10" spans="2:14" x14ac:dyDescent="0.2">
      <c r="B10" s="27" t="s">
        <v>115</v>
      </c>
      <c r="C10" s="43">
        <v>0.08</v>
      </c>
      <c r="D10" s="39"/>
      <c r="E10" s="39"/>
      <c r="F10" s="40"/>
      <c r="L10" s="2"/>
      <c r="N10" s="3"/>
    </row>
    <row r="11" spans="2:14" x14ac:dyDescent="0.2">
      <c r="B11" s="26"/>
      <c r="C11" s="37"/>
      <c r="D11" s="37"/>
      <c r="E11" s="37"/>
      <c r="F11" s="38"/>
    </row>
    <row r="12" spans="2:14" x14ac:dyDescent="0.2">
      <c r="B12" s="25" t="s">
        <v>60</v>
      </c>
      <c r="C12" s="35"/>
      <c r="D12" s="35"/>
      <c r="E12" s="35"/>
      <c r="F12" s="36"/>
      <c r="K12" s="3"/>
    </row>
    <row r="13" spans="2:14" x14ac:dyDescent="0.2">
      <c r="B13" s="26" t="s">
        <v>61</v>
      </c>
      <c r="C13" s="37"/>
      <c r="D13" s="37"/>
      <c r="E13" s="37"/>
      <c r="F13" s="38"/>
    </row>
    <row r="14" spans="2:14" x14ac:dyDescent="0.2">
      <c r="B14" s="26" t="s">
        <v>62</v>
      </c>
      <c r="C14" s="37"/>
      <c r="D14" s="37"/>
      <c r="E14" s="37"/>
      <c r="F14" s="38"/>
    </row>
    <row r="15" spans="2:14" x14ac:dyDescent="0.2">
      <c r="B15" s="26"/>
      <c r="C15" s="37"/>
      <c r="D15" s="37"/>
      <c r="E15" s="37"/>
      <c r="F15" s="38"/>
    </row>
    <row r="16" spans="2:14" x14ac:dyDescent="0.2">
      <c r="B16" s="26"/>
      <c r="C16" s="37"/>
      <c r="D16" s="37"/>
      <c r="E16" s="37"/>
      <c r="F16" s="38"/>
    </row>
    <row r="17" spans="2:6" x14ac:dyDescent="0.2">
      <c r="B17" s="27"/>
      <c r="C17" s="39"/>
      <c r="D17" s="39"/>
      <c r="E17" s="39"/>
      <c r="F17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99"/>
  <sheetViews>
    <sheetView tabSelected="1" zoomScaleNormal="10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I17" sqref="AI17"/>
    </sheetView>
  </sheetViews>
  <sheetFormatPr defaultRowHeight="12.75" x14ac:dyDescent="0.2"/>
  <cols>
    <col min="1" max="1" width="5" bestFit="1" customWidth="1"/>
    <col min="2" max="2" width="29" customWidth="1"/>
    <col min="3" max="7" width="10.140625" style="2" bestFit="1" customWidth="1"/>
    <col min="8" max="8" width="9.140625" style="2"/>
    <col min="9" max="9" width="9.140625" style="15"/>
    <col min="10" max="10" width="9.140625" style="2"/>
    <col min="11" max="11" width="10.140625" style="2" bestFit="1" customWidth="1"/>
    <col min="12" max="26" width="10.28515625" style="2" customWidth="1"/>
    <col min="27" max="27" width="9.140625" style="2"/>
    <col min="52" max="52" width="15.7109375" customWidth="1"/>
    <col min="53" max="53" width="11.7109375" bestFit="1" customWidth="1"/>
  </cols>
  <sheetData>
    <row r="1" spans="1:50" x14ac:dyDescent="0.2">
      <c r="A1" s="29" t="s">
        <v>70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49</v>
      </c>
      <c r="H1" s="2" t="s">
        <v>50</v>
      </c>
      <c r="I1" s="15" t="s">
        <v>51</v>
      </c>
      <c r="J1" s="2" t="s">
        <v>52</v>
      </c>
      <c r="K1" s="2" t="s">
        <v>46</v>
      </c>
      <c r="L1" s="2" t="s">
        <v>47</v>
      </c>
      <c r="M1" s="2" t="s">
        <v>48</v>
      </c>
      <c r="N1" s="2" t="s">
        <v>29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71</v>
      </c>
      <c r="X1" s="2" t="s">
        <v>72</v>
      </c>
      <c r="Y1" s="2" t="s">
        <v>73</v>
      </c>
      <c r="Z1" s="2" t="s">
        <v>74</v>
      </c>
      <c r="AH1" s="19">
        <v>41909</v>
      </c>
      <c r="AI1" s="19">
        <v>42273</v>
      </c>
      <c r="AJ1" s="19">
        <f>+AI1+365</f>
        <v>42638</v>
      </c>
      <c r="AK1" s="19">
        <f t="shared" ref="AK1:AX1" si="0">+AJ1+365</f>
        <v>43003</v>
      </c>
      <c r="AL1" s="19">
        <f t="shared" si="0"/>
        <v>43368</v>
      </c>
      <c r="AM1" s="19">
        <f t="shared" si="0"/>
        <v>43733</v>
      </c>
      <c r="AN1" s="19">
        <f t="shared" si="0"/>
        <v>44098</v>
      </c>
      <c r="AO1" s="19">
        <f t="shared" si="0"/>
        <v>44463</v>
      </c>
      <c r="AP1" s="19">
        <f t="shared" si="0"/>
        <v>44828</v>
      </c>
      <c r="AQ1" s="19">
        <f t="shared" si="0"/>
        <v>45193</v>
      </c>
      <c r="AR1" s="19">
        <f t="shared" si="0"/>
        <v>45558</v>
      </c>
      <c r="AS1" s="19">
        <f t="shared" si="0"/>
        <v>45923</v>
      </c>
      <c r="AT1" s="19">
        <f t="shared" si="0"/>
        <v>46288</v>
      </c>
      <c r="AU1" s="19">
        <f t="shared" si="0"/>
        <v>46653</v>
      </c>
      <c r="AV1" s="19">
        <f t="shared" si="0"/>
        <v>47018</v>
      </c>
      <c r="AW1" s="19">
        <f t="shared" si="0"/>
        <v>47383</v>
      </c>
      <c r="AX1" s="19">
        <f t="shared" si="0"/>
        <v>47748</v>
      </c>
    </row>
    <row r="2" spans="1:50" x14ac:dyDescent="0.2">
      <c r="C2" s="18"/>
      <c r="D2" s="18"/>
      <c r="E2" s="18"/>
      <c r="F2" s="18"/>
      <c r="G2" s="18">
        <v>41272</v>
      </c>
      <c r="H2" s="18">
        <v>41363</v>
      </c>
      <c r="I2" s="41">
        <v>41454</v>
      </c>
      <c r="J2" s="18">
        <v>41545</v>
      </c>
      <c r="K2" s="18">
        <v>41636</v>
      </c>
      <c r="L2" s="18">
        <v>41727</v>
      </c>
      <c r="M2" s="18">
        <v>41818</v>
      </c>
      <c r="N2" s="18">
        <v>41909</v>
      </c>
      <c r="O2" s="18">
        <v>42000</v>
      </c>
      <c r="P2" s="18">
        <v>42091</v>
      </c>
      <c r="Q2" s="18">
        <v>42182</v>
      </c>
      <c r="R2" s="18">
        <v>42273</v>
      </c>
      <c r="S2" s="18">
        <v>42364</v>
      </c>
      <c r="T2" s="18">
        <f>+P2+365</f>
        <v>42456</v>
      </c>
      <c r="U2" s="18">
        <f t="shared" ref="U2:V2" si="1">+Q2+365</f>
        <v>42547</v>
      </c>
      <c r="V2" s="18">
        <f t="shared" si="1"/>
        <v>42638</v>
      </c>
      <c r="W2" s="18">
        <f>+S2+365</f>
        <v>42729</v>
      </c>
      <c r="X2" s="18">
        <f t="shared" ref="X2:Z2" si="2">+T2+365</f>
        <v>42821</v>
      </c>
      <c r="Y2" s="18">
        <f t="shared" si="2"/>
        <v>42912</v>
      </c>
      <c r="Z2" s="18">
        <f t="shared" si="2"/>
        <v>43003</v>
      </c>
      <c r="AC2">
        <f t="shared" ref="AC2:AH2" si="3">+AD2-1</f>
        <v>2009</v>
      </c>
      <c r="AD2">
        <f t="shared" si="3"/>
        <v>2010</v>
      </c>
      <c r="AE2">
        <f t="shared" si="3"/>
        <v>2011</v>
      </c>
      <c r="AF2">
        <f t="shared" si="3"/>
        <v>2012</v>
      </c>
      <c r="AG2">
        <f t="shared" si="3"/>
        <v>2013</v>
      </c>
      <c r="AH2">
        <f t="shared" si="3"/>
        <v>2014</v>
      </c>
      <c r="AI2">
        <f>+AJ2-1</f>
        <v>2015</v>
      </c>
      <c r="AJ2">
        <v>2016</v>
      </c>
      <c r="AK2">
        <v>2017</v>
      </c>
      <c r="AL2">
        <v>2018</v>
      </c>
      <c r="AM2">
        <v>2019</v>
      </c>
      <c r="AN2">
        <v>2020</v>
      </c>
      <c r="AO2">
        <f>+AN2+1</f>
        <v>2021</v>
      </c>
      <c r="AP2">
        <f t="shared" ref="AP2:AX2" si="4">+AO2+1</f>
        <v>2022</v>
      </c>
      <c r="AQ2">
        <f t="shared" si="4"/>
        <v>2023</v>
      </c>
      <c r="AR2">
        <f t="shared" si="4"/>
        <v>2024</v>
      </c>
      <c r="AS2">
        <f t="shared" si="4"/>
        <v>2025</v>
      </c>
      <c r="AT2">
        <f t="shared" si="4"/>
        <v>2026</v>
      </c>
      <c r="AU2">
        <f t="shared" si="4"/>
        <v>2027</v>
      </c>
      <c r="AV2">
        <f t="shared" si="4"/>
        <v>2028</v>
      </c>
      <c r="AW2">
        <f t="shared" si="4"/>
        <v>2029</v>
      </c>
      <c r="AX2">
        <f t="shared" si="4"/>
        <v>2030</v>
      </c>
    </row>
    <row r="3" spans="1:50" x14ac:dyDescent="0.2">
      <c r="B3" t="s">
        <v>90</v>
      </c>
      <c r="G3" s="2">
        <v>47.789000000000001</v>
      </c>
      <c r="H3" s="2">
        <v>37.43</v>
      </c>
      <c r="I3" s="15">
        <v>31.241</v>
      </c>
      <c r="J3" s="31">
        <f>150.257-I3-H3-G3</f>
        <v>33.797000000000011</v>
      </c>
      <c r="K3" s="31">
        <v>51.024999999999999</v>
      </c>
      <c r="L3" s="31">
        <v>43.719000000000001</v>
      </c>
      <c r="M3" s="31">
        <v>35.203000000000003</v>
      </c>
      <c r="N3" s="31">
        <f>169.219-M3-L3-K3</f>
        <v>39.271999999999998</v>
      </c>
      <c r="O3" s="31">
        <v>74.468000000000004</v>
      </c>
      <c r="P3" s="31">
        <v>61.17</v>
      </c>
      <c r="Q3" s="31">
        <v>47.533999999999999</v>
      </c>
      <c r="R3" s="31">
        <f>231.218-Q3-P3-O3</f>
        <v>48.045999999999992</v>
      </c>
      <c r="S3" s="31">
        <v>74.778999999999996</v>
      </c>
      <c r="T3" s="31">
        <v>51.192999999999998</v>
      </c>
      <c r="U3" s="44">
        <v>40.399000000000001</v>
      </c>
      <c r="V3" s="44"/>
      <c r="W3" s="44"/>
      <c r="X3" s="44"/>
      <c r="Y3" s="44"/>
      <c r="Z3" s="44"/>
    </row>
    <row r="4" spans="1:50" x14ac:dyDescent="0.2">
      <c r="B4" t="s">
        <v>101</v>
      </c>
      <c r="G4" s="30">
        <f t="shared" ref="G4:J4" si="5">G5/G3</f>
        <v>641.57023582832869</v>
      </c>
      <c r="H4" s="30">
        <f t="shared" si="5"/>
        <v>613.27811915575739</v>
      </c>
      <c r="I4" s="30">
        <f t="shared" si="5"/>
        <v>581.09535546237316</v>
      </c>
      <c r="J4" s="30">
        <f t="shared" si="5"/>
        <v>577.27017190874915</v>
      </c>
      <c r="K4" s="30">
        <f t="shared" ref="K4:P4" si="6">K5/K3</f>
        <v>636.90347868691822</v>
      </c>
      <c r="L4" s="30">
        <f t="shared" si="6"/>
        <v>596.1710011665408</v>
      </c>
      <c r="M4" s="30">
        <f t="shared" si="6"/>
        <v>561.06013692014881</v>
      </c>
      <c r="N4" s="30">
        <f t="shared" si="6"/>
        <v>602.9232022815238</v>
      </c>
      <c r="O4" s="30">
        <f t="shared" si="6"/>
        <v>687.3019283450609</v>
      </c>
      <c r="P4" s="30">
        <f t="shared" si="6"/>
        <v>658.52542095798594</v>
      </c>
      <c r="Q4" s="30">
        <f>+Q5/Q3</f>
        <v>659.90659317541133</v>
      </c>
      <c r="R4" s="30">
        <f>+R5/R3</f>
        <v>670.37838737876211</v>
      </c>
      <c r="S4" s="30">
        <f>+S5/S3</f>
        <v>690.5013439602028</v>
      </c>
      <c r="T4" s="30">
        <f>T5/T3</f>
        <v>641.82603090266252</v>
      </c>
      <c r="U4" s="30">
        <f>U5/U3</f>
        <v>595.26225896680614</v>
      </c>
      <c r="V4" s="30"/>
      <c r="W4" s="30"/>
      <c r="X4" s="30"/>
      <c r="Y4" s="30"/>
      <c r="Z4" s="30"/>
    </row>
    <row r="5" spans="1:50" x14ac:dyDescent="0.2">
      <c r="B5" t="s">
        <v>100</v>
      </c>
      <c r="G5" s="5">
        <v>30660</v>
      </c>
      <c r="H5" s="5">
        <v>22955</v>
      </c>
      <c r="I5" s="17">
        <v>18154</v>
      </c>
      <c r="J5" s="5">
        <f>91279-I5-H5-G5</f>
        <v>19510</v>
      </c>
      <c r="K5" s="5">
        <v>32498</v>
      </c>
      <c r="L5" s="5">
        <v>26064</v>
      </c>
      <c r="M5" s="5">
        <v>19751</v>
      </c>
      <c r="N5" s="5">
        <f>101991-M5-L5-K5</f>
        <v>23678</v>
      </c>
      <c r="O5" s="5">
        <v>51182</v>
      </c>
      <c r="P5" s="5">
        <v>40282</v>
      </c>
      <c r="Q5" s="5">
        <v>31368</v>
      </c>
      <c r="R5" s="5">
        <f>155041-Q5-P5-O5</f>
        <v>32209</v>
      </c>
      <c r="S5" s="5">
        <v>51635</v>
      </c>
      <c r="T5" s="5">
        <v>32857</v>
      </c>
      <c r="U5" s="5">
        <v>24048</v>
      </c>
      <c r="V5" s="5"/>
      <c r="W5" s="5"/>
      <c r="X5" s="5"/>
      <c r="Y5" s="5"/>
      <c r="Z5" s="5"/>
    </row>
    <row r="6" spans="1:50" x14ac:dyDescent="0.2">
      <c r="B6" t="s">
        <v>111</v>
      </c>
      <c r="G6" s="8">
        <f t="shared" ref="G6:J6" si="7">G5/G24</f>
        <v>0.56244496624596418</v>
      </c>
      <c r="H6" s="8">
        <f t="shared" si="7"/>
        <v>0.52645460174758618</v>
      </c>
      <c r="I6" s="8">
        <f t="shared" si="7"/>
        <v>0.51394275684398272</v>
      </c>
      <c r="J6" s="8">
        <f t="shared" si="7"/>
        <v>0.5206554227156277</v>
      </c>
      <c r="K6" s="8">
        <f t="shared" ref="K6:T6" si="8">K5/K24</f>
        <v>0.56426016598951279</v>
      </c>
      <c r="L6" s="8">
        <f t="shared" si="8"/>
        <v>0.57100293563510496</v>
      </c>
      <c r="M6" s="8">
        <f t="shared" si="8"/>
        <v>0.52765013891857238</v>
      </c>
      <c r="N6" s="8">
        <f t="shared" si="8"/>
        <v>0.56211570875768579</v>
      </c>
      <c r="O6" s="8">
        <f t="shared" si="8"/>
        <v>0.68609498786847012</v>
      </c>
      <c r="P6" s="8">
        <f t="shared" si="8"/>
        <v>0.6943975176693673</v>
      </c>
      <c r="Q6" s="8">
        <f t="shared" si="8"/>
        <v>0.63235560931357726</v>
      </c>
      <c r="R6" s="8">
        <f t="shared" si="8"/>
        <v>0.62540533193530223</v>
      </c>
      <c r="S6" s="8">
        <f t="shared" si="8"/>
        <v>0.68055409110080134</v>
      </c>
      <c r="T6" s="8">
        <f t="shared" si="8"/>
        <v>0.64990011274403148</v>
      </c>
      <c r="U6" s="8">
        <f t="shared" ref="U6" si="9">U5/U24</f>
        <v>0.56773218754426558</v>
      </c>
      <c r="V6" s="8"/>
      <c r="W6" s="8"/>
      <c r="X6" s="8"/>
      <c r="Y6" s="8"/>
      <c r="Z6" s="8"/>
    </row>
    <row r="7" spans="1:50" x14ac:dyDescent="0.2">
      <c r="B7" t="s">
        <v>123</v>
      </c>
      <c r="I7" s="8"/>
      <c r="J7" s="8"/>
      <c r="K7" s="8">
        <f>K5/G5-1</f>
        <v>5.9947814742335348E-2</v>
      </c>
      <c r="L7" s="8">
        <f t="shared" ref="L7" si="10">L5/H5-1</f>
        <v>0.13543890219995647</v>
      </c>
      <c r="M7" s="8">
        <f>M5/I5-1</f>
        <v>8.7969593478021357E-2</v>
      </c>
      <c r="N7" s="8">
        <f t="shared" ref="N7" si="11">N5/J5-1</f>
        <v>0.21363403382880564</v>
      </c>
      <c r="O7" s="8">
        <f>O5/K5-1</f>
        <v>0.57492768785771431</v>
      </c>
      <c r="P7" s="8">
        <f t="shared" ref="P7" si="12">P5/L5-1</f>
        <v>0.5455033763044812</v>
      </c>
      <c r="Q7" s="8">
        <f>Q5/M5-1</f>
        <v>0.58817275074679753</v>
      </c>
      <c r="R7" s="8">
        <f t="shared" ref="R7" si="13">R5/N5-1</f>
        <v>0.36029225441337953</v>
      </c>
      <c r="S7" s="8">
        <f>S5/O5-1</f>
        <v>8.8507678480715946E-3</v>
      </c>
      <c r="T7" s="8">
        <f t="shared" ref="T7:U7" si="14">T5/P5-1</f>
        <v>-0.18432550518842161</v>
      </c>
      <c r="U7" s="8">
        <f t="shared" si="14"/>
        <v>-0.2333588370313695</v>
      </c>
      <c r="V7" s="8"/>
      <c r="W7" s="8"/>
      <c r="X7" s="8"/>
      <c r="Y7" s="8"/>
      <c r="Z7" s="8"/>
    </row>
    <row r="8" spans="1:50" x14ac:dyDescent="0.2">
      <c r="K8" s="18"/>
      <c r="L8" s="18"/>
      <c r="M8" s="18"/>
      <c r="N8" s="18"/>
      <c r="O8" s="18"/>
      <c r="P8" s="8"/>
      <c r="Q8" s="18"/>
      <c r="R8" s="18"/>
      <c r="S8" s="18"/>
      <c r="T8" s="8"/>
      <c r="U8" s="18"/>
      <c r="V8" s="18"/>
      <c r="W8" s="18"/>
      <c r="X8" s="18"/>
      <c r="Y8" s="18"/>
      <c r="Z8" s="18"/>
    </row>
    <row r="9" spans="1:50" x14ac:dyDescent="0.2">
      <c r="B9" t="s">
        <v>102</v>
      </c>
      <c r="G9" s="44">
        <v>22.86</v>
      </c>
      <c r="H9" s="31">
        <v>19.477</v>
      </c>
      <c r="I9" s="45">
        <v>14.617000000000001</v>
      </c>
      <c r="J9" s="31">
        <f>71.033-I9-H9-G9</f>
        <v>14.078999999999994</v>
      </c>
      <c r="K9" s="31">
        <v>26.035</v>
      </c>
      <c r="L9" s="31">
        <v>16.350000000000001</v>
      </c>
      <c r="M9" s="31">
        <v>13.276</v>
      </c>
      <c r="N9" s="31">
        <f>67.977-M9-L9-K9</f>
        <v>12.316000000000006</v>
      </c>
      <c r="O9" s="31">
        <v>21.419</v>
      </c>
      <c r="P9" s="31">
        <v>12.622999999999999</v>
      </c>
      <c r="Q9" s="31">
        <v>10.930999999999999</v>
      </c>
      <c r="R9" s="31">
        <f>54.856-Q9-P9-O9</f>
        <v>9.8830000000000062</v>
      </c>
      <c r="S9" s="31">
        <v>16.122</v>
      </c>
      <c r="T9" s="31">
        <v>10.250999999999999</v>
      </c>
      <c r="U9" s="44">
        <v>9.9499999999999993</v>
      </c>
      <c r="V9" s="44"/>
      <c r="W9" s="44"/>
      <c r="X9" s="44"/>
      <c r="Y9" s="44"/>
      <c r="Z9" s="44"/>
    </row>
    <row r="10" spans="1:50" x14ac:dyDescent="0.2">
      <c r="B10" t="s">
        <v>109</v>
      </c>
      <c r="G10" s="30">
        <f t="shared" ref="G10:J10" si="15">G11/G9</f>
        <v>466.92913385826773</v>
      </c>
      <c r="H10" s="30">
        <f t="shared" si="15"/>
        <v>449.04246033783437</v>
      </c>
      <c r="I10" s="30">
        <f t="shared" si="15"/>
        <v>436.06759252924672</v>
      </c>
      <c r="J10" s="30">
        <f t="shared" si="15"/>
        <v>439.37779671851712</v>
      </c>
      <c r="K10" s="30">
        <f t="shared" ref="K10:S10" si="16">K11/K9</f>
        <v>440.48396389475704</v>
      </c>
      <c r="L10" s="30">
        <f t="shared" si="16"/>
        <v>465.44342507645257</v>
      </c>
      <c r="M10" s="30">
        <f t="shared" si="16"/>
        <v>443.5824043386562</v>
      </c>
      <c r="N10" s="30">
        <f t="shared" si="16"/>
        <v>431.63364728808034</v>
      </c>
      <c r="O10" s="30">
        <f t="shared" si="16"/>
        <v>419.48737102572483</v>
      </c>
      <c r="P10" s="30">
        <f t="shared" si="16"/>
        <v>430.00871425176268</v>
      </c>
      <c r="Q10" s="30">
        <f t="shared" si="16"/>
        <v>398.68264568657946</v>
      </c>
      <c r="R10" s="30">
        <f t="shared" si="16"/>
        <v>450.875240311646</v>
      </c>
      <c r="S10" s="30">
        <f t="shared" si="16"/>
        <v>439.39957821610221</v>
      </c>
      <c r="T10" s="30">
        <f>T11/T9</f>
        <v>430.49458589405913</v>
      </c>
      <c r="U10" s="46">
        <f>U11/U9</f>
        <v>490.05025125628146</v>
      </c>
      <c r="V10" s="46"/>
      <c r="W10" s="46"/>
      <c r="X10" s="46"/>
      <c r="Y10" s="46"/>
      <c r="Z10" s="46"/>
    </row>
    <row r="11" spans="1:50" x14ac:dyDescent="0.2">
      <c r="B11" t="s">
        <v>110</v>
      </c>
      <c r="G11" s="5">
        <v>10674</v>
      </c>
      <c r="H11" s="5">
        <v>8746</v>
      </c>
      <c r="I11" s="17">
        <v>6374</v>
      </c>
      <c r="J11" s="5">
        <f>31980-I11-H11-G11</f>
        <v>6186</v>
      </c>
      <c r="K11" s="5">
        <v>11468</v>
      </c>
      <c r="L11" s="5">
        <v>7610</v>
      </c>
      <c r="M11" s="5">
        <v>5889</v>
      </c>
      <c r="N11" s="5">
        <f>30283-M11-L11-K11</f>
        <v>5316</v>
      </c>
      <c r="O11" s="5">
        <v>8985</v>
      </c>
      <c r="P11" s="5">
        <v>5428</v>
      </c>
      <c r="Q11" s="5">
        <v>4358</v>
      </c>
      <c r="R11" s="5">
        <f>23227-Q11-P11-O11</f>
        <v>4456</v>
      </c>
      <c r="S11" s="5">
        <v>7084</v>
      </c>
      <c r="T11" s="5">
        <v>4413</v>
      </c>
      <c r="U11" s="5">
        <v>4876</v>
      </c>
      <c r="V11" s="5"/>
      <c r="W11" s="5"/>
      <c r="X11" s="5"/>
      <c r="Y11" s="5"/>
      <c r="Z11" s="5"/>
    </row>
    <row r="12" spans="1:50" x14ac:dyDescent="0.2">
      <c r="B12" t="s">
        <v>111</v>
      </c>
      <c r="G12" s="8">
        <f t="shared" ref="G12:J12" si="17">G11/G24</f>
        <v>0.19581009685940709</v>
      </c>
      <c r="H12" s="8">
        <f t="shared" si="17"/>
        <v>0.20058252872508772</v>
      </c>
      <c r="I12" s="8">
        <f t="shared" si="17"/>
        <v>0.18044899923562552</v>
      </c>
      <c r="J12" s="8">
        <f t="shared" si="17"/>
        <v>0.16508326216908625</v>
      </c>
      <c r="K12" s="8">
        <f t="shared" ref="K12:S12" si="18">K11/K24</f>
        <v>0.1991179636767719</v>
      </c>
      <c r="L12" s="8">
        <f t="shared" si="18"/>
        <v>0.166717784690882</v>
      </c>
      <c r="M12" s="8">
        <f t="shared" si="18"/>
        <v>0.1573252831801667</v>
      </c>
      <c r="N12" s="8">
        <f t="shared" si="18"/>
        <v>0.12620183747596325</v>
      </c>
      <c r="O12" s="8">
        <f t="shared" si="18"/>
        <v>0.12044397377980938</v>
      </c>
      <c r="P12" s="8">
        <f t="shared" si="18"/>
        <v>9.3570074125150837E-2</v>
      </c>
      <c r="Q12" s="8">
        <f t="shared" si="18"/>
        <v>8.7854046971071464E-2</v>
      </c>
      <c r="R12" s="8">
        <f t="shared" si="18"/>
        <v>8.6522591794334094E-2</v>
      </c>
      <c r="S12" s="8">
        <f t="shared" si="18"/>
        <v>9.3367777309152258E-2</v>
      </c>
      <c r="T12" s="8">
        <f t="shared" ref="T12:U12" si="19">T11/T24</f>
        <v>8.7287615958225373E-2</v>
      </c>
      <c r="U12" s="8">
        <f t="shared" si="19"/>
        <v>0.11511402804664998</v>
      </c>
      <c r="V12" s="8"/>
      <c r="W12" s="8"/>
      <c r="X12" s="8"/>
      <c r="Y12" s="8"/>
      <c r="Z12" s="8"/>
    </row>
    <row r="13" spans="1:50" x14ac:dyDescent="0.2">
      <c r="B13" t="s">
        <v>122</v>
      </c>
      <c r="K13" s="31"/>
      <c r="L13" s="18"/>
      <c r="M13" s="18"/>
      <c r="N13" s="8">
        <f t="shared" ref="N13:R13" si="20">N11/J11-1</f>
        <v>-0.14064015518913675</v>
      </c>
      <c r="O13" s="8">
        <f t="shared" si="20"/>
        <v>-0.21651552145099406</v>
      </c>
      <c r="P13" s="8">
        <f t="shared" si="20"/>
        <v>-0.28672798948751643</v>
      </c>
      <c r="Q13" s="8">
        <f t="shared" si="20"/>
        <v>-0.25997622686364408</v>
      </c>
      <c r="R13" s="8">
        <f t="shared" si="20"/>
        <v>-0.16177577125658393</v>
      </c>
      <c r="S13" s="8">
        <f>S11/O11-1</f>
        <v>-0.21157484696716755</v>
      </c>
      <c r="T13" s="8">
        <f t="shared" ref="T13:U13" si="21">T11/P11-1</f>
        <v>-0.18699336772291819</v>
      </c>
      <c r="U13" s="8">
        <f t="shared" si="21"/>
        <v>0.11886186324001846</v>
      </c>
      <c r="V13" s="8"/>
      <c r="W13" s="8"/>
      <c r="X13" s="8"/>
      <c r="Y13" s="8"/>
      <c r="Z13" s="8"/>
    </row>
    <row r="14" spans="1:50" x14ac:dyDescent="0.2">
      <c r="K14" s="31"/>
      <c r="L14" s="18"/>
      <c r="M14" s="18"/>
      <c r="N14" s="18"/>
      <c r="O14" s="8"/>
      <c r="P14" s="8"/>
      <c r="Q14" s="5"/>
      <c r="R14" s="18"/>
      <c r="S14" s="5"/>
      <c r="T14" s="8"/>
      <c r="U14" s="18"/>
      <c r="V14" s="18"/>
      <c r="W14" s="18"/>
      <c r="X14" s="18"/>
      <c r="Y14" s="18"/>
      <c r="Z14" s="18"/>
    </row>
    <row r="15" spans="1:50" x14ac:dyDescent="0.2">
      <c r="B15" t="s">
        <v>103</v>
      </c>
      <c r="G15" s="31">
        <v>4.0609999999999999</v>
      </c>
      <c r="H15" s="31">
        <v>3.952</v>
      </c>
      <c r="I15" s="15">
        <v>3.8</v>
      </c>
      <c r="J15" s="2">
        <v>4.5999999999999996</v>
      </c>
      <c r="K15" s="44">
        <v>4.8369999999999997</v>
      </c>
      <c r="L15" s="31">
        <v>4.1360000000000001</v>
      </c>
      <c r="M15" s="31">
        <v>4.4130000000000003</v>
      </c>
      <c r="N15" s="31">
        <f>18.906-M15-L15-K15</f>
        <v>5.52</v>
      </c>
      <c r="O15" s="31">
        <v>5.5190000000000001</v>
      </c>
      <c r="P15" s="31">
        <v>4.5629999999999997</v>
      </c>
      <c r="Q15" s="31">
        <v>4.7960000000000003</v>
      </c>
      <c r="R15" s="31">
        <f>20.587-Q15-P15-O15</f>
        <v>5.7090000000000014</v>
      </c>
      <c r="S15" s="31">
        <v>5.3120000000000003</v>
      </c>
      <c r="T15" s="31">
        <v>4.0339999999999998</v>
      </c>
      <c r="U15" s="31">
        <v>4.2519999999999998</v>
      </c>
      <c r="V15" s="44">
        <v>4</v>
      </c>
      <c r="W15" s="44"/>
      <c r="X15" s="44"/>
      <c r="Y15" s="44"/>
      <c r="Z15" s="44"/>
    </row>
    <row r="16" spans="1:50" x14ac:dyDescent="0.2">
      <c r="B16" t="s">
        <v>112</v>
      </c>
      <c r="G16" s="30">
        <f t="shared" ref="G16:J16" si="22">G17/G15</f>
        <v>1359.0248707214971</v>
      </c>
      <c r="H16" s="30">
        <f t="shared" si="22"/>
        <v>1378.2894736842106</v>
      </c>
      <c r="I16" s="30">
        <f t="shared" si="22"/>
        <v>1287.6315789473686</v>
      </c>
      <c r="J16" s="30">
        <f t="shared" si="22"/>
        <v>1222.608695652174</v>
      </c>
      <c r="K16" s="30">
        <f t="shared" ref="K16:S16" si="23">K17/K15</f>
        <v>1322.1004755013439</v>
      </c>
      <c r="L16" s="30">
        <f t="shared" si="23"/>
        <v>1334.3810444874275</v>
      </c>
      <c r="M16" s="30">
        <f t="shared" si="23"/>
        <v>999.99999999999989</v>
      </c>
      <c r="N16" s="30">
        <f t="shared" si="23"/>
        <v>1404.3478260869567</v>
      </c>
      <c r="O16" s="30">
        <f t="shared" si="23"/>
        <v>1258.1989490849792</v>
      </c>
      <c r="P16" s="30">
        <f t="shared" si="23"/>
        <v>1230.550076703923</v>
      </c>
      <c r="Q16" s="30">
        <f t="shared" si="23"/>
        <v>1257.2977481234361</v>
      </c>
      <c r="R16" s="30">
        <f t="shared" si="23"/>
        <v>1205.4650551760376</v>
      </c>
      <c r="S16" s="30">
        <f t="shared" si="23"/>
        <v>1269.9548192771083</v>
      </c>
      <c r="T16" s="30">
        <f>T17/T15</f>
        <v>1265.9890927119484</v>
      </c>
      <c r="U16" s="30">
        <f>(U17/U15)</f>
        <v>1232.1260583254939</v>
      </c>
      <c r="V16" s="30">
        <f>U16</f>
        <v>1232.1260583254939</v>
      </c>
      <c r="W16" s="30"/>
      <c r="X16" s="30"/>
      <c r="Y16" s="30"/>
      <c r="Z16" s="30"/>
    </row>
    <row r="17" spans="2:50" x14ac:dyDescent="0.2">
      <c r="B17" t="s">
        <v>113</v>
      </c>
      <c r="C17" s="5"/>
      <c r="D17" s="5"/>
      <c r="E17" s="5"/>
      <c r="F17" s="5"/>
      <c r="G17" s="5">
        <v>5519</v>
      </c>
      <c r="H17" s="5">
        <v>5447</v>
      </c>
      <c r="I17" s="17">
        <v>4893</v>
      </c>
      <c r="J17" s="5">
        <f>21483-I17-H17-G17</f>
        <v>5624</v>
      </c>
      <c r="K17" s="5">
        <v>6395</v>
      </c>
      <c r="L17" s="5">
        <v>5519</v>
      </c>
      <c r="M17" s="5">
        <v>4413</v>
      </c>
      <c r="N17" s="5">
        <f>24079-M17-L17-K17</f>
        <v>7752</v>
      </c>
      <c r="O17" s="5">
        <v>6944</v>
      </c>
      <c r="P17" s="5">
        <v>5615</v>
      </c>
      <c r="Q17" s="5">
        <v>6030</v>
      </c>
      <c r="R17" s="5">
        <f>25471-Q17-P17-O17</f>
        <v>6882</v>
      </c>
      <c r="S17" s="5">
        <v>6746</v>
      </c>
      <c r="T17" s="5">
        <v>5107</v>
      </c>
      <c r="U17" s="5">
        <v>5239</v>
      </c>
      <c r="V17" s="5">
        <f>V15*V16</f>
        <v>4928.5042333019755</v>
      </c>
      <c r="W17" s="5"/>
      <c r="X17" s="5"/>
      <c r="Y17" s="5"/>
      <c r="Z17" s="5"/>
    </row>
    <row r="18" spans="2:50" x14ac:dyDescent="0.2">
      <c r="B18" t="s">
        <v>111</v>
      </c>
      <c r="G18" s="8">
        <f t="shared" ref="G18:J18" si="24">G17/G24</f>
        <v>0.10124376284120927</v>
      </c>
      <c r="H18" s="8">
        <f t="shared" si="24"/>
        <v>0.12492259706900902</v>
      </c>
      <c r="I18" s="8">
        <f t="shared" si="24"/>
        <v>0.13852164312204512</v>
      </c>
      <c r="J18" s="8">
        <f t="shared" si="24"/>
        <v>0.15008539709649871</v>
      </c>
      <c r="K18" s="8">
        <f t="shared" ref="K18:S18" si="25">K17/K24</f>
        <v>0.11103587179220058</v>
      </c>
      <c r="L18" s="8">
        <f t="shared" si="25"/>
        <v>0.12090873241905095</v>
      </c>
      <c r="M18" s="8">
        <f t="shared" si="25"/>
        <v>0.11789378072237658</v>
      </c>
      <c r="N18" s="8">
        <f t="shared" si="25"/>
        <v>0.18403247631935046</v>
      </c>
      <c r="O18" s="8">
        <f t="shared" si="25"/>
        <v>9.3084357699164871E-2</v>
      </c>
      <c r="P18" s="8">
        <f t="shared" si="25"/>
        <v>9.6793656266161002E-2</v>
      </c>
      <c r="Q18" s="8">
        <f t="shared" si="25"/>
        <v>0.12156032657998185</v>
      </c>
      <c r="R18" s="8">
        <f t="shared" si="25"/>
        <v>0.13362847323352944</v>
      </c>
      <c r="S18" s="8">
        <f t="shared" si="25"/>
        <v>8.891290594685787E-2</v>
      </c>
      <c r="T18" s="8">
        <f t="shared" ref="T18" si="26">T17/T24</f>
        <v>0.10101469628340289</v>
      </c>
      <c r="U18" s="8">
        <f>U17/U24</f>
        <v>0.12368383776382265</v>
      </c>
      <c r="V18" s="8">
        <f>V17/V24</f>
        <v>0.10633028125240233</v>
      </c>
      <c r="W18" s="8"/>
      <c r="X18" s="8"/>
      <c r="Y18" s="8"/>
      <c r="Z18" s="8"/>
    </row>
    <row r="19" spans="2:50" x14ac:dyDescent="0.2">
      <c r="B19" t="s">
        <v>121</v>
      </c>
      <c r="H19" s="31"/>
      <c r="L19" s="18"/>
      <c r="M19" s="8"/>
      <c r="N19" s="8">
        <f t="shared" ref="N19" si="27">N17/J17-1</f>
        <v>0.37837837837837829</v>
      </c>
      <c r="O19" s="8">
        <f t="shared" ref="O19" si="28">O17/K17-1</f>
        <v>8.5848318999218076E-2</v>
      </c>
      <c r="P19" s="8">
        <f t="shared" ref="P19:R19" si="29">P17/L17-1</f>
        <v>1.7394455517303786E-2</v>
      </c>
      <c r="Q19" s="8">
        <f t="shared" si="29"/>
        <v>0.36641740312712434</v>
      </c>
      <c r="R19" s="8">
        <f t="shared" si="29"/>
        <v>-0.11222910216718263</v>
      </c>
      <c r="S19" s="8">
        <f>S17/O17-1</f>
        <v>-2.8513824884792593E-2</v>
      </c>
      <c r="T19" s="8">
        <f t="shared" ref="T19:V19" si="30">T17/P17-1</f>
        <v>-9.0471950133570789E-2</v>
      </c>
      <c r="U19" s="8">
        <f t="shared" si="30"/>
        <v>-0.13117744610281923</v>
      </c>
      <c r="V19" s="8">
        <f t="shared" si="30"/>
        <v>-0.28385582195553971</v>
      </c>
      <c r="W19" s="8"/>
      <c r="X19" s="8"/>
      <c r="Y19" s="8"/>
      <c r="Z19" s="8"/>
    </row>
    <row r="20" spans="2:50" x14ac:dyDescent="0.2">
      <c r="H20" s="31"/>
      <c r="L20" s="18"/>
      <c r="M20" s="18"/>
      <c r="N20" s="18"/>
      <c r="O20" s="8"/>
      <c r="P20" s="8"/>
      <c r="Q20" s="31"/>
      <c r="R20" s="18"/>
      <c r="T20" s="8"/>
      <c r="U20" s="18"/>
      <c r="V20" s="18"/>
      <c r="W20" s="18"/>
      <c r="X20" s="18"/>
      <c r="Y20" s="18"/>
      <c r="Z20" s="18"/>
    </row>
    <row r="21" spans="2:50" x14ac:dyDescent="0.2">
      <c r="B21" t="s">
        <v>104</v>
      </c>
      <c r="G21" s="2">
        <v>12.7</v>
      </c>
      <c r="H21" s="31">
        <v>5.633</v>
      </c>
      <c r="I21" s="45">
        <v>4.569</v>
      </c>
      <c r="K21" s="18"/>
      <c r="L21" s="18"/>
      <c r="M21" s="18"/>
      <c r="N21" s="18"/>
      <c r="O21" s="8"/>
      <c r="P21" s="8"/>
      <c r="Q21" s="18"/>
      <c r="R21" s="18"/>
      <c r="S21" s="18"/>
      <c r="T21" s="8"/>
      <c r="U21" s="18"/>
      <c r="V21" s="18"/>
      <c r="W21" s="18"/>
      <c r="X21" s="18"/>
      <c r="Y21" s="18"/>
      <c r="Z21" s="18"/>
    </row>
    <row r="22" spans="2:50" x14ac:dyDescent="0.2">
      <c r="B22" t="s">
        <v>114</v>
      </c>
      <c r="G22" s="5">
        <v>3687</v>
      </c>
      <c r="H22" s="5">
        <v>4114</v>
      </c>
      <c r="I22" s="17">
        <v>3990</v>
      </c>
      <c r="J22" s="5">
        <f>16051-I22-H22-G22</f>
        <v>4260</v>
      </c>
      <c r="K22" s="5">
        <v>4397</v>
      </c>
      <c r="L22" s="5">
        <v>4573</v>
      </c>
      <c r="M22" s="5">
        <v>4485</v>
      </c>
      <c r="N22" s="5">
        <f>18063-M22-L22-K22</f>
        <v>4608</v>
      </c>
      <c r="O22" s="5">
        <v>4799</v>
      </c>
      <c r="P22" s="5">
        <v>4996</v>
      </c>
      <c r="Q22" s="5">
        <v>5028</v>
      </c>
      <c r="R22" s="5">
        <f>19909-Q22-P22-O22</f>
        <v>5086</v>
      </c>
      <c r="S22" s="5">
        <v>6056</v>
      </c>
      <c r="T22" s="5">
        <v>6000</v>
      </c>
      <c r="U22" s="5">
        <v>5976</v>
      </c>
      <c r="V22" s="18"/>
      <c r="W22" s="18"/>
      <c r="X22" s="18"/>
      <c r="Y22" s="18"/>
      <c r="Z22" s="18"/>
    </row>
    <row r="23" spans="2:50" x14ac:dyDescent="0.2"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50" s="6" customFormat="1" x14ac:dyDescent="0.2">
      <c r="B24" s="6" t="s">
        <v>7</v>
      </c>
      <c r="C24" s="7"/>
      <c r="D24" s="7"/>
      <c r="E24" s="7"/>
      <c r="F24" s="7"/>
      <c r="G24" s="7">
        <v>54512</v>
      </c>
      <c r="H24" s="7">
        <v>43603</v>
      </c>
      <c r="I24" s="7">
        <v>35323</v>
      </c>
      <c r="J24" s="7">
        <v>37472</v>
      </c>
      <c r="K24" s="7">
        <v>57594</v>
      </c>
      <c r="L24" s="7">
        <v>45646</v>
      </c>
      <c r="M24" s="7">
        <v>37432</v>
      </c>
      <c r="N24" s="7">
        <v>42123</v>
      </c>
      <c r="O24" s="7">
        <v>74599</v>
      </c>
      <c r="P24" s="7">
        <v>58010</v>
      </c>
      <c r="Q24" s="7">
        <v>49605</v>
      </c>
      <c r="R24" s="7">
        <v>51501</v>
      </c>
      <c r="S24" s="7">
        <v>75872</v>
      </c>
      <c r="T24" s="7">
        <v>50557</v>
      </c>
      <c r="U24" s="7">
        <v>42358</v>
      </c>
      <c r="V24" s="7">
        <f>+R24*0.9</f>
        <v>46350.9</v>
      </c>
      <c r="W24" s="7">
        <f t="shared" ref="W24:Z24" si="31">+S24*0.9</f>
        <v>68284.800000000003</v>
      </c>
      <c r="X24" s="7">
        <f t="shared" si="31"/>
        <v>45501.3</v>
      </c>
      <c r="Y24" s="7">
        <f t="shared" si="31"/>
        <v>38122.200000000004</v>
      </c>
      <c r="Z24" s="7">
        <f t="shared" si="31"/>
        <v>41715.810000000005</v>
      </c>
      <c r="AA24" s="7"/>
      <c r="AH24" s="6">
        <f>SUM(K24:N24)</f>
        <v>182795</v>
      </c>
      <c r="AI24" s="6">
        <f>SUM(O24:R24)</f>
        <v>233715</v>
      </c>
      <c r="AJ24" s="6">
        <f>SUM(S24:V24)</f>
        <v>215137.9</v>
      </c>
      <c r="AK24" s="6">
        <f>SUM(W24:Z24)</f>
        <v>193624.11000000002</v>
      </c>
      <c r="AL24" s="6">
        <f>+AK24*0.95</f>
        <v>183942.9045</v>
      </c>
      <c r="AM24" s="6">
        <f t="shared" ref="AM24:AX24" si="32">+AL24*0.95</f>
        <v>174745.75927499999</v>
      </c>
      <c r="AN24" s="6">
        <f t="shared" si="32"/>
        <v>166008.47131124997</v>
      </c>
      <c r="AO24" s="6">
        <f t="shared" si="32"/>
        <v>157708.04774568748</v>
      </c>
      <c r="AP24" s="6">
        <f t="shared" si="32"/>
        <v>149822.6453584031</v>
      </c>
      <c r="AQ24" s="6">
        <f t="shared" si="32"/>
        <v>142331.51309048294</v>
      </c>
      <c r="AR24" s="6">
        <f t="shared" si="32"/>
        <v>135214.9374359588</v>
      </c>
      <c r="AS24" s="6">
        <f t="shared" si="32"/>
        <v>128454.19056416085</v>
      </c>
      <c r="AT24" s="6">
        <f t="shared" si="32"/>
        <v>122031.48103595281</v>
      </c>
      <c r="AU24" s="6">
        <f t="shared" si="32"/>
        <v>115929.90698415515</v>
      </c>
      <c r="AV24" s="6">
        <f t="shared" si="32"/>
        <v>110133.41163494739</v>
      </c>
      <c r="AW24" s="6">
        <f t="shared" si="32"/>
        <v>104626.74105320002</v>
      </c>
      <c r="AX24" s="6">
        <f t="shared" si="32"/>
        <v>99395.404000540017</v>
      </c>
    </row>
    <row r="25" spans="2:50" s="3" customFormat="1" x14ac:dyDescent="0.2">
      <c r="B25" s="3" t="s">
        <v>15</v>
      </c>
      <c r="C25" s="5"/>
      <c r="D25" s="5"/>
      <c r="E25" s="5"/>
      <c r="F25" s="5"/>
      <c r="G25" s="5">
        <v>33452</v>
      </c>
      <c r="H25" s="5">
        <v>27254</v>
      </c>
      <c r="I25" s="5">
        <v>22299</v>
      </c>
      <c r="J25" s="5">
        <v>23601</v>
      </c>
      <c r="K25" s="5">
        <v>35748</v>
      </c>
      <c r="L25" s="5">
        <v>27699</v>
      </c>
      <c r="M25" s="5">
        <v>22697</v>
      </c>
      <c r="N25" s="5">
        <v>26114</v>
      </c>
      <c r="O25" s="5">
        <v>44858</v>
      </c>
      <c r="P25" s="5">
        <v>34354</v>
      </c>
      <c r="Q25" s="5">
        <v>29924</v>
      </c>
      <c r="R25" s="5">
        <v>30953</v>
      </c>
      <c r="S25" s="5">
        <v>45449</v>
      </c>
      <c r="T25" s="5">
        <v>30636</v>
      </c>
      <c r="U25" s="5">
        <v>26252</v>
      </c>
      <c r="V25" s="5">
        <f t="shared" ref="V25" si="33">+V24-V26</f>
        <v>28969.3125</v>
      </c>
      <c r="W25" s="5">
        <f t="shared" ref="W25:Z25" si="34">+W24-W26</f>
        <v>42678</v>
      </c>
      <c r="X25" s="5">
        <f t="shared" si="34"/>
        <v>28438.3125</v>
      </c>
      <c r="Y25" s="5">
        <f t="shared" si="34"/>
        <v>23826.375000000004</v>
      </c>
      <c r="Z25" s="5">
        <f t="shared" si="34"/>
        <v>26072.381250000002</v>
      </c>
      <c r="AA25" s="5"/>
      <c r="AH25" s="9">
        <f>SUM(K25:N25)</f>
        <v>112258</v>
      </c>
      <c r="AI25" s="9">
        <f>SUM(O25:R25)</f>
        <v>140089</v>
      </c>
      <c r="AJ25" s="9">
        <f>SUM(S25:V25)</f>
        <v>131306.3125</v>
      </c>
      <c r="AK25" s="9">
        <f>SUM(W25:Z25)</f>
        <v>121015.06875000001</v>
      </c>
      <c r="AL25" s="3">
        <f t="shared" ref="AL25:AX25" si="35">+AL24-AL26</f>
        <v>115884.02983500001</v>
      </c>
      <c r="AM25" s="3">
        <f t="shared" si="35"/>
        <v>111837.285936</v>
      </c>
      <c r="AN25" s="3">
        <f t="shared" si="35"/>
        <v>107905.50635231248</v>
      </c>
      <c r="AO25" s="3">
        <f t="shared" si="35"/>
        <v>104087.31151215374</v>
      </c>
      <c r="AP25" s="3">
        <f t="shared" si="35"/>
        <v>100381.17239013007</v>
      </c>
      <c r="AQ25" s="3">
        <f t="shared" si="35"/>
        <v>96785.428901528401</v>
      </c>
      <c r="AR25" s="3">
        <f t="shared" si="35"/>
        <v>94650.456205171155</v>
      </c>
      <c r="AS25" s="3">
        <f t="shared" si="35"/>
        <v>89917.933394912601</v>
      </c>
      <c r="AT25" s="3">
        <f t="shared" si="35"/>
        <v>85422.036725166967</v>
      </c>
      <c r="AU25" s="3">
        <f t="shared" si="35"/>
        <v>81150.93488890861</v>
      </c>
      <c r="AV25" s="3">
        <f t="shared" si="35"/>
        <v>77093.388144463184</v>
      </c>
      <c r="AW25" s="3">
        <f t="shared" si="35"/>
        <v>73238.718737240008</v>
      </c>
      <c r="AX25" s="3">
        <f t="shared" si="35"/>
        <v>69576.782800378016</v>
      </c>
    </row>
    <row r="26" spans="2:50" s="3" customFormat="1" x14ac:dyDescent="0.2">
      <c r="B26" s="3" t="s">
        <v>17</v>
      </c>
      <c r="C26" s="5"/>
      <c r="D26" s="5"/>
      <c r="E26" s="5"/>
      <c r="F26" s="5"/>
      <c r="G26" s="5">
        <f t="shared" ref="G26" si="36">+G24-G25</f>
        <v>21060</v>
      </c>
      <c r="H26" s="5">
        <f t="shared" ref="H26:I26" si="37">+H24-H25</f>
        <v>16349</v>
      </c>
      <c r="I26" s="5">
        <f t="shared" si="37"/>
        <v>13024</v>
      </c>
      <c r="J26" s="5">
        <f t="shared" ref="J26:S26" si="38">+J24-J25</f>
        <v>13871</v>
      </c>
      <c r="K26" s="5">
        <f t="shared" si="38"/>
        <v>21846</v>
      </c>
      <c r="L26" s="5">
        <f t="shared" si="38"/>
        <v>17947</v>
      </c>
      <c r="M26" s="5">
        <f t="shared" si="38"/>
        <v>14735</v>
      </c>
      <c r="N26" s="5">
        <f t="shared" si="38"/>
        <v>16009</v>
      </c>
      <c r="O26" s="5">
        <f t="shared" si="38"/>
        <v>29741</v>
      </c>
      <c r="P26" s="5">
        <f t="shared" si="38"/>
        <v>23656</v>
      </c>
      <c r="Q26" s="5">
        <f t="shared" si="38"/>
        <v>19681</v>
      </c>
      <c r="R26" s="5">
        <f t="shared" si="38"/>
        <v>20548</v>
      </c>
      <c r="S26" s="5">
        <f t="shared" si="38"/>
        <v>30423</v>
      </c>
      <c r="T26" s="5">
        <f>+T24-T25</f>
        <v>19921</v>
      </c>
      <c r="U26" s="5">
        <f>+U24-U25</f>
        <v>16106</v>
      </c>
      <c r="V26" s="5">
        <f t="shared" ref="V26:Z26" si="39">+V24*0.375</f>
        <v>17381.587500000001</v>
      </c>
      <c r="W26" s="5">
        <f t="shared" si="39"/>
        <v>25606.800000000003</v>
      </c>
      <c r="X26" s="5">
        <f t="shared" si="39"/>
        <v>17062.987500000003</v>
      </c>
      <c r="Y26" s="5">
        <f t="shared" si="39"/>
        <v>14295.825000000001</v>
      </c>
      <c r="Z26" s="5">
        <f t="shared" si="39"/>
        <v>15643.428750000003</v>
      </c>
      <c r="AA26" s="5"/>
      <c r="AH26" s="3">
        <f>AH24-AH25</f>
        <v>70537</v>
      </c>
      <c r="AI26" s="3">
        <f>AI24-AI25</f>
        <v>93626</v>
      </c>
      <c r="AJ26" s="3">
        <f>AJ24-AJ25</f>
        <v>83831.587499999994</v>
      </c>
      <c r="AK26" s="3">
        <f>AK24-AK25</f>
        <v>72609.041250000009</v>
      </c>
      <c r="AL26" s="3">
        <f>+AL24*0.37</f>
        <v>68058.874664999996</v>
      </c>
      <c r="AM26" s="3">
        <f>+AM24*0.36</f>
        <v>62908.473338999996</v>
      </c>
      <c r="AN26" s="3">
        <f>+AN24*0.35</f>
        <v>58102.964958937489</v>
      </c>
      <c r="AO26" s="3">
        <f>+AO24*0.34</f>
        <v>53620.736233533746</v>
      </c>
      <c r="AP26" s="3">
        <f>+AP24*0.33</f>
        <v>49441.472968273025</v>
      </c>
      <c r="AQ26" s="3">
        <f>+AQ24*0.32</f>
        <v>45546.084188954541</v>
      </c>
      <c r="AR26" s="3">
        <f>+AR24*0.3</f>
        <v>40564.481230787635</v>
      </c>
      <c r="AS26" s="3">
        <f t="shared" ref="AS26:AX26" si="40">+AS24*0.3</f>
        <v>38536.257169248252</v>
      </c>
      <c r="AT26" s="3">
        <f t="shared" si="40"/>
        <v>36609.444310785839</v>
      </c>
      <c r="AU26" s="3">
        <f t="shared" si="40"/>
        <v>34778.972095246543</v>
      </c>
      <c r="AV26" s="3">
        <f t="shared" si="40"/>
        <v>33040.023490484215</v>
      </c>
      <c r="AW26" s="3">
        <f t="shared" si="40"/>
        <v>31388.022315960006</v>
      </c>
      <c r="AX26" s="3">
        <f t="shared" si="40"/>
        <v>29818.621200162004</v>
      </c>
    </row>
    <row r="27" spans="2:50" s="3" customFormat="1" x14ac:dyDescent="0.2">
      <c r="B27" s="3" t="s">
        <v>18</v>
      </c>
      <c r="C27" s="5"/>
      <c r="D27" s="5"/>
      <c r="E27" s="5"/>
      <c r="F27" s="5"/>
      <c r="G27" s="5">
        <v>1010</v>
      </c>
      <c r="H27" s="5">
        <v>1119</v>
      </c>
      <c r="I27" s="5">
        <v>1178</v>
      </c>
      <c r="J27" s="5">
        <v>1168</v>
      </c>
      <c r="K27" s="5">
        <v>1330</v>
      </c>
      <c r="L27" s="5">
        <v>1422</v>
      </c>
      <c r="M27" s="5">
        <v>1603</v>
      </c>
      <c r="N27" s="5">
        <v>1686</v>
      </c>
      <c r="O27" s="5">
        <v>1895</v>
      </c>
      <c r="P27" s="5">
        <v>1918</v>
      </c>
      <c r="Q27" s="5">
        <v>2034</v>
      </c>
      <c r="R27" s="5">
        <v>2220</v>
      </c>
      <c r="S27" s="5">
        <v>2404</v>
      </c>
      <c r="T27" s="5">
        <v>2511</v>
      </c>
      <c r="U27" s="5">
        <v>2560</v>
      </c>
      <c r="V27" s="5">
        <f>+R27</f>
        <v>2220</v>
      </c>
      <c r="W27" s="5">
        <f t="shared" ref="W27:Z28" si="41">+S27</f>
        <v>2404</v>
      </c>
      <c r="X27" s="5">
        <f t="shared" si="41"/>
        <v>2511</v>
      </c>
      <c r="Y27" s="5">
        <f t="shared" si="41"/>
        <v>2560</v>
      </c>
      <c r="Z27" s="5">
        <f t="shared" si="41"/>
        <v>2220</v>
      </c>
      <c r="AA27" s="5"/>
      <c r="AH27" s="9">
        <f t="shared" ref="AH27:AH28" si="42">SUM(K27:N27)</f>
        <v>6041</v>
      </c>
      <c r="AI27" s="9">
        <f t="shared" ref="AI27:AI28" si="43">SUM(O27:R27)</f>
        <v>8067</v>
      </c>
      <c r="AJ27" s="9">
        <f t="shared" ref="AJ27:AJ28" si="44">SUM(S27:V27)</f>
        <v>9695</v>
      </c>
      <c r="AK27" s="9">
        <f>SUM(W27:Z27)</f>
        <v>9695</v>
      </c>
      <c r="AL27" s="3">
        <f t="shared" ref="AL27:AM27" si="45">+AK27*0.99</f>
        <v>9598.0499999999993</v>
      </c>
      <c r="AM27" s="3">
        <f t="shared" si="45"/>
        <v>9502.0694999999996</v>
      </c>
      <c r="AN27" s="3">
        <f>+AM27*0.9</f>
        <v>8551.8625499999998</v>
      </c>
      <c r="AO27" s="3">
        <f t="shared" ref="AO27:AX27" si="46">+AN27*0.9</f>
        <v>7696.6762950000002</v>
      </c>
      <c r="AP27" s="3">
        <f t="shared" si="46"/>
        <v>6927.0086655000005</v>
      </c>
      <c r="AQ27" s="3">
        <f t="shared" si="46"/>
        <v>6234.3077989500007</v>
      </c>
      <c r="AR27" s="3">
        <f t="shared" si="46"/>
        <v>5610.8770190550003</v>
      </c>
      <c r="AS27" s="3">
        <f t="shared" si="46"/>
        <v>5049.7893171495007</v>
      </c>
      <c r="AT27" s="3">
        <f t="shared" si="46"/>
        <v>4544.8103854345509</v>
      </c>
      <c r="AU27" s="3">
        <f t="shared" si="46"/>
        <v>4090.3293468910961</v>
      </c>
      <c r="AV27" s="3">
        <f t="shared" si="46"/>
        <v>3681.2964122019866</v>
      </c>
      <c r="AW27" s="3">
        <f t="shared" si="46"/>
        <v>3313.166770981788</v>
      </c>
      <c r="AX27" s="3">
        <f t="shared" si="46"/>
        <v>2981.8500938836091</v>
      </c>
    </row>
    <row r="28" spans="2:50" s="3" customFormat="1" x14ac:dyDescent="0.2">
      <c r="B28" s="3" t="s">
        <v>19</v>
      </c>
      <c r="C28" s="5"/>
      <c r="D28" s="5"/>
      <c r="E28" s="5"/>
      <c r="F28" s="5"/>
      <c r="G28" s="5">
        <v>2840</v>
      </c>
      <c r="H28" s="5">
        <v>2672</v>
      </c>
      <c r="I28" s="5">
        <v>2645</v>
      </c>
      <c r="J28" s="5">
        <v>2673</v>
      </c>
      <c r="K28" s="5">
        <v>3053</v>
      </c>
      <c r="L28" s="5">
        <v>2932</v>
      </c>
      <c r="M28" s="5">
        <v>2850</v>
      </c>
      <c r="N28" s="5">
        <v>3158</v>
      </c>
      <c r="O28" s="5">
        <v>3600</v>
      </c>
      <c r="P28" s="5">
        <v>3460</v>
      </c>
      <c r="Q28" s="5">
        <v>3564</v>
      </c>
      <c r="R28" s="5">
        <v>3705</v>
      </c>
      <c r="S28" s="5">
        <v>3848</v>
      </c>
      <c r="T28" s="5">
        <v>3423</v>
      </c>
      <c r="U28" s="5">
        <v>3441</v>
      </c>
      <c r="V28" s="5">
        <f t="shared" ref="V28" si="47">+R28</f>
        <v>3705</v>
      </c>
      <c r="W28" s="5">
        <f t="shared" si="41"/>
        <v>3848</v>
      </c>
      <c r="X28" s="5">
        <f t="shared" si="41"/>
        <v>3423</v>
      </c>
      <c r="Y28" s="5">
        <f t="shared" si="41"/>
        <v>3441</v>
      </c>
      <c r="Z28" s="5">
        <f t="shared" si="41"/>
        <v>3705</v>
      </c>
      <c r="AA28" s="5"/>
      <c r="AH28" s="9">
        <f t="shared" si="42"/>
        <v>11993</v>
      </c>
      <c r="AI28" s="9">
        <f t="shared" si="43"/>
        <v>14329</v>
      </c>
      <c r="AJ28" s="9">
        <f t="shared" si="44"/>
        <v>14417</v>
      </c>
      <c r="AK28" s="9">
        <f>SUM(W28:Z28)</f>
        <v>14417</v>
      </c>
      <c r="AL28" s="3">
        <f t="shared" ref="AL28:AM28" si="48">+AK28*0.99</f>
        <v>14272.83</v>
      </c>
      <c r="AM28" s="3">
        <f t="shared" si="48"/>
        <v>14130.101699999999</v>
      </c>
      <c r="AN28" s="3">
        <f t="shared" ref="AN28:AX28" si="49">+AM28*0.9</f>
        <v>12717.09153</v>
      </c>
      <c r="AO28" s="3">
        <f t="shared" si="49"/>
        <v>11445.382377</v>
      </c>
      <c r="AP28" s="3">
        <f t="shared" si="49"/>
        <v>10300.844139299999</v>
      </c>
      <c r="AQ28" s="3">
        <f t="shared" si="49"/>
        <v>9270.7597253700005</v>
      </c>
      <c r="AR28" s="3">
        <f t="shared" si="49"/>
        <v>8343.6837528330016</v>
      </c>
      <c r="AS28" s="3">
        <f t="shared" si="49"/>
        <v>7509.3153775497012</v>
      </c>
      <c r="AT28" s="3">
        <f t="shared" si="49"/>
        <v>6758.3838397947311</v>
      </c>
      <c r="AU28" s="3">
        <f t="shared" si="49"/>
        <v>6082.5454558152578</v>
      </c>
      <c r="AV28" s="3">
        <f t="shared" si="49"/>
        <v>5474.2909102337326</v>
      </c>
      <c r="AW28" s="3">
        <f t="shared" si="49"/>
        <v>4926.8618192103595</v>
      </c>
      <c r="AX28" s="3">
        <f t="shared" si="49"/>
        <v>4434.1756372893233</v>
      </c>
    </row>
    <row r="29" spans="2:50" s="3" customFormat="1" x14ac:dyDescent="0.2">
      <c r="B29" s="3" t="s">
        <v>20</v>
      </c>
      <c r="C29" s="5"/>
      <c r="D29" s="5"/>
      <c r="E29" s="5"/>
      <c r="F29" s="5"/>
      <c r="G29" s="5">
        <f t="shared" ref="G29" si="50">+G28+G27</f>
        <v>3850</v>
      </c>
      <c r="H29" s="5">
        <f t="shared" ref="H29" si="51">+H28+H27</f>
        <v>3791</v>
      </c>
      <c r="I29" s="5">
        <f t="shared" ref="I29:J29" si="52">+I28+I27</f>
        <v>3823</v>
      </c>
      <c r="J29" s="5">
        <f t="shared" si="52"/>
        <v>3841</v>
      </c>
      <c r="K29" s="5">
        <f t="shared" ref="K29:S29" si="53">+K28+K27</f>
        <v>4383</v>
      </c>
      <c r="L29" s="5">
        <f t="shared" si="53"/>
        <v>4354</v>
      </c>
      <c r="M29" s="5">
        <f t="shared" si="53"/>
        <v>4453</v>
      </c>
      <c r="N29" s="5">
        <f t="shared" si="53"/>
        <v>4844</v>
      </c>
      <c r="O29" s="5">
        <f t="shared" si="53"/>
        <v>5495</v>
      </c>
      <c r="P29" s="5">
        <f t="shared" si="53"/>
        <v>5378</v>
      </c>
      <c r="Q29" s="5">
        <f t="shared" si="53"/>
        <v>5598</v>
      </c>
      <c r="R29" s="5">
        <f t="shared" si="53"/>
        <v>5925</v>
      </c>
      <c r="S29" s="5">
        <f t="shared" si="53"/>
        <v>6252</v>
      </c>
      <c r="T29" s="5">
        <f>+T28+T27</f>
        <v>5934</v>
      </c>
      <c r="U29" s="5">
        <f>+U28+U27</f>
        <v>6001</v>
      </c>
      <c r="V29" s="5">
        <f t="shared" ref="V29" si="54">+V28+V27</f>
        <v>5925</v>
      </c>
      <c r="W29" s="5">
        <f t="shared" ref="W29:Z29" si="55">+W28+W27</f>
        <v>6252</v>
      </c>
      <c r="X29" s="5">
        <f t="shared" si="55"/>
        <v>5934</v>
      </c>
      <c r="Y29" s="5">
        <f t="shared" si="55"/>
        <v>6001</v>
      </c>
      <c r="Z29" s="5">
        <f t="shared" si="55"/>
        <v>5925</v>
      </c>
      <c r="AA29" s="5"/>
      <c r="AH29" s="3">
        <f>AH28+AH27</f>
        <v>18034</v>
      </c>
      <c r="AI29" s="3">
        <f>AI28+AI27</f>
        <v>22396</v>
      </c>
      <c r="AJ29" s="3">
        <f>AJ28+AJ27</f>
        <v>24112</v>
      </c>
      <c r="AK29" s="3">
        <f>AK28+AK27</f>
        <v>24112</v>
      </c>
      <c r="AL29" s="3">
        <f t="shared" ref="AL29:AX29" si="56">AL28+AL27</f>
        <v>23870.879999999997</v>
      </c>
      <c r="AM29" s="3">
        <f t="shared" si="56"/>
        <v>23632.171199999997</v>
      </c>
      <c r="AN29" s="3">
        <f t="shared" si="56"/>
        <v>21268.95408</v>
      </c>
      <c r="AO29" s="3">
        <f t="shared" si="56"/>
        <v>19142.058671999999</v>
      </c>
      <c r="AP29" s="3">
        <f t="shared" si="56"/>
        <v>17227.852804800001</v>
      </c>
      <c r="AQ29" s="3">
        <f t="shared" si="56"/>
        <v>15505.067524320002</v>
      </c>
      <c r="AR29" s="3">
        <f t="shared" si="56"/>
        <v>13954.560771888002</v>
      </c>
      <c r="AS29" s="3">
        <f t="shared" si="56"/>
        <v>12559.104694699203</v>
      </c>
      <c r="AT29" s="3">
        <f t="shared" si="56"/>
        <v>11303.194225229283</v>
      </c>
      <c r="AU29" s="3">
        <f t="shared" si="56"/>
        <v>10172.874802706354</v>
      </c>
      <c r="AV29" s="3">
        <f t="shared" si="56"/>
        <v>9155.5873224357201</v>
      </c>
      <c r="AW29" s="3">
        <f t="shared" si="56"/>
        <v>8240.028590192147</v>
      </c>
      <c r="AX29" s="3">
        <f t="shared" si="56"/>
        <v>7416.0257311729329</v>
      </c>
    </row>
    <row r="30" spans="2:50" s="9" customFormat="1" x14ac:dyDescent="0.2">
      <c r="B30" s="9" t="s">
        <v>850</v>
      </c>
      <c r="C30" s="10"/>
      <c r="D30" s="10"/>
      <c r="E30" s="10"/>
      <c r="F30" s="10"/>
      <c r="G30" s="10">
        <f t="shared" ref="G30" si="57">G26-G29</f>
        <v>17210</v>
      </c>
      <c r="H30" s="10">
        <f t="shared" ref="H30" si="58">H26-H29</f>
        <v>12558</v>
      </c>
      <c r="I30" s="10">
        <f t="shared" ref="I30:J30" si="59">I26-I29</f>
        <v>9201</v>
      </c>
      <c r="J30" s="10">
        <f t="shared" si="59"/>
        <v>10030</v>
      </c>
      <c r="K30" s="10">
        <f t="shared" ref="K30:S30" si="60">K26-K29</f>
        <v>17463</v>
      </c>
      <c r="L30" s="10">
        <f t="shared" si="60"/>
        <v>13593</v>
      </c>
      <c r="M30" s="10">
        <f t="shared" si="60"/>
        <v>10282</v>
      </c>
      <c r="N30" s="10">
        <f t="shared" si="60"/>
        <v>11165</v>
      </c>
      <c r="O30" s="10">
        <f t="shared" si="60"/>
        <v>24246</v>
      </c>
      <c r="P30" s="10">
        <f t="shared" si="60"/>
        <v>18278</v>
      </c>
      <c r="Q30" s="10">
        <f t="shared" si="60"/>
        <v>14083</v>
      </c>
      <c r="R30" s="10">
        <f t="shared" si="60"/>
        <v>14623</v>
      </c>
      <c r="S30" s="10">
        <f t="shared" si="60"/>
        <v>24171</v>
      </c>
      <c r="T30" s="10">
        <f>T26-T29</f>
        <v>13987</v>
      </c>
      <c r="U30" s="10">
        <f>U26-U29</f>
        <v>10105</v>
      </c>
      <c r="V30" s="10">
        <f t="shared" ref="V30" si="61">V26-V29</f>
        <v>11456.587500000001</v>
      </c>
      <c r="W30" s="10">
        <f t="shared" ref="W30:Z30" si="62">W26-W29</f>
        <v>19354.800000000003</v>
      </c>
      <c r="X30" s="10">
        <f t="shared" si="62"/>
        <v>11128.987500000003</v>
      </c>
      <c r="Y30" s="10">
        <f t="shared" si="62"/>
        <v>8294.8250000000007</v>
      </c>
      <c r="Z30" s="10">
        <f t="shared" si="62"/>
        <v>9718.4287500000028</v>
      </c>
      <c r="AA30" s="10"/>
      <c r="AH30" s="9">
        <f>AH26-AH29</f>
        <v>52503</v>
      </c>
      <c r="AI30" s="9">
        <f>AI26-AI29</f>
        <v>71230</v>
      </c>
      <c r="AJ30" s="9">
        <f>AJ26-AJ29</f>
        <v>59719.587499999994</v>
      </c>
      <c r="AK30" s="9">
        <f>AK26-AK29</f>
        <v>48497.041250000009</v>
      </c>
      <c r="AL30" s="9">
        <f t="shared" ref="AL30:AX30" si="63">AL26-AL29</f>
        <v>44187.994664999998</v>
      </c>
      <c r="AM30" s="9">
        <f t="shared" si="63"/>
        <v>39276.302138999999</v>
      </c>
      <c r="AN30" s="9">
        <f t="shared" si="63"/>
        <v>36834.010878937494</v>
      </c>
      <c r="AO30" s="9">
        <f t="shared" si="63"/>
        <v>34478.677561533746</v>
      </c>
      <c r="AP30" s="9">
        <f t="shared" si="63"/>
        <v>32213.620163473024</v>
      </c>
      <c r="AQ30" s="9">
        <f t="shared" si="63"/>
        <v>30041.016664634539</v>
      </c>
      <c r="AR30" s="9">
        <f t="shared" si="63"/>
        <v>26609.920458899633</v>
      </c>
      <c r="AS30" s="9">
        <f t="shared" si="63"/>
        <v>25977.15247454905</v>
      </c>
      <c r="AT30" s="9">
        <f t="shared" si="63"/>
        <v>25306.250085556556</v>
      </c>
      <c r="AU30" s="9">
        <f t="shared" si="63"/>
        <v>24606.097292540187</v>
      </c>
      <c r="AV30" s="9">
        <f t="shared" si="63"/>
        <v>23884.436168048494</v>
      </c>
      <c r="AW30" s="9">
        <f t="shared" si="63"/>
        <v>23147.993725767861</v>
      </c>
      <c r="AX30" s="9">
        <f t="shared" si="63"/>
        <v>22402.595468989071</v>
      </c>
    </row>
    <row r="31" spans="2:50" s="3" customFormat="1" x14ac:dyDescent="0.2">
      <c r="B31" s="3" t="s">
        <v>22</v>
      </c>
      <c r="C31" s="5"/>
      <c r="D31" s="5"/>
      <c r="E31" s="5"/>
      <c r="F31" s="5"/>
      <c r="G31" s="5">
        <v>462</v>
      </c>
      <c r="H31" s="5">
        <v>347</v>
      </c>
      <c r="I31" s="5">
        <v>234</v>
      </c>
      <c r="J31" s="5">
        <v>113</v>
      </c>
      <c r="K31" s="5">
        <v>246</v>
      </c>
      <c r="L31" s="5">
        <v>225</v>
      </c>
      <c r="M31" s="5">
        <v>202</v>
      </c>
      <c r="N31" s="5">
        <v>307</v>
      </c>
      <c r="O31" s="5">
        <v>170</v>
      </c>
      <c r="P31" s="5">
        <v>286</v>
      </c>
      <c r="Q31" s="5">
        <v>390</v>
      </c>
      <c r="R31" s="5">
        <v>439</v>
      </c>
      <c r="S31" s="5">
        <v>402</v>
      </c>
      <c r="T31" s="5">
        <v>155</v>
      </c>
      <c r="U31" s="5">
        <v>364</v>
      </c>
      <c r="V31" s="5">
        <f t="shared" ref="V31" si="64">+U31+10</f>
        <v>374</v>
      </c>
      <c r="W31" s="5">
        <f t="shared" ref="W31" si="65">+V31+10</f>
        <v>384</v>
      </c>
      <c r="X31" s="5">
        <f t="shared" ref="X31" si="66">+W31+10</f>
        <v>394</v>
      </c>
      <c r="Y31" s="5">
        <f t="shared" ref="Y31" si="67">+X31+10</f>
        <v>404</v>
      </c>
      <c r="Z31" s="5">
        <f t="shared" ref="Z31" si="68">+Y31+10</f>
        <v>414</v>
      </c>
      <c r="AA31" s="5"/>
      <c r="AH31" s="9">
        <f>SUM(K31:N31)</f>
        <v>980</v>
      </c>
      <c r="AI31" s="9">
        <f t="shared" ref="AI31" si="69">SUM(O31:R31)</f>
        <v>1285</v>
      </c>
      <c r="AJ31" s="9">
        <f t="shared" ref="AJ31" si="70">SUM(S31:V31)</f>
        <v>1295</v>
      </c>
      <c r="AK31" s="9">
        <f>SUM(W31:Z31)</f>
        <v>1596</v>
      </c>
      <c r="AL31" s="3">
        <f>+AK45*$BA$37</f>
        <v>2072.9472156249999</v>
      </c>
      <c r="AM31" s="3">
        <f t="shared" ref="AM31:AX31" si="71">+AL45*$BA$37</f>
        <v>2419.9042797296875</v>
      </c>
      <c r="AN31" s="3">
        <f t="shared" si="71"/>
        <v>2732.6258278701603</v>
      </c>
      <c r="AO31" s="3">
        <f t="shared" si="71"/>
        <v>3029.3756031712173</v>
      </c>
      <c r="AP31" s="3">
        <f t="shared" si="71"/>
        <v>3310.6860019065043</v>
      </c>
      <c r="AQ31" s="3">
        <f t="shared" si="71"/>
        <v>3577.118298146851</v>
      </c>
      <c r="AR31" s="3">
        <f t="shared" si="71"/>
        <v>3829.2543103677117</v>
      </c>
      <c r="AS31" s="3">
        <f t="shared" si="71"/>
        <v>4057.5481211372171</v>
      </c>
      <c r="AT31" s="3">
        <f t="shared" si="71"/>
        <v>4282.8083756048636</v>
      </c>
      <c r="AU31" s="3">
        <f t="shared" si="71"/>
        <v>4504.726314063575</v>
      </c>
      <c r="AV31" s="3">
        <f t="shared" si="71"/>
        <v>4723.0574911131034</v>
      </c>
      <c r="AW31" s="3">
        <f t="shared" si="71"/>
        <v>4937.6136935568147</v>
      </c>
      <c r="AX31" s="3">
        <f t="shared" si="71"/>
        <v>5148.2557492017495</v>
      </c>
    </row>
    <row r="32" spans="2:50" s="3" customFormat="1" x14ac:dyDescent="0.2">
      <c r="B32" s="3" t="s">
        <v>23</v>
      </c>
      <c r="C32" s="5"/>
      <c r="D32" s="5"/>
      <c r="E32" s="5"/>
      <c r="F32" s="5"/>
      <c r="G32" s="5">
        <f t="shared" ref="G32" si="72">+G30+G31</f>
        <v>17672</v>
      </c>
      <c r="H32" s="5">
        <f t="shared" ref="H32:I32" si="73">+H30+H31</f>
        <v>12905</v>
      </c>
      <c r="I32" s="5">
        <f t="shared" si="73"/>
        <v>9435</v>
      </c>
      <c r="J32" s="5">
        <f t="shared" ref="J32:S32" si="74">+J30+J31</f>
        <v>10143</v>
      </c>
      <c r="K32" s="5">
        <f t="shared" si="74"/>
        <v>17709</v>
      </c>
      <c r="L32" s="5">
        <f t="shared" si="74"/>
        <v>13818</v>
      </c>
      <c r="M32" s="5">
        <f t="shared" si="74"/>
        <v>10484</v>
      </c>
      <c r="N32" s="5">
        <f t="shared" si="74"/>
        <v>11472</v>
      </c>
      <c r="O32" s="5">
        <f t="shared" si="74"/>
        <v>24416</v>
      </c>
      <c r="P32" s="5">
        <f t="shared" si="74"/>
        <v>18564</v>
      </c>
      <c r="Q32" s="5">
        <f t="shared" si="74"/>
        <v>14473</v>
      </c>
      <c r="R32" s="5">
        <f t="shared" si="74"/>
        <v>15062</v>
      </c>
      <c r="S32" s="5">
        <f t="shared" si="74"/>
        <v>24573</v>
      </c>
      <c r="T32" s="5">
        <f t="shared" ref="T32:V32" si="75">+T30+T31</f>
        <v>14142</v>
      </c>
      <c r="U32" s="5">
        <f t="shared" ref="U32" si="76">+U30+U31</f>
        <v>10469</v>
      </c>
      <c r="V32" s="5">
        <f t="shared" si="75"/>
        <v>11830.587500000001</v>
      </c>
      <c r="W32" s="5">
        <f t="shared" ref="W32:Z32" si="77">+W30+W31</f>
        <v>19738.800000000003</v>
      </c>
      <c r="X32" s="5">
        <f t="shared" si="77"/>
        <v>11522.987500000003</v>
      </c>
      <c r="Y32" s="5">
        <f t="shared" si="77"/>
        <v>8698.8250000000007</v>
      </c>
      <c r="Z32" s="5">
        <f t="shared" si="77"/>
        <v>10132.428750000003</v>
      </c>
      <c r="AA32" s="5"/>
      <c r="AH32" s="3">
        <f>AH30+AH31</f>
        <v>53483</v>
      </c>
      <c r="AI32" s="3">
        <f>AI30+AI31</f>
        <v>72515</v>
      </c>
      <c r="AJ32" s="3">
        <f>AJ30+AJ31</f>
        <v>61014.587499999994</v>
      </c>
      <c r="AK32" s="3">
        <f>AK30+AK31</f>
        <v>50093.041250000009</v>
      </c>
      <c r="AL32" s="3">
        <f t="shared" ref="AL32:AX32" si="78">AL30+AL31</f>
        <v>46260.941880624996</v>
      </c>
      <c r="AM32" s="3">
        <f t="shared" si="78"/>
        <v>41696.206418729686</v>
      </c>
      <c r="AN32" s="3">
        <f t="shared" si="78"/>
        <v>39566.636706807651</v>
      </c>
      <c r="AO32" s="3">
        <f t="shared" si="78"/>
        <v>37508.053164704965</v>
      </c>
      <c r="AP32" s="3">
        <f t="shared" si="78"/>
        <v>35524.30616537953</v>
      </c>
      <c r="AQ32" s="3">
        <f t="shared" si="78"/>
        <v>33618.134962781391</v>
      </c>
      <c r="AR32" s="3">
        <f t="shared" si="78"/>
        <v>30439.174769267345</v>
      </c>
      <c r="AS32" s="3">
        <f t="shared" si="78"/>
        <v>30034.700595686267</v>
      </c>
      <c r="AT32" s="3">
        <f t="shared" si="78"/>
        <v>29589.058461161418</v>
      </c>
      <c r="AU32" s="3">
        <f t="shared" si="78"/>
        <v>29110.823606603764</v>
      </c>
      <c r="AV32" s="3">
        <f t="shared" si="78"/>
        <v>28607.493659161599</v>
      </c>
      <c r="AW32" s="3">
        <f t="shared" si="78"/>
        <v>28085.607419324675</v>
      </c>
      <c r="AX32" s="3">
        <f t="shared" si="78"/>
        <v>27550.851218190823</v>
      </c>
    </row>
    <row r="33" spans="2:222" s="3" customFormat="1" x14ac:dyDescent="0.2">
      <c r="B33" s="3" t="s">
        <v>24</v>
      </c>
      <c r="C33" s="5"/>
      <c r="D33" s="5"/>
      <c r="E33" s="5"/>
      <c r="F33" s="5"/>
      <c r="G33" s="5">
        <v>4594</v>
      </c>
      <c r="H33" s="5">
        <v>3358</v>
      </c>
      <c r="I33" s="5">
        <v>2535</v>
      </c>
      <c r="J33" s="5">
        <v>2631</v>
      </c>
      <c r="K33" s="5">
        <v>4637</v>
      </c>
      <c r="L33" s="5">
        <v>3595</v>
      </c>
      <c r="M33" s="5">
        <v>2736</v>
      </c>
      <c r="N33" s="5">
        <v>3005</v>
      </c>
      <c r="O33" s="5">
        <v>6392</v>
      </c>
      <c r="P33" s="5">
        <v>4995</v>
      </c>
      <c r="Q33" s="5">
        <v>3796</v>
      </c>
      <c r="R33" s="5">
        <v>3938</v>
      </c>
      <c r="S33" s="5">
        <v>6212</v>
      </c>
      <c r="T33" s="5">
        <v>3626</v>
      </c>
      <c r="U33" s="5">
        <v>2673</v>
      </c>
      <c r="V33" s="5">
        <f t="shared" ref="V33" si="79">+V32*0.25</f>
        <v>2957.6468750000004</v>
      </c>
      <c r="W33" s="5">
        <f t="shared" ref="W33:Z33" si="80">+W32*0.25</f>
        <v>4934.7000000000007</v>
      </c>
      <c r="X33" s="5">
        <f t="shared" si="80"/>
        <v>2880.7468750000007</v>
      </c>
      <c r="Y33" s="5">
        <f t="shared" si="80"/>
        <v>2174.7062500000002</v>
      </c>
      <c r="Z33" s="5">
        <f t="shared" si="80"/>
        <v>2533.1071875000007</v>
      </c>
      <c r="AA33" s="5"/>
      <c r="AH33" s="9">
        <f>SUM(K33:N33)</f>
        <v>13973</v>
      </c>
      <c r="AI33" s="9">
        <f t="shared" ref="AI33" si="81">SUM(O33:R33)</f>
        <v>19121</v>
      </c>
      <c r="AJ33" s="9">
        <f t="shared" ref="AJ33" si="82">SUM(S33:V33)</f>
        <v>15468.646875</v>
      </c>
      <c r="AK33" s="9">
        <f>SUM(W33:Z33)</f>
        <v>12523.260312500002</v>
      </c>
      <c r="AL33" s="3">
        <f t="shared" ref="AL33:AX33" si="83">+AL32*0.25</f>
        <v>11565.235470156249</v>
      </c>
      <c r="AM33" s="3">
        <f t="shared" si="83"/>
        <v>10424.051604682421</v>
      </c>
      <c r="AN33" s="3">
        <f t="shared" si="83"/>
        <v>9891.6591767019127</v>
      </c>
      <c r="AO33" s="3">
        <f t="shared" si="83"/>
        <v>9377.0132911762412</v>
      </c>
      <c r="AP33" s="3">
        <f t="shared" si="83"/>
        <v>8881.0765413448826</v>
      </c>
      <c r="AQ33" s="3">
        <f t="shared" si="83"/>
        <v>8404.5337406953477</v>
      </c>
      <c r="AR33" s="3">
        <f t="shared" si="83"/>
        <v>7609.7936923168363</v>
      </c>
      <c r="AS33" s="3">
        <f t="shared" si="83"/>
        <v>7508.6751489215667</v>
      </c>
      <c r="AT33" s="3">
        <f t="shared" si="83"/>
        <v>7397.2646152903544</v>
      </c>
      <c r="AU33" s="3">
        <f t="shared" si="83"/>
        <v>7277.7059016509411</v>
      </c>
      <c r="AV33" s="3">
        <f t="shared" si="83"/>
        <v>7151.8734147903997</v>
      </c>
      <c r="AW33" s="3">
        <f t="shared" si="83"/>
        <v>7021.4018548311687</v>
      </c>
      <c r="AX33" s="3">
        <f t="shared" si="83"/>
        <v>6887.7128045477057</v>
      </c>
    </row>
    <row r="34" spans="2:222" s="6" customFormat="1" x14ac:dyDescent="0.2">
      <c r="B34" s="6" t="s">
        <v>25</v>
      </c>
      <c r="C34" s="7"/>
      <c r="D34" s="7"/>
      <c r="E34" s="7"/>
      <c r="F34" s="7"/>
      <c r="G34" s="7">
        <f t="shared" ref="G34" si="84">+G32-G33</f>
        <v>13078</v>
      </c>
      <c r="H34" s="7">
        <f t="shared" ref="H34:I34" si="85">+H32-H33</f>
        <v>9547</v>
      </c>
      <c r="I34" s="7">
        <f t="shared" si="85"/>
        <v>6900</v>
      </c>
      <c r="J34" s="7">
        <f t="shared" ref="J34:S34" si="86">+J32-J33</f>
        <v>7512</v>
      </c>
      <c r="K34" s="7">
        <f t="shared" si="86"/>
        <v>13072</v>
      </c>
      <c r="L34" s="7">
        <f t="shared" si="86"/>
        <v>10223</v>
      </c>
      <c r="M34" s="7">
        <f t="shared" si="86"/>
        <v>7748</v>
      </c>
      <c r="N34" s="7">
        <f t="shared" si="86"/>
        <v>8467</v>
      </c>
      <c r="O34" s="7">
        <f t="shared" si="86"/>
        <v>18024</v>
      </c>
      <c r="P34" s="7">
        <f t="shared" si="86"/>
        <v>13569</v>
      </c>
      <c r="Q34" s="7">
        <f t="shared" si="86"/>
        <v>10677</v>
      </c>
      <c r="R34" s="7">
        <f t="shared" si="86"/>
        <v>11124</v>
      </c>
      <c r="S34" s="7">
        <f t="shared" si="86"/>
        <v>18361</v>
      </c>
      <c r="T34" s="7">
        <f t="shared" ref="T34" si="87">+T32-T33</f>
        <v>10516</v>
      </c>
      <c r="U34" s="7">
        <f t="shared" ref="U34" si="88">+U32-U33</f>
        <v>7796</v>
      </c>
      <c r="V34" s="7">
        <f t="shared" ref="V34:Z34" si="89">+V32-V33</f>
        <v>8872.9406250000011</v>
      </c>
      <c r="W34" s="7">
        <f t="shared" si="89"/>
        <v>14804.100000000002</v>
      </c>
      <c r="X34" s="7">
        <f t="shared" si="89"/>
        <v>8642.2406250000022</v>
      </c>
      <c r="Y34" s="7">
        <f t="shared" si="89"/>
        <v>6524.1187500000005</v>
      </c>
      <c r="Z34" s="7">
        <f t="shared" si="89"/>
        <v>7599.3215625000021</v>
      </c>
      <c r="AA34" s="7"/>
      <c r="AH34" s="6">
        <f>AH32-AH33</f>
        <v>39510</v>
      </c>
      <c r="AI34" s="6">
        <f>AI32-AI33</f>
        <v>53394</v>
      </c>
      <c r="AJ34" s="6">
        <f>AJ32-AJ33</f>
        <v>45545.940624999996</v>
      </c>
      <c r="AK34" s="6">
        <f>AK32-AK33</f>
        <v>37569.780937500007</v>
      </c>
      <c r="AL34" s="6">
        <f t="shared" ref="AL34:AX34" si="90">AL32-AL33</f>
        <v>34695.706410468745</v>
      </c>
      <c r="AM34" s="6">
        <f t="shared" si="90"/>
        <v>31272.154814047266</v>
      </c>
      <c r="AN34" s="6">
        <f t="shared" si="90"/>
        <v>29674.977530105738</v>
      </c>
      <c r="AO34" s="6">
        <f t="shared" si="90"/>
        <v>28131.039873528724</v>
      </c>
      <c r="AP34" s="6">
        <f t="shared" si="90"/>
        <v>26643.229624034648</v>
      </c>
      <c r="AQ34" s="6">
        <f t="shared" si="90"/>
        <v>25213.601222086043</v>
      </c>
      <c r="AR34" s="6">
        <f t="shared" si="90"/>
        <v>22829.381076950507</v>
      </c>
      <c r="AS34" s="6">
        <f t="shared" si="90"/>
        <v>22526.025446764699</v>
      </c>
      <c r="AT34" s="6">
        <f t="shared" si="90"/>
        <v>22191.793845871063</v>
      </c>
      <c r="AU34" s="6">
        <f t="shared" si="90"/>
        <v>21833.117704952823</v>
      </c>
      <c r="AV34" s="6">
        <f t="shared" si="90"/>
        <v>21455.620244371199</v>
      </c>
      <c r="AW34" s="6">
        <f t="shared" si="90"/>
        <v>21064.205564493506</v>
      </c>
      <c r="AX34" s="6">
        <f t="shared" si="90"/>
        <v>20663.138413643115</v>
      </c>
      <c r="AY34" s="6">
        <f t="shared" ref="AY34:CD34" si="91">+AX34*(1+$BA$38)</f>
        <v>20249.875645370252</v>
      </c>
      <c r="AZ34" s="6">
        <f t="shared" si="91"/>
        <v>19844.878132462847</v>
      </c>
      <c r="BA34" s="6">
        <f t="shared" si="91"/>
        <v>19447.98056981359</v>
      </c>
      <c r="BB34" s="6">
        <f t="shared" si="91"/>
        <v>19059.020958417317</v>
      </c>
      <c r="BC34" s="6">
        <f t="shared" si="91"/>
        <v>18677.840539248969</v>
      </c>
      <c r="BD34" s="6">
        <f t="shared" si="91"/>
        <v>18304.28372846399</v>
      </c>
      <c r="BE34" s="6">
        <f t="shared" si="91"/>
        <v>17938.19805389471</v>
      </c>
      <c r="BF34" s="6">
        <f t="shared" si="91"/>
        <v>17579.434092816817</v>
      </c>
      <c r="BG34" s="6">
        <f t="shared" si="91"/>
        <v>17227.845410960479</v>
      </c>
      <c r="BH34" s="6">
        <f t="shared" si="91"/>
        <v>16883.28850274127</v>
      </c>
      <c r="BI34" s="6">
        <f t="shared" si="91"/>
        <v>16545.622732686446</v>
      </c>
      <c r="BJ34" s="6">
        <f t="shared" si="91"/>
        <v>16214.710278032717</v>
      </c>
      <c r="BK34" s="6">
        <f t="shared" si="91"/>
        <v>15890.416072472062</v>
      </c>
      <c r="BL34" s="6">
        <f t="shared" si="91"/>
        <v>15572.607751022621</v>
      </c>
      <c r="BM34" s="6">
        <f t="shared" si="91"/>
        <v>15261.155596002167</v>
      </c>
      <c r="BN34" s="6">
        <f t="shared" si="91"/>
        <v>14955.932484082123</v>
      </c>
      <c r="BO34" s="6">
        <f t="shared" si="91"/>
        <v>14656.81383440048</v>
      </c>
      <c r="BP34" s="6">
        <f t="shared" si="91"/>
        <v>14363.67755771247</v>
      </c>
      <c r="BQ34" s="6">
        <f t="shared" si="91"/>
        <v>14076.404006558219</v>
      </c>
      <c r="BR34" s="6">
        <f t="shared" si="91"/>
        <v>13794.875926427056</v>
      </c>
      <c r="BS34" s="6">
        <f t="shared" si="91"/>
        <v>13518.978407898514</v>
      </c>
      <c r="BT34" s="6">
        <f t="shared" si="91"/>
        <v>13248.598839740544</v>
      </c>
      <c r="BU34" s="6">
        <f t="shared" si="91"/>
        <v>12983.626862945732</v>
      </c>
      <c r="BV34" s="6">
        <f t="shared" si="91"/>
        <v>12723.954325686816</v>
      </c>
      <c r="BW34" s="6">
        <f t="shared" si="91"/>
        <v>12469.47523917308</v>
      </c>
      <c r="BX34" s="6">
        <f t="shared" si="91"/>
        <v>12220.085734389619</v>
      </c>
      <c r="BY34" s="6">
        <f t="shared" si="91"/>
        <v>11975.684019701826</v>
      </c>
      <c r="BZ34" s="6">
        <f t="shared" si="91"/>
        <v>11736.17033930779</v>
      </c>
      <c r="CA34" s="6">
        <f t="shared" si="91"/>
        <v>11501.446932521634</v>
      </c>
      <c r="CB34" s="6">
        <f t="shared" si="91"/>
        <v>11271.4179938712</v>
      </c>
      <c r="CC34" s="6">
        <f t="shared" si="91"/>
        <v>11045.989633993777</v>
      </c>
      <c r="CD34" s="6">
        <f t="shared" si="91"/>
        <v>10825.069841313902</v>
      </c>
      <c r="CE34" s="6">
        <f t="shared" ref="CE34:DJ34" si="92">+CD34*(1+$BA$38)</f>
        <v>10608.568444487624</v>
      </c>
      <c r="CF34" s="6">
        <f t="shared" si="92"/>
        <v>10396.397075597872</v>
      </c>
      <c r="CG34" s="6">
        <f t="shared" si="92"/>
        <v>10188.469134085914</v>
      </c>
      <c r="CH34" s="6">
        <f t="shared" si="92"/>
        <v>9984.6997514041959</v>
      </c>
      <c r="CI34" s="6">
        <f t="shared" si="92"/>
        <v>9785.0057563761111</v>
      </c>
      <c r="CJ34" s="6">
        <f t="shared" si="92"/>
        <v>9589.3056412485894</v>
      </c>
      <c r="CK34" s="6">
        <f t="shared" si="92"/>
        <v>9397.5195284236179</v>
      </c>
      <c r="CL34" s="6">
        <f t="shared" si="92"/>
        <v>9209.5691378551455</v>
      </c>
      <c r="CM34" s="6">
        <f t="shared" si="92"/>
        <v>9025.3777550980431</v>
      </c>
      <c r="CN34" s="6">
        <f t="shared" si="92"/>
        <v>8844.8701999960813</v>
      </c>
      <c r="CO34" s="6">
        <f t="shared" si="92"/>
        <v>8667.9727959961601</v>
      </c>
      <c r="CP34" s="6">
        <f t="shared" si="92"/>
        <v>8494.6133400762374</v>
      </c>
      <c r="CQ34" s="6">
        <f t="shared" si="92"/>
        <v>8324.7210732747117</v>
      </c>
      <c r="CR34" s="6">
        <f t="shared" si="92"/>
        <v>8158.2266518092174</v>
      </c>
      <c r="CS34" s="6">
        <f t="shared" si="92"/>
        <v>7995.062118773033</v>
      </c>
      <c r="CT34" s="6">
        <f t="shared" si="92"/>
        <v>7835.1608763975719</v>
      </c>
      <c r="CU34" s="6">
        <f t="shared" si="92"/>
        <v>7678.45765886962</v>
      </c>
      <c r="CV34" s="6">
        <f t="shared" si="92"/>
        <v>7524.8885056922272</v>
      </c>
      <c r="CW34" s="6">
        <f t="shared" si="92"/>
        <v>7374.3907355783822</v>
      </c>
      <c r="CX34" s="6">
        <f t="shared" si="92"/>
        <v>7226.9029208668144</v>
      </c>
      <c r="CY34" s="6">
        <f t="shared" si="92"/>
        <v>7082.3648624494781</v>
      </c>
      <c r="CZ34" s="6">
        <f t="shared" si="92"/>
        <v>6940.717565200488</v>
      </c>
      <c r="DA34" s="6">
        <f t="shared" si="92"/>
        <v>6801.9032138964785</v>
      </c>
      <c r="DB34" s="6">
        <f t="shared" si="92"/>
        <v>6665.8651496185485</v>
      </c>
      <c r="DC34" s="6">
        <f t="shared" si="92"/>
        <v>6532.5478466261775</v>
      </c>
      <c r="DD34" s="6">
        <f t="shared" si="92"/>
        <v>6401.896889693654</v>
      </c>
      <c r="DE34" s="6">
        <f t="shared" si="92"/>
        <v>6273.8589518997805</v>
      </c>
      <c r="DF34" s="6">
        <f t="shared" si="92"/>
        <v>6148.3817728617851</v>
      </c>
      <c r="DG34" s="6">
        <f t="shared" si="92"/>
        <v>6025.4141374045494</v>
      </c>
      <c r="DH34" s="6">
        <f t="shared" si="92"/>
        <v>5904.9058546564584</v>
      </c>
      <c r="DI34" s="6">
        <f t="shared" si="92"/>
        <v>5786.8077375633293</v>
      </c>
      <c r="DJ34" s="6">
        <f t="shared" si="92"/>
        <v>5671.0715828120628</v>
      </c>
      <c r="DK34" s="6">
        <f t="shared" ref="DK34:DW34" si="93">+DJ34*(1+$BA$38)</f>
        <v>5557.6501511558217</v>
      </c>
      <c r="DL34" s="6">
        <f t="shared" si="93"/>
        <v>5446.4971481327048</v>
      </c>
      <c r="DM34" s="6">
        <f t="shared" si="93"/>
        <v>5337.5672051700503</v>
      </c>
      <c r="DN34" s="6">
        <f t="shared" si="93"/>
        <v>5230.8158610666496</v>
      </c>
      <c r="DO34" s="6">
        <f t="shared" si="93"/>
        <v>5126.1995438453168</v>
      </c>
      <c r="DP34" s="6">
        <f t="shared" si="93"/>
        <v>5023.6755529684106</v>
      </c>
      <c r="DQ34" s="6">
        <f t="shared" si="93"/>
        <v>4923.2020419090422</v>
      </c>
      <c r="DR34" s="6">
        <f t="shared" si="93"/>
        <v>4824.7380010708612</v>
      </c>
      <c r="DS34" s="6">
        <f t="shared" si="93"/>
        <v>4728.2432410494439</v>
      </c>
      <c r="DT34" s="6">
        <f t="shared" si="93"/>
        <v>4633.6783762284549</v>
      </c>
      <c r="DU34" s="6">
        <f t="shared" si="93"/>
        <v>4541.0048087038858</v>
      </c>
      <c r="DV34" s="6">
        <f t="shared" si="93"/>
        <v>4450.1847125298082</v>
      </c>
      <c r="DW34" s="6">
        <f t="shared" si="93"/>
        <v>4361.1810182792124</v>
      </c>
      <c r="DX34" s="6">
        <f t="shared" ref="DX34" si="94">+DW34*(1+$BA$38)</f>
        <v>4273.9573979136285</v>
      </c>
      <c r="DY34" s="6">
        <f t="shared" ref="DY34" si="95">+DX34*(1+$BA$38)</f>
        <v>4188.4782499553557</v>
      </c>
      <c r="DZ34" s="6">
        <f t="shared" ref="DZ34" si="96">+DY34*(1+$BA$38)</f>
        <v>4104.7086849562484</v>
      </c>
      <c r="EA34" s="6">
        <f t="shared" ref="EA34" si="97">+DZ34*(1+$BA$38)</f>
        <v>4022.6145112571235</v>
      </c>
      <c r="EB34" s="6">
        <f t="shared" ref="EB34" si="98">+EA34*(1+$BA$38)</f>
        <v>3942.1622210319811</v>
      </c>
      <c r="EC34" s="6">
        <f t="shared" ref="EC34" si="99">+EB34*(1+$BA$38)</f>
        <v>3863.3189766113414</v>
      </c>
      <c r="ED34" s="6">
        <f t="shared" ref="ED34" si="100">+EC34*(1+$BA$38)</f>
        <v>3786.0525970791145</v>
      </c>
      <c r="EE34" s="6">
        <f t="shared" ref="EE34" si="101">+ED34*(1+$BA$38)</f>
        <v>3710.331545137532</v>
      </c>
      <c r="EF34" s="6">
        <f t="shared" ref="EF34" si="102">+EE34*(1+$BA$38)</f>
        <v>3636.124914234781</v>
      </c>
      <c r="EG34" s="6">
        <f t="shared" ref="EG34" si="103">+EF34*(1+$BA$38)</f>
        <v>3563.4024159500855</v>
      </c>
      <c r="EH34" s="6">
        <f t="shared" ref="EH34" si="104">+EG34*(1+$BA$38)</f>
        <v>3492.1343676310835</v>
      </c>
      <c r="EI34" s="6">
        <f t="shared" ref="EI34" si="105">+EH34*(1+$BA$38)</f>
        <v>3422.2916802784616</v>
      </c>
      <c r="EJ34" s="6">
        <f t="shared" ref="EJ34" si="106">+EI34*(1+$BA$38)</f>
        <v>3353.8458466728925</v>
      </c>
      <c r="EK34" s="6">
        <f t="shared" ref="EK34" si="107">+EJ34*(1+$BA$38)</f>
        <v>3286.7689297394345</v>
      </c>
      <c r="EL34" s="6">
        <f t="shared" ref="EL34" si="108">+EK34*(1+$BA$38)</f>
        <v>3221.0335511446456</v>
      </c>
      <c r="EM34" s="6">
        <f t="shared" ref="EM34" si="109">+EL34*(1+$BA$38)</f>
        <v>3156.6128801217528</v>
      </c>
      <c r="EN34" s="6">
        <f t="shared" ref="EN34" si="110">+EM34*(1+$BA$38)</f>
        <v>3093.4806225193179</v>
      </c>
      <c r="EO34" s="6">
        <f t="shared" ref="EO34" si="111">+EN34*(1+$BA$38)</f>
        <v>3031.6110100689316</v>
      </c>
      <c r="EP34" s="6">
        <f t="shared" ref="EP34" si="112">+EO34*(1+$BA$38)</f>
        <v>2970.9787898675531</v>
      </c>
      <c r="EQ34" s="6">
        <f t="shared" ref="EQ34" si="113">+EP34*(1+$BA$38)</f>
        <v>2911.559214070202</v>
      </c>
      <c r="ER34" s="6">
        <f t="shared" ref="ER34" si="114">+EQ34*(1+$BA$38)</f>
        <v>2853.3280297887977</v>
      </c>
      <c r="ES34" s="6">
        <f t="shared" ref="ES34" si="115">+ER34*(1+$BA$38)</f>
        <v>2796.2614691930216</v>
      </c>
      <c r="ET34" s="6">
        <f t="shared" ref="ET34" si="116">+ES34*(1+$BA$38)</f>
        <v>2740.3362398091613</v>
      </c>
      <c r="EU34" s="6">
        <f t="shared" ref="EU34" si="117">+ET34*(1+$BA$38)</f>
        <v>2685.5295150129782</v>
      </c>
      <c r="EV34" s="6">
        <f t="shared" ref="EV34" si="118">+EU34*(1+$BA$38)</f>
        <v>2631.8189247127184</v>
      </c>
      <c r="EW34" s="6">
        <f t="shared" ref="EW34" si="119">+EV34*(1+$BA$38)</f>
        <v>2579.1825462184638</v>
      </c>
      <c r="EX34" s="6">
        <f t="shared" ref="EX34" si="120">+EW34*(1+$BA$38)</f>
        <v>2527.5988952940943</v>
      </c>
      <c r="EY34" s="6">
        <f t="shared" ref="EY34" si="121">+EX34*(1+$BA$38)</f>
        <v>2477.0469173882125</v>
      </c>
      <c r="EZ34" s="6">
        <f t="shared" ref="EZ34" si="122">+EY34*(1+$BA$38)</f>
        <v>2427.505979040448</v>
      </c>
      <c r="FA34" s="6">
        <f t="shared" ref="FA34" si="123">+EZ34*(1+$BA$38)</f>
        <v>2378.9558594596388</v>
      </c>
      <c r="FB34" s="6">
        <f t="shared" ref="FB34" si="124">+FA34*(1+$BA$38)</f>
        <v>2331.3767422704459</v>
      </c>
      <c r="FC34" s="6">
        <f t="shared" ref="FC34" si="125">+FB34*(1+$BA$38)</f>
        <v>2284.7492074250367</v>
      </c>
      <c r="FD34" s="6">
        <f t="shared" ref="FD34" si="126">+FC34*(1+$BA$38)</f>
        <v>2239.054223276536</v>
      </c>
      <c r="FE34" s="6">
        <f t="shared" ref="FE34" si="127">+FD34*(1+$BA$38)</f>
        <v>2194.2731388110051</v>
      </c>
      <c r="FF34" s="6">
        <f t="shared" ref="FF34" si="128">+FE34*(1+$BA$38)</f>
        <v>2150.3876760347848</v>
      </c>
      <c r="FG34" s="6">
        <f t="shared" ref="FG34" si="129">+FF34*(1+$BA$38)</f>
        <v>2107.3799225140892</v>
      </c>
      <c r="FH34" s="6">
        <f t="shared" ref="FH34" si="130">+FG34*(1+$BA$38)</f>
        <v>2065.2323240638075</v>
      </c>
      <c r="FI34" s="6">
        <f t="shared" ref="FI34" si="131">+FH34*(1+$BA$38)</f>
        <v>2023.9276775825313</v>
      </c>
      <c r="FJ34" s="6">
        <f t="shared" ref="FJ34" si="132">+FI34*(1+$BA$38)</f>
        <v>1983.4491240308805</v>
      </c>
      <c r="FK34" s="6">
        <f t="shared" ref="FK34" si="133">+FJ34*(1+$BA$38)</f>
        <v>1943.7801415502629</v>
      </c>
      <c r="FL34" s="6">
        <f t="shared" ref="FL34" si="134">+FK34*(1+$BA$38)</f>
        <v>1904.9045387192575</v>
      </c>
      <c r="FM34" s="6">
        <f t="shared" ref="FM34" si="135">+FL34*(1+$BA$38)</f>
        <v>1866.8064479448724</v>
      </c>
      <c r="FN34" s="6">
        <f t="shared" ref="FN34" si="136">+FM34*(1+$BA$38)</f>
        <v>1829.4703189859749</v>
      </c>
      <c r="FO34" s="6">
        <f t="shared" ref="FO34" si="137">+FN34*(1+$BA$38)</f>
        <v>1792.8809126062554</v>
      </c>
      <c r="FP34" s="6">
        <f t="shared" ref="FP34" si="138">+FO34*(1+$BA$38)</f>
        <v>1757.0232943541303</v>
      </c>
      <c r="FQ34" s="6">
        <f t="shared" ref="FQ34" si="139">+FP34*(1+$BA$38)</f>
        <v>1721.8828284670476</v>
      </c>
      <c r="FR34" s="6">
        <f t="shared" ref="FR34" si="140">+FQ34*(1+$BA$38)</f>
        <v>1687.4451718977066</v>
      </c>
      <c r="FS34" s="6">
        <f t="shared" ref="FS34" si="141">+FR34*(1+$BA$38)</f>
        <v>1653.6962684597524</v>
      </c>
      <c r="FT34" s="6">
        <f t="shared" ref="FT34" si="142">+FS34*(1+$BA$38)</f>
        <v>1620.6223430905575</v>
      </c>
      <c r="FU34" s="6">
        <f t="shared" ref="FU34" si="143">+FT34*(1+$BA$38)</f>
        <v>1588.2098962287464</v>
      </c>
      <c r="FV34" s="6">
        <f t="shared" ref="FV34" si="144">+FU34*(1+$BA$38)</f>
        <v>1556.4456983041714</v>
      </c>
      <c r="FW34" s="6">
        <f t="shared" ref="FW34" si="145">+FV34*(1+$BA$38)</f>
        <v>1525.3167843380879</v>
      </c>
      <c r="FX34" s="6">
        <f t="shared" ref="FX34" si="146">+FW34*(1+$BA$38)</f>
        <v>1494.8104486513262</v>
      </c>
      <c r="FY34" s="6">
        <f t="shared" ref="FY34" si="147">+FX34*(1+$BA$38)</f>
        <v>1464.9142396782995</v>
      </c>
      <c r="FZ34" s="6">
        <f t="shared" ref="FZ34" si="148">+FY34*(1+$BA$38)</f>
        <v>1435.6159548847336</v>
      </c>
      <c r="GA34" s="6">
        <f t="shared" ref="GA34" si="149">+FZ34*(1+$BA$38)</f>
        <v>1406.9036357870389</v>
      </c>
      <c r="GB34" s="6">
        <f t="shared" ref="GB34" si="150">+GA34*(1+$BA$38)</f>
        <v>1378.7655630712982</v>
      </c>
      <c r="GC34" s="6">
        <f t="shared" ref="GC34" si="151">+GB34*(1+$BA$38)</f>
        <v>1351.1902518098723</v>
      </c>
      <c r="GD34" s="6">
        <f t="shared" ref="GD34" si="152">+GC34*(1+$BA$38)</f>
        <v>1324.1664467736748</v>
      </c>
      <c r="GE34" s="6">
        <f t="shared" ref="GE34" si="153">+GD34*(1+$BA$38)</f>
        <v>1297.6831178382013</v>
      </c>
      <c r="GF34" s="6">
        <f t="shared" ref="GF34" si="154">+GE34*(1+$BA$38)</f>
        <v>1271.7294554814373</v>
      </c>
      <c r="GG34" s="6">
        <f t="shared" ref="GG34" si="155">+GF34*(1+$BA$38)</f>
        <v>1246.2948663718084</v>
      </c>
      <c r="GH34" s="6">
        <f t="shared" ref="GH34" si="156">+GG34*(1+$BA$38)</f>
        <v>1221.3689690443723</v>
      </c>
      <c r="GI34" s="6">
        <f t="shared" ref="GI34" si="157">+GH34*(1+$BA$38)</f>
        <v>1196.9415896634848</v>
      </c>
      <c r="GJ34" s="6">
        <f t="shared" ref="GJ34" si="158">+GI34*(1+$BA$38)</f>
        <v>1173.0027578702152</v>
      </c>
      <c r="GK34" s="6">
        <f t="shared" ref="GK34" si="159">+GJ34*(1+$BA$38)</f>
        <v>1149.542702712811</v>
      </c>
      <c r="GL34" s="6">
        <f t="shared" ref="GL34" si="160">+GK34*(1+$BA$38)</f>
        <v>1126.5518486585547</v>
      </c>
      <c r="GM34" s="6">
        <f t="shared" ref="GM34" si="161">+GL34*(1+$BA$38)</f>
        <v>1104.0208116853837</v>
      </c>
      <c r="GN34" s="6">
        <f t="shared" ref="GN34" si="162">+GM34*(1+$BA$38)</f>
        <v>1081.9403954516761</v>
      </c>
      <c r="GO34" s="6">
        <f t="shared" ref="GO34" si="163">+GN34*(1+$BA$38)</f>
        <v>1060.3015875426424</v>
      </c>
      <c r="GP34" s="6">
        <f t="shared" ref="GP34" si="164">+GO34*(1+$BA$38)</f>
        <v>1039.0955557917896</v>
      </c>
      <c r="GQ34" s="6">
        <f t="shared" ref="GQ34" si="165">+GP34*(1+$BA$38)</f>
        <v>1018.3136446759538</v>
      </c>
      <c r="GR34" s="6">
        <f t="shared" ref="GR34" si="166">+GQ34*(1+$BA$38)</f>
        <v>997.94737178243474</v>
      </c>
      <c r="GS34" s="6">
        <f t="shared" ref="GS34" si="167">+GR34*(1+$BA$38)</f>
        <v>977.98842434678602</v>
      </c>
      <c r="GT34" s="6">
        <f t="shared" ref="GT34" si="168">+GS34*(1+$BA$38)</f>
        <v>958.42865585985032</v>
      </c>
      <c r="GU34" s="6">
        <f t="shared" ref="GU34" si="169">+GT34*(1+$BA$38)</f>
        <v>939.26008274265325</v>
      </c>
      <c r="GV34" s="6">
        <f t="shared" ref="GV34" si="170">+GU34*(1+$BA$38)</f>
        <v>920.47488108780021</v>
      </c>
      <c r="GW34" s="6">
        <f t="shared" ref="GW34" si="171">+GV34*(1+$BA$38)</f>
        <v>902.06538346604418</v>
      </c>
      <c r="GX34" s="6">
        <f t="shared" ref="GX34" si="172">+GW34*(1+$BA$38)</f>
        <v>884.02407579672331</v>
      </c>
      <c r="GY34" s="6">
        <f t="shared" ref="GY34" si="173">+GX34*(1+$BA$38)</f>
        <v>866.34359428078881</v>
      </c>
      <c r="GZ34" s="6">
        <f t="shared" ref="GZ34" si="174">+GY34*(1+$BA$38)</f>
        <v>849.01672239517302</v>
      </c>
      <c r="HA34" s="6">
        <f t="shared" ref="HA34" si="175">+GZ34*(1+$BA$38)</f>
        <v>832.03638794726953</v>
      </c>
      <c r="HB34" s="6">
        <f t="shared" ref="HB34" si="176">+HA34*(1+$BA$38)</f>
        <v>815.39566018832409</v>
      </c>
      <c r="HC34" s="6">
        <f t="shared" ref="HC34" si="177">+HB34*(1+$BA$38)</f>
        <v>799.08774698455761</v>
      </c>
      <c r="HD34" s="6">
        <f t="shared" ref="HD34" si="178">+HC34*(1+$BA$38)</f>
        <v>783.10599204486641</v>
      </c>
      <c r="HE34" s="6">
        <f t="shared" ref="HE34" si="179">+HD34*(1+$BA$38)</f>
        <v>767.44387220396902</v>
      </c>
      <c r="HF34" s="6">
        <f t="shared" ref="HF34" si="180">+HE34*(1+$BA$38)</f>
        <v>752.09499475988957</v>
      </c>
      <c r="HG34" s="6">
        <f t="shared" ref="HG34" si="181">+HF34*(1+$BA$38)</f>
        <v>737.05309486469173</v>
      </c>
      <c r="HH34" s="6">
        <f t="shared" ref="HH34" si="182">+HG34*(1+$BA$38)</f>
        <v>722.31203296739784</v>
      </c>
      <c r="HI34" s="6">
        <f t="shared" ref="HI34" si="183">+HH34*(1+$BA$38)</f>
        <v>707.86579230804989</v>
      </c>
      <c r="HJ34" s="6">
        <f t="shared" ref="HJ34" si="184">+HI34*(1+$BA$38)</f>
        <v>693.70847646188884</v>
      </c>
      <c r="HK34" s="6">
        <f t="shared" ref="HK34" si="185">+HJ34*(1+$BA$38)</f>
        <v>679.83430693265109</v>
      </c>
      <c r="HL34" s="6">
        <f t="shared" ref="HL34" si="186">+HK34*(1+$BA$38)</f>
        <v>666.23762079399808</v>
      </c>
      <c r="HM34" s="6">
        <f t="shared" ref="HM34" si="187">+HL34*(1+$BA$38)</f>
        <v>652.91286837811811</v>
      </c>
      <c r="HN34" s="6">
        <f t="shared" ref="HN34" si="188">+HM34*(1+$BA$38)</f>
        <v>639.85461101055569</v>
      </c>
    </row>
    <row r="35" spans="2:222" s="9" customFormat="1" x14ac:dyDescent="0.2">
      <c r="B35" s="9" t="s">
        <v>28</v>
      </c>
      <c r="C35" s="11"/>
      <c r="D35" s="11"/>
      <c r="E35" s="11"/>
      <c r="F35" s="11"/>
      <c r="G35" s="11">
        <f t="shared" ref="G35" si="189">G34/G36</f>
        <v>13.809926082365365</v>
      </c>
      <c r="H35" s="11">
        <f t="shared" ref="H35:I35" si="190">H34/H36</f>
        <v>10.091966173361522</v>
      </c>
      <c r="I35" s="11">
        <f t="shared" si="190"/>
        <v>7.4653914191276316</v>
      </c>
      <c r="J35" s="11">
        <f t="shared" ref="J35:S35" si="191">J34/J36</f>
        <v>8.2628356089496453</v>
      </c>
      <c r="K35" s="11">
        <f t="shared" si="191"/>
        <v>2.071632329635499</v>
      </c>
      <c r="L35" s="11">
        <f t="shared" si="191"/>
        <v>1.6604677279171842</v>
      </c>
      <c r="M35" s="11">
        <f t="shared" si="191"/>
        <v>1.2802990757489907</v>
      </c>
      <c r="N35" s="11">
        <f t="shared" si="191"/>
        <v>1.4177635203267469</v>
      </c>
      <c r="O35" s="11">
        <f t="shared" si="191"/>
        <v>3.064366487622928</v>
      </c>
      <c r="P35" s="11">
        <f t="shared" si="191"/>
        <v>2.3255064647674373</v>
      </c>
      <c r="Q35" s="11">
        <f t="shared" si="191"/>
        <v>1.8494399628345191</v>
      </c>
      <c r="R35" s="11">
        <f t="shared" si="191"/>
        <v>1.9575825439387002</v>
      </c>
      <c r="S35" s="11">
        <f t="shared" si="191"/>
        <v>3.2821921990687732</v>
      </c>
      <c r="T35" s="11">
        <f t="shared" ref="T35:V35" si="192">T34/T36</f>
        <v>1.8978914202530064</v>
      </c>
      <c r="U35" s="11">
        <f t="shared" ref="U35" si="193">U34/U36</f>
        <v>1.4245042876738536</v>
      </c>
      <c r="V35" s="11">
        <f t="shared" si="192"/>
        <v>1.6212855264992334</v>
      </c>
      <c r="W35" s="11">
        <f t="shared" ref="W35:Z35" si="194">W34/W36</f>
        <v>2.7050415501734864</v>
      </c>
      <c r="X35" s="11">
        <f t="shared" si="194"/>
        <v>1.5791314552875406</v>
      </c>
      <c r="Y35" s="11">
        <f t="shared" si="194"/>
        <v>1.1921030185567449</v>
      </c>
      <c r="Z35" s="11">
        <f t="shared" si="194"/>
        <v>1.3885667200094436</v>
      </c>
      <c r="AA35" s="10"/>
      <c r="AH35" s="20">
        <f>AH34/AH36</f>
        <v>6.4531165809163822</v>
      </c>
      <c r="AI35" s="20">
        <f>AI34/AI36</f>
        <v>9.3327378237673582</v>
      </c>
      <c r="AJ35" s="20">
        <f>AJ34/AJ36</f>
        <v>8.2508613340005859</v>
      </c>
      <c r="AK35" s="20">
        <f>AK34/AK36</f>
        <v>6.8648427440272153</v>
      </c>
      <c r="AL35" s="20">
        <f t="shared" ref="AL35:AX35" si="195">AL34/AL36</f>
        <v>6.3396847800905514</v>
      </c>
      <c r="AM35" s="20">
        <f t="shared" si="195"/>
        <v>5.7141250150603993</v>
      </c>
      <c r="AN35" s="20">
        <f t="shared" si="195"/>
        <v>5.4222848548307958</v>
      </c>
      <c r="AO35" s="20">
        <f t="shared" si="195"/>
        <v>5.1401727702111089</v>
      </c>
      <c r="AP35" s="20">
        <f t="shared" si="195"/>
        <v>4.8683164234115432</v>
      </c>
      <c r="AQ35" s="20">
        <f t="shared" si="195"/>
        <v>4.6070912068445722</v>
      </c>
      <c r="AR35" s="20">
        <f t="shared" si="195"/>
        <v>4.1714406399507871</v>
      </c>
      <c r="AS35" s="20">
        <f t="shared" si="195"/>
        <v>4.1160107533564192</v>
      </c>
      <c r="AT35" s="20">
        <f t="shared" si="195"/>
        <v>4.0549391334809606</v>
      </c>
      <c r="AU35" s="20">
        <f t="shared" si="195"/>
        <v>3.9894009471515166</v>
      </c>
      <c r="AV35" s="20">
        <f t="shared" si="195"/>
        <v>3.9204236830180488</v>
      </c>
      <c r="AW35" s="20">
        <f t="shared" si="195"/>
        <v>3.8489034303571632</v>
      </c>
      <c r="AX35" s="20">
        <f t="shared" si="195"/>
        <v>3.775619454468051</v>
      </c>
    </row>
    <row r="36" spans="2:222" s="9" customFormat="1" x14ac:dyDescent="0.2">
      <c r="B36" s="9" t="s">
        <v>1</v>
      </c>
      <c r="C36" s="10"/>
      <c r="D36" s="10"/>
      <c r="E36" s="10"/>
      <c r="F36" s="10"/>
      <c r="G36" s="10">
        <v>947</v>
      </c>
      <c r="H36" s="10">
        <v>946</v>
      </c>
      <c r="I36" s="10">
        <v>924.26499999999999</v>
      </c>
      <c r="J36" s="10">
        <v>909.13099999999997</v>
      </c>
      <c r="K36" s="10">
        <v>6310</v>
      </c>
      <c r="L36" s="10">
        <v>6156.6989999999996</v>
      </c>
      <c r="M36" s="10">
        <v>6051.7110000000002</v>
      </c>
      <c r="N36" s="10">
        <v>5972.0820000000003</v>
      </c>
      <c r="O36" s="10">
        <v>5881.8029999999999</v>
      </c>
      <c r="P36" s="10">
        <v>5834.8580000000002</v>
      </c>
      <c r="Q36" s="10">
        <v>5773.0990000000002</v>
      </c>
      <c r="R36" s="10">
        <v>5682.5190000000002</v>
      </c>
      <c r="S36" s="10">
        <v>5594.1270000000004</v>
      </c>
      <c r="T36" s="10">
        <v>5540.8860000000004</v>
      </c>
      <c r="U36" s="10">
        <v>5472.7809999999999</v>
      </c>
      <c r="V36" s="10">
        <f t="shared" ref="V36" si="196">+U36</f>
        <v>5472.7809999999999</v>
      </c>
      <c r="W36" s="10">
        <f t="shared" ref="W36" si="197">+V36</f>
        <v>5472.7809999999999</v>
      </c>
      <c r="X36" s="10">
        <f t="shared" ref="X36" si="198">+W36</f>
        <v>5472.7809999999999</v>
      </c>
      <c r="Y36" s="10">
        <f t="shared" ref="Y36" si="199">+X36</f>
        <v>5472.7809999999999</v>
      </c>
      <c r="Z36" s="10">
        <f t="shared" ref="Z36" si="200">+Y36</f>
        <v>5472.7809999999999</v>
      </c>
      <c r="AA36" s="10"/>
      <c r="AH36" s="9">
        <f>AVERAGE(K36:N36)</f>
        <v>6122.6229999999996</v>
      </c>
      <c r="AI36" s="9">
        <f>AVERAGE(P36:S36)</f>
        <v>5721.1507500000007</v>
      </c>
      <c r="AJ36" s="9">
        <f>AVERAGE(S36:V36)</f>
        <v>5520.1437500000002</v>
      </c>
      <c r="AK36" s="9">
        <f>AVERAGE(W36:Z36)</f>
        <v>5472.7809999999999</v>
      </c>
      <c r="AL36" s="9">
        <f t="shared" ref="AL36:AX36" si="201">+AK36</f>
        <v>5472.7809999999999</v>
      </c>
      <c r="AM36" s="9">
        <f t="shared" si="201"/>
        <v>5472.7809999999999</v>
      </c>
      <c r="AN36" s="9">
        <f t="shared" si="201"/>
        <v>5472.7809999999999</v>
      </c>
      <c r="AO36" s="9">
        <f t="shared" si="201"/>
        <v>5472.7809999999999</v>
      </c>
      <c r="AP36" s="9">
        <f t="shared" si="201"/>
        <v>5472.7809999999999</v>
      </c>
      <c r="AQ36" s="9">
        <f t="shared" si="201"/>
        <v>5472.7809999999999</v>
      </c>
      <c r="AR36" s="9">
        <f t="shared" si="201"/>
        <v>5472.7809999999999</v>
      </c>
      <c r="AS36" s="9">
        <f t="shared" si="201"/>
        <v>5472.7809999999999</v>
      </c>
      <c r="AT36" s="9">
        <f t="shared" si="201"/>
        <v>5472.7809999999999</v>
      </c>
      <c r="AU36" s="9">
        <f t="shared" si="201"/>
        <v>5472.7809999999999</v>
      </c>
      <c r="AV36" s="9">
        <f t="shared" si="201"/>
        <v>5472.7809999999999</v>
      </c>
      <c r="AW36" s="9">
        <f t="shared" si="201"/>
        <v>5472.7809999999999</v>
      </c>
      <c r="AX36" s="9">
        <f t="shared" si="201"/>
        <v>5472.7809999999999</v>
      </c>
      <c r="BD36" s="10"/>
    </row>
    <row r="37" spans="2:222" s="3" customFormat="1" x14ac:dyDescent="0.2">
      <c r="C37" s="5"/>
      <c r="D37" s="5"/>
      <c r="E37" s="5"/>
      <c r="F37" s="5"/>
      <c r="G37" s="5"/>
      <c r="H37" s="5"/>
      <c r="I37" s="5"/>
      <c r="J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Z37" s="3" t="s">
        <v>99</v>
      </c>
      <c r="BA37" s="4">
        <v>0.01</v>
      </c>
      <c r="BD37" s="4"/>
    </row>
    <row r="38" spans="2:222" x14ac:dyDescent="0.2">
      <c r="B38" t="s">
        <v>16</v>
      </c>
      <c r="C38" s="8"/>
      <c r="D38" s="8"/>
      <c r="E38" s="8"/>
      <c r="F38" s="8"/>
      <c r="G38" s="8">
        <f t="shared" ref="G38" si="202">G26/G24</f>
        <v>0.38633695333137658</v>
      </c>
      <c r="H38" s="8">
        <f t="shared" ref="H38" si="203">H26/H24</f>
        <v>0.37495126482122787</v>
      </c>
      <c r="I38" s="8">
        <f t="shared" ref="I38:J38" si="204">I26/I24</f>
        <v>0.36871160433711747</v>
      </c>
      <c r="J38" s="8">
        <f t="shared" si="204"/>
        <v>0.37016972672929122</v>
      </c>
      <c r="K38" s="8">
        <f t="shared" ref="K38:S38" si="205">K26/K24</f>
        <v>0.37931034482758619</v>
      </c>
      <c r="L38" s="8">
        <f t="shared" si="205"/>
        <v>0.39317793453971872</v>
      </c>
      <c r="M38" s="8">
        <f t="shared" si="205"/>
        <v>0.39364714682624491</v>
      </c>
      <c r="N38" s="8">
        <f t="shared" si="205"/>
        <v>0.38005365239892697</v>
      </c>
      <c r="O38" s="8">
        <f t="shared" si="205"/>
        <v>0.39867826646469789</v>
      </c>
      <c r="P38" s="8">
        <f t="shared" si="205"/>
        <v>0.40779176004137219</v>
      </c>
      <c r="Q38" s="8">
        <f t="shared" si="205"/>
        <v>0.3967543594395726</v>
      </c>
      <c r="R38" s="8">
        <f t="shared" si="205"/>
        <v>0.39898254402827127</v>
      </c>
      <c r="S38" s="8">
        <f t="shared" si="205"/>
        <v>0.40097796288485871</v>
      </c>
      <c r="T38" s="8">
        <f t="shared" ref="T38:V38" si="206">T26/T24</f>
        <v>0.39403050022746605</v>
      </c>
      <c r="U38" s="8">
        <f t="shared" ref="U38" si="207">U26/U24</f>
        <v>0.38023513858066954</v>
      </c>
      <c r="V38" s="8">
        <f t="shared" si="206"/>
        <v>0.375</v>
      </c>
      <c r="W38" s="8">
        <f t="shared" ref="W38:Z38" si="208">W26/W24</f>
        <v>0.375</v>
      </c>
      <c r="X38" s="8">
        <f t="shared" si="208"/>
        <v>0.37500000000000006</v>
      </c>
      <c r="Y38" s="8">
        <f t="shared" si="208"/>
        <v>0.375</v>
      </c>
      <c r="Z38" s="8">
        <f t="shared" si="208"/>
        <v>0.375</v>
      </c>
      <c r="AH38" s="8">
        <f>AH26/AH24</f>
        <v>0.38588035777783858</v>
      </c>
      <c r="AI38" s="8">
        <f>AI26/AI24</f>
        <v>0.40059902017414373</v>
      </c>
      <c r="AJ38" s="8">
        <f t="shared" ref="AJ38:AX38" si="209">AJ26/AJ24</f>
        <v>0.38966443151113772</v>
      </c>
      <c r="AK38" s="8">
        <f>AK26/AK24</f>
        <v>0.375</v>
      </c>
      <c r="AL38" s="8">
        <f t="shared" si="209"/>
        <v>0.37</v>
      </c>
      <c r="AM38" s="8">
        <f t="shared" si="209"/>
        <v>0.36</v>
      </c>
      <c r="AN38" s="8">
        <f t="shared" si="209"/>
        <v>0.35</v>
      </c>
      <c r="AO38" s="8">
        <f t="shared" si="209"/>
        <v>0.34</v>
      </c>
      <c r="AP38" s="8">
        <f t="shared" si="209"/>
        <v>0.33</v>
      </c>
      <c r="AQ38" s="8">
        <f t="shared" si="209"/>
        <v>0.32</v>
      </c>
      <c r="AR38" s="8">
        <f t="shared" si="209"/>
        <v>0.3</v>
      </c>
      <c r="AS38" s="8">
        <f t="shared" si="209"/>
        <v>0.3</v>
      </c>
      <c r="AT38" s="8">
        <f t="shared" si="209"/>
        <v>0.3</v>
      </c>
      <c r="AU38" s="8">
        <f t="shared" si="209"/>
        <v>0.3</v>
      </c>
      <c r="AV38" s="8">
        <f t="shared" si="209"/>
        <v>0.3</v>
      </c>
      <c r="AW38" s="8">
        <f t="shared" si="209"/>
        <v>0.3</v>
      </c>
      <c r="AX38" s="8">
        <f t="shared" si="209"/>
        <v>0.3</v>
      </c>
      <c r="AZ38" s="3" t="s">
        <v>97</v>
      </c>
      <c r="BA38" s="4">
        <v>-0.02</v>
      </c>
      <c r="BD38" s="4"/>
    </row>
    <row r="39" spans="2:222" x14ac:dyDescent="0.2">
      <c r="B39" s="3" t="s">
        <v>21</v>
      </c>
      <c r="C39" s="8"/>
      <c r="D39" s="8"/>
      <c r="E39" s="8"/>
      <c r="F39" s="8"/>
      <c r="G39" s="8">
        <f t="shared" ref="G39" si="210">G30/G24</f>
        <v>0.31571030231875552</v>
      </c>
      <c r="H39" s="8">
        <f t="shared" ref="H39" si="211">H30/H24</f>
        <v>0.28800770589179642</v>
      </c>
      <c r="I39" s="8">
        <f t="shared" ref="I39:J39" si="212">I30/I24</f>
        <v>0.26048183902839511</v>
      </c>
      <c r="J39" s="8">
        <f t="shared" si="212"/>
        <v>0.26766652433817251</v>
      </c>
      <c r="K39" s="8">
        <f t="shared" ref="K39:S39" si="213">K30/K24</f>
        <v>0.30320866756953851</v>
      </c>
      <c r="L39" s="8">
        <f t="shared" si="213"/>
        <v>0.29779170135389738</v>
      </c>
      <c r="M39" s="8">
        <f t="shared" si="213"/>
        <v>0.27468476170121819</v>
      </c>
      <c r="N39" s="8">
        <f t="shared" si="213"/>
        <v>0.26505709469885813</v>
      </c>
      <c r="O39" s="8">
        <f t="shared" si="213"/>
        <v>0.32501776163219348</v>
      </c>
      <c r="P39" s="8">
        <f t="shared" si="213"/>
        <v>0.31508360627478021</v>
      </c>
      <c r="Q39" s="8">
        <f t="shared" si="213"/>
        <v>0.28390283237576858</v>
      </c>
      <c r="R39" s="8">
        <f t="shared" si="213"/>
        <v>0.28393623424787867</v>
      </c>
      <c r="S39" s="8">
        <f t="shared" si="213"/>
        <v>0.31857602277520036</v>
      </c>
      <c r="T39" s="8">
        <f t="shared" ref="T39:V39" si="214">T30/T24</f>
        <v>0.27665802955080404</v>
      </c>
      <c r="U39" s="8">
        <f t="shared" ref="U39" si="215">U30/U24</f>
        <v>0.23856178289815383</v>
      </c>
      <c r="V39" s="8">
        <f t="shared" si="214"/>
        <v>0.24717076691067491</v>
      </c>
      <c r="W39" s="8">
        <f t="shared" ref="W39:Z39" si="216">W30/W24</f>
        <v>0.2834422887670463</v>
      </c>
      <c r="X39" s="8">
        <f t="shared" si="216"/>
        <v>0.24458614369259785</v>
      </c>
      <c r="Y39" s="8">
        <f t="shared" si="216"/>
        <v>0.21758516035276032</v>
      </c>
      <c r="Z39" s="8">
        <f t="shared" si="216"/>
        <v>0.23296751878963878</v>
      </c>
      <c r="AH39" s="8">
        <f>AH30/AH24</f>
        <v>0.28722339232473537</v>
      </c>
      <c r="AI39" s="8">
        <f>AI30/AI24</f>
        <v>0.30477290717326661</v>
      </c>
      <c r="AJ39" s="8">
        <f t="shared" ref="AJ39:AX39" si="217">AJ30/AJ24</f>
        <v>0.27758747993728672</v>
      </c>
      <c r="AK39" s="8">
        <f>AK30/AK24</f>
        <v>0.25047005380683224</v>
      </c>
      <c r="AL39" s="8">
        <f t="shared" si="217"/>
        <v>0.2402266876513304</v>
      </c>
      <c r="AM39" s="8">
        <f t="shared" si="217"/>
        <v>0.22476254818401803</v>
      </c>
      <c r="AN39" s="8">
        <f t="shared" si="217"/>
        <v>0.22188030880591181</v>
      </c>
      <c r="AO39" s="8">
        <f t="shared" si="217"/>
        <v>0.21862345044770592</v>
      </c>
      <c r="AP39" s="8">
        <f t="shared" si="217"/>
        <v>0.21501168989782665</v>
      </c>
      <c r="AQ39" s="8">
        <f t="shared" si="217"/>
        <v>0.21106370621899365</v>
      </c>
      <c r="AR39" s="8">
        <f t="shared" si="217"/>
        <v>0.19679719536536236</v>
      </c>
      <c r="AS39" s="8">
        <f t="shared" si="217"/>
        <v>0.20222892192508013</v>
      </c>
      <c r="AT39" s="8">
        <f t="shared" si="217"/>
        <v>0.20737476813954958</v>
      </c>
      <c r="AU39" s="8">
        <f t="shared" si="217"/>
        <v>0.21224978034273118</v>
      </c>
      <c r="AV39" s="8">
        <f t="shared" si="217"/>
        <v>0.21686821295627162</v>
      </c>
      <c r="AW39" s="8">
        <f t="shared" si="217"/>
        <v>0.22124357016909948</v>
      </c>
      <c r="AX39" s="8">
        <f t="shared" si="217"/>
        <v>0.22538864542335738</v>
      </c>
      <c r="AZ39" s="14" t="s">
        <v>98</v>
      </c>
      <c r="BA39" s="22">
        <v>4.4999999999999998E-2</v>
      </c>
      <c r="BD39" s="4"/>
    </row>
    <row r="40" spans="2:222" x14ac:dyDescent="0.2">
      <c r="B40" s="3" t="s">
        <v>26</v>
      </c>
      <c r="C40" s="8"/>
      <c r="D40" s="8"/>
      <c r="E40" s="8"/>
      <c r="F40" s="8"/>
      <c r="G40" s="8">
        <f t="shared" ref="G40" si="218">G34/G24</f>
        <v>0.23991047842676841</v>
      </c>
      <c r="H40" s="8">
        <f t="shared" ref="H40" si="219">H34/H24</f>
        <v>0.2189528243469486</v>
      </c>
      <c r="I40" s="8">
        <f t="shared" ref="I40:J40" si="220">I34/I24</f>
        <v>0.19534014664666083</v>
      </c>
      <c r="J40" s="8">
        <f t="shared" si="220"/>
        <v>0.20046968403074295</v>
      </c>
      <c r="K40" s="8">
        <f t="shared" ref="K40:S40" si="221">K34/K24</f>
        <v>0.2269680869535021</v>
      </c>
      <c r="L40" s="8">
        <f t="shared" si="221"/>
        <v>0.22396266923717303</v>
      </c>
      <c r="M40" s="8">
        <f t="shared" si="221"/>
        <v>0.20698867279333191</v>
      </c>
      <c r="N40" s="8">
        <f t="shared" si="221"/>
        <v>0.20100657597986848</v>
      </c>
      <c r="O40" s="8">
        <f t="shared" si="221"/>
        <v>0.24161181785278624</v>
      </c>
      <c r="P40" s="8">
        <f t="shared" si="221"/>
        <v>0.2339079469057059</v>
      </c>
      <c r="Q40" s="8">
        <f t="shared" si="221"/>
        <v>0.21524039915331117</v>
      </c>
      <c r="R40" s="8">
        <f t="shared" si="221"/>
        <v>0.21599580590668144</v>
      </c>
      <c r="S40" s="8">
        <f t="shared" si="221"/>
        <v>0.24199968367777308</v>
      </c>
      <c r="T40" s="8">
        <f t="shared" ref="T40:V40" si="222">T34/T24</f>
        <v>0.20800284827026921</v>
      </c>
      <c r="U40" s="8">
        <f t="shared" ref="U40" si="223">U34/U24</f>
        <v>0.18405023844374144</v>
      </c>
      <c r="V40" s="8">
        <f t="shared" si="222"/>
        <v>0.19142973761027296</v>
      </c>
      <c r="W40" s="8">
        <f t="shared" ref="W40:Z40" si="224">W34/W24</f>
        <v>0.21679934626739775</v>
      </c>
      <c r="X40" s="8">
        <f t="shared" si="224"/>
        <v>0.18993392771195552</v>
      </c>
      <c r="Y40" s="8">
        <f t="shared" si="224"/>
        <v>0.1711369949793034</v>
      </c>
      <c r="Z40" s="8">
        <f t="shared" si="224"/>
        <v>0.18216886025945561</v>
      </c>
      <c r="AH40" s="8">
        <f>AH34/AH24</f>
        <v>0.21614376760852322</v>
      </c>
      <c r="AI40" s="8">
        <f>AI34/AI24</f>
        <v>0.22845773698735639</v>
      </c>
      <c r="AJ40" s="8">
        <f t="shared" ref="AJ40:AX40" si="225">AJ34/AJ24</f>
        <v>0.21170579718868687</v>
      </c>
      <c r="AK40" s="8">
        <f>AK34/AK24</f>
        <v>0.1940346217085259</v>
      </c>
      <c r="AL40" s="8">
        <f t="shared" si="225"/>
        <v>0.18862215155719009</v>
      </c>
      <c r="AM40" s="8">
        <f t="shared" si="225"/>
        <v>0.17895801845945694</v>
      </c>
      <c r="AN40" s="8">
        <f t="shared" si="225"/>
        <v>0.17875580261484367</v>
      </c>
      <c r="AO40" s="8">
        <f t="shared" si="225"/>
        <v>0.17837415576211751</v>
      </c>
      <c r="AP40" s="8">
        <f t="shared" si="225"/>
        <v>0.17783179278605835</v>
      </c>
      <c r="AQ40" s="8">
        <f t="shared" si="225"/>
        <v>0.17714700472591238</v>
      </c>
      <c r="AR40" s="8">
        <f t="shared" si="225"/>
        <v>0.16883771504729703</v>
      </c>
      <c r="AS40" s="8">
        <f t="shared" si="225"/>
        <v>0.17536232448184166</v>
      </c>
      <c r="AT40" s="8">
        <f t="shared" si="225"/>
        <v>0.18185302396955205</v>
      </c>
      <c r="AU40" s="8">
        <f t="shared" si="225"/>
        <v>0.18833033056721843</v>
      </c>
      <c r="AV40" s="8">
        <f t="shared" si="225"/>
        <v>0.19481481528501865</v>
      </c>
      <c r="AW40" s="8">
        <f t="shared" si="225"/>
        <v>0.2013271688715115</v>
      </c>
      <c r="AX40" s="8">
        <f t="shared" si="225"/>
        <v>0.20788826828985826</v>
      </c>
      <c r="AZ40" t="s">
        <v>53</v>
      </c>
      <c r="BA40" s="3">
        <f>NPV(BA39,AJ34:DW34)</f>
        <v>467743.26785725757</v>
      </c>
      <c r="BD40" s="4"/>
    </row>
    <row r="41" spans="2:222" x14ac:dyDescent="0.2">
      <c r="B41" s="3" t="s">
        <v>27</v>
      </c>
      <c r="C41" s="8"/>
      <c r="D41" s="8"/>
      <c r="E41" s="8"/>
      <c r="F41" s="8"/>
      <c r="G41" s="8">
        <f t="shared" ref="G41" si="226">G33/G32</f>
        <v>0.25995925758261657</v>
      </c>
      <c r="H41" s="8">
        <f t="shared" ref="H41" si="227">H33/H32</f>
        <v>0.26020922123208057</v>
      </c>
      <c r="I41" s="8">
        <f t="shared" ref="I41:J41" si="228">I33/I32</f>
        <v>0.2686804451510334</v>
      </c>
      <c r="J41" s="8">
        <f t="shared" si="228"/>
        <v>0.25939071280686188</v>
      </c>
      <c r="K41" s="8">
        <f t="shared" ref="K41:S41" si="229">K33/K32</f>
        <v>0.26184425998080074</v>
      </c>
      <c r="L41" s="8">
        <f t="shared" si="229"/>
        <v>0.26016789694601244</v>
      </c>
      <c r="M41" s="8">
        <f t="shared" si="229"/>
        <v>0.26096909576497518</v>
      </c>
      <c r="N41" s="8">
        <f t="shared" si="229"/>
        <v>0.26194211994421202</v>
      </c>
      <c r="O41" s="8">
        <f t="shared" si="229"/>
        <v>0.26179554390563564</v>
      </c>
      <c r="P41" s="8">
        <f t="shared" si="229"/>
        <v>0.26906916612798965</v>
      </c>
      <c r="Q41" s="8">
        <f t="shared" si="229"/>
        <v>0.26228148967042081</v>
      </c>
      <c r="R41" s="8">
        <f t="shared" si="229"/>
        <v>0.26145266232903996</v>
      </c>
      <c r="S41" s="8">
        <f t="shared" si="229"/>
        <v>0.25279778618809262</v>
      </c>
      <c r="T41" s="8">
        <f t="shared" ref="T41:V41" si="230">T33/T32</f>
        <v>0.25639937774006505</v>
      </c>
      <c r="U41" s="8">
        <f t="shared" ref="U41" si="231">U33/U32</f>
        <v>0.25532524596427547</v>
      </c>
      <c r="V41" s="8">
        <f t="shared" si="230"/>
        <v>0.25</v>
      </c>
      <c r="W41" s="8">
        <f t="shared" ref="W41:Z41" si="232">W33/W32</f>
        <v>0.25</v>
      </c>
      <c r="X41" s="8">
        <f t="shared" si="232"/>
        <v>0.25</v>
      </c>
      <c r="Y41" s="8">
        <f t="shared" si="232"/>
        <v>0.25</v>
      </c>
      <c r="Z41" s="8">
        <f t="shared" si="232"/>
        <v>0.25</v>
      </c>
      <c r="AH41" s="8">
        <f>AH33/AH32</f>
        <v>0.26126058747639436</v>
      </c>
      <c r="AI41" s="8">
        <f>AI33/AI32</f>
        <v>0.26368337585327173</v>
      </c>
      <c r="AJ41" s="8">
        <f t="shared" ref="AJ41:AX41" si="233">AJ33/AJ32</f>
        <v>0.25352374749726864</v>
      </c>
      <c r="AK41" s="8">
        <f>AK33/AK32</f>
        <v>0.25</v>
      </c>
      <c r="AL41" s="8">
        <f t="shared" si="233"/>
        <v>0.25</v>
      </c>
      <c r="AM41" s="8">
        <f t="shared" si="233"/>
        <v>0.25</v>
      </c>
      <c r="AN41" s="8">
        <f t="shared" si="233"/>
        <v>0.25</v>
      </c>
      <c r="AO41" s="8">
        <f t="shared" si="233"/>
        <v>0.25</v>
      </c>
      <c r="AP41" s="8">
        <f t="shared" si="233"/>
        <v>0.25</v>
      </c>
      <c r="AQ41" s="8">
        <f t="shared" si="233"/>
        <v>0.25</v>
      </c>
      <c r="AR41" s="8">
        <f t="shared" si="233"/>
        <v>0.25</v>
      </c>
      <c r="AS41" s="8">
        <f t="shared" si="233"/>
        <v>0.25</v>
      </c>
      <c r="AT41" s="8">
        <f t="shared" si="233"/>
        <v>0.25</v>
      </c>
      <c r="AU41" s="8">
        <f t="shared" si="233"/>
        <v>0.25</v>
      </c>
      <c r="AV41" s="8">
        <f t="shared" si="233"/>
        <v>0.25</v>
      </c>
      <c r="AW41" s="8">
        <f t="shared" si="233"/>
        <v>0.25</v>
      </c>
      <c r="AX41" s="8">
        <f t="shared" si="233"/>
        <v>0.25</v>
      </c>
      <c r="AZ41" t="s">
        <v>54</v>
      </c>
      <c r="BA41" s="3">
        <f>Main!K5-Main!K6</f>
        <v>153056</v>
      </c>
      <c r="BD41" s="4"/>
    </row>
    <row r="42" spans="2:222" x14ac:dyDescent="0.2">
      <c r="AI42" s="2"/>
      <c r="AZ42" t="s">
        <v>55</v>
      </c>
      <c r="BA42" s="3">
        <f>BA40+BA41</f>
        <v>620799.26785725751</v>
      </c>
      <c r="BD42" s="4"/>
    </row>
    <row r="43" spans="2:222" s="14" customFormat="1" x14ac:dyDescent="0.2">
      <c r="B43" s="6" t="s">
        <v>30</v>
      </c>
      <c r="C43" s="12"/>
      <c r="D43" s="12"/>
      <c r="E43" s="12"/>
      <c r="F43" s="12"/>
      <c r="G43" s="12"/>
      <c r="H43" s="12"/>
      <c r="I43" s="13"/>
      <c r="J43" s="13"/>
      <c r="K43" s="13">
        <f t="shared" ref="K43:S43" si="234">K24/G24-1</f>
        <v>5.6538009979454129E-2</v>
      </c>
      <c r="L43" s="13">
        <f t="shared" si="234"/>
        <v>4.6854574226544043E-2</v>
      </c>
      <c r="M43" s="13">
        <f t="shared" si="234"/>
        <v>5.9706140475044522E-2</v>
      </c>
      <c r="N43" s="13">
        <f t="shared" si="234"/>
        <v>0.12411934244235701</v>
      </c>
      <c r="O43" s="13">
        <f t="shared" si="234"/>
        <v>0.29525645032468661</v>
      </c>
      <c r="P43" s="13">
        <f t="shared" si="234"/>
        <v>0.27086710774218981</v>
      </c>
      <c r="Q43" s="13">
        <f t="shared" si="234"/>
        <v>0.32520303483650359</v>
      </c>
      <c r="R43" s="13">
        <f t="shared" si="234"/>
        <v>0.22263371554732569</v>
      </c>
      <c r="S43" s="13">
        <f t="shared" si="234"/>
        <v>1.7064571911151516E-2</v>
      </c>
      <c r="T43" s="13">
        <f t="shared" ref="T43:V43" si="235">T24/P24-1</f>
        <v>-0.12847784864678502</v>
      </c>
      <c r="U43" s="13">
        <f t="shared" si="235"/>
        <v>-0.14609414373551055</v>
      </c>
      <c r="V43" s="13">
        <f t="shared" si="235"/>
        <v>-9.9999999999999978E-2</v>
      </c>
      <c r="W43" s="13">
        <f t="shared" ref="W43" si="236">W24/S24-1</f>
        <v>-9.9999999999999978E-2</v>
      </c>
      <c r="X43" s="13">
        <f t="shared" ref="X43" si="237">X24/T24-1</f>
        <v>-9.9999999999999978E-2</v>
      </c>
      <c r="Y43" s="13">
        <f t="shared" ref="Y43" si="238">Y24/U24-1</f>
        <v>-9.9999999999999867E-2</v>
      </c>
      <c r="Z43" s="13">
        <f t="shared" ref="Z43" si="239">Z24/V24-1</f>
        <v>-9.9999999999999867E-2</v>
      </c>
      <c r="AA43" s="12"/>
      <c r="AI43" s="13">
        <f>AI24/AH24-1</f>
        <v>0.27856341803659834</v>
      </c>
      <c r="AJ43" s="13">
        <f>AJ24/AI24-1</f>
        <v>-7.9486126264895263E-2</v>
      </c>
      <c r="AK43" s="13">
        <f>AK24/AJ24-1</f>
        <v>-9.9999999999999867E-2</v>
      </c>
      <c r="AL43" s="13">
        <f t="shared" ref="AL43:AX43" si="240">AL24/AK24-1</f>
        <v>-5.0000000000000044E-2</v>
      </c>
      <c r="AM43" s="13">
        <f t="shared" si="240"/>
        <v>-5.0000000000000044E-2</v>
      </c>
      <c r="AN43" s="13">
        <f t="shared" si="240"/>
        <v>-5.0000000000000044E-2</v>
      </c>
      <c r="AO43" s="13">
        <f t="shared" si="240"/>
        <v>-4.9999999999999933E-2</v>
      </c>
      <c r="AP43" s="13">
        <f t="shared" si="240"/>
        <v>-5.0000000000000044E-2</v>
      </c>
      <c r="AQ43" s="13">
        <f t="shared" si="240"/>
        <v>-5.0000000000000044E-2</v>
      </c>
      <c r="AR43" s="13">
        <f t="shared" si="240"/>
        <v>-5.0000000000000044E-2</v>
      </c>
      <c r="AS43" s="13">
        <f t="shared" si="240"/>
        <v>-5.0000000000000044E-2</v>
      </c>
      <c r="AT43" s="13">
        <f t="shared" si="240"/>
        <v>-4.9999999999999933E-2</v>
      </c>
      <c r="AU43" s="13">
        <f t="shared" si="240"/>
        <v>-5.0000000000000044E-2</v>
      </c>
      <c r="AV43" s="13">
        <f t="shared" si="240"/>
        <v>-5.0000000000000044E-2</v>
      </c>
      <c r="AW43" s="13">
        <f t="shared" si="240"/>
        <v>-5.0000000000000044E-2</v>
      </c>
      <c r="AX43" s="13">
        <f t="shared" si="240"/>
        <v>-5.0000000000000044E-2</v>
      </c>
      <c r="AZ43" s="14" t="s">
        <v>56</v>
      </c>
      <c r="BA43" s="21">
        <f>BA42/Main!K3</f>
        <v>115.21886931277979</v>
      </c>
      <c r="BC43" s="23"/>
      <c r="BD43" s="24"/>
    </row>
    <row r="44" spans="2:222" x14ac:dyDescent="0.2">
      <c r="AZ44" s="14" t="s">
        <v>57</v>
      </c>
      <c r="BA44" s="21">
        <f>Main!K2</f>
        <v>106</v>
      </c>
      <c r="BC44" s="23"/>
      <c r="BD44" s="4"/>
    </row>
    <row r="45" spans="2:222" x14ac:dyDescent="0.2">
      <c r="B45" t="s">
        <v>54</v>
      </c>
      <c r="P45" s="5">
        <f>+P46-P59</f>
        <v>149668</v>
      </c>
      <c r="Q45" s="5">
        <f>+Q46-Q59</f>
        <v>148430</v>
      </c>
      <c r="R45" s="5">
        <f>+R46-R59</f>
        <v>141204</v>
      </c>
      <c r="S45" s="5">
        <f t="shared" ref="S45:T45" si="241">+S46-S59</f>
        <v>152776</v>
      </c>
      <c r="T45" s="5">
        <f t="shared" si="241"/>
        <v>153056</v>
      </c>
      <c r="U45" s="5">
        <f>+T45+U34</f>
        <v>160852</v>
      </c>
      <c r="V45" s="5">
        <f t="shared" ref="V45:Z45" si="242">+U45+V34</f>
        <v>169724.94062499999</v>
      </c>
      <c r="W45" s="5">
        <f t="shared" si="242"/>
        <v>184529.04062499999</v>
      </c>
      <c r="X45" s="5">
        <f t="shared" si="242"/>
        <v>193171.28125</v>
      </c>
      <c r="Y45" s="5">
        <f t="shared" si="242"/>
        <v>199695.4</v>
      </c>
      <c r="Z45" s="5">
        <f t="shared" si="242"/>
        <v>207294.7215625</v>
      </c>
      <c r="AK45" s="3">
        <f>+Z45</f>
        <v>207294.7215625</v>
      </c>
      <c r="AL45" s="3">
        <f>+AK45+AL34</f>
        <v>241990.42797296873</v>
      </c>
      <c r="AM45" s="3">
        <f t="shared" ref="AM45:AX45" si="243">+AL45+AM34</f>
        <v>273262.582787016</v>
      </c>
      <c r="AN45" s="3">
        <f t="shared" si="243"/>
        <v>302937.56031712174</v>
      </c>
      <c r="AO45" s="3">
        <f t="shared" si="243"/>
        <v>331068.60019065044</v>
      </c>
      <c r="AP45" s="3">
        <f t="shared" si="243"/>
        <v>357711.8298146851</v>
      </c>
      <c r="AQ45" s="3">
        <f t="shared" si="243"/>
        <v>382925.43103677116</v>
      </c>
      <c r="AR45" s="3">
        <f t="shared" si="243"/>
        <v>405754.81211372168</v>
      </c>
      <c r="AS45" s="3">
        <f t="shared" si="243"/>
        <v>428280.8375604864</v>
      </c>
      <c r="AT45" s="3">
        <f t="shared" si="243"/>
        <v>450472.63140635745</v>
      </c>
      <c r="AU45" s="3">
        <f t="shared" si="243"/>
        <v>472305.74911131029</v>
      </c>
      <c r="AV45" s="3">
        <f t="shared" si="243"/>
        <v>493761.36935568147</v>
      </c>
      <c r="AW45" s="3">
        <f t="shared" si="243"/>
        <v>514825.57492017496</v>
      </c>
      <c r="AX45" s="3">
        <f t="shared" si="243"/>
        <v>535488.71333381813</v>
      </c>
      <c r="BA45" s="4">
        <f>BA43/BA44-1</f>
        <v>8.6970465214903703E-2</v>
      </c>
    </row>
    <row r="46" spans="2:222" s="3" customFormat="1" x14ac:dyDescent="0.2">
      <c r="B46" s="3" t="s">
        <v>3</v>
      </c>
      <c r="C46" s="5"/>
      <c r="D46" s="5"/>
      <c r="E46" s="5"/>
      <c r="F46" s="5"/>
      <c r="G46" s="5"/>
      <c r="H46" s="5"/>
      <c r="I46" s="17"/>
      <c r="J46" s="5"/>
      <c r="K46" s="5"/>
      <c r="L46" s="5"/>
      <c r="M46" s="5"/>
      <c r="N46" s="5"/>
      <c r="O46" s="5"/>
      <c r="P46" s="5">
        <f>14489+18607+160443</f>
        <v>193539</v>
      </c>
      <c r="Q46" s="5">
        <f>15319+19384+168145</f>
        <v>202848</v>
      </c>
      <c r="R46" s="5">
        <f>21120+20481+164065</f>
        <v>205666</v>
      </c>
      <c r="S46" s="5">
        <f>16689+21385+177665</f>
        <v>215739</v>
      </c>
      <c r="T46" s="5">
        <f>21514+33769+177645</f>
        <v>232928</v>
      </c>
      <c r="U46" s="5"/>
      <c r="V46" s="5"/>
      <c r="W46" s="5"/>
      <c r="X46" s="5"/>
      <c r="Y46" s="5"/>
      <c r="Z46" s="5"/>
      <c r="AA46" s="5"/>
    </row>
    <row r="47" spans="2:222" s="3" customFormat="1" x14ac:dyDescent="0.2">
      <c r="B47" s="3" t="s">
        <v>31</v>
      </c>
      <c r="C47" s="5"/>
      <c r="D47" s="5"/>
      <c r="E47" s="5"/>
      <c r="F47" s="5"/>
      <c r="G47" s="5"/>
      <c r="H47" s="5"/>
      <c r="I47" s="17"/>
      <c r="J47" s="5"/>
      <c r="K47" s="5"/>
      <c r="L47" s="5"/>
      <c r="M47" s="5"/>
      <c r="N47" s="5"/>
      <c r="O47" s="5"/>
      <c r="P47" s="5">
        <v>10905</v>
      </c>
      <c r="Q47" s="5">
        <v>10370</v>
      </c>
      <c r="R47" s="5">
        <v>16849</v>
      </c>
      <c r="S47" s="5">
        <v>12953</v>
      </c>
      <c r="T47" s="5">
        <v>12229</v>
      </c>
      <c r="U47" s="5"/>
      <c r="V47" s="5"/>
      <c r="W47" s="5"/>
      <c r="X47" s="5"/>
      <c r="Y47" s="5"/>
      <c r="Z47" s="5"/>
      <c r="AA47" s="5"/>
    </row>
    <row r="48" spans="2:222" s="3" customFormat="1" x14ac:dyDescent="0.2">
      <c r="B48" s="3" t="s">
        <v>32</v>
      </c>
      <c r="C48" s="5"/>
      <c r="D48" s="5"/>
      <c r="E48" s="5"/>
      <c r="F48" s="5"/>
      <c r="G48" s="5"/>
      <c r="H48" s="5"/>
      <c r="I48" s="17"/>
      <c r="J48" s="5"/>
      <c r="K48" s="5"/>
      <c r="L48" s="5"/>
      <c r="M48" s="5"/>
      <c r="N48" s="5"/>
      <c r="O48" s="5"/>
      <c r="P48" s="5">
        <v>2396</v>
      </c>
      <c r="Q48" s="5">
        <v>2042</v>
      </c>
      <c r="R48" s="5">
        <v>2349</v>
      </c>
      <c r="S48" s="5">
        <v>2451</v>
      </c>
      <c r="T48" s="5">
        <v>2281</v>
      </c>
      <c r="U48" s="5"/>
      <c r="V48" s="5"/>
      <c r="W48" s="5"/>
      <c r="X48" s="5"/>
      <c r="Y48" s="5"/>
      <c r="Z48" s="5"/>
      <c r="AA48" s="5"/>
    </row>
    <row r="49" spans="2:27" s="3" customFormat="1" x14ac:dyDescent="0.2">
      <c r="B49" s="3" t="s">
        <v>33</v>
      </c>
      <c r="C49" s="5"/>
      <c r="D49" s="5"/>
      <c r="E49" s="5"/>
      <c r="F49" s="5"/>
      <c r="G49" s="5"/>
      <c r="H49" s="5"/>
      <c r="I49" s="17"/>
      <c r="J49" s="5"/>
      <c r="K49" s="5"/>
      <c r="L49" s="5"/>
      <c r="M49" s="5"/>
      <c r="N49" s="5"/>
      <c r="O49" s="5"/>
      <c r="P49" s="5">
        <v>7259</v>
      </c>
      <c r="Q49" s="5">
        <v>9537</v>
      </c>
      <c r="R49" s="5">
        <v>13494</v>
      </c>
      <c r="S49" s="5">
        <v>11668</v>
      </c>
      <c r="T49" s="5">
        <v>7595</v>
      </c>
      <c r="U49" s="5"/>
      <c r="V49" s="5"/>
      <c r="W49" s="5"/>
      <c r="X49" s="5"/>
      <c r="Y49" s="5"/>
      <c r="Z49" s="5"/>
      <c r="AA49" s="5"/>
    </row>
    <row r="50" spans="2:27" s="3" customFormat="1" x14ac:dyDescent="0.2">
      <c r="B50" s="3" t="s">
        <v>34</v>
      </c>
      <c r="C50" s="5"/>
      <c r="D50" s="5"/>
      <c r="E50" s="5"/>
      <c r="F50" s="5"/>
      <c r="G50" s="5"/>
      <c r="H50" s="5"/>
      <c r="I50" s="17"/>
      <c r="J50" s="5"/>
      <c r="K50" s="5"/>
      <c r="L50" s="5"/>
      <c r="M50" s="5"/>
      <c r="N50" s="5"/>
      <c r="O50" s="5"/>
      <c r="P50" s="5">
        <v>9094</v>
      </c>
      <c r="Q50" s="5">
        <v>9291</v>
      </c>
      <c r="R50" s="5">
        <v>9539</v>
      </c>
      <c r="S50" s="5">
        <v>11073</v>
      </c>
      <c r="T50" s="5">
        <v>10204</v>
      </c>
      <c r="U50" s="5"/>
      <c r="V50" s="5"/>
      <c r="W50" s="5"/>
      <c r="X50" s="5"/>
      <c r="Y50" s="5"/>
      <c r="Z50" s="5"/>
      <c r="AA50" s="5"/>
    </row>
    <row r="51" spans="2:27" s="3" customFormat="1" x14ac:dyDescent="0.2">
      <c r="B51" s="3" t="s">
        <v>35</v>
      </c>
      <c r="C51" s="5"/>
      <c r="D51" s="5"/>
      <c r="E51" s="5"/>
      <c r="F51" s="5"/>
      <c r="G51" s="5"/>
      <c r="H51" s="5"/>
      <c r="I51" s="17"/>
      <c r="J51" s="5"/>
      <c r="K51" s="5"/>
      <c r="L51" s="5"/>
      <c r="M51" s="5"/>
      <c r="N51" s="5"/>
      <c r="O51" s="5"/>
      <c r="P51" s="5">
        <v>20151</v>
      </c>
      <c r="Q51" s="5">
        <v>21149</v>
      </c>
      <c r="R51" s="5">
        <v>22471</v>
      </c>
      <c r="S51" s="5">
        <v>22300</v>
      </c>
      <c r="T51" s="5">
        <v>23203</v>
      </c>
      <c r="U51" s="5"/>
      <c r="V51" s="5"/>
      <c r="W51" s="5"/>
      <c r="X51" s="5"/>
      <c r="Y51" s="5"/>
      <c r="Z51" s="5"/>
      <c r="AA51" s="5"/>
    </row>
    <row r="52" spans="2:27" s="3" customFormat="1" x14ac:dyDescent="0.2">
      <c r="B52" s="3" t="s">
        <v>36</v>
      </c>
      <c r="C52" s="5"/>
      <c r="D52" s="5"/>
      <c r="E52" s="5"/>
      <c r="F52" s="5"/>
      <c r="G52" s="5"/>
      <c r="H52" s="5"/>
      <c r="I52" s="17"/>
      <c r="J52" s="5"/>
      <c r="K52" s="5"/>
      <c r="L52" s="5"/>
      <c r="M52" s="5"/>
      <c r="N52" s="5"/>
      <c r="O52" s="5"/>
      <c r="P52" s="5">
        <f>4711+4061</f>
        <v>8772</v>
      </c>
      <c r="Q52" s="5">
        <f>5044+3779</f>
        <v>8823</v>
      </c>
      <c r="R52" s="5">
        <f>5116+3893</f>
        <v>9009</v>
      </c>
      <c r="S52" s="5">
        <f>5202+3924</f>
        <v>9126</v>
      </c>
      <c r="T52" s="5">
        <f>5249+3843</f>
        <v>9092</v>
      </c>
      <c r="U52" s="5"/>
      <c r="V52" s="5"/>
      <c r="W52" s="5"/>
      <c r="X52" s="5"/>
      <c r="Y52" s="5"/>
      <c r="Z52" s="5"/>
      <c r="AA52" s="5"/>
    </row>
    <row r="53" spans="2:27" s="3" customFormat="1" x14ac:dyDescent="0.2">
      <c r="B53" s="3" t="s">
        <v>37</v>
      </c>
      <c r="C53" s="5"/>
      <c r="D53" s="5"/>
      <c r="E53" s="5"/>
      <c r="F53" s="5"/>
      <c r="G53" s="5"/>
      <c r="H53" s="5"/>
      <c r="I53" s="17"/>
      <c r="J53" s="5"/>
      <c r="K53" s="5"/>
      <c r="L53" s="5"/>
      <c r="M53" s="5"/>
      <c r="N53" s="5"/>
      <c r="O53" s="5"/>
      <c r="P53" s="5">
        <f>3937+5141</f>
        <v>9078</v>
      </c>
      <c r="Q53" s="5">
        <f>4081+5010</f>
        <v>9091</v>
      </c>
      <c r="R53" s="5">
        <f>5556+5546</f>
        <v>11102</v>
      </c>
      <c r="S53" s="5">
        <v>7974</v>
      </c>
      <c r="T53" s="5">
        <v>7745</v>
      </c>
      <c r="U53" s="5"/>
      <c r="V53" s="5"/>
      <c r="W53" s="5"/>
      <c r="X53" s="5"/>
      <c r="Y53" s="5"/>
      <c r="Z53" s="5"/>
      <c r="AA53" s="5"/>
    </row>
    <row r="54" spans="2:27" s="3" customFormat="1" x14ac:dyDescent="0.2">
      <c r="B54" s="3" t="s">
        <v>38</v>
      </c>
      <c r="C54" s="5"/>
      <c r="D54" s="5"/>
      <c r="E54" s="5"/>
      <c r="F54" s="5"/>
      <c r="G54" s="5"/>
      <c r="H54" s="5"/>
      <c r="I54" s="17"/>
      <c r="J54" s="5"/>
      <c r="K54" s="5"/>
      <c r="L54" s="5"/>
      <c r="M54" s="5"/>
      <c r="N54" s="5"/>
      <c r="O54" s="5"/>
      <c r="P54" s="5">
        <f>SUM(P46:P53)</f>
        <v>261194</v>
      </c>
      <c r="Q54" s="5">
        <f>SUM(Q46:Q53)</f>
        <v>273151</v>
      </c>
      <c r="R54" s="5">
        <f>SUM(R46:R53)</f>
        <v>290479</v>
      </c>
      <c r="S54" s="10">
        <f>SUM(S46:S53)</f>
        <v>293284</v>
      </c>
      <c r="T54" s="10">
        <f>SUM(T46:T53)</f>
        <v>305277</v>
      </c>
      <c r="U54" s="5"/>
      <c r="V54" s="5"/>
      <c r="W54" s="5"/>
      <c r="X54" s="5"/>
      <c r="Y54" s="5"/>
      <c r="Z54" s="5"/>
      <c r="AA54" s="5"/>
    </row>
    <row r="56" spans="2:27" s="3" customFormat="1" x14ac:dyDescent="0.2">
      <c r="B56" s="3" t="s">
        <v>39</v>
      </c>
      <c r="C56" s="5"/>
      <c r="D56" s="5"/>
      <c r="E56" s="5"/>
      <c r="F56" s="5"/>
      <c r="G56" s="5"/>
      <c r="H56" s="5"/>
      <c r="I56" s="17"/>
      <c r="J56" s="5"/>
      <c r="K56" s="5"/>
      <c r="L56" s="5"/>
      <c r="M56" s="5"/>
      <c r="N56" s="5"/>
      <c r="O56" s="5"/>
      <c r="P56" s="5">
        <v>23159</v>
      </c>
      <c r="Q56" s="5">
        <v>26474</v>
      </c>
      <c r="R56" s="5">
        <v>35490</v>
      </c>
      <c r="S56" s="5">
        <v>33312</v>
      </c>
      <c r="T56" s="5">
        <v>25098</v>
      </c>
      <c r="U56" s="5"/>
      <c r="V56" s="5"/>
      <c r="W56" s="5"/>
      <c r="X56" s="5"/>
      <c r="Y56" s="5"/>
      <c r="Z56" s="5"/>
      <c r="AA56" s="5"/>
    </row>
    <row r="57" spans="2:27" s="3" customFormat="1" x14ac:dyDescent="0.2">
      <c r="B57" s="3" t="s">
        <v>40</v>
      </c>
      <c r="C57" s="5"/>
      <c r="D57" s="5"/>
      <c r="E57" s="5"/>
      <c r="F57" s="5"/>
      <c r="G57" s="5"/>
      <c r="H57" s="5"/>
      <c r="I57" s="17"/>
      <c r="J57" s="5"/>
      <c r="K57" s="5"/>
      <c r="L57" s="5"/>
      <c r="M57" s="5"/>
      <c r="N57" s="5"/>
      <c r="O57" s="5"/>
      <c r="P57" s="5">
        <v>22827</v>
      </c>
      <c r="Q57" s="5">
        <v>22724</v>
      </c>
      <c r="R57" s="5">
        <v>25181</v>
      </c>
      <c r="S57" s="5">
        <v>24032</v>
      </c>
      <c r="T57" s="5">
        <v>23208</v>
      </c>
      <c r="U57" s="5"/>
      <c r="V57" s="5"/>
      <c r="W57" s="5"/>
      <c r="X57" s="5"/>
      <c r="Y57" s="5"/>
      <c r="Z57" s="5"/>
      <c r="AA57" s="5"/>
    </row>
    <row r="58" spans="2:27" s="3" customFormat="1" x14ac:dyDescent="0.2">
      <c r="B58" s="3" t="s">
        <v>41</v>
      </c>
      <c r="C58" s="5"/>
      <c r="D58" s="5"/>
      <c r="E58" s="5"/>
      <c r="F58" s="5"/>
      <c r="G58" s="5"/>
      <c r="H58" s="5"/>
      <c r="I58" s="17"/>
      <c r="J58" s="5"/>
      <c r="K58" s="5"/>
      <c r="L58" s="5"/>
      <c r="M58" s="5"/>
      <c r="N58" s="5"/>
      <c r="O58" s="5"/>
      <c r="P58" s="5">
        <f>8944+3571</f>
        <v>12515</v>
      </c>
      <c r="Q58" s="5">
        <f>9088+3474</f>
        <v>12562</v>
      </c>
      <c r="R58" s="5">
        <f>8940+3624</f>
        <v>12564</v>
      </c>
      <c r="S58" s="5">
        <f>8989+3546</f>
        <v>12535</v>
      </c>
      <c r="T58" s="5">
        <f>9461+3322</f>
        <v>12783</v>
      </c>
      <c r="U58" s="5"/>
      <c r="V58" s="5"/>
      <c r="W58" s="5"/>
      <c r="X58" s="5"/>
      <c r="Y58" s="5"/>
      <c r="Z58" s="5"/>
      <c r="AA58" s="5"/>
    </row>
    <row r="59" spans="2:27" s="3" customFormat="1" x14ac:dyDescent="0.2">
      <c r="B59" s="3" t="s">
        <v>4</v>
      </c>
      <c r="C59" s="5"/>
      <c r="D59" s="5"/>
      <c r="E59" s="5"/>
      <c r="F59" s="5"/>
      <c r="G59" s="5"/>
      <c r="H59" s="5"/>
      <c r="I59" s="17"/>
      <c r="J59" s="5"/>
      <c r="K59" s="5"/>
      <c r="L59" s="5"/>
      <c r="M59" s="5"/>
      <c r="N59" s="5"/>
      <c r="O59" s="5"/>
      <c r="P59" s="5">
        <f>3799+40072</f>
        <v>43871</v>
      </c>
      <c r="Q59" s="5">
        <f>2500+4499+47419</f>
        <v>54418</v>
      </c>
      <c r="R59" s="5">
        <f>2500+53463+8499</f>
        <v>64462</v>
      </c>
      <c r="S59" s="5">
        <f>7259+2500+53204</f>
        <v>62963</v>
      </c>
      <c r="T59" s="5">
        <f>69374+2500+7998</f>
        <v>79872</v>
      </c>
      <c r="U59" s="5"/>
      <c r="V59" s="5"/>
      <c r="W59" s="5"/>
      <c r="X59" s="5"/>
      <c r="Y59" s="5"/>
      <c r="Z59" s="5"/>
      <c r="AA59" s="5"/>
    </row>
    <row r="60" spans="2:27" s="3" customFormat="1" x14ac:dyDescent="0.2">
      <c r="B60" s="3" t="s">
        <v>42</v>
      </c>
      <c r="C60" s="5"/>
      <c r="D60" s="5"/>
      <c r="E60" s="5"/>
      <c r="F60" s="5"/>
      <c r="G60" s="5"/>
      <c r="H60" s="5"/>
      <c r="I60" s="17"/>
      <c r="J60" s="5"/>
      <c r="K60" s="5"/>
      <c r="L60" s="5"/>
      <c r="M60" s="5"/>
      <c r="N60" s="5"/>
      <c r="O60" s="5"/>
      <c r="P60" s="5">
        <v>29816</v>
      </c>
      <c r="Q60" s="5">
        <v>31296</v>
      </c>
      <c r="R60" s="5">
        <v>33427</v>
      </c>
      <c r="S60" s="5">
        <v>32175</v>
      </c>
      <c r="T60" s="5">
        <v>33859</v>
      </c>
      <c r="U60" s="5"/>
      <c r="V60" s="5"/>
      <c r="W60" s="5"/>
      <c r="X60" s="5"/>
      <c r="Y60" s="5"/>
      <c r="Z60" s="5"/>
      <c r="AA60" s="5"/>
    </row>
    <row r="61" spans="2:27" s="3" customFormat="1" x14ac:dyDescent="0.2">
      <c r="B61" s="3" t="s">
        <v>43</v>
      </c>
      <c r="C61" s="5"/>
      <c r="D61" s="5"/>
      <c r="E61" s="5"/>
      <c r="F61" s="5"/>
      <c r="G61" s="5"/>
      <c r="H61" s="5"/>
      <c r="I61" s="17"/>
      <c r="J61" s="5"/>
      <c r="K61" s="5"/>
      <c r="L61" s="5"/>
      <c r="M61" s="5"/>
      <c r="N61" s="5"/>
      <c r="O61" s="5"/>
      <c r="P61" s="5">
        <f>SUM(P56:P60)</f>
        <v>132188</v>
      </c>
      <c r="Q61" s="5">
        <f>SUM(Q56:Q60)</f>
        <v>147474</v>
      </c>
      <c r="R61" s="5">
        <f>SUM(R56:R60)</f>
        <v>171124</v>
      </c>
      <c r="S61" s="10">
        <f>SUM(S56:S60)</f>
        <v>165017</v>
      </c>
      <c r="T61" s="10">
        <f>SUM(T56:T60)</f>
        <v>174820</v>
      </c>
      <c r="U61" s="5"/>
      <c r="V61" s="5"/>
      <c r="W61" s="5"/>
      <c r="X61" s="5"/>
      <c r="Y61" s="5"/>
      <c r="Z61" s="5"/>
      <c r="AA61" s="5"/>
    </row>
    <row r="62" spans="2:27" s="6" customFormat="1" x14ac:dyDescent="0.2">
      <c r="B62" s="6" t="s">
        <v>44</v>
      </c>
      <c r="C62" s="7"/>
      <c r="D62" s="7"/>
      <c r="E62" s="7"/>
      <c r="F62" s="7"/>
      <c r="G62" s="7"/>
      <c r="H62" s="7"/>
      <c r="I62" s="16"/>
      <c r="J62" s="7"/>
      <c r="K62" s="7"/>
      <c r="L62" s="7"/>
      <c r="M62" s="7"/>
      <c r="N62" s="7"/>
      <c r="O62" s="7"/>
      <c r="P62" s="10">
        <v>129006</v>
      </c>
      <c r="Q62" s="10">
        <v>125677</v>
      </c>
      <c r="R62" s="10">
        <v>119355</v>
      </c>
      <c r="S62" s="10">
        <v>128267</v>
      </c>
      <c r="T62" s="10">
        <v>130457</v>
      </c>
      <c r="U62" s="7"/>
      <c r="V62" s="7"/>
      <c r="W62" s="7"/>
      <c r="X62" s="7"/>
      <c r="Y62" s="7"/>
      <c r="Z62" s="7"/>
      <c r="AA62" s="7"/>
    </row>
    <row r="63" spans="2:27" s="3" customFormat="1" x14ac:dyDescent="0.2">
      <c r="B63" s="3" t="s">
        <v>45</v>
      </c>
      <c r="C63" s="5"/>
      <c r="D63" s="5"/>
      <c r="E63" s="5"/>
      <c r="F63" s="5"/>
      <c r="G63" s="5"/>
      <c r="H63" s="5"/>
      <c r="I63" s="17"/>
      <c r="J63" s="5"/>
      <c r="K63" s="5"/>
      <c r="L63" s="5"/>
      <c r="M63" s="5"/>
      <c r="N63" s="5"/>
      <c r="O63" s="5"/>
      <c r="P63" s="5">
        <f>P62+P61</f>
        <v>261194</v>
      </c>
      <c r="Q63" s="5">
        <f>Q62+Q61</f>
        <v>273151</v>
      </c>
      <c r="R63" s="5">
        <f>R62+R61</f>
        <v>290479</v>
      </c>
      <c r="S63" s="5">
        <f>S62+S61</f>
        <v>293284</v>
      </c>
      <c r="T63" s="5">
        <f>T62+T61</f>
        <v>305277</v>
      </c>
      <c r="U63" s="5"/>
      <c r="V63" s="5"/>
      <c r="W63" s="5"/>
      <c r="X63" s="5"/>
      <c r="Y63" s="5"/>
      <c r="Z63" s="5"/>
      <c r="AA63" s="5"/>
    </row>
    <row r="65" spans="2:27" x14ac:dyDescent="0.2">
      <c r="B65" s="6" t="s">
        <v>66</v>
      </c>
      <c r="S65" s="7">
        <f>SUM(P34:S34)</f>
        <v>53731</v>
      </c>
    </row>
    <row r="66" spans="2:27" x14ac:dyDescent="0.2">
      <c r="B66" s="3" t="s">
        <v>65</v>
      </c>
      <c r="P66" s="8">
        <f>SUM(M34:P34)/P62</f>
        <v>0.37058741453885868</v>
      </c>
      <c r="Q66" s="8">
        <f>SUM(N34:Q34)/Q62</f>
        <v>0.40370950929764399</v>
      </c>
      <c r="R66" s="8">
        <f>SUM(O34:R34)/R62</f>
        <v>0.44735453060198566</v>
      </c>
      <c r="S66" s="8">
        <f>SUM(P34:S34)/S62</f>
        <v>0.41889963903420208</v>
      </c>
      <c r="T66" s="8">
        <f t="shared" ref="T66" si="244">SUM(Q34:T34)/T62</f>
        <v>0.38846516476693471</v>
      </c>
    </row>
    <row r="67" spans="2:27" x14ac:dyDescent="0.2">
      <c r="B67" t="s">
        <v>67</v>
      </c>
      <c r="P67" s="8">
        <f t="shared" ref="P67:R67" si="245">$S$65/P54</f>
        <v>0.20571299493862799</v>
      </c>
      <c r="Q67" s="8">
        <f t="shared" si="245"/>
        <v>0.19670804792953347</v>
      </c>
      <c r="R67" s="8">
        <f t="shared" si="245"/>
        <v>0.18497378467978753</v>
      </c>
      <c r="S67" s="8">
        <f>$S$65/S54</f>
        <v>0.18320467533176035</v>
      </c>
      <c r="T67" s="8">
        <f t="shared" ref="T67" si="246">$S$65/T54</f>
        <v>0.1760073638040206</v>
      </c>
    </row>
    <row r="68" spans="2:27" x14ac:dyDescent="0.2">
      <c r="B68" t="s">
        <v>68</v>
      </c>
      <c r="P68" s="8">
        <f t="shared" ref="P68:R68" si="247">$S$65/(P62-P52)</f>
        <v>0.44688690387078528</v>
      </c>
      <c r="Q68" s="8">
        <f t="shared" si="247"/>
        <v>0.45981310010782683</v>
      </c>
      <c r="R68" s="8">
        <f t="shared" si="247"/>
        <v>0.48693201384735285</v>
      </c>
      <c r="S68" s="8">
        <f>$S$65/(S62-S52)</f>
        <v>0.45098664607481892</v>
      </c>
      <c r="T68" s="8">
        <f t="shared" ref="T68" si="248">$S$65/(T62-T52)</f>
        <v>0.44272236641535861</v>
      </c>
    </row>
    <row r="69" spans="2:27" x14ac:dyDescent="0.2">
      <c r="B69" t="s">
        <v>69</v>
      </c>
      <c r="P69" s="8">
        <f t="shared" ref="P69:R69" si="249">$S$65/(P47+P48+P49+P50+P51+P53)</f>
        <v>0.91250445799296909</v>
      </c>
      <c r="Q69" s="8">
        <f t="shared" si="249"/>
        <v>0.87395901106050744</v>
      </c>
      <c r="R69" s="8">
        <f t="shared" si="249"/>
        <v>0.70881483826710989</v>
      </c>
      <c r="S69" s="8">
        <f>$S$65/(S47+S48+S49+S50+S51+S53)</f>
        <v>0.7853227904529444</v>
      </c>
      <c r="T69" s="8">
        <f t="shared" ref="T69" si="250">$S$65/(T47+T48+T49+T50+T51+T53)</f>
        <v>0.84940797065937368</v>
      </c>
    </row>
    <row r="72" spans="2:27" s="3" customFormat="1" x14ac:dyDescent="0.2">
      <c r="B72" s="3" t="s">
        <v>75</v>
      </c>
      <c r="C72" s="5"/>
      <c r="D72" s="5"/>
      <c r="E72" s="5"/>
      <c r="F72" s="5"/>
      <c r="G72" s="5"/>
      <c r="H72" s="5"/>
      <c r="I72" s="17"/>
      <c r="J72" s="5"/>
      <c r="K72" s="5"/>
      <c r="L72" s="5"/>
      <c r="M72" s="5"/>
      <c r="N72" s="5"/>
      <c r="O72" s="5"/>
      <c r="P72" s="5"/>
      <c r="Q72" s="5"/>
      <c r="R72" s="5"/>
      <c r="S72" s="5">
        <f>S34</f>
        <v>18361</v>
      </c>
      <c r="T72" s="5">
        <f>T34</f>
        <v>10516</v>
      </c>
      <c r="U72" s="5"/>
      <c r="V72" s="5"/>
      <c r="W72" s="5"/>
      <c r="X72" s="5"/>
      <c r="Y72" s="5"/>
      <c r="Z72" s="5"/>
      <c r="AA72" s="5"/>
    </row>
    <row r="73" spans="2:27" s="3" customFormat="1" x14ac:dyDescent="0.2">
      <c r="B73" s="3" t="s">
        <v>76</v>
      </c>
      <c r="C73" s="5"/>
      <c r="D73" s="5"/>
      <c r="E73" s="5"/>
      <c r="F73" s="5"/>
      <c r="G73" s="5"/>
      <c r="H73" s="5"/>
      <c r="I73" s="17"/>
      <c r="J73" s="5"/>
      <c r="K73" s="5"/>
      <c r="L73" s="5"/>
      <c r="M73" s="5"/>
      <c r="N73" s="5"/>
      <c r="O73" s="5"/>
      <c r="P73" s="5"/>
      <c r="Q73" s="5"/>
      <c r="R73" s="5"/>
      <c r="S73" s="5">
        <v>18361</v>
      </c>
      <c r="T73" s="5">
        <f>28877-S73</f>
        <v>10516</v>
      </c>
      <c r="U73" s="5"/>
      <c r="V73" s="5"/>
      <c r="W73" s="5"/>
      <c r="X73" s="5"/>
      <c r="Y73" s="5"/>
      <c r="Z73" s="5"/>
      <c r="AA73" s="5"/>
    </row>
    <row r="74" spans="2:27" s="3" customFormat="1" x14ac:dyDescent="0.2">
      <c r="B74" s="3" t="s">
        <v>77</v>
      </c>
      <c r="C74" s="5"/>
      <c r="D74" s="5"/>
      <c r="E74" s="5"/>
      <c r="F74" s="5"/>
      <c r="G74" s="5"/>
      <c r="H74" s="5"/>
      <c r="I74" s="17"/>
      <c r="J74" s="5"/>
      <c r="K74" s="5"/>
      <c r="L74" s="5"/>
      <c r="M74" s="5"/>
      <c r="N74" s="5"/>
      <c r="O74" s="5"/>
      <c r="P74" s="5"/>
      <c r="Q74" s="5"/>
      <c r="R74" s="5"/>
      <c r="S74" s="5">
        <v>2954</v>
      </c>
      <c r="T74" s="5">
        <f>5431-S74</f>
        <v>2477</v>
      </c>
      <c r="U74" s="5"/>
      <c r="V74" s="5"/>
      <c r="W74" s="5"/>
      <c r="X74" s="5"/>
      <c r="Y74" s="5"/>
      <c r="Z74" s="5"/>
      <c r="AA74" s="5"/>
    </row>
    <row r="75" spans="2:27" s="3" customFormat="1" x14ac:dyDescent="0.2">
      <c r="B75" s="3" t="s">
        <v>78</v>
      </c>
      <c r="C75" s="5"/>
      <c r="D75" s="5"/>
      <c r="E75" s="5"/>
      <c r="F75" s="5"/>
      <c r="G75" s="5"/>
      <c r="H75" s="5"/>
      <c r="I75" s="17"/>
      <c r="J75" s="5"/>
      <c r="K75" s="5"/>
      <c r="L75" s="5"/>
      <c r="M75" s="5"/>
      <c r="N75" s="5"/>
      <c r="O75" s="5"/>
      <c r="P75" s="5"/>
      <c r="Q75" s="5"/>
      <c r="R75" s="5"/>
      <c r="S75" s="5">
        <v>1078</v>
      </c>
      <c r="T75" s="5">
        <f>2126-S75</f>
        <v>1048</v>
      </c>
      <c r="U75" s="5"/>
      <c r="V75" s="5"/>
      <c r="W75" s="5"/>
      <c r="X75" s="5"/>
      <c r="Y75" s="5"/>
      <c r="Z75" s="5"/>
      <c r="AA75" s="5"/>
    </row>
    <row r="76" spans="2:27" s="3" customFormat="1" x14ac:dyDescent="0.2">
      <c r="B76" s="3" t="s">
        <v>79</v>
      </c>
      <c r="C76" s="5"/>
      <c r="D76" s="5"/>
      <c r="E76" s="5"/>
      <c r="F76" s="5"/>
      <c r="G76" s="5"/>
      <c r="H76" s="5"/>
      <c r="I76" s="17"/>
      <c r="J76" s="5"/>
      <c r="K76" s="5"/>
      <c r="L76" s="5"/>
      <c r="M76" s="5"/>
      <c r="N76" s="5"/>
      <c r="O76" s="5"/>
      <c r="P76" s="5"/>
      <c r="Q76" s="5"/>
      <c r="R76" s="5"/>
      <c r="S76" s="5">
        <v>1592</v>
      </c>
      <c r="T76" s="5">
        <f>3092-S76</f>
        <v>1500</v>
      </c>
      <c r="U76" s="5"/>
      <c r="V76" s="5"/>
      <c r="W76" s="5"/>
      <c r="X76" s="5"/>
      <c r="Y76" s="5"/>
      <c r="Z76" s="5"/>
      <c r="AA76" s="5"/>
    </row>
    <row r="77" spans="2:27" s="3" customFormat="1" x14ac:dyDescent="0.2">
      <c r="B77" s="3" t="s">
        <v>31</v>
      </c>
      <c r="C77" s="5"/>
      <c r="D77" s="5"/>
      <c r="E77" s="5"/>
      <c r="F77" s="5"/>
      <c r="G77" s="5"/>
      <c r="H77" s="5"/>
      <c r="I77" s="17"/>
      <c r="J77" s="5"/>
      <c r="K77" s="5"/>
      <c r="L77" s="5"/>
      <c r="M77" s="5"/>
      <c r="N77" s="5"/>
      <c r="O77" s="5"/>
      <c r="P77" s="5"/>
      <c r="Q77" s="5"/>
      <c r="R77" s="5"/>
      <c r="S77" s="5">
        <v>3896</v>
      </c>
      <c r="T77" s="5">
        <f>4620-S77</f>
        <v>724</v>
      </c>
      <c r="U77" s="5"/>
      <c r="V77" s="5"/>
      <c r="W77" s="5"/>
      <c r="X77" s="5"/>
      <c r="Y77" s="5"/>
      <c r="Z77" s="5"/>
      <c r="AA77" s="5"/>
    </row>
    <row r="78" spans="2:27" s="3" customFormat="1" x14ac:dyDescent="0.2">
      <c r="B78" s="3" t="s">
        <v>32</v>
      </c>
      <c r="C78" s="5"/>
      <c r="D78" s="5"/>
      <c r="E78" s="5"/>
      <c r="F78" s="5"/>
      <c r="G78" s="5"/>
      <c r="H78" s="5"/>
      <c r="I78" s="17"/>
      <c r="J78" s="5"/>
      <c r="K78" s="5"/>
      <c r="L78" s="5"/>
      <c r="M78" s="5"/>
      <c r="N78" s="5"/>
      <c r="O78" s="5"/>
      <c r="P78" s="5"/>
      <c r="Q78" s="5"/>
      <c r="R78" s="5"/>
      <c r="S78" s="5">
        <v>-102</v>
      </c>
      <c r="T78" s="5">
        <f>68-S78</f>
        <v>170</v>
      </c>
      <c r="U78" s="5"/>
      <c r="V78" s="5"/>
      <c r="W78" s="5"/>
      <c r="X78" s="5"/>
      <c r="Y78" s="5"/>
      <c r="Z78" s="5"/>
      <c r="AA78" s="5"/>
    </row>
    <row r="79" spans="2:27" s="3" customFormat="1" x14ac:dyDescent="0.2">
      <c r="B79" s="3" t="s">
        <v>80</v>
      </c>
      <c r="C79" s="5"/>
      <c r="D79" s="5"/>
      <c r="E79" s="5"/>
      <c r="F79" s="5"/>
      <c r="G79" s="5"/>
      <c r="H79" s="5"/>
      <c r="I79" s="17"/>
      <c r="J79" s="5"/>
      <c r="K79" s="5"/>
      <c r="L79" s="5"/>
      <c r="M79" s="5"/>
      <c r="N79" s="5"/>
      <c r="O79" s="5"/>
      <c r="P79" s="5"/>
      <c r="Q79" s="5"/>
      <c r="R79" s="5"/>
      <c r="S79" s="5">
        <v>1826</v>
      </c>
      <c r="T79" s="5">
        <f>5899-S79</f>
        <v>4073</v>
      </c>
      <c r="U79" s="5"/>
      <c r="V79" s="5"/>
      <c r="W79" s="5"/>
      <c r="X79" s="5"/>
      <c r="Y79" s="5"/>
      <c r="Z79" s="5"/>
      <c r="AA79" s="5"/>
    </row>
    <row r="80" spans="2:27" s="3" customFormat="1" x14ac:dyDescent="0.2">
      <c r="B80" s="3" t="s">
        <v>37</v>
      </c>
      <c r="C80" s="5"/>
      <c r="D80" s="5"/>
      <c r="E80" s="5"/>
      <c r="F80" s="5"/>
      <c r="G80" s="5"/>
      <c r="H80" s="5"/>
      <c r="I80" s="17"/>
      <c r="J80" s="5"/>
      <c r="K80" s="5"/>
      <c r="L80" s="5"/>
      <c r="M80" s="5"/>
      <c r="N80" s="5"/>
      <c r="O80" s="5"/>
      <c r="P80" s="5"/>
      <c r="Q80" s="5"/>
      <c r="R80" s="5"/>
      <c r="S80" s="5">
        <v>-893</v>
      </c>
      <c r="T80" s="5">
        <f>300-S80</f>
        <v>1193</v>
      </c>
      <c r="U80" s="5"/>
      <c r="V80" s="5"/>
      <c r="W80" s="5"/>
      <c r="X80" s="5"/>
      <c r="Y80" s="5"/>
      <c r="Z80" s="5"/>
      <c r="AA80" s="5"/>
    </row>
    <row r="81" spans="2:27" s="3" customFormat="1" x14ac:dyDescent="0.2">
      <c r="B81" s="3" t="s">
        <v>81</v>
      </c>
      <c r="C81" s="5"/>
      <c r="D81" s="5"/>
      <c r="E81" s="5"/>
      <c r="F81" s="5"/>
      <c r="G81" s="5"/>
      <c r="H81" s="5"/>
      <c r="I81" s="17"/>
      <c r="J81" s="5"/>
      <c r="K81" s="5"/>
      <c r="L81" s="5"/>
      <c r="M81" s="5"/>
      <c r="N81" s="5"/>
      <c r="O81" s="5"/>
      <c r="P81" s="5"/>
      <c r="Q81" s="5"/>
      <c r="R81" s="5"/>
      <c r="S81" s="5">
        <v>-852</v>
      </c>
      <c r="T81" s="5">
        <f>-9475-S81</f>
        <v>-8623</v>
      </c>
      <c r="U81" s="5"/>
      <c r="V81" s="5"/>
      <c r="W81" s="5"/>
      <c r="X81" s="5"/>
      <c r="Y81" s="5"/>
      <c r="Z81" s="5"/>
      <c r="AA81" s="5"/>
    </row>
    <row r="82" spans="2:27" s="3" customFormat="1" x14ac:dyDescent="0.2">
      <c r="B82" s="3" t="s">
        <v>82</v>
      </c>
      <c r="C82" s="5"/>
      <c r="D82" s="5"/>
      <c r="E82" s="5"/>
      <c r="F82" s="5"/>
      <c r="G82" s="5"/>
      <c r="H82" s="5"/>
      <c r="I82" s="17"/>
      <c r="J82" s="5"/>
      <c r="K82" s="5"/>
      <c r="L82" s="5"/>
      <c r="M82" s="5"/>
      <c r="N82" s="5"/>
      <c r="O82" s="5"/>
      <c r="P82" s="5"/>
      <c r="Q82" s="5"/>
      <c r="R82" s="5"/>
      <c r="S82" s="5">
        <v>-29</v>
      </c>
      <c r="T82" s="5">
        <f>219-S82</f>
        <v>248</v>
      </c>
      <c r="U82" s="5"/>
      <c r="V82" s="5"/>
      <c r="W82" s="5"/>
      <c r="X82" s="5"/>
      <c r="Y82" s="5"/>
      <c r="Z82" s="5"/>
      <c r="AA82" s="5"/>
    </row>
    <row r="83" spans="2:27" s="3" customFormat="1" x14ac:dyDescent="0.2">
      <c r="B83" s="3" t="s">
        <v>83</v>
      </c>
      <c r="C83" s="5"/>
      <c r="D83" s="5"/>
      <c r="E83" s="5"/>
      <c r="F83" s="5"/>
      <c r="G83" s="5"/>
      <c r="H83" s="5"/>
      <c r="I83" s="17"/>
      <c r="J83" s="5"/>
      <c r="K83" s="5"/>
      <c r="L83" s="5"/>
      <c r="M83" s="5"/>
      <c r="N83" s="5"/>
      <c r="O83" s="5"/>
      <c r="P83" s="5"/>
      <c r="Q83" s="5"/>
      <c r="R83" s="5"/>
      <c r="S83" s="5">
        <v>-368</v>
      </c>
      <c r="T83" s="5">
        <f>-2093-S83</f>
        <v>-1725</v>
      </c>
      <c r="U83" s="5"/>
      <c r="V83" s="5"/>
      <c r="W83" s="5"/>
      <c r="X83" s="5"/>
      <c r="Y83" s="5"/>
      <c r="Z83" s="5"/>
      <c r="AA83" s="5"/>
    </row>
    <row r="84" spans="2:27" s="3" customFormat="1" x14ac:dyDescent="0.2">
      <c r="B84" s="3" t="s">
        <v>84</v>
      </c>
      <c r="C84" s="5"/>
      <c r="D84" s="5"/>
      <c r="E84" s="5"/>
      <c r="F84" s="5"/>
      <c r="G84" s="5"/>
      <c r="H84" s="5"/>
      <c r="I84" s="17"/>
      <c r="J84" s="5"/>
      <c r="K84" s="5"/>
      <c r="L84" s="5"/>
      <c r="M84" s="5"/>
      <c r="N84" s="5"/>
      <c r="O84" s="5"/>
      <c r="P84" s="5"/>
      <c r="Q84" s="5"/>
      <c r="R84" s="5"/>
      <c r="S84" s="5">
        <f>SUM(S73:S83)</f>
        <v>27463</v>
      </c>
      <c r="T84" s="5">
        <f>SUM(T73:T83)</f>
        <v>11601</v>
      </c>
      <c r="U84" s="5"/>
      <c r="V84" s="5"/>
      <c r="W84" s="5"/>
      <c r="X84" s="5"/>
      <c r="Y84" s="5"/>
      <c r="Z84" s="5"/>
      <c r="AA84" s="5"/>
    </row>
    <row r="86" spans="2:27" s="3" customFormat="1" x14ac:dyDescent="0.2">
      <c r="B86" s="3" t="s">
        <v>85</v>
      </c>
      <c r="C86" s="5"/>
      <c r="D86" s="5"/>
      <c r="E86" s="5"/>
      <c r="F86" s="5"/>
      <c r="G86" s="5"/>
      <c r="H86" s="5"/>
      <c r="I86" s="17"/>
      <c r="J86" s="5"/>
      <c r="K86" s="5"/>
      <c r="L86" s="5"/>
      <c r="M86" s="5"/>
      <c r="N86" s="5"/>
      <c r="O86" s="5"/>
      <c r="P86" s="5"/>
      <c r="Q86" s="5"/>
      <c r="R86" s="5"/>
      <c r="S86" s="5">
        <f>-86-394</f>
        <v>-480</v>
      </c>
      <c r="T86" s="5">
        <f>-140-S86-657</f>
        <v>-317</v>
      </c>
      <c r="U86" s="5"/>
      <c r="V86" s="5"/>
      <c r="W86" s="5"/>
      <c r="X86" s="5"/>
      <c r="Y86" s="5"/>
      <c r="Z86" s="5"/>
      <c r="AA86" s="5"/>
    </row>
    <row r="87" spans="2:27" s="3" customFormat="1" x14ac:dyDescent="0.2">
      <c r="B87" s="3" t="s">
        <v>86</v>
      </c>
      <c r="C87" s="5"/>
      <c r="D87" s="5"/>
      <c r="E87" s="5"/>
      <c r="F87" s="5"/>
      <c r="G87" s="5"/>
      <c r="H87" s="5"/>
      <c r="I87" s="17"/>
      <c r="J87" s="5"/>
      <c r="K87" s="5"/>
      <c r="L87" s="5"/>
      <c r="M87" s="5"/>
      <c r="N87" s="5"/>
      <c r="O87" s="5"/>
      <c r="P87" s="5"/>
      <c r="Q87" s="5"/>
      <c r="R87" s="5"/>
      <c r="S87" s="5">
        <v>-3612</v>
      </c>
      <c r="T87" s="5">
        <f>-5948-S87</f>
        <v>-2336</v>
      </c>
      <c r="U87" s="5"/>
      <c r="V87" s="5"/>
      <c r="W87" s="5"/>
      <c r="X87" s="5"/>
      <c r="Y87" s="5"/>
      <c r="Z87" s="5"/>
      <c r="AA87" s="5"/>
    </row>
    <row r="88" spans="2:27" s="3" customFormat="1" x14ac:dyDescent="0.2">
      <c r="B88" s="3" t="s">
        <v>87</v>
      </c>
      <c r="C88" s="5"/>
      <c r="D88" s="5"/>
      <c r="E88" s="5"/>
      <c r="F88" s="5"/>
      <c r="G88" s="5"/>
      <c r="H88" s="5"/>
      <c r="I88" s="17"/>
      <c r="J88" s="5"/>
      <c r="K88" s="5"/>
      <c r="L88" s="5"/>
      <c r="M88" s="5"/>
      <c r="N88" s="5"/>
      <c r="O88" s="5"/>
      <c r="P88" s="5"/>
      <c r="Q88" s="5"/>
      <c r="R88" s="5"/>
      <c r="S88" s="5">
        <v>-298</v>
      </c>
      <c r="T88" s="5">
        <f>-322-S88</f>
        <v>-24</v>
      </c>
      <c r="U88" s="5"/>
      <c r="V88" s="5"/>
      <c r="W88" s="5"/>
      <c r="X88" s="5"/>
      <c r="Y88" s="5"/>
      <c r="Z88" s="5"/>
      <c r="AA88" s="5"/>
    </row>
    <row r="89" spans="2:27" s="3" customFormat="1" x14ac:dyDescent="0.2">
      <c r="B89" s="3" t="s">
        <v>89</v>
      </c>
      <c r="C89" s="5"/>
      <c r="D89" s="5"/>
      <c r="E89" s="5"/>
      <c r="F89" s="5"/>
      <c r="G89" s="5"/>
      <c r="H89" s="5"/>
      <c r="I89" s="17"/>
      <c r="J89" s="5"/>
      <c r="K89" s="5"/>
      <c r="L89" s="5"/>
      <c r="M89" s="5"/>
      <c r="N89" s="5"/>
      <c r="O89" s="5"/>
      <c r="P89" s="5"/>
      <c r="Q89" s="5"/>
      <c r="R89" s="5"/>
      <c r="S89" s="5">
        <f>-47836+3514+28262</f>
        <v>-16060</v>
      </c>
      <c r="T89" s="5">
        <f>-86242+9148+50051-S89</f>
        <v>-10983</v>
      </c>
      <c r="U89" s="5"/>
      <c r="V89" s="5"/>
      <c r="W89" s="5"/>
      <c r="X89" s="5"/>
      <c r="Y89" s="5"/>
      <c r="Z89" s="5"/>
      <c r="AA89" s="5"/>
    </row>
    <row r="90" spans="2:27" s="3" customFormat="1" x14ac:dyDescent="0.2">
      <c r="B90" s="3" t="s">
        <v>88</v>
      </c>
      <c r="C90" s="5"/>
      <c r="D90" s="5"/>
      <c r="E90" s="5"/>
      <c r="F90" s="5"/>
      <c r="G90" s="5"/>
      <c r="H90" s="5"/>
      <c r="I90" s="17"/>
      <c r="J90" s="5"/>
      <c r="K90" s="5"/>
      <c r="L90" s="5"/>
      <c r="M90" s="5"/>
      <c r="N90" s="5"/>
      <c r="O90" s="5"/>
      <c r="P90" s="5"/>
      <c r="Q90" s="5"/>
      <c r="R90" s="5"/>
      <c r="S90" s="5">
        <f>SUM(S86:S89)</f>
        <v>-20450</v>
      </c>
      <c r="T90" s="5">
        <f>SUM(T86:T89)</f>
        <v>-13660</v>
      </c>
      <c r="U90" s="5"/>
      <c r="V90" s="5"/>
      <c r="W90" s="5"/>
      <c r="X90" s="5"/>
      <c r="Y90" s="5"/>
      <c r="Z90" s="5"/>
      <c r="AA90" s="5"/>
    </row>
    <row r="92" spans="2:27" s="3" customFormat="1" x14ac:dyDescent="0.2">
      <c r="B92" s="3" t="s">
        <v>91</v>
      </c>
      <c r="C92" s="5"/>
      <c r="D92" s="5"/>
      <c r="E92" s="5"/>
      <c r="F92" s="5"/>
      <c r="G92" s="5"/>
      <c r="H92" s="5"/>
      <c r="I92" s="17"/>
      <c r="J92" s="5"/>
      <c r="K92" s="5"/>
      <c r="L92" s="5"/>
      <c r="M92" s="5"/>
      <c r="N92" s="5"/>
      <c r="O92" s="5"/>
      <c r="P92" s="5"/>
      <c r="Q92" s="5"/>
      <c r="R92" s="5"/>
      <c r="S92" s="5">
        <v>-6863</v>
      </c>
      <c r="T92" s="5">
        <f>-13530-S92</f>
        <v>-6667</v>
      </c>
      <c r="U92" s="5"/>
      <c r="V92" s="5"/>
      <c r="W92" s="5"/>
      <c r="X92" s="5"/>
      <c r="Y92" s="5"/>
      <c r="Z92" s="5"/>
      <c r="AA92" s="5"/>
    </row>
    <row r="93" spans="2:27" s="3" customFormat="1" x14ac:dyDescent="0.2">
      <c r="B93" s="3" t="s">
        <v>92</v>
      </c>
      <c r="C93" s="5"/>
      <c r="D93" s="5"/>
      <c r="E93" s="5"/>
      <c r="F93" s="5"/>
      <c r="G93" s="5"/>
      <c r="H93" s="5"/>
      <c r="I93" s="17"/>
      <c r="J93" s="5"/>
      <c r="K93" s="5"/>
      <c r="L93" s="5"/>
      <c r="M93" s="5"/>
      <c r="N93" s="5"/>
      <c r="O93" s="5"/>
      <c r="P93" s="5"/>
      <c r="Q93" s="5"/>
      <c r="R93" s="5"/>
      <c r="S93" s="5">
        <v>-2969</v>
      </c>
      <c r="T93" s="5">
        <f>-5871-S93</f>
        <v>-2902</v>
      </c>
      <c r="U93" s="5"/>
      <c r="V93" s="5"/>
      <c r="W93" s="5"/>
      <c r="X93" s="5"/>
      <c r="Y93" s="5"/>
      <c r="Z93" s="5"/>
      <c r="AA93" s="5"/>
    </row>
    <row r="94" spans="2:27" s="3" customFormat="1" x14ac:dyDescent="0.2">
      <c r="B94" s="3" t="s">
        <v>87</v>
      </c>
      <c r="C94" s="5"/>
      <c r="D94" s="5"/>
      <c r="E94" s="5"/>
      <c r="F94" s="5"/>
      <c r="G94" s="5"/>
      <c r="H94" s="5"/>
      <c r="I94" s="17"/>
      <c r="J94" s="5"/>
      <c r="K94" s="5"/>
      <c r="L94" s="5"/>
      <c r="M94" s="5"/>
      <c r="N94" s="5"/>
      <c r="O94" s="5"/>
      <c r="P94" s="5"/>
      <c r="Q94" s="5"/>
      <c r="R94" s="5"/>
      <c r="S94" s="5">
        <f>1+224-597-1240</f>
        <v>-1612</v>
      </c>
      <c r="T94" s="5">
        <f>247+264-751+15584-503-S94</f>
        <v>16453</v>
      </c>
      <c r="U94" s="5"/>
      <c r="V94" s="5"/>
      <c r="W94" s="5"/>
      <c r="X94" s="5"/>
      <c r="Y94" s="5"/>
      <c r="Z94" s="5"/>
      <c r="AA94" s="5"/>
    </row>
    <row r="95" spans="2:27" s="3" customFormat="1" x14ac:dyDescent="0.2">
      <c r="B95" s="3" t="s">
        <v>93</v>
      </c>
      <c r="C95" s="5"/>
      <c r="D95" s="5"/>
      <c r="E95" s="5"/>
      <c r="F95" s="5"/>
      <c r="G95" s="5"/>
      <c r="H95" s="5"/>
      <c r="I95" s="17"/>
      <c r="J95" s="5"/>
      <c r="K95" s="5"/>
      <c r="L95" s="5"/>
      <c r="M95" s="5"/>
      <c r="N95" s="5"/>
      <c r="O95" s="5"/>
      <c r="P95" s="5"/>
      <c r="Q95" s="5"/>
      <c r="R95" s="5"/>
      <c r="S95" s="5">
        <f>SUM(S92:S94)</f>
        <v>-11444</v>
      </c>
      <c r="T95" s="5">
        <f>SUM(T92:T94)</f>
        <v>6884</v>
      </c>
      <c r="U95" s="5"/>
      <c r="V95" s="5"/>
      <c r="W95" s="5"/>
      <c r="X95" s="5"/>
      <c r="Y95" s="5"/>
      <c r="Z95" s="5"/>
      <c r="AA95" s="5"/>
    </row>
    <row r="96" spans="2:27" s="3" customFormat="1" x14ac:dyDescent="0.2">
      <c r="C96" s="5"/>
      <c r="D96" s="5"/>
      <c r="E96" s="5"/>
      <c r="F96" s="5"/>
      <c r="G96" s="5"/>
      <c r="H96" s="5"/>
      <c r="I96" s="1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2:20" x14ac:dyDescent="0.2">
      <c r="B97" s="3" t="s">
        <v>94</v>
      </c>
      <c r="S97" s="5">
        <f>S95+S90+S84</f>
        <v>-4431</v>
      </c>
      <c r="T97" s="5">
        <f>T95+T90+T84</f>
        <v>4825</v>
      </c>
    </row>
    <row r="98" spans="2:20" x14ac:dyDescent="0.2">
      <c r="B98" s="3" t="s">
        <v>95</v>
      </c>
      <c r="S98" s="5">
        <f>S45-R45</f>
        <v>11572</v>
      </c>
      <c r="T98" s="5">
        <f>T45-S45</f>
        <v>280</v>
      </c>
    </row>
    <row r="99" spans="2:20" x14ac:dyDescent="0.2">
      <c r="B99" s="3" t="s">
        <v>96</v>
      </c>
      <c r="S99" s="5">
        <f>+S84+S87-S75</f>
        <v>22773</v>
      </c>
      <c r="T99" s="5">
        <f>+T84+T87-T75</f>
        <v>8217</v>
      </c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2" sqref="H12"/>
    </sheetView>
  </sheetViews>
  <sheetFormatPr defaultRowHeight="12.75" x14ac:dyDescent="0.2"/>
  <cols>
    <col min="1" max="1" width="5" bestFit="1" customWidth="1"/>
  </cols>
  <sheetData>
    <row r="1" spans="1:5" x14ac:dyDescent="0.2">
      <c r="A1" t="s">
        <v>70</v>
      </c>
    </row>
    <row r="2" spans="1:5" x14ac:dyDescent="0.2">
      <c r="C2" t="s">
        <v>124</v>
      </c>
      <c r="E2" t="s">
        <v>125</v>
      </c>
    </row>
    <row r="3" spans="1:5" x14ac:dyDescent="0.2">
      <c r="B3">
        <v>1</v>
      </c>
      <c r="C3" t="s">
        <v>126</v>
      </c>
      <c r="D3" t="s">
        <v>183</v>
      </c>
      <c r="E3" t="s">
        <v>127</v>
      </c>
    </row>
    <row r="4" spans="1:5" x14ac:dyDescent="0.2">
      <c r="B4">
        <v>2</v>
      </c>
      <c r="C4" t="s">
        <v>128</v>
      </c>
      <c r="D4" t="s">
        <v>183</v>
      </c>
      <c r="E4" t="s">
        <v>129</v>
      </c>
    </row>
    <row r="5" spans="1:5" x14ac:dyDescent="0.2">
      <c r="B5">
        <v>3</v>
      </c>
      <c r="C5" t="s">
        <v>130</v>
      </c>
      <c r="D5" t="s">
        <v>183</v>
      </c>
      <c r="E5" t="s">
        <v>131</v>
      </c>
    </row>
    <row r="6" spans="1:5" x14ac:dyDescent="0.2">
      <c r="B6">
        <v>4</v>
      </c>
      <c r="C6" t="s">
        <v>132</v>
      </c>
      <c r="D6" t="s">
        <v>183</v>
      </c>
      <c r="E6" t="s">
        <v>131</v>
      </c>
    </row>
    <row r="7" spans="1:5" x14ac:dyDescent="0.2">
      <c r="B7">
        <v>5</v>
      </c>
      <c r="C7" t="s">
        <v>133</v>
      </c>
      <c r="D7" t="s">
        <v>183</v>
      </c>
      <c r="E7" t="s">
        <v>134</v>
      </c>
    </row>
    <row r="8" spans="1:5" x14ac:dyDescent="0.2">
      <c r="B8">
        <v>6</v>
      </c>
      <c r="C8" t="s">
        <v>135</v>
      </c>
      <c r="D8" t="s">
        <v>183</v>
      </c>
      <c r="E8" t="s">
        <v>134</v>
      </c>
    </row>
    <row r="9" spans="1:5" x14ac:dyDescent="0.2">
      <c r="B9">
        <v>7</v>
      </c>
      <c r="C9" t="s">
        <v>136</v>
      </c>
      <c r="D9" t="s">
        <v>183</v>
      </c>
      <c r="E9" t="s">
        <v>137</v>
      </c>
    </row>
    <row r="10" spans="1:5" x14ac:dyDescent="0.2">
      <c r="B10">
        <v>8</v>
      </c>
      <c r="C10" s="3">
        <v>9326391</v>
      </c>
      <c r="D10" t="s">
        <v>183</v>
      </c>
      <c r="E10" t="s">
        <v>138</v>
      </c>
    </row>
    <row r="11" spans="1:5" x14ac:dyDescent="0.2">
      <c r="B11">
        <v>9</v>
      </c>
      <c r="C11" s="3">
        <v>9326322</v>
      </c>
      <c r="D11" t="s">
        <v>183</v>
      </c>
      <c r="E11" t="s">
        <v>139</v>
      </c>
    </row>
    <row r="12" spans="1:5" x14ac:dyDescent="0.2">
      <c r="B12">
        <v>10</v>
      </c>
      <c r="C12" s="3">
        <v>9326195</v>
      </c>
      <c r="D12" t="s">
        <v>183</v>
      </c>
      <c r="E12" t="s">
        <v>140</v>
      </c>
    </row>
    <row r="13" spans="1:5" x14ac:dyDescent="0.2">
      <c r="B13">
        <v>11</v>
      </c>
      <c r="C13" s="3">
        <v>9326173</v>
      </c>
      <c r="D13" t="s">
        <v>183</v>
      </c>
      <c r="E13" t="s">
        <v>141</v>
      </c>
    </row>
    <row r="14" spans="1:5" x14ac:dyDescent="0.2">
      <c r="B14">
        <v>12</v>
      </c>
      <c r="C14" s="3">
        <v>9326060</v>
      </c>
      <c r="D14" t="s">
        <v>183</v>
      </c>
      <c r="E14" t="s">
        <v>142</v>
      </c>
    </row>
    <row r="15" spans="1:5" x14ac:dyDescent="0.2">
      <c r="B15">
        <v>13</v>
      </c>
      <c r="C15" s="3">
        <v>9325985</v>
      </c>
      <c r="D15" t="s">
        <v>183</v>
      </c>
      <c r="E15" t="s">
        <v>143</v>
      </c>
    </row>
    <row r="16" spans="1:5" x14ac:dyDescent="0.2">
      <c r="B16">
        <v>14</v>
      </c>
      <c r="C16" s="3">
        <v>9325941</v>
      </c>
      <c r="D16" t="s">
        <v>183</v>
      </c>
      <c r="E16" t="s">
        <v>144</v>
      </c>
    </row>
    <row r="17" spans="2:5" x14ac:dyDescent="0.2">
      <c r="B17">
        <v>15</v>
      </c>
      <c r="C17" s="3">
        <v>9325892</v>
      </c>
      <c r="D17" t="s">
        <v>183</v>
      </c>
      <c r="E17" t="s">
        <v>145</v>
      </c>
    </row>
    <row r="18" spans="2:5" x14ac:dyDescent="0.2">
      <c r="B18">
        <v>16</v>
      </c>
      <c r="C18" s="3">
        <v>9325852</v>
      </c>
      <c r="D18" t="s">
        <v>183</v>
      </c>
      <c r="E18" t="s">
        <v>146</v>
      </c>
    </row>
    <row r="19" spans="2:5" x14ac:dyDescent="0.2">
      <c r="B19">
        <v>17</v>
      </c>
      <c r="C19" s="3">
        <v>9325538</v>
      </c>
      <c r="D19" t="s">
        <v>183</v>
      </c>
      <c r="E19" t="s">
        <v>147</v>
      </c>
    </row>
    <row r="20" spans="2:5" x14ac:dyDescent="0.2">
      <c r="B20">
        <v>18</v>
      </c>
      <c r="C20" s="3">
        <v>9325253</v>
      </c>
      <c r="D20" t="s">
        <v>183</v>
      </c>
      <c r="E20" t="s">
        <v>148</v>
      </c>
    </row>
    <row r="21" spans="2:5" x14ac:dyDescent="0.2">
      <c r="B21">
        <v>19</v>
      </c>
      <c r="C21" s="3">
        <v>9325249</v>
      </c>
      <c r="D21" t="s">
        <v>183</v>
      </c>
      <c r="E21" t="s">
        <v>149</v>
      </c>
    </row>
    <row r="22" spans="2:5" x14ac:dyDescent="0.2">
      <c r="B22">
        <v>20</v>
      </c>
      <c r="C22" s="3">
        <v>9325097</v>
      </c>
      <c r="D22" t="s">
        <v>183</v>
      </c>
      <c r="E22" t="s">
        <v>150</v>
      </c>
    </row>
    <row r="23" spans="2:5" x14ac:dyDescent="0.2">
      <c r="B23">
        <v>21</v>
      </c>
      <c r="C23" s="3">
        <v>9325080</v>
      </c>
      <c r="D23" t="s">
        <v>183</v>
      </c>
      <c r="E23" t="s">
        <v>151</v>
      </c>
    </row>
    <row r="24" spans="2:5" x14ac:dyDescent="0.2">
      <c r="B24">
        <v>22</v>
      </c>
      <c r="C24" s="3">
        <v>9324386</v>
      </c>
      <c r="D24" t="s">
        <v>183</v>
      </c>
      <c r="E24" t="s">
        <v>152</v>
      </c>
    </row>
    <row r="25" spans="2:5" x14ac:dyDescent="0.2">
      <c r="B25">
        <v>23</v>
      </c>
      <c r="C25" s="3">
        <v>9324376</v>
      </c>
      <c r="D25" t="s">
        <v>183</v>
      </c>
      <c r="E25" t="s">
        <v>153</v>
      </c>
    </row>
    <row r="26" spans="2:5" x14ac:dyDescent="0.2">
      <c r="B26">
        <v>24</v>
      </c>
      <c r="C26" s="3">
        <v>9324183</v>
      </c>
      <c r="D26" t="s">
        <v>183</v>
      </c>
      <c r="E26" t="s">
        <v>154</v>
      </c>
    </row>
    <row r="27" spans="2:5" x14ac:dyDescent="0.2">
      <c r="B27">
        <v>25</v>
      </c>
      <c r="C27" s="3">
        <v>9324067</v>
      </c>
      <c r="D27" t="s">
        <v>183</v>
      </c>
      <c r="E27" t="s">
        <v>155</v>
      </c>
    </row>
    <row r="28" spans="2:5" x14ac:dyDescent="0.2">
      <c r="B28">
        <v>26</v>
      </c>
      <c r="C28" s="3">
        <v>9323996</v>
      </c>
      <c r="D28" t="s">
        <v>183</v>
      </c>
      <c r="E28" t="s">
        <v>156</v>
      </c>
    </row>
    <row r="29" spans="2:5" x14ac:dyDescent="0.2">
      <c r="B29">
        <v>27</v>
      </c>
      <c r="C29" s="3">
        <v>9323972</v>
      </c>
      <c r="D29" t="s">
        <v>183</v>
      </c>
      <c r="E29" t="s">
        <v>157</v>
      </c>
    </row>
    <row r="30" spans="2:5" x14ac:dyDescent="0.2">
      <c r="B30">
        <v>28</v>
      </c>
      <c r="C30" s="3">
        <v>9323442</v>
      </c>
      <c r="D30" t="s">
        <v>183</v>
      </c>
      <c r="E30" t="s">
        <v>158</v>
      </c>
    </row>
    <row r="31" spans="2:5" x14ac:dyDescent="0.2">
      <c r="B31">
        <v>29</v>
      </c>
      <c r="C31" s="3">
        <v>9323438</v>
      </c>
      <c r="D31" t="s">
        <v>183</v>
      </c>
      <c r="E31" t="s">
        <v>159</v>
      </c>
    </row>
    <row r="32" spans="2:5" x14ac:dyDescent="0.2">
      <c r="B32">
        <v>30</v>
      </c>
      <c r="C32" s="3">
        <v>9323405</v>
      </c>
      <c r="D32" t="s">
        <v>183</v>
      </c>
      <c r="E32" t="s">
        <v>160</v>
      </c>
    </row>
    <row r="33" spans="2:5" x14ac:dyDescent="0.2">
      <c r="B33">
        <v>31</v>
      </c>
      <c r="C33" s="3">
        <v>9323398</v>
      </c>
      <c r="D33" t="s">
        <v>183</v>
      </c>
      <c r="E33" t="s">
        <v>161</v>
      </c>
    </row>
    <row r="34" spans="2:5" x14ac:dyDescent="0.2">
      <c r="B34">
        <v>32</v>
      </c>
      <c r="C34" s="3">
        <v>9323354</v>
      </c>
      <c r="D34" t="s">
        <v>183</v>
      </c>
      <c r="E34" t="s">
        <v>162</v>
      </c>
    </row>
    <row r="35" spans="2:5" x14ac:dyDescent="0.2">
      <c r="B35">
        <v>33</v>
      </c>
      <c r="C35" s="3">
        <v>9323335</v>
      </c>
      <c r="D35" t="s">
        <v>183</v>
      </c>
      <c r="E35" t="s">
        <v>163</v>
      </c>
    </row>
    <row r="36" spans="2:5" x14ac:dyDescent="0.2">
      <c r="B36">
        <v>34</v>
      </c>
      <c r="C36" s="3">
        <v>9322794</v>
      </c>
      <c r="D36" t="s">
        <v>183</v>
      </c>
      <c r="E36" t="s">
        <v>164</v>
      </c>
    </row>
    <row r="37" spans="2:5" x14ac:dyDescent="0.2">
      <c r="B37">
        <v>35</v>
      </c>
      <c r="C37" s="3">
        <v>9322665</v>
      </c>
      <c r="D37" t="s">
        <v>183</v>
      </c>
      <c r="E37" t="s">
        <v>165</v>
      </c>
    </row>
    <row r="38" spans="2:5" x14ac:dyDescent="0.2">
      <c r="B38">
        <v>36</v>
      </c>
      <c r="C38" s="3">
        <v>9322131</v>
      </c>
      <c r="D38" t="s">
        <v>183</v>
      </c>
      <c r="E38" t="s">
        <v>166</v>
      </c>
    </row>
    <row r="39" spans="2:5" x14ac:dyDescent="0.2">
      <c r="B39">
        <v>37</v>
      </c>
      <c r="C39" t="s">
        <v>167</v>
      </c>
      <c r="D39" t="s">
        <v>183</v>
      </c>
      <c r="E39" t="s">
        <v>129</v>
      </c>
    </row>
    <row r="40" spans="2:5" x14ac:dyDescent="0.2">
      <c r="B40">
        <v>38</v>
      </c>
      <c r="C40" t="s">
        <v>168</v>
      </c>
      <c r="D40" t="s">
        <v>183</v>
      </c>
      <c r="E40" t="s">
        <v>169</v>
      </c>
    </row>
    <row r="41" spans="2:5" x14ac:dyDescent="0.2">
      <c r="B41">
        <v>39</v>
      </c>
      <c r="C41" t="s">
        <v>170</v>
      </c>
      <c r="D41" t="s">
        <v>183</v>
      </c>
      <c r="E41" t="s">
        <v>171</v>
      </c>
    </row>
    <row r="42" spans="2:5" x14ac:dyDescent="0.2">
      <c r="B42">
        <v>40</v>
      </c>
      <c r="C42" s="3">
        <v>9320050</v>
      </c>
      <c r="D42" t="s">
        <v>183</v>
      </c>
      <c r="E42" t="s">
        <v>172</v>
      </c>
    </row>
    <row r="43" spans="2:5" x14ac:dyDescent="0.2">
      <c r="B43">
        <v>41</v>
      </c>
      <c r="C43" s="3">
        <v>9319985</v>
      </c>
      <c r="D43" t="s">
        <v>183</v>
      </c>
      <c r="E43" t="s">
        <v>173</v>
      </c>
    </row>
    <row r="44" spans="2:5" x14ac:dyDescent="0.2">
      <c r="B44">
        <v>42</v>
      </c>
      <c r="C44" s="3">
        <v>9319952</v>
      </c>
      <c r="D44" t="s">
        <v>183</v>
      </c>
      <c r="E44" t="s">
        <v>174</v>
      </c>
    </row>
    <row r="45" spans="2:5" x14ac:dyDescent="0.2">
      <c r="B45">
        <v>43</v>
      </c>
      <c r="C45" s="3">
        <v>9319934</v>
      </c>
      <c r="D45" t="s">
        <v>183</v>
      </c>
      <c r="E45" t="s">
        <v>175</v>
      </c>
    </row>
    <row r="46" spans="2:5" x14ac:dyDescent="0.2">
      <c r="B46">
        <v>44</v>
      </c>
      <c r="C46" s="3">
        <v>9319908</v>
      </c>
      <c r="D46" t="s">
        <v>183</v>
      </c>
      <c r="E46" t="s">
        <v>176</v>
      </c>
    </row>
    <row r="47" spans="2:5" x14ac:dyDescent="0.2">
      <c r="B47">
        <v>45</v>
      </c>
      <c r="C47" s="3">
        <v>9319899</v>
      </c>
      <c r="D47" t="s">
        <v>183</v>
      </c>
      <c r="E47" t="s">
        <v>177</v>
      </c>
    </row>
    <row r="48" spans="2:5" x14ac:dyDescent="0.2">
      <c r="B48">
        <v>46</v>
      </c>
      <c r="C48" s="3">
        <v>9319887</v>
      </c>
      <c r="D48" t="s">
        <v>183</v>
      </c>
      <c r="E48" t="s">
        <v>178</v>
      </c>
    </row>
    <row r="49" spans="2:5" x14ac:dyDescent="0.2">
      <c r="B49">
        <v>47</v>
      </c>
      <c r="C49" s="3">
        <v>9319879</v>
      </c>
      <c r="D49" t="s">
        <v>183</v>
      </c>
      <c r="E49" t="s">
        <v>179</v>
      </c>
    </row>
    <row r="50" spans="2:5" x14ac:dyDescent="0.2">
      <c r="B50">
        <v>48</v>
      </c>
      <c r="C50" s="3">
        <v>9319831</v>
      </c>
      <c r="D50" t="s">
        <v>183</v>
      </c>
      <c r="E50" t="s">
        <v>180</v>
      </c>
    </row>
    <row r="51" spans="2:5" x14ac:dyDescent="0.2">
      <c r="B51">
        <v>49</v>
      </c>
      <c r="C51" s="3">
        <v>9319760</v>
      </c>
      <c r="D51" t="s">
        <v>183</v>
      </c>
      <c r="E51" t="s">
        <v>181</v>
      </c>
    </row>
    <row r="52" spans="2:5" x14ac:dyDescent="0.2">
      <c r="B52">
        <v>50</v>
      </c>
      <c r="C52" s="3">
        <v>9319611</v>
      </c>
      <c r="D52" t="s">
        <v>183</v>
      </c>
      <c r="E52" t="s">
        <v>182</v>
      </c>
    </row>
    <row r="53" spans="2:5" x14ac:dyDescent="0.2">
      <c r="B53">
        <v>51</v>
      </c>
      <c r="C53" s="3">
        <v>9319480</v>
      </c>
      <c r="D53" t="s">
        <v>183</v>
      </c>
      <c r="E53" t="s">
        <v>184</v>
      </c>
    </row>
    <row r="54" spans="2:5" x14ac:dyDescent="0.2">
      <c r="B54">
        <v>52</v>
      </c>
      <c r="C54" s="3">
        <v>9319467</v>
      </c>
      <c r="D54" t="s">
        <v>183</v>
      </c>
      <c r="E54" t="s">
        <v>185</v>
      </c>
    </row>
    <row r="55" spans="2:5" x14ac:dyDescent="0.2">
      <c r="B55">
        <v>53</v>
      </c>
      <c r="C55" s="3">
        <v>9319406</v>
      </c>
      <c r="D55" t="s">
        <v>183</v>
      </c>
      <c r="E55" t="s">
        <v>186</v>
      </c>
    </row>
    <row r="56" spans="2:5" x14ac:dyDescent="0.2">
      <c r="B56">
        <v>54</v>
      </c>
      <c r="C56" s="3">
        <v>9319405</v>
      </c>
      <c r="D56" t="s">
        <v>183</v>
      </c>
      <c r="E56" t="s">
        <v>187</v>
      </c>
    </row>
    <row r="57" spans="2:5" x14ac:dyDescent="0.2">
      <c r="B57">
        <v>55</v>
      </c>
      <c r="C57" s="3">
        <v>9319402</v>
      </c>
      <c r="D57" t="s">
        <v>183</v>
      </c>
      <c r="E57" t="s">
        <v>188</v>
      </c>
    </row>
    <row r="58" spans="2:5" x14ac:dyDescent="0.2">
      <c r="B58">
        <v>56</v>
      </c>
      <c r="C58" s="3">
        <v>9319345</v>
      </c>
      <c r="D58" t="s">
        <v>183</v>
      </c>
      <c r="E58" t="s">
        <v>189</v>
      </c>
    </row>
    <row r="59" spans="2:5" x14ac:dyDescent="0.2">
      <c r="B59">
        <v>57</v>
      </c>
      <c r="C59" s="3">
        <v>9319210</v>
      </c>
      <c r="D59" t="s">
        <v>183</v>
      </c>
      <c r="E59" t="s">
        <v>190</v>
      </c>
    </row>
    <row r="60" spans="2:5" x14ac:dyDescent="0.2">
      <c r="B60">
        <v>58</v>
      </c>
      <c r="C60" s="3">
        <v>9319090</v>
      </c>
      <c r="D60" t="s">
        <v>183</v>
      </c>
      <c r="E60" t="s">
        <v>191</v>
      </c>
    </row>
    <row r="61" spans="2:5" x14ac:dyDescent="0.2">
      <c r="B61">
        <v>59</v>
      </c>
      <c r="C61" s="3">
        <v>9319036</v>
      </c>
      <c r="D61" t="s">
        <v>183</v>
      </c>
      <c r="E61" t="s">
        <v>192</v>
      </c>
    </row>
    <row r="62" spans="2:5" x14ac:dyDescent="0.2">
      <c r="B62">
        <v>60</v>
      </c>
      <c r="C62" s="3">
        <v>9318806</v>
      </c>
      <c r="D62" t="s">
        <v>183</v>
      </c>
      <c r="E62" t="s">
        <v>193</v>
      </c>
    </row>
    <row r="63" spans="2:5" x14ac:dyDescent="0.2">
      <c r="B63">
        <v>61</v>
      </c>
      <c r="C63" s="3">
        <v>9318802</v>
      </c>
      <c r="D63" t="s">
        <v>183</v>
      </c>
      <c r="E63" t="s">
        <v>194</v>
      </c>
    </row>
    <row r="64" spans="2:5" x14ac:dyDescent="0.2">
      <c r="B64">
        <v>62</v>
      </c>
      <c r="C64" s="3">
        <v>9318793</v>
      </c>
      <c r="D64" t="s">
        <v>183</v>
      </c>
      <c r="E64" t="s">
        <v>195</v>
      </c>
    </row>
    <row r="65" spans="2:5" x14ac:dyDescent="0.2">
      <c r="B65">
        <v>63</v>
      </c>
      <c r="C65" s="3">
        <v>9318479</v>
      </c>
      <c r="D65" t="s">
        <v>183</v>
      </c>
      <c r="E65" t="s">
        <v>196</v>
      </c>
    </row>
    <row r="66" spans="2:5" x14ac:dyDescent="0.2">
      <c r="B66">
        <v>64</v>
      </c>
      <c r="C66" s="3">
        <v>9318474</v>
      </c>
      <c r="D66" t="s">
        <v>183</v>
      </c>
      <c r="E66" t="s">
        <v>197</v>
      </c>
    </row>
    <row r="67" spans="2:5" x14ac:dyDescent="0.2">
      <c r="B67">
        <v>65</v>
      </c>
      <c r="C67" s="3">
        <v>9318108</v>
      </c>
      <c r="D67" t="s">
        <v>183</v>
      </c>
      <c r="E67" t="s">
        <v>198</v>
      </c>
    </row>
    <row r="68" spans="2:5" x14ac:dyDescent="0.2">
      <c r="B68">
        <v>66</v>
      </c>
      <c r="C68" s="3">
        <v>9318069</v>
      </c>
      <c r="D68" t="s">
        <v>183</v>
      </c>
      <c r="E68" t="s">
        <v>199</v>
      </c>
    </row>
    <row r="69" spans="2:5" x14ac:dyDescent="0.2">
      <c r="B69">
        <v>67</v>
      </c>
      <c r="C69" s="3">
        <v>9318068</v>
      </c>
      <c r="D69" t="s">
        <v>183</v>
      </c>
      <c r="E69" t="s">
        <v>200</v>
      </c>
    </row>
    <row r="70" spans="2:5" x14ac:dyDescent="0.2">
      <c r="B70">
        <v>68</v>
      </c>
      <c r="C70" s="3">
        <v>9317930</v>
      </c>
      <c r="D70" t="s">
        <v>183</v>
      </c>
      <c r="E70" t="s">
        <v>201</v>
      </c>
    </row>
    <row r="71" spans="2:5" x14ac:dyDescent="0.2">
      <c r="B71">
        <v>69</v>
      </c>
      <c r="C71" s="3">
        <v>9317878</v>
      </c>
      <c r="D71" t="s">
        <v>183</v>
      </c>
      <c r="E71" t="s">
        <v>202</v>
      </c>
    </row>
    <row r="72" spans="2:5" x14ac:dyDescent="0.2">
      <c r="B72">
        <v>70</v>
      </c>
      <c r="C72" s="3">
        <v>9317867</v>
      </c>
      <c r="D72" t="s">
        <v>183</v>
      </c>
      <c r="E72" t="s">
        <v>203</v>
      </c>
    </row>
    <row r="73" spans="2:5" x14ac:dyDescent="0.2">
      <c r="B73">
        <v>71</v>
      </c>
      <c r="C73" s="3">
        <v>9317813</v>
      </c>
      <c r="D73" t="s">
        <v>183</v>
      </c>
      <c r="E73" t="s">
        <v>204</v>
      </c>
    </row>
    <row r="74" spans="2:5" x14ac:dyDescent="0.2">
      <c r="B74">
        <v>72</v>
      </c>
      <c r="C74" s="3">
        <v>9317683</v>
      </c>
      <c r="D74" t="s">
        <v>183</v>
      </c>
      <c r="E74" t="s">
        <v>205</v>
      </c>
    </row>
    <row r="75" spans="2:5" x14ac:dyDescent="0.2">
      <c r="B75">
        <v>73</v>
      </c>
      <c r="C75" s="3">
        <v>9317515</v>
      </c>
      <c r="D75" t="s">
        <v>183</v>
      </c>
      <c r="E75" t="s">
        <v>206</v>
      </c>
    </row>
    <row r="76" spans="2:5" x14ac:dyDescent="0.2">
      <c r="B76">
        <v>74</v>
      </c>
      <c r="C76" s="3">
        <v>9317461</v>
      </c>
      <c r="D76" t="s">
        <v>183</v>
      </c>
      <c r="E76" t="s">
        <v>207</v>
      </c>
    </row>
    <row r="77" spans="2:5" x14ac:dyDescent="0.2">
      <c r="B77">
        <v>75</v>
      </c>
      <c r="C77" s="3">
        <v>9317369</v>
      </c>
      <c r="D77" t="s">
        <v>183</v>
      </c>
      <c r="E77" t="s">
        <v>208</v>
      </c>
    </row>
    <row r="78" spans="2:5" x14ac:dyDescent="0.2">
      <c r="B78">
        <v>76</v>
      </c>
      <c r="C78" s="3">
        <v>9317324</v>
      </c>
      <c r="D78" t="s">
        <v>183</v>
      </c>
      <c r="E78" t="s">
        <v>209</v>
      </c>
    </row>
    <row r="79" spans="2:5" x14ac:dyDescent="0.2">
      <c r="B79">
        <v>77</v>
      </c>
      <c r="C79" s="3">
        <v>9317285</v>
      </c>
      <c r="D79" t="s">
        <v>183</v>
      </c>
      <c r="E79" t="s">
        <v>210</v>
      </c>
    </row>
    <row r="80" spans="2:5" x14ac:dyDescent="0.2">
      <c r="B80">
        <v>78</v>
      </c>
      <c r="C80" s="3">
        <v>9317284</v>
      </c>
      <c r="D80" t="s">
        <v>183</v>
      </c>
      <c r="E80" t="s">
        <v>211</v>
      </c>
    </row>
    <row r="81" spans="2:5" x14ac:dyDescent="0.2">
      <c r="B81">
        <v>79</v>
      </c>
      <c r="C81" s="3">
        <v>9317283</v>
      </c>
      <c r="D81" t="s">
        <v>183</v>
      </c>
      <c r="E81" t="s">
        <v>212</v>
      </c>
    </row>
    <row r="82" spans="2:5" x14ac:dyDescent="0.2">
      <c r="B82">
        <v>80</v>
      </c>
      <c r="C82" s="3">
        <v>9317186</v>
      </c>
      <c r="D82" t="s">
        <v>183</v>
      </c>
      <c r="E82" t="s">
        <v>213</v>
      </c>
    </row>
    <row r="83" spans="2:5" x14ac:dyDescent="0.2">
      <c r="B83">
        <v>81</v>
      </c>
      <c r="C83" s="3">
        <v>9317185</v>
      </c>
      <c r="D83" t="s">
        <v>183</v>
      </c>
      <c r="E83" t="s">
        <v>214</v>
      </c>
    </row>
    <row r="84" spans="2:5" x14ac:dyDescent="0.2">
      <c r="B84">
        <v>82</v>
      </c>
      <c r="C84" s="3">
        <v>9317182</v>
      </c>
      <c r="D84" t="s">
        <v>183</v>
      </c>
      <c r="E84" t="s">
        <v>215</v>
      </c>
    </row>
    <row r="85" spans="2:5" x14ac:dyDescent="0.2">
      <c r="B85">
        <v>83</v>
      </c>
      <c r="C85" s="3">
        <v>9317172</v>
      </c>
      <c r="D85" t="s">
        <v>183</v>
      </c>
      <c r="E85" t="s">
        <v>216</v>
      </c>
    </row>
    <row r="86" spans="2:5" x14ac:dyDescent="0.2">
      <c r="B86">
        <v>84</v>
      </c>
      <c r="C86" s="3">
        <v>9317165</v>
      </c>
      <c r="D86" t="s">
        <v>183</v>
      </c>
      <c r="E86" t="s">
        <v>217</v>
      </c>
    </row>
    <row r="87" spans="2:5" x14ac:dyDescent="0.2">
      <c r="B87">
        <v>85</v>
      </c>
      <c r="C87" s="3">
        <v>9317151</v>
      </c>
      <c r="D87" t="s">
        <v>183</v>
      </c>
      <c r="E87" t="s">
        <v>218</v>
      </c>
    </row>
    <row r="88" spans="2:5" x14ac:dyDescent="0.2">
      <c r="B88">
        <v>86</v>
      </c>
      <c r="C88" s="3">
        <v>9317118</v>
      </c>
      <c r="D88" t="s">
        <v>183</v>
      </c>
      <c r="E88" t="s">
        <v>219</v>
      </c>
    </row>
    <row r="89" spans="2:5" x14ac:dyDescent="0.2">
      <c r="B89">
        <v>87</v>
      </c>
      <c r="C89" s="3">
        <v>9317102</v>
      </c>
      <c r="D89" t="s">
        <v>183</v>
      </c>
      <c r="E89" t="s">
        <v>220</v>
      </c>
    </row>
    <row r="90" spans="2:5" x14ac:dyDescent="0.2">
      <c r="B90">
        <v>88</v>
      </c>
      <c r="C90" s="3">
        <v>9317090</v>
      </c>
      <c r="D90" t="s">
        <v>183</v>
      </c>
      <c r="E90" t="s">
        <v>221</v>
      </c>
    </row>
    <row r="91" spans="2:5" x14ac:dyDescent="0.2">
      <c r="B91">
        <v>89</v>
      </c>
      <c r="C91" s="3">
        <v>9316863</v>
      </c>
      <c r="D91" t="s">
        <v>183</v>
      </c>
      <c r="E91" t="s">
        <v>222</v>
      </c>
    </row>
    <row r="92" spans="2:5" x14ac:dyDescent="0.2">
      <c r="B92">
        <v>90</v>
      </c>
      <c r="C92" s="3">
        <v>9316860</v>
      </c>
      <c r="D92" t="s">
        <v>183</v>
      </c>
      <c r="E92" t="s">
        <v>223</v>
      </c>
    </row>
    <row r="93" spans="2:5" x14ac:dyDescent="0.2">
      <c r="B93">
        <v>91</v>
      </c>
      <c r="C93" s="3">
        <v>9316810</v>
      </c>
      <c r="D93" t="s">
        <v>183</v>
      </c>
      <c r="E93" t="s">
        <v>224</v>
      </c>
    </row>
    <row r="94" spans="2:5" x14ac:dyDescent="0.2">
      <c r="B94">
        <v>92</v>
      </c>
      <c r="C94" s="3">
        <v>9316677</v>
      </c>
      <c r="D94" t="s">
        <v>183</v>
      </c>
      <c r="E94" t="s">
        <v>225</v>
      </c>
    </row>
    <row r="95" spans="2:5" x14ac:dyDescent="0.2">
      <c r="B95">
        <v>93</v>
      </c>
      <c r="C95" s="3">
        <v>9316535</v>
      </c>
      <c r="D95" t="s">
        <v>183</v>
      </c>
      <c r="E95" t="s">
        <v>226</v>
      </c>
    </row>
    <row r="96" spans="2:5" x14ac:dyDescent="0.2">
      <c r="B96">
        <v>94</v>
      </c>
      <c r="C96" s="3">
        <v>9315004</v>
      </c>
      <c r="D96" t="s">
        <v>183</v>
      </c>
      <c r="E96" t="s">
        <v>227</v>
      </c>
    </row>
    <row r="97" spans="2:5" x14ac:dyDescent="0.2">
      <c r="B97">
        <v>95</v>
      </c>
      <c r="C97" s="3">
        <v>9314871</v>
      </c>
      <c r="D97" t="s">
        <v>183</v>
      </c>
      <c r="E97" t="s">
        <v>228</v>
      </c>
    </row>
    <row r="98" spans="2:5" x14ac:dyDescent="0.2">
      <c r="B98">
        <v>96</v>
      </c>
      <c r="C98" s="3">
        <v>9314839</v>
      </c>
      <c r="D98" t="s">
        <v>183</v>
      </c>
      <c r="E98" t="s">
        <v>229</v>
      </c>
    </row>
    <row r="99" spans="2:5" x14ac:dyDescent="0.2">
      <c r="B99">
        <v>97</v>
      </c>
      <c r="C99" t="s">
        <v>230</v>
      </c>
      <c r="D99" t="s">
        <v>183</v>
      </c>
      <c r="E99" t="s">
        <v>129</v>
      </c>
    </row>
    <row r="100" spans="2:5" x14ac:dyDescent="0.2">
      <c r="B100">
        <v>98</v>
      </c>
      <c r="C100" t="s">
        <v>231</v>
      </c>
      <c r="D100" t="s">
        <v>183</v>
      </c>
      <c r="E100" t="s">
        <v>129</v>
      </c>
    </row>
    <row r="101" spans="2:5" x14ac:dyDescent="0.2">
      <c r="B101">
        <v>99</v>
      </c>
      <c r="C101" t="s">
        <v>232</v>
      </c>
      <c r="D101" t="s">
        <v>183</v>
      </c>
      <c r="E101" t="s">
        <v>129</v>
      </c>
    </row>
    <row r="102" spans="2:5" x14ac:dyDescent="0.2">
      <c r="B102">
        <v>100</v>
      </c>
      <c r="C102" t="s">
        <v>233</v>
      </c>
      <c r="D102" t="s">
        <v>183</v>
      </c>
      <c r="E102" t="s">
        <v>129</v>
      </c>
    </row>
    <row r="103" spans="2:5" x14ac:dyDescent="0.2">
      <c r="B103">
        <v>101</v>
      </c>
      <c r="C103" t="s">
        <v>234</v>
      </c>
      <c r="D103" t="s">
        <v>183</v>
      </c>
      <c r="E103" t="s">
        <v>129</v>
      </c>
    </row>
    <row r="104" spans="2:5" x14ac:dyDescent="0.2">
      <c r="B104">
        <v>102</v>
      </c>
      <c r="C104" t="s">
        <v>235</v>
      </c>
      <c r="D104" t="s">
        <v>183</v>
      </c>
      <c r="E104" t="s">
        <v>129</v>
      </c>
    </row>
    <row r="105" spans="2:5" x14ac:dyDescent="0.2">
      <c r="B105">
        <v>103</v>
      </c>
      <c r="C105" t="s">
        <v>236</v>
      </c>
      <c r="D105" t="s">
        <v>183</v>
      </c>
      <c r="E105" t="s">
        <v>134</v>
      </c>
    </row>
    <row r="106" spans="2:5" x14ac:dyDescent="0.2">
      <c r="B106">
        <v>104</v>
      </c>
      <c r="C106" t="s">
        <v>237</v>
      </c>
      <c r="D106" t="s">
        <v>183</v>
      </c>
      <c r="E106" t="s">
        <v>238</v>
      </c>
    </row>
    <row r="107" spans="2:5" x14ac:dyDescent="0.2">
      <c r="B107">
        <v>105</v>
      </c>
      <c r="C107" t="s">
        <v>239</v>
      </c>
      <c r="D107" t="s">
        <v>183</v>
      </c>
      <c r="E107" t="s">
        <v>238</v>
      </c>
    </row>
    <row r="108" spans="2:5" x14ac:dyDescent="0.2">
      <c r="B108">
        <v>106</v>
      </c>
      <c r="C108" t="s">
        <v>240</v>
      </c>
      <c r="D108" t="s">
        <v>183</v>
      </c>
      <c r="E108" t="s">
        <v>241</v>
      </c>
    </row>
    <row r="109" spans="2:5" x14ac:dyDescent="0.2">
      <c r="B109">
        <v>107</v>
      </c>
      <c r="C109" t="s">
        <v>242</v>
      </c>
      <c r="D109" t="s">
        <v>183</v>
      </c>
      <c r="E109" t="s">
        <v>243</v>
      </c>
    </row>
    <row r="110" spans="2:5" x14ac:dyDescent="0.2">
      <c r="B110">
        <v>108</v>
      </c>
      <c r="C110" s="3">
        <v>9313906</v>
      </c>
      <c r="D110" t="s">
        <v>183</v>
      </c>
      <c r="E110" t="s">
        <v>244</v>
      </c>
    </row>
    <row r="111" spans="2:5" x14ac:dyDescent="0.2">
      <c r="B111">
        <v>109</v>
      </c>
      <c r="C111" s="3">
        <v>9313772</v>
      </c>
      <c r="D111" t="s">
        <v>183</v>
      </c>
      <c r="E111" t="s">
        <v>245</v>
      </c>
    </row>
    <row r="112" spans="2:5" x14ac:dyDescent="0.2">
      <c r="B112">
        <v>110</v>
      </c>
      <c r="C112" s="3">
        <v>9313572</v>
      </c>
      <c r="D112" t="s">
        <v>183</v>
      </c>
      <c r="E112" t="s">
        <v>246</v>
      </c>
    </row>
    <row r="113" spans="2:5" x14ac:dyDescent="0.2">
      <c r="B113">
        <v>111</v>
      </c>
      <c r="C113" s="3">
        <v>9313488</v>
      </c>
      <c r="D113" t="s">
        <v>183</v>
      </c>
      <c r="E113" t="s">
        <v>247</v>
      </c>
    </row>
    <row r="114" spans="2:5" x14ac:dyDescent="0.2">
      <c r="B114">
        <v>112</v>
      </c>
      <c r="C114" s="3">
        <v>9313397</v>
      </c>
      <c r="D114" t="s">
        <v>183</v>
      </c>
      <c r="E114" t="s">
        <v>248</v>
      </c>
    </row>
    <row r="115" spans="2:5" x14ac:dyDescent="0.2">
      <c r="B115">
        <v>113</v>
      </c>
      <c r="C115" s="3">
        <v>9312988</v>
      </c>
      <c r="D115" t="s">
        <v>183</v>
      </c>
      <c r="E115" t="s">
        <v>249</v>
      </c>
    </row>
    <row r="116" spans="2:5" x14ac:dyDescent="0.2">
      <c r="B116">
        <v>114</v>
      </c>
      <c r="C116" s="3">
        <v>9312943</v>
      </c>
      <c r="D116" t="s">
        <v>183</v>
      </c>
      <c r="E116" t="s">
        <v>250</v>
      </c>
    </row>
    <row r="117" spans="2:5" x14ac:dyDescent="0.2">
      <c r="B117">
        <v>115</v>
      </c>
      <c r="C117" s="3">
        <v>9312874</v>
      </c>
      <c r="D117" t="s">
        <v>183</v>
      </c>
      <c r="E117" t="s">
        <v>251</v>
      </c>
    </row>
    <row r="118" spans="2:5" x14ac:dyDescent="0.2">
      <c r="B118">
        <v>116</v>
      </c>
      <c r="C118" s="3">
        <v>9312837</v>
      </c>
      <c r="D118" t="s">
        <v>183</v>
      </c>
      <c r="E118" t="s">
        <v>252</v>
      </c>
    </row>
    <row r="119" spans="2:5" x14ac:dyDescent="0.2">
      <c r="B119">
        <v>117</v>
      </c>
      <c r="C119" s="3">
        <v>9312677</v>
      </c>
      <c r="D119" t="s">
        <v>183</v>
      </c>
      <c r="E119" t="s">
        <v>253</v>
      </c>
    </row>
    <row r="120" spans="2:5" x14ac:dyDescent="0.2">
      <c r="B120">
        <v>118</v>
      </c>
      <c r="C120" s="3">
        <v>9312517</v>
      </c>
      <c r="D120" t="s">
        <v>183</v>
      </c>
      <c r="E120" t="s">
        <v>254</v>
      </c>
    </row>
    <row r="121" spans="2:5" x14ac:dyDescent="0.2">
      <c r="B121">
        <v>119</v>
      </c>
      <c r="C121" s="3">
        <v>9312066</v>
      </c>
      <c r="D121" t="s">
        <v>183</v>
      </c>
      <c r="E121" t="s">
        <v>255</v>
      </c>
    </row>
    <row r="122" spans="2:5" x14ac:dyDescent="0.2">
      <c r="B122">
        <v>120</v>
      </c>
      <c r="C122" s="3">
        <v>9312017</v>
      </c>
      <c r="D122" t="s">
        <v>183</v>
      </c>
      <c r="E122" t="s">
        <v>256</v>
      </c>
    </row>
    <row r="123" spans="2:5" x14ac:dyDescent="0.2">
      <c r="B123">
        <v>121</v>
      </c>
      <c r="C123" s="3">
        <v>9311967</v>
      </c>
      <c r="D123" t="s">
        <v>183</v>
      </c>
      <c r="E123" t="s">
        <v>257</v>
      </c>
    </row>
    <row r="124" spans="2:5" x14ac:dyDescent="0.2">
      <c r="B124">
        <v>122</v>
      </c>
      <c r="C124" s="3">
        <v>9311871</v>
      </c>
      <c r="D124" t="s">
        <v>183</v>
      </c>
      <c r="E124" t="s">
        <v>258</v>
      </c>
    </row>
    <row r="125" spans="2:5" x14ac:dyDescent="0.2">
      <c r="B125">
        <v>123</v>
      </c>
      <c r="C125" s="3">
        <v>9311867</v>
      </c>
      <c r="D125" t="s">
        <v>183</v>
      </c>
      <c r="E125" t="s">
        <v>259</v>
      </c>
    </row>
    <row r="126" spans="2:5" x14ac:dyDescent="0.2">
      <c r="B126">
        <v>124</v>
      </c>
      <c r="C126" s="3">
        <v>9311756</v>
      </c>
      <c r="D126" t="s">
        <v>183</v>
      </c>
      <c r="E126" t="s">
        <v>260</v>
      </c>
    </row>
    <row r="127" spans="2:5" x14ac:dyDescent="0.2">
      <c r="B127">
        <v>125</v>
      </c>
      <c r="C127" s="3">
        <v>9311750</v>
      </c>
      <c r="D127" t="s">
        <v>183</v>
      </c>
      <c r="E127" t="s">
        <v>261</v>
      </c>
    </row>
    <row r="128" spans="2:5" x14ac:dyDescent="0.2">
      <c r="B128">
        <v>126</v>
      </c>
      <c r="C128" s="3">
        <v>9311528</v>
      </c>
      <c r="D128" t="s">
        <v>183</v>
      </c>
      <c r="E128" t="s">
        <v>262</v>
      </c>
    </row>
    <row r="129" spans="2:5" x14ac:dyDescent="0.2">
      <c r="B129">
        <v>127</v>
      </c>
      <c r="C129" s="3">
        <v>9311498</v>
      </c>
      <c r="D129" t="s">
        <v>183</v>
      </c>
      <c r="E129" t="s">
        <v>263</v>
      </c>
    </row>
    <row r="130" spans="2:5" x14ac:dyDescent="0.2">
      <c r="B130">
        <v>128</v>
      </c>
      <c r="C130" s="3">
        <v>9311492</v>
      </c>
      <c r="D130" t="s">
        <v>183</v>
      </c>
      <c r="E130" t="s">
        <v>264</v>
      </c>
    </row>
    <row r="131" spans="2:5" x14ac:dyDescent="0.2">
      <c r="B131">
        <v>129</v>
      </c>
      <c r="C131" s="3">
        <v>9311382</v>
      </c>
      <c r="D131" t="s">
        <v>183</v>
      </c>
      <c r="E131" t="s">
        <v>265</v>
      </c>
    </row>
    <row r="132" spans="2:5" x14ac:dyDescent="0.2">
      <c r="B132">
        <v>130</v>
      </c>
      <c r="C132" s="3">
        <v>9311307</v>
      </c>
      <c r="D132" t="s">
        <v>183</v>
      </c>
      <c r="E132" t="s">
        <v>266</v>
      </c>
    </row>
    <row r="133" spans="2:5" x14ac:dyDescent="0.2">
      <c r="B133">
        <v>131</v>
      </c>
      <c r="C133" s="3">
        <v>9311251</v>
      </c>
      <c r="D133" t="s">
        <v>183</v>
      </c>
      <c r="E133" t="s">
        <v>267</v>
      </c>
    </row>
    <row r="134" spans="2:5" x14ac:dyDescent="0.2">
      <c r="B134">
        <v>132</v>
      </c>
      <c r="C134" s="3">
        <v>9311152</v>
      </c>
      <c r="D134" t="s">
        <v>183</v>
      </c>
      <c r="E134" t="s">
        <v>268</v>
      </c>
    </row>
    <row r="135" spans="2:5" x14ac:dyDescent="0.2">
      <c r="B135">
        <v>133</v>
      </c>
      <c r="C135" s="3">
        <v>9311115</v>
      </c>
      <c r="D135" t="s">
        <v>183</v>
      </c>
      <c r="E135" t="s">
        <v>269</v>
      </c>
    </row>
    <row r="136" spans="2:5" x14ac:dyDescent="0.2">
      <c r="B136">
        <v>134</v>
      </c>
      <c r="C136" s="3">
        <v>9311112</v>
      </c>
      <c r="D136" t="s">
        <v>183</v>
      </c>
      <c r="E136" t="s">
        <v>270</v>
      </c>
    </row>
    <row r="137" spans="2:5" x14ac:dyDescent="0.2">
      <c r="B137">
        <v>135</v>
      </c>
      <c r="C137" s="3">
        <v>9311100</v>
      </c>
      <c r="D137" t="s">
        <v>183</v>
      </c>
      <c r="E137" t="s">
        <v>271</v>
      </c>
    </row>
    <row r="138" spans="2:5" x14ac:dyDescent="0.2">
      <c r="B138">
        <v>136</v>
      </c>
      <c r="C138" s="3">
        <v>9311098</v>
      </c>
      <c r="D138" t="s">
        <v>183</v>
      </c>
      <c r="E138" t="s">
        <v>272</v>
      </c>
    </row>
    <row r="139" spans="2:5" x14ac:dyDescent="0.2">
      <c r="B139">
        <v>137</v>
      </c>
      <c r="C139" s="3">
        <v>9311094</v>
      </c>
      <c r="D139" t="s">
        <v>183</v>
      </c>
      <c r="E139" t="s">
        <v>273</v>
      </c>
    </row>
    <row r="140" spans="2:5" x14ac:dyDescent="0.2">
      <c r="B140">
        <v>138</v>
      </c>
      <c r="C140" s="3">
        <v>9311084</v>
      </c>
      <c r="D140" t="s">
        <v>183</v>
      </c>
      <c r="E140" t="s">
        <v>274</v>
      </c>
    </row>
    <row r="141" spans="2:5" x14ac:dyDescent="0.2">
      <c r="B141">
        <v>139</v>
      </c>
      <c r="C141" s="3">
        <v>9311043</v>
      </c>
      <c r="D141" t="s">
        <v>183</v>
      </c>
      <c r="E141" t="s">
        <v>275</v>
      </c>
    </row>
    <row r="142" spans="2:5" x14ac:dyDescent="0.2">
      <c r="B142">
        <v>140</v>
      </c>
      <c r="C142" s="3">
        <v>9310995</v>
      </c>
      <c r="D142" t="s">
        <v>183</v>
      </c>
      <c r="E142" t="s">
        <v>276</v>
      </c>
    </row>
    <row r="143" spans="2:5" x14ac:dyDescent="0.2">
      <c r="B143">
        <v>141</v>
      </c>
      <c r="C143" s="3">
        <v>9310969</v>
      </c>
      <c r="D143" t="s">
        <v>183</v>
      </c>
      <c r="E143" t="s">
        <v>277</v>
      </c>
    </row>
    <row r="144" spans="2:5" x14ac:dyDescent="0.2">
      <c r="B144">
        <v>142</v>
      </c>
      <c r="C144" s="3">
        <v>9310931</v>
      </c>
      <c r="D144" t="s">
        <v>183</v>
      </c>
      <c r="E144" t="s">
        <v>278</v>
      </c>
    </row>
    <row r="145" spans="2:5" x14ac:dyDescent="0.2">
      <c r="B145">
        <v>143</v>
      </c>
      <c r="C145" s="3">
        <v>9310923</v>
      </c>
      <c r="D145" t="s">
        <v>183</v>
      </c>
      <c r="E145" t="s">
        <v>279</v>
      </c>
    </row>
    <row r="146" spans="2:5" x14ac:dyDescent="0.2">
      <c r="B146">
        <v>144</v>
      </c>
      <c r="C146" s="3">
        <v>9310917</v>
      </c>
      <c r="D146" t="s">
        <v>183</v>
      </c>
      <c r="E146" t="s">
        <v>278</v>
      </c>
    </row>
    <row r="147" spans="2:5" x14ac:dyDescent="0.2">
      <c r="B147">
        <v>145</v>
      </c>
      <c r="C147" s="3">
        <v>9310916</v>
      </c>
      <c r="D147" t="s">
        <v>183</v>
      </c>
      <c r="E147" t="s">
        <v>280</v>
      </c>
    </row>
    <row r="148" spans="2:5" x14ac:dyDescent="0.2">
      <c r="B148">
        <v>146</v>
      </c>
      <c r="C148" s="3">
        <v>9310912</v>
      </c>
      <c r="D148" t="s">
        <v>183</v>
      </c>
      <c r="E148" t="s">
        <v>281</v>
      </c>
    </row>
    <row r="149" spans="2:5" x14ac:dyDescent="0.2">
      <c r="B149">
        <v>147</v>
      </c>
      <c r="C149" s="3">
        <v>9310907</v>
      </c>
      <c r="D149" t="s">
        <v>183</v>
      </c>
      <c r="E149" t="s">
        <v>282</v>
      </c>
    </row>
    <row r="150" spans="2:5" x14ac:dyDescent="0.2">
      <c r="B150">
        <v>148</v>
      </c>
      <c r="C150" s="3">
        <v>9310847</v>
      </c>
      <c r="D150" t="s">
        <v>183</v>
      </c>
      <c r="E150" t="s">
        <v>283</v>
      </c>
    </row>
    <row r="151" spans="2:5" x14ac:dyDescent="0.2">
      <c r="B151">
        <v>149</v>
      </c>
      <c r="C151" s="3">
        <v>9310845</v>
      </c>
      <c r="D151" t="s">
        <v>183</v>
      </c>
      <c r="E151" t="s">
        <v>284</v>
      </c>
    </row>
    <row r="152" spans="2:5" x14ac:dyDescent="0.2">
      <c r="B152">
        <v>150</v>
      </c>
      <c r="C152" s="3">
        <v>9310843</v>
      </c>
      <c r="D152" t="s">
        <v>183</v>
      </c>
      <c r="E152" t="s">
        <v>285</v>
      </c>
    </row>
    <row r="153" spans="2:5" x14ac:dyDescent="0.2">
      <c r="B153">
        <v>151</v>
      </c>
      <c r="C153" s="3">
        <v>9310783</v>
      </c>
      <c r="D153" t="s">
        <v>183</v>
      </c>
      <c r="E153" t="s">
        <v>286</v>
      </c>
    </row>
    <row r="154" spans="2:5" x14ac:dyDescent="0.2">
      <c r="B154">
        <v>152</v>
      </c>
      <c r="C154" s="3">
        <v>9310422</v>
      </c>
      <c r="D154" t="s">
        <v>183</v>
      </c>
      <c r="E154" t="s">
        <v>287</v>
      </c>
    </row>
    <row r="155" spans="2:5" x14ac:dyDescent="0.2">
      <c r="B155">
        <v>153</v>
      </c>
      <c r="C155" s="3">
        <v>9310213</v>
      </c>
      <c r="D155" t="s">
        <v>183</v>
      </c>
      <c r="E155" t="s">
        <v>288</v>
      </c>
    </row>
    <row r="156" spans="2:5" x14ac:dyDescent="0.2">
      <c r="B156">
        <v>154</v>
      </c>
      <c r="C156" s="3">
        <v>9310206</v>
      </c>
      <c r="D156" t="s">
        <v>183</v>
      </c>
      <c r="E156" t="s">
        <v>289</v>
      </c>
    </row>
    <row r="157" spans="2:5" x14ac:dyDescent="0.2">
      <c r="B157">
        <v>155</v>
      </c>
      <c r="C157" s="3">
        <v>9307816</v>
      </c>
      <c r="D157" t="s">
        <v>183</v>
      </c>
      <c r="E157" t="s">
        <v>290</v>
      </c>
    </row>
    <row r="158" spans="2:5" x14ac:dyDescent="0.2">
      <c r="B158">
        <v>156</v>
      </c>
      <c r="C158" t="s">
        <v>291</v>
      </c>
      <c r="D158" t="s">
        <v>183</v>
      </c>
      <c r="E158" t="s">
        <v>131</v>
      </c>
    </row>
    <row r="159" spans="2:5" x14ac:dyDescent="0.2">
      <c r="B159">
        <v>157</v>
      </c>
      <c r="C159" t="s">
        <v>292</v>
      </c>
      <c r="D159" t="s">
        <v>183</v>
      </c>
      <c r="E159" t="s">
        <v>129</v>
      </c>
    </row>
    <row r="160" spans="2:5" x14ac:dyDescent="0.2">
      <c r="B160">
        <v>158</v>
      </c>
      <c r="C160" t="s">
        <v>293</v>
      </c>
      <c r="D160" t="s">
        <v>183</v>
      </c>
      <c r="E160" t="s">
        <v>169</v>
      </c>
    </row>
    <row r="161" spans="2:5" x14ac:dyDescent="0.2">
      <c r="B161">
        <v>159</v>
      </c>
      <c r="C161" t="s">
        <v>294</v>
      </c>
      <c r="D161" t="s">
        <v>183</v>
      </c>
      <c r="E161" t="s">
        <v>295</v>
      </c>
    </row>
    <row r="162" spans="2:5" x14ac:dyDescent="0.2">
      <c r="B162">
        <v>160</v>
      </c>
      <c r="C162" s="3">
        <v>9307657</v>
      </c>
      <c r="D162" t="s">
        <v>183</v>
      </c>
      <c r="E162" t="s">
        <v>296</v>
      </c>
    </row>
    <row r="163" spans="2:5" x14ac:dyDescent="0.2">
      <c r="B163">
        <v>161</v>
      </c>
      <c r="C163" s="3">
        <v>9307569</v>
      </c>
      <c r="D163" t="s">
        <v>183</v>
      </c>
      <c r="E163" t="s">
        <v>297</v>
      </c>
    </row>
    <row r="164" spans="2:5" x14ac:dyDescent="0.2">
      <c r="B164">
        <v>162</v>
      </c>
      <c r="C164" s="3">
        <v>9307546</v>
      </c>
      <c r="D164" t="s">
        <v>183</v>
      </c>
      <c r="E164" t="s">
        <v>298</v>
      </c>
    </row>
    <row r="165" spans="2:5" x14ac:dyDescent="0.2">
      <c r="B165">
        <v>163</v>
      </c>
      <c r="C165" s="3">
        <v>9307536</v>
      </c>
      <c r="D165" t="s">
        <v>183</v>
      </c>
      <c r="E165" t="s">
        <v>299</v>
      </c>
    </row>
    <row r="166" spans="2:5" x14ac:dyDescent="0.2">
      <c r="B166">
        <v>164</v>
      </c>
      <c r="C166" s="3">
        <v>9307495</v>
      </c>
      <c r="D166" t="s">
        <v>183</v>
      </c>
      <c r="E166" t="s">
        <v>300</v>
      </c>
    </row>
    <row r="167" spans="2:5" x14ac:dyDescent="0.2">
      <c r="B167">
        <v>165</v>
      </c>
      <c r="C167" s="3">
        <v>9307489</v>
      </c>
      <c r="D167" t="s">
        <v>183</v>
      </c>
      <c r="E167" t="s">
        <v>301</v>
      </c>
    </row>
    <row r="168" spans="2:5" x14ac:dyDescent="0.2">
      <c r="B168">
        <v>166</v>
      </c>
      <c r="C168" s="3">
        <v>9307481</v>
      </c>
      <c r="D168" t="s">
        <v>183</v>
      </c>
      <c r="E168" t="s">
        <v>302</v>
      </c>
    </row>
    <row r="169" spans="2:5" x14ac:dyDescent="0.2">
      <c r="B169">
        <v>167</v>
      </c>
      <c r="C169" s="3">
        <v>9307472</v>
      </c>
      <c r="D169" t="s">
        <v>183</v>
      </c>
      <c r="E169" t="s">
        <v>303</v>
      </c>
    </row>
    <row r="170" spans="2:5" x14ac:dyDescent="0.2">
      <c r="B170">
        <v>168</v>
      </c>
      <c r="C170" s="3">
        <v>9307467</v>
      </c>
      <c r="D170" t="s">
        <v>183</v>
      </c>
      <c r="E170" t="s">
        <v>304</v>
      </c>
    </row>
    <row r="171" spans="2:5" x14ac:dyDescent="0.2">
      <c r="B171">
        <v>169</v>
      </c>
      <c r="C171" s="3">
        <v>9307457</v>
      </c>
      <c r="D171" t="s">
        <v>183</v>
      </c>
      <c r="E171" t="s">
        <v>305</v>
      </c>
    </row>
    <row r="172" spans="2:5" x14ac:dyDescent="0.2">
      <c r="B172">
        <v>170</v>
      </c>
      <c r="C172" s="3">
        <v>9307392</v>
      </c>
      <c r="D172" t="s">
        <v>183</v>
      </c>
      <c r="E172" t="s">
        <v>306</v>
      </c>
    </row>
    <row r="173" spans="2:5" x14ac:dyDescent="0.2">
      <c r="B173">
        <v>171</v>
      </c>
      <c r="C173" s="3">
        <v>9307358</v>
      </c>
      <c r="D173" t="s">
        <v>183</v>
      </c>
      <c r="E173" t="s">
        <v>307</v>
      </c>
    </row>
    <row r="174" spans="2:5" x14ac:dyDescent="0.2">
      <c r="B174">
        <v>172</v>
      </c>
      <c r="C174" s="3">
        <v>9307354</v>
      </c>
      <c r="D174" t="s">
        <v>183</v>
      </c>
      <c r="E174" t="s">
        <v>308</v>
      </c>
    </row>
    <row r="175" spans="2:5" x14ac:dyDescent="0.2">
      <c r="B175">
        <v>173</v>
      </c>
      <c r="C175" s="3">
        <v>9307312</v>
      </c>
      <c r="D175" t="s">
        <v>183</v>
      </c>
      <c r="E175" t="s">
        <v>309</v>
      </c>
    </row>
    <row r="176" spans="2:5" x14ac:dyDescent="0.2">
      <c r="B176">
        <v>174</v>
      </c>
      <c r="C176" s="3">
        <v>9307308</v>
      </c>
      <c r="D176" t="s">
        <v>183</v>
      </c>
      <c r="E176" t="s">
        <v>310</v>
      </c>
    </row>
    <row r="177" spans="2:5" x14ac:dyDescent="0.2">
      <c r="B177">
        <v>175</v>
      </c>
      <c r="C177" s="3">
        <v>9307266</v>
      </c>
      <c r="D177" t="s">
        <v>183</v>
      </c>
      <c r="E177" t="s">
        <v>311</v>
      </c>
    </row>
    <row r="178" spans="2:5" x14ac:dyDescent="0.2">
      <c r="B178">
        <v>176</v>
      </c>
      <c r="C178" s="3">
        <v>9307230</v>
      </c>
      <c r="D178" t="s">
        <v>183</v>
      </c>
      <c r="E178" t="s">
        <v>312</v>
      </c>
    </row>
    <row r="179" spans="2:5" x14ac:dyDescent="0.2">
      <c r="B179">
        <v>177</v>
      </c>
      <c r="C179" s="3">
        <v>9307158</v>
      </c>
      <c r="D179" t="s">
        <v>183</v>
      </c>
      <c r="E179" t="s">
        <v>313</v>
      </c>
    </row>
    <row r="180" spans="2:5" x14ac:dyDescent="0.2">
      <c r="B180">
        <v>178</v>
      </c>
      <c r="C180" s="3">
        <v>9307112</v>
      </c>
      <c r="D180" t="s">
        <v>183</v>
      </c>
      <c r="E180" t="s">
        <v>314</v>
      </c>
    </row>
    <row r="181" spans="2:5" x14ac:dyDescent="0.2">
      <c r="B181">
        <v>179</v>
      </c>
      <c r="C181" s="3">
        <v>9306879</v>
      </c>
      <c r="D181" t="s">
        <v>183</v>
      </c>
      <c r="E181" t="s">
        <v>315</v>
      </c>
    </row>
    <row r="182" spans="2:5" x14ac:dyDescent="0.2">
      <c r="B182">
        <v>180</v>
      </c>
      <c r="C182" s="3">
        <v>9306813</v>
      </c>
      <c r="D182" t="s">
        <v>183</v>
      </c>
      <c r="E182" t="s">
        <v>316</v>
      </c>
    </row>
    <row r="183" spans="2:5" x14ac:dyDescent="0.2">
      <c r="B183">
        <v>181</v>
      </c>
      <c r="C183" s="3">
        <v>9306574</v>
      </c>
      <c r="D183" t="s">
        <v>183</v>
      </c>
      <c r="E183" t="s">
        <v>317</v>
      </c>
    </row>
    <row r="184" spans="2:5" x14ac:dyDescent="0.2">
      <c r="B184">
        <v>182</v>
      </c>
      <c r="C184" s="3">
        <v>9306525</v>
      </c>
      <c r="D184" t="s">
        <v>183</v>
      </c>
      <c r="E184" t="s">
        <v>318</v>
      </c>
    </row>
    <row r="185" spans="2:5" x14ac:dyDescent="0.2">
      <c r="B185">
        <v>183</v>
      </c>
      <c r="C185" s="3">
        <v>9306457</v>
      </c>
      <c r="D185" t="s">
        <v>183</v>
      </c>
      <c r="E185" t="s">
        <v>319</v>
      </c>
    </row>
    <row r="186" spans="2:5" x14ac:dyDescent="0.2">
      <c r="B186">
        <v>184</v>
      </c>
      <c r="C186" s="3">
        <v>9305959</v>
      </c>
      <c r="D186" t="s">
        <v>183</v>
      </c>
      <c r="E186" t="s">
        <v>320</v>
      </c>
    </row>
    <row r="187" spans="2:5" x14ac:dyDescent="0.2">
      <c r="B187">
        <v>185</v>
      </c>
      <c r="C187" s="3">
        <v>9305941</v>
      </c>
      <c r="D187" t="s">
        <v>183</v>
      </c>
      <c r="E187" t="s">
        <v>321</v>
      </c>
    </row>
    <row r="188" spans="2:5" x14ac:dyDescent="0.2">
      <c r="B188">
        <v>186</v>
      </c>
      <c r="C188" s="3">
        <v>9305853</v>
      </c>
      <c r="D188" t="s">
        <v>183</v>
      </c>
      <c r="E188" t="s">
        <v>322</v>
      </c>
    </row>
    <row r="189" spans="2:5" x14ac:dyDescent="0.2">
      <c r="B189">
        <v>187</v>
      </c>
      <c r="C189" s="3">
        <v>9305622</v>
      </c>
      <c r="D189" t="s">
        <v>183</v>
      </c>
      <c r="E189" t="s">
        <v>323</v>
      </c>
    </row>
    <row r="190" spans="2:5" x14ac:dyDescent="0.2">
      <c r="B190">
        <v>188</v>
      </c>
      <c r="C190" s="3">
        <v>9305543</v>
      </c>
      <c r="D190" t="s">
        <v>183</v>
      </c>
      <c r="E190" t="s">
        <v>324</v>
      </c>
    </row>
    <row r="191" spans="2:5" x14ac:dyDescent="0.2">
      <c r="B191">
        <v>189</v>
      </c>
      <c r="C191" s="3">
        <v>9305402</v>
      </c>
      <c r="D191" t="s">
        <v>183</v>
      </c>
      <c r="E191" t="s">
        <v>325</v>
      </c>
    </row>
    <row r="192" spans="2:5" x14ac:dyDescent="0.2">
      <c r="B192">
        <v>190</v>
      </c>
      <c r="C192" s="3">
        <v>9305380</v>
      </c>
      <c r="D192" t="s">
        <v>183</v>
      </c>
      <c r="E192" t="s">
        <v>326</v>
      </c>
    </row>
    <row r="193" spans="2:5" x14ac:dyDescent="0.2">
      <c r="B193">
        <v>191</v>
      </c>
      <c r="C193" s="3">
        <v>9305374</v>
      </c>
      <c r="D193" t="s">
        <v>183</v>
      </c>
      <c r="E193" t="s">
        <v>327</v>
      </c>
    </row>
    <row r="194" spans="2:5" x14ac:dyDescent="0.2">
      <c r="B194">
        <v>192</v>
      </c>
      <c r="C194" s="3">
        <v>9305325</v>
      </c>
      <c r="D194" t="s">
        <v>183</v>
      </c>
      <c r="E194" t="s">
        <v>328</v>
      </c>
    </row>
    <row r="195" spans="2:5" x14ac:dyDescent="0.2">
      <c r="B195">
        <v>193</v>
      </c>
      <c r="C195" s="3">
        <v>9305101</v>
      </c>
      <c r="D195" t="s">
        <v>183</v>
      </c>
      <c r="E195" t="s">
        <v>329</v>
      </c>
    </row>
    <row r="196" spans="2:5" x14ac:dyDescent="0.2">
      <c r="B196">
        <v>194</v>
      </c>
      <c r="C196" s="3">
        <v>9305027</v>
      </c>
      <c r="D196" t="s">
        <v>183</v>
      </c>
      <c r="E196" t="s">
        <v>330</v>
      </c>
    </row>
    <row r="197" spans="2:5" x14ac:dyDescent="0.2">
      <c r="B197">
        <v>195</v>
      </c>
      <c r="C197" s="3">
        <v>9305008</v>
      </c>
      <c r="D197" t="s">
        <v>183</v>
      </c>
      <c r="E197" t="s">
        <v>331</v>
      </c>
    </row>
    <row r="198" spans="2:5" x14ac:dyDescent="0.2">
      <c r="B198">
        <v>196</v>
      </c>
      <c r="C198" s="3">
        <v>9304834</v>
      </c>
      <c r="D198" t="s">
        <v>183</v>
      </c>
      <c r="E198" t="s">
        <v>332</v>
      </c>
    </row>
    <row r="199" spans="2:5" x14ac:dyDescent="0.2">
      <c r="B199">
        <v>197</v>
      </c>
      <c r="C199" s="3">
        <v>9304784</v>
      </c>
      <c r="D199" t="s">
        <v>183</v>
      </c>
      <c r="E199" t="s">
        <v>333</v>
      </c>
    </row>
    <row r="200" spans="2:5" x14ac:dyDescent="0.2">
      <c r="B200">
        <v>198</v>
      </c>
      <c r="C200" s="3">
        <v>9304762</v>
      </c>
      <c r="D200" t="s">
        <v>183</v>
      </c>
      <c r="E200" t="s">
        <v>334</v>
      </c>
    </row>
    <row r="201" spans="2:5" x14ac:dyDescent="0.2">
      <c r="B201">
        <v>199</v>
      </c>
      <c r="C201" s="3">
        <v>9304711</v>
      </c>
      <c r="D201" t="s">
        <v>183</v>
      </c>
      <c r="E201" t="s">
        <v>335</v>
      </c>
    </row>
    <row r="202" spans="2:5" x14ac:dyDescent="0.2">
      <c r="B202">
        <v>200</v>
      </c>
      <c r="C202" s="3">
        <v>9304675</v>
      </c>
      <c r="D202" t="s">
        <v>183</v>
      </c>
      <c r="E202" t="s">
        <v>336</v>
      </c>
    </row>
    <row r="203" spans="2:5" x14ac:dyDescent="0.2">
      <c r="B203">
        <v>201</v>
      </c>
      <c r="C203" s="3">
        <v>9304641</v>
      </c>
      <c r="D203" t="s">
        <v>183</v>
      </c>
      <c r="E203" t="s">
        <v>337</v>
      </c>
    </row>
    <row r="204" spans="2:5" x14ac:dyDescent="0.2">
      <c r="B204">
        <v>202</v>
      </c>
      <c r="C204" s="3">
        <v>9304624</v>
      </c>
      <c r="D204" t="s">
        <v>183</v>
      </c>
      <c r="E204" t="s">
        <v>338</v>
      </c>
    </row>
    <row r="205" spans="2:5" x14ac:dyDescent="0.2">
      <c r="B205">
        <v>203</v>
      </c>
      <c r="C205" s="3">
        <v>9304587</v>
      </c>
      <c r="D205" t="s">
        <v>183</v>
      </c>
      <c r="E205" t="s">
        <v>339</v>
      </c>
    </row>
    <row r="206" spans="2:5" x14ac:dyDescent="0.2">
      <c r="B206">
        <v>204</v>
      </c>
      <c r="C206" s="3">
        <v>9304575</v>
      </c>
      <c r="D206" t="s">
        <v>183</v>
      </c>
      <c r="E206" t="s">
        <v>340</v>
      </c>
    </row>
    <row r="207" spans="2:5" x14ac:dyDescent="0.2">
      <c r="B207">
        <v>205</v>
      </c>
      <c r="C207" s="3">
        <v>9304573</v>
      </c>
      <c r="D207" t="s">
        <v>183</v>
      </c>
      <c r="E207" t="s">
        <v>341</v>
      </c>
    </row>
    <row r="208" spans="2:5" x14ac:dyDescent="0.2">
      <c r="B208">
        <v>206</v>
      </c>
      <c r="C208" s="3">
        <v>9304571</v>
      </c>
      <c r="D208" t="s">
        <v>183</v>
      </c>
      <c r="E208" t="s">
        <v>342</v>
      </c>
    </row>
    <row r="209" spans="2:5" x14ac:dyDescent="0.2">
      <c r="B209">
        <v>207</v>
      </c>
      <c r="C209" s="3">
        <v>9304550</v>
      </c>
      <c r="D209" t="s">
        <v>183</v>
      </c>
      <c r="E209" t="s">
        <v>343</v>
      </c>
    </row>
    <row r="210" spans="2:5" x14ac:dyDescent="0.2">
      <c r="B210">
        <v>208</v>
      </c>
      <c r="C210" s="3">
        <v>9304338</v>
      </c>
      <c r="D210" t="s">
        <v>183</v>
      </c>
      <c r="E210" t="s">
        <v>344</v>
      </c>
    </row>
    <row r="211" spans="2:5" x14ac:dyDescent="0.2">
      <c r="B211">
        <v>209</v>
      </c>
      <c r="C211" s="3">
        <v>9304316</v>
      </c>
      <c r="D211" t="s">
        <v>183</v>
      </c>
      <c r="E211" t="s">
        <v>345</v>
      </c>
    </row>
    <row r="212" spans="2:5" x14ac:dyDescent="0.2">
      <c r="B212">
        <v>210</v>
      </c>
      <c r="C212" s="3">
        <v>9304185</v>
      </c>
      <c r="D212" t="s">
        <v>183</v>
      </c>
      <c r="E212" t="s">
        <v>346</v>
      </c>
    </row>
    <row r="213" spans="2:5" x14ac:dyDescent="0.2">
      <c r="B213">
        <v>211</v>
      </c>
      <c r="C213" s="3">
        <v>9303997</v>
      </c>
      <c r="D213" t="s">
        <v>183</v>
      </c>
      <c r="E213" t="s">
        <v>347</v>
      </c>
    </row>
    <row r="214" spans="2:5" x14ac:dyDescent="0.2">
      <c r="B214">
        <v>212</v>
      </c>
      <c r="C214" s="3">
        <v>9303996</v>
      </c>
      <c r="D214" t="s">
        <v>183</v>
      </c>
      <c r="E214" t="s">
        <v>348</v>
      </c>
    </row>
    <row r="215" spans="2:5" x14ac:dyDescent="0.2">
      <c r="B215">
        <v>213</v>
      </c>
      <c r="C215" s="3">
        <v>9303991</v>
      </c>
      <c r="D215" t="s">
        <v>183</v>
      </c>
      <c r="E215" t="s">
        <v>349</v>
      </c>
    </row>
    <row r="216" spans="2:5" x14ac:dyDescent="0.2">
      <c r="B216">
        <v>214</v>
      </c>
      <c r="C216" s="3">
        <v>9302457</v>
      </c>
      <c r="D216" t="s">
        <v>183</v>
      </c>
      <c r="E216" t="s">
        <v>350</v>
      </c>
    </row>
    <row r="217" spans="2:5" x14ac:dyDescent="0.2">
      <c r="B217">
        <v>215</v>
      </c>
      <c r="C217" s="3">
        <v>9302334</v>
      </c>
      <c r="D217" t="s">
        <v>183</v>
      </c>
      <c r="E217" t="s">
        <v>351</v>
      </c>
    </row>
    <row r="218" spans="2:5" x14ac:dyDescent="0.2">
      <c r="B218">
        <v>216</v>
      </c>
      <c r="C218" s="3">
        <v>9302320</v>
      </c>
      <c r="D218" t="s">
        <v>183</v>
      </c>
      <c r="E218" t="s">
        <v>352</v>
      </c>
    </row>
    <row r="219" spans="2:5" x14ac:dyDescent="0.2">
      <c r="B219">
        <v>217</v>
      </c>
      <c r="C219" s="3">
        <v>9302319</v>
      </c>
      <c r="D219" t="s">
        <v>183</v>
      </c>
      <c r="E219" t="s">
        <v>353</v>
      </c>
    </row>
    <row r="220" spans="2:5" x14ac:dyDescent="0.2">
      <c r="B220">
        <v>218</v>
      </c>
      <c r="C220" t="s">
        <v>354</v>
      </c>
      <c r="D220" t="s">
        <v>183</v>
      </c>
      <c r="E220" t="s">
        <v>131</v>
      </c>
    </row>
    <row r="221" spans="2:5" x14ac:dyDescent="0.2">
      <c r="B221">
        <v>219</v>
      </c>
      <c r="C221" t="s">
        <v>355</v>
      </c>
      <c r="D221" t="s">
        <v>183</v>
      </c>
      <c r="E221" t="s">
        <v>356</v>
      </c>
    </row>
    <row r="222" spans="2:5" x14ac:dyDescent="0.2">
      <c r="B222">
        <v>220</v>
      </c>
      <c r="C222" t="s">
        <v>357</v>
      </c>
      <c r="D222" t="s">
        <v>183</v>
      </c>
      <c r="E222" t="s">
        <v>129</v>
      </c>
    </row>
    <row r="223" spans="2:5" x14ac:dyDescent="0.2">
      <c r="B223">
        <v>221</v>
      </c>
      <c r="C223" t="s">
        <v>358</v>
      </c>
      <c r="D223" t="s">
        <v>183</v>
      </c>
      <c r="E223" t="s">
        <v>129</v>
      </c>
    </row>
    <row r="224" spans="2:5" x14ac:dyDescent="0.2">
      <c r="B224">
        <v>222</v>
      </c>
      <c r="C224" t="s">
        <v>359</v>
      </c>
      <c r="D224" t="s">
        <v>183</v>
      </c>
      <c r="E224" t="s">
        <v>360</v>
      </c>
    </row>
    <row r="225" spans="2:5" x14ac:dyDescent="0.2">
      <c r="B225">
        <v>223</v>
      </c>
      <c r="C225" t="s">
        <v>361</v>
      </c>
      <c r="D225" t="s">
        <v>183</v>
      </c>
      <c r="E225" t="s">
        <v>362</v>
      </c>
    </row>
    <row r="226" spans="2:5" x14ac:dyDescent="0.2">
      <c r="B226">
        <v>224</v>
      </c>
      <c r="C226" s="3">
        <v>9301429</v>
      </c>
      <c r="D226" t="s">
        <v>183</v>
      </c>
      <c r="E226" t="s">
        <v>363</v>
      </c>
    </row>
    <row r="227" spans="2:5" x14ac:dyDescent="0.2">
      <c r="B227">
        <v>225</v>
      </c>
      <c r="C227" s="3">
        <v>9301257</v>
      </c>
      <c r="D227" t="s">
        <v>183</v>
      </c>
      <c r="E227" t="s">
        <v>364</v>
      </c>
    </row>
    <row r="228" spans="2:5" x14ac:dyDescent="0.2">
      <c r="B228">
        <v>226</v>
      </c>
      <c r="C228" s="3">
        <v>9301082</v>
      </c>
      <c r="D228" t="s">
        <v>183</v>
      </c>
      <c r="E228" t="s">
        <v>365</v>
      </c>
    </row>
    <row r="229" spans="2:5" x14ac:dyDescent="0.2">
      <c r="B229">
        <v>227</v>
      </c>
      <c r="C229" s="3">
        <v>9301073</v>
      </c>
      <c r="D229" t="s">
        <v>183</v>
      </c>
      <c r="E229" t="s">
        <v>366</v>
      </c>
    </row>
    <row r="230" spans="2:5" x14ac:dyDescent="0.2">
      <c r="B230">
        <v>228</v>
      </c>
      <c r="C230" s="3">
        <v>9301045</v>
      </c>
      <c r="D230" t="s">
        <v>183</v>
      </c>
      <c r="E230" t="s">
        <v>367</v>
      </c>
    </row>
    <row r="231" spans="2:5" x14ac:dyDescent="0.2">
      <c r="B231">
        <v>229</v>
      </c>
      <c r="C231" s="3">
        <v>9301039</v>
      </c>
      <c r="D231" t="s">
        <v>183</v>
      </c>
      <c r="E231" t="s">
        <v>368</v>
      </c>
    </row>
    <row r="232" spans="2:5" x14ac:dyDescent="0.2">
      <c r="B232">
        <v>230</v>
      </c>
      <c r="C232" s="3">
        <v>9300986</v>
      </c>
      <c r="D232" t="s">
        <v>183</v>
      </c>
      <c r="E232" t="s">
        <v>369</v>
      </c>
    </row>
    <row r="233" spans="2:5" x14ac:dyDescent="0.2">
      <c r="B233">
        <v>231</v>
      </c>
      <c r="C233" s="3">
        <v>9300969</v>
      </c>
      <c r="D233" t="s">
        <v>183</v>
      </c>
      <c r="E233" t="s">
        <v>370</v>
      </c>
    </row>
    <row r="234" spans="2:5" x14ac:dyDescent="0.2">
      <c r="B234">
        <v>232</v>
      </c>
      <c r="C234" s="3">
        <v>9300967</v>
      </c>
      <c r="D234" t="s">
        <v>183</v>
      </c>
      <c r="E234" t="s">
        <v>371</v>
      </c>
    </row>
    <row r="235" spans="2:5" x14ac:dyDescent="0.2">
      <c r="B235">
        <v>233</v>
      </c>
      <c r="C235" s="3">
        <v>9300951</v>
      </c>
      <c r="D235" t="s">
        <v>183</v>
      </c>
      <c r="E235" t="s">
        <v>372</v>
      </c>
    </row>
    <row r="236" spans="2:5" x14ac:dyDescent="0.2">
      <c r="B236">
        <v>234</v>
      </c>
      <c r="C236" s="3">
        <v>9300873</v>
      </c>
      <c r="D236" t="s">
        <v>183</v>
      </c>
      <c r="E236" t="s">
        <v>373</v>
      </c>
    </row>
    <row r="237" spans="2:5" x14ac:dyDescent="0.2">
      <c r="B237">
        <v>235</v>
      </c>
      <c r="C237" s="3">
        <v>9300871</v>
      </c>
      <c r="D237" t="s">
        <v>183</v>
      </c>
      <c r="E237" t="s">
        <v>374</v>
      </c>
    </row>
    <row r="238" spans="2:5" x14ac:dyDescent="0.2">
      <c r="B238">
        <v>236</v>
      </c>
      <c r="C238" s="3">
        <v>9300846</v>
      </c>
      <c r="D238" t="s">
        <v>183</v>
      </c>
      <c r="E238" t="s">
        <v>375</v>
      </c>
    </row>
    <row r="239" spans="2:5" x14ac:dyDescent="0.2">
      <c r="B239">
        <v>237</v>
      </c>
      <c r="C239" s="3">
        <v>9300784</v>
      </c>
      <c r="D239" t="s">
        <v>183</v>
      </c>
      <c r="E239" t="s">
        <v>376</v>
      </c>
    </row>
    <row r="240" spans="2:5" x14ac:dyDescent="0.2">
      <c r="B240">
        <v>238</v>
      </c>
      <c r="C240" s="3">
        <v>9300773</v>
      </c>
      <c r="D240" t="s">
        <v>183</v>
      </c>
      <c r="E240" t="s">
        <v>377</v>
      </c>
    </row>
    <row r="241" spans="2:5" x14ac:dyDescent="0.2">
      <c r="B241">
        <v>239</v>
      </c>
      <c r="C241" s="3">
        <v>9300711</v>
      </c>
      <c r="D241" t="s">
        <v>183</v>
      </c>
      <c r="E241" t="s">
        <v>378</v>
      </c>
    </row>
    <row r="242" spans="2:5" x14ac:dyDescent="0.2">
      <c r="B242">
        <v>240</v>
      </c>
      <c r="C242" s="3">
        <v>9300634</v>
      </c>
      <c r="D242" t="s">
        <v>183</v>
      </c>
      <c r="E242" t="s">
        <v>379</v>
      </c>
    </row>
    <row r="243" spans="2:5" x14ac:dyDescent="0.2">
      <c r="B243">
        <v>241</v>
      </c>
      <c r="C243" s="3">
        <v>9300621</v>
      </c>
      <c r="D243" t="s">
        <v>183</v>
      </c>
      <c r="E243" t="s">
        <v>380</v>
      </c>
    </row>
    <row r="244" spans="2:5" x14ac:dyDescent="0.2">
      <c r="B244">
        <v>242</v>
      </c>
      <c r="C244" s="3">
        <v>9300487</v>
      </c>
      <c r="D244" t="s">
        <v>183</v>
      </c>
      <c r="E244" t="s">
        <v>381</v>
      </c>
    </row>
    <row r="245" spans="2:5" x14ac:dyDescent="0.2">
      <c r="B245">
        <v>243</v>
      </c>
      <c r="C245" s="3">
        <v>9300342</v>
      </c>
      <c r="D245" t="s">
        <v>183</v>
      </c>
      <c r="E245" t="s">
        <v>382</v>
      </c>
    </row>
    <row r="246" spans="2:5" x14ac:dyDescent="0.2">
      <c r="B246">
        <v>244</v>
      </c>
      <c r="C246" s="3">
        <v>9300333</v>
      </c>
      <c r="D246" t="s">
        <v>183</v>
      </c>
      <c r="E246" t="s">
        <v>383</v>
      </c>
    </row>
    <row r="247" spans="2:5" x14ac:dyDescent="0.2">
      <c r="B247">
        <v>245</v>
      </c>
      <c r="C247" s="3">
        <v>9300268</v>
      </c>
      <c r="D247" t="s">
        <v>183</v>
      </c>
      <c r="E247" t="s">
        <v>384</v>
      </c>
    </row>
    <row r="248" spans="2:5" x14ac:dyDescent="0.2">
      <c r="B248">
        <v>246</v>
      </c>
      <c r="C248" s="3">
        <v>9300083</v>
      </c>
      <c r="D248" t="s">
        <v>183</v>
      </c>
      <c r="E248" t="s">
        <v>385</v>
      </c>
    </row>
    <row r="249" spans="2:5" x14ac:dyDescent="0.2">
      <c r="B249">
        <v>247</v>
      </c>
      <c r="C249" s="3">
        <v>9300036</v>
      </c>
      <c r="D249" t="s">
        <v>183</v>
      </c>
      <c r="E249" t="s">
        <v>386</v>
      </c>
    </row>
    <row r="250" spans="2:5" x14ac:dyDescent="0.2">
      <c r="B250">
        <v>248</v>
      </c>
      <c r="C250" s="3">
        <v>9299329</v>
      </c>
      <c r="D250" t="s">
        <v>183</v>
      </c>
      <c r="E250" t="s">
        <v>387</v>
      </c>
    </row>
    <row r="251" spans="2:5" x14ac:dyDescent="0.2">
      <c r="B251">
        <v>249</v>
      </c>
      <c r="C251" s="3">
        <v>9299244</v>
      </c>
      <c r="D251" t="s">
        <v>183</v>
      </c>
      <c r="E251" t="s">
        <v>388</v>
      </c>
    </row>
    <row r="252" spans="2:5" x14ac:dyDescent="0.2">
      <c r="B252">
        <v>250</v>
      </c>
      <c r="C252" s="3">
        <v>9299168</v>
      </c>
      <c r="D252" t="s">
        <v>183</v>
      </c>
      <c r="E252" t="s">
        <v>389</v>
      </c>
    </row>
    <row r="253" spans="2:5" x14ac:dyDescent="0.2">
      <c r="B253">
        <v>251</v>
      </c>
      <c r="C253" s="3">
        <v>9299122</v>
      </c>
      <c r="D253" t="s">
        <v>183</v>
      </c>
      <c r="E253" t="s">
        <v>390</v>
      </c>
    </row>
    <row r="254" spans="2:5" x14ac:dyDescent="0.2">
      <c r="B254">
        <v>252</v>
      </c>
      <c r="C254" s="3">
        <v>9299072</v>
      </c>
      <c r="D254" t="s">
        <v>183</v>
      </c>
      <c r="E254" t="s">
        <v>391</v>
      </c>
    </row>
    <row r="255" spans="2:5" x14ac:dyDescent="0.2">
      <c r="B255">
        <v>253</v>
      </c>
      <c r="C255" s="3">
        <v>9298967</v>
      </c>
      <c r="D255" t="s">
        <v>183</v>
      </c>
      <c r="E255" t="s">
        <v>392</v>
      </c>
    </row>
    <row r="256" spans="2:5" x14ac:dyDescent="0.2">
      <c r="B256">
        <v>254</v>
      </c>
      <c r="C256" s="3">
        <v>9298966</v>
      </c>
      <c r="D256" t="s">
        <v>183</v>
      </c>
      <c r="E256" t="s">
        <v>393</v>
      </c>
    </row>
    <row r="257" spans="2:5" x14ac:dyDescent="0.2">
      <c r="B257">
        <v>255</v>
      </c>
      <c r="C257" s="3">
        <v>9298620</v>
      </c>
      <c r="D257" t="s">
        <v>183</v>
      </c>
      <c r="E257" t="s">
        <v>394</v>
      </c>
    </row>
    <row r="258" spans="2:5" x14ac:dyDescent="0.2">
      <c r="B258">
        <v>256</v>
      </c>
      <c r="C258" s="3">
        <v>9298586</v>
      </c>
      <c r="D258" t="s">
        <v>183</v>
      </c>
      <c r="E258" t="s">
        <v>395</v>
      </c>
    </row>
    <row r="259" spans="2:5" x14ac:dyDescent="0.2">
      <c r="B259">
        <v>257</v>
      </c>
      <c r="C259" s="3">
        <v>9298456</v>
      </c>
      <c r="D259" t="s">
        <v>183</v>
      </c>
      <c r="E259" t="s">
        <v>396</v>
      </c>
    </row>
    <row r="260" spans="2:5" x14ac:dyDescent="0.2">
      <c r="B260">
        <v>258</v>
      </c>
      <c r="C260" s="3">
        <v>9298401</v>
      </c>
      <c r="D260" t="s">
        <v>183</v>
      </c>
      <c r="E260" t="s">
        <v>397</v>
      </c>
    </row>
    <row r="261" spans="2:5" x14ac:dyDescent="0.2">
      <c r="B261">
        <v>259</v>
      </c>
      <c r="C261" s="3">
        <v>9298368</v>
      </c>
      <c r="D261" t="s">
        <v>183</v>
      </c>
      <c r="E261" t="s">
        <v>398</v>
      </c>
    </row>
    <row r="262" spans="2:5" x14ac:dyDescent="0.2">
      <c r="B262">
        <v>260</v>
      </c>
      <c r="C262" s="3">
        <v>9298363</v>
      </c>
      <c r="D262" t="s">
        <v>183</v>
      </c>
      <c r="E262" t="s">
        <v>399</v>
      </c>
    </row>
    <row r="263" spans="2:5" x14ac:dyDescent="0.2">
      <c r="B263">
        <v>261</v>
      </c>
      <c r="C263" s="3">
        <v>9298361</v>
      </c>
      <c r="D263" t="s">
        <v>183</v>
      </c>
      <c r="E263" t="s">
        <v>400</v>
      </c>
    </row>
    <row r="264" spans="2:5" x14ac:dyDescent="0.2">
      <c r="B264">
        <v>262</v>
      </c>
      <c r="C264" s="3">
        <v>9298360</v>
      </c>
      <c r="D264" t="s">
        <v>183</v>
      </c>
      <c r="E264" t="s">
        <v>401</v>
      </c>
    </row>
    <row r="265" spans="2:5" x14ac:dyDescent="0.2">
      <c r="B265">
        <v>263</v>
      </c>
      <c r="C265" s="3">
        <v>9298338</v>
      </c>
      <c r="D265" t="s">
        <v>183</v>
      </c>
      <c r="E265" t="s">
        <v>402</v>
      </c>
    </row>
    <row r="266" spans="2:5" x14ac:dyDescent="0.2">
      <c r="B266">
        <v>264</v>
      </c>
      <c r="C266" s="3">
        <v>9298336</v>
      </c>
      <c r="D266" t="s">
        <v>183</v>
      </c>
      <c r="E266" t="s">
        <v>403</v>
      </c>
    </row>
    <row r="267" spans="2:5" x14ac:dyDescent="0.2">
      <c r="B267">
        <v>265</v>
      </c>
      <c r="C267" s="3">
        <v>9298311</v>
      </c>
      <c r="D267" t="s">
        <v>183</v>
      </c>
      <c r="E267" t="s">
        <v>404</v>
      </c>
    </row>
    <row r="268" spans="2:5" x14ac:dyDescent="0.2">
      <c r="B268">
        <v>266</v>
      </c>
      <c r="C268" s="3">
        <v>9298310</v>
      </c>
      <c r="D268" t="s">
        <v>183</v>
      </c>
      <c r="E268" t="s">
        <v>405</v>
      </c>
    </row>
    <row r="269" spans="2:5" x14ac:dyDescent="0.2">
      <c r="B269">
        <v>267</v>
      </c>
      <c r="C269" s="3">
        <v>9298300</v>
      </c>
      <c r="D269" t="s">
        <v>183</v>
      </c>
      <c r="E269" t="s">
        <v>406</v>
      </c>
    </row>
    <row r="270" spans="2:5" x14ac:dyDescent="0.2">
      <c r="B270">
        <v>268</v>
      </c>
      <c r="C270" s="3">
        <v>9297697</v>
      </c>
      <c r="D270" t="s">
        <v>183</v>
      </c>
      <c r="E270" t="s">
        <v>407</v>
      </c>
    </row>
    <row r="271" spans="2:5" x14ac:dyDescent="0.2">
      <c r="B271">
        <v>269</v>
      </c>
      <c r="C271" t="s">
        <v>408</v>
      </c>
      <c r="D271" t="s">
        <v>183</v>
      </c>
      <c r="E271" t="s">
        <v>129</v>
      </c>
    </row>
    <row r="272" spans="2:5" x14ac:dyDescent="0.2">
      <c r="B272">
        <v>270</v>
      </c>
      <c r="C272" t="s">
        <v>409</v>
      </c>
      <c r="D272" t="s">
        <v>183</v>
      </c>
      <c r="E272" t="s">
        <v>129</v>
      </c>
    </row>
    <row r="273" spans="2:5" x14ac:dyDescent="0.2">
      <c r="B273">
        <v>271</v>
      </c>
      <c r="C273" t="s">
        <v>410</v>
      </c>
      <c r="D273" t="s">
        <v>183</v>
      </c>
      <c r="E273" t="s">
        <v>411</v>
      </c>
    </row>
    <row r="274" spans="2:5" x14ac:dyDescent="0.2">
      <c r="B274">
        <v>272</v>
      </c>
      <c r="C274" t="s">
        <v>412</v>
      </c>
      <c r="D274" t="s">
        <v>183</v>
      </c>
      <c r="E274" t="s">
        <v>413</v>
      </c>
    </row>
    <row r="275" spans="2:5" x14ac:dyDescent="0.2">
      <c r="B275">
        <v>273</v>
      </c>
      <c r="C275" t="s">
        <v>414</v>
      </c>
      <c r="D275" t="s">
        <v>183</v>
      </c>
      <c r="E275" t="s">
        <v>169</v>
      </c>
    </row>
    <row r="276" spans="2:5" x14ac:dyDescent="0.2">
      <c r="B276">
        <v>274</v>
      </c>
      <c r="C276" t="s">
        <v>415</v>
      </c>
      <c r="D276" t="s">
        <v>183</v>
      </c>
      <c r="E276" t="s">
        <v>362</v>
      </c>
    </row>
    <row r="277" spans="2:5" x14ac:dyDescent="0.2">
      <c r="B277">
        <v>275</v>
      </c>
      <c r="C277" t="s">
        <v>416</v>
      </c>
      <c r="D277" t="s">
        <v>183</v>
      </c>
      <c r="E277" t="s">
        <v>417</v>
      </c>
    </row>
    <row r="278" spans="2:5" x14ac:dyDescent="0.2">
      <c r="B278">
        <v>276</v>
      </c>
      <c r="C278" t="s">
        <v>418</v>
      </c>
      <c r="D278" t="s">
        <v>183</v>
      </c>
      <c r="E278" t="s">
        <v>419</v>
      </c>
    </row>
    <row r="279" spans="2:5" x14ac:dyDescent="0.2">
      <c r="B279">
        <v>277</v>
      </c>
      <c r="C279" s="3">
        <v>9295063</v>
      </c>
      <c r="D279" t="s">
        <v>183</v>
      </c>
      <c r="E279" t="s">
        <v>420</v>
      </c>
    </row>
    <row r="280" spans="2:5" x14ac:dyDescent="0.2">
      <c r="B280">
        <v>278</v>
      </c>
      <c r="C280" s="3">
        <v>9295003</v>
      </c>
      <c r="D280" t="s">
        <v>183</v>
      </c>
      <c r="E280" t="s">
        <v>421</v>
      </c>
    </row>
    <row r="281" spans="2:5" x14ac:dyDescent="0.2">
      <c r="B281">
        <v>279</v>
      </c>
      <c r="C281" s="3">
        <v>9294974</v>
      </c>
      <c r="D281" t="s">
        <v>183</v>
      </c>
      <c r="E281" t="s">
        <v>422</v>
      </c>
    </row>
    <row r="282" spans="2:5" x14ac:dyDescent="0.2">
      <c r="B282">
        <v>280</v>
      </c>
      <c r="C282" s="3">
        <v>9294882</v>
      </c>
      <c r="D282" t="s">
        <v>183</v>
      </c>
      <c r="E282" t="s">
        <v>423</v>
      </c>
    </row>
    <row r="283" spans="2:5" x14ac:dyDescent="0.2">
      <c r="B283">
        <v>281</v>
      </c>
      <c r="C283" s="3">
        <v>9294830</v>
      </c>
      <c r="D283" t="s">
        <v>183</v>
      </c>
      <c r="E283" t="s">
        <v>424</v>
      </c>
    </row>
    <row r="284" spans="2:5" x14ac:dyDescent="0.2">
      <c r="B284">
        <v>282</v>
      </c>
      <c r="C284" s="3">
        <v>9294766</v>
      </c>
      <c r="D284" t="s">
        <v>183</v>
      </c>
      <c r="E284" t="s">
        <v>425</v>
      </c>
    </row>
    <row r="285" spans="2:5" x14ac:dyDescent="0.2">
      <c r="B285">
        <v>283</v>
      </c>
      <c r="C285" s="3">
        <v>9294676</v>
      </c>
      <c r="D285" t="s">
        <v>183</v>
      </c>
      <c r="E285" t="s">
        <v>426</v>
      </c>
    </row>
    <row r="286" spans="2:5" x14ac:dyDescent="0.2">
      <c r="B286">
        <v>284</v>
      </c>
      <c r="C286" s="3">
        <v>9294634</v>
      </c>
      <c r="D286" t="s">
        <v>183</v>
      </c>
      <c r="E286" t="s">
        <v>427</v>
      </c>
    </row>
    <row r="287" spans="2:5" x14ac:dyDescent="0.2">
      <c r="B287">
        <v>285</v>
      </c>
      <c r="C287" s="3">
        <v>9294620</v>
      </c>
      <c r="D287" t="s">
        <v>183</v>
      </c>
      <c r="E287" t="s">
        <v>428</v>
      </c>
    </row>
    <row r="288" spans="2:5" x14ac:dyDescent="0.2">
      <c r="B288">
        <v>286</v>
      </c>
      <c r="C288" s="3">
        <v>9294566</v>
      </c>
      <c r="D288" t="s">
        <v>183</v>
      </c>
      <c r="E288" t="s">
        <v>429</v>
      </c>
    </row>
    <row r="289" spans="2:5" x14ac:dyDescent="0.2">
      <c r="B289">
        <v>287</v>
      </c>
      <c r="C289" s="3">
        <v>9294546</v>
      </c>
      <c r="D289" t="s">
        <v>183</v>
      </c>
      <c r="E289" t="s">
        <v>430</v>
      </c>
    </row>
    <row r="290" spans="2:5" x14ac:dyDescent="0.2">
      <c r="B290">
        <v>288</v>
      </c>
      <c r="C290" s="3">
        <v>9294417</v>
      </c>
      <c r="D290" t="s">
        <v>183</v>
      </c>
      <c r="E290" t="s">
        <v>431</v>
      </c>
    </row>
    <row r="291" spans="2:5" x14ac:dyDescent="0.2">
      <c r="B291">
        <v>289</v>
      </c>
      <c r="C291" s="3">
        <v>9294409</v>
      </c>
      <c r="D291" t="s">
        <v>183</v>
      </c>
      <c r="E291" t="s">
        <v>432</v>
      </c>
    </row>
    <row r="292" spans="2:5" x14ac:dyDescent="0.2">
      <c r="B292">
        <v>290</v>
      </c>
      <c r="C292" s="3">
        <v>9294359</v>
      </c>
      <c r="D292" t="s">
        <v>183</v>
      </c>
      <c r="E292" t="s">
        <v>433</v>
      </c>
    </row>
    <row r="293" spans="2:5" x14ac:dyDescent="0.2">
      <c r="B293">
        <v>291</v>
      </c>
      <c r="C293" s="3">
        <v>9294252</v>
      </c>
      <c r="D293" t="s">
        <v>183</v>
      </c>
      <c r="E293" t="s">
        <v>434</v>
      </c>
    </row>
    <row r="294" spans="2:5" x14ac:dyDescent="0.2">
      <c r="B294">
        <v>292</v>
      </c>
      <c r="C294" s="3">
        <v>9294103</v>
      </c>
      <c r="D294" t="s">
        <v>183</v>
      </c>
      <c r="E294" t="s">
        <v>435</v>
      </c>
    </row>
    <row r="295" spans="2:5" x14ac:dyDescent="0.2">
      <c r="B295">
        <v>293</v>
      </c>
      <c r="C295" s="3">
        <v>9293876</v>
      </c>
      <c r="D295" t="s">
        <v>183</v>
      </c>
      <c r="E295" t="s">
        <v>436</v>
      </c>
    </row>
    <row r="296" spans="2:5" x14ac:dyDescent="0.2">
      <c r="B296">
        <v>294</v>
      </c>
      <c r="C296" s="3">
        <v>9293863</v>
      </c>
      <c r="D296" t="s">
        <v>183</v>
      </c>
      <c r="E296" t="s">
        <v>437</v>
      </c>
    </row>
    <row r="297" spans="2:5" x14ac:dyDescent="0.2">
      <c r="B297">
        <v>295</v>
      </c>
      <c r="C297" s="3">
        <v>9293828</v>
      </c>
      <c r="D297" t="s">
        <v>183</v>
      </c>
      <c r="E297" t="s">
        <v>438</v>
      </c>
    </row>
    <row r="298" spans="2:5" x14ac:dyDescent="0.2">
      <c r="B298">
        <v>296</v>
      </c>
      <c r="C298" s="3">
        <v>9293816</v>
      </c>
      <c r="D298" t="s">
        <v>183</v>
      </c>
      <c r="E298" t="s">
        <v>439</v>
      </c>
    </row>
    <row r="299" spans="2:5" x14ac:dyDescent="0.2">
      <c r="B299">
        <v>297</v>
      </c>
      <c r="C299" s="3">
        <v>9293806</v>
      </c>
      <c r="D299" t="s">
        <v>183</v>
      </c>
      <c r="E299" t="s">
        <v>440</v>
      </c>
    </row>
    <row r="300" spans="2:5" x14ac:dyDescent="0.2">
      <c r="B300">
        <v>298</v>
      </c>
      <c r="C300" s="3">
        <v>9293512</v>
      </c>
      <c r="D300" t="s">
        <v>183</v>
      </c>
      <c r="E300" t="s">
        <v>321</v>
      </c>
    </row>
    <row r="301" spans="2:5" x14ac:dyDescent="0.2">
      <c r="B301">
        <v>299</v>
      </c>
      <c r="C301" s="3">
        <v>9293500</v>
      </c>
      <c r="D301" t="s">
        <v>183</v>
      </c>
      <c r="E301" t="s">
        <v>441</v>
      </c>
    </row>
    <row r="302" spans="2:5" x14ac:dyDescent="0.2">
      <c r="B302">
        <v>300</v>
      </c>
      <c r="C302" s="3">
        <v>9293194</v>
      </c>
      <c r="D302" t="s">
        <v>183</v>
      </c>
      <c r="E302" t="s">
        <v>442</v>
      </c>
    </row>
    <row r="303" spans="2:5" x14ac:dyDescent="0.2">
      <c r="B303">
        <v>301</v>
      </c>
      <c r="C303" s="3">
        <v>9293146</v>
      </c>
      <c r="D303" t="s">
        <v>183</v>
      </c>
      <c r="E303" t="s">
        <v>443</v>
      </c>
    </row>
    <row r="304" spans="2:5" x14ac:dyDescent="0.2">
      <c r="B304">
        <v>302</v>
      </c>
      <c r="C304" s="3">
        <v>9293128</v>
      </c>
      <c r="D304" t="s">
        <v>183</v>
      </c>
      <c r="E304" t="s">
        <v>444</v>
      </c>
    </row>
    <row r="305" spans="2:5" x14ac:dyDescent="0.2">
      <c r="B305">
        <v>303</v>
      </c>
      <c r="C305" s="3">
        <v>9293102</v>
      </c>
      <c r="D305" t="s">
        <v>183</v>
      </c>
      <c r="E305" t="s">
        <v>445</v>
      </c>
    </row>
    <row r="306" spans="2:5" x14ac:dyDescent="0.2">
      <c r="B306">
        <v>304</v>
      </c>
      <c r="C306" s="3">
        <v>9292944</v>
      </c>
      <c r="D306" t="s">
        <v>183</v>
      </c>
      <c r="E306" t="s">
        <v>446</v>
      </c>
    </row>
    <row r="307" spans="2:5" x14ac:dyDescent="0.2">
      <c r="B307">
        <v>305</v>
      </c>
      <c r="C307" s="3">
        <v>9292899</v>
      </c>
      <c r="D307" t="s">
        <v>183</v>
      </c>
      <c r="E307" t="s">
        <v>447</v>
      </c>
    </row>
    <row r="308" spans="2:5" x14ac:dyDescent="0.2">
      <c r="B308">
        <v>306</v>
      </c>
      <c r="C308" s="3">
        <v>9292728</v>
      </c>
      <c r="D308" t="s">
        <v>183</v>
      </c>
      <c r="E308" t="s">
        <v>448</v>
      </c>
    </row>
    <row r="309" spans="2:5" x14ac:dyDescent="0.2">
      <c r="B309">
        <v>307</v>
      </c>
      <c r="C309" s="3">
        <v>9292648</v>
      </c>
      <c r="D309" t="s">
        <v>183</v>
      </c>
      <c r="E309" t="s">
        <v>449</v>
      </c>
    </row>
    <row r="310" spans="2:5" x14ac:dyDescent="0.2">
      <c r="B310">
        <v>308</v>
      </c>
      <c r="C310" s="3">
        <v>9292440</v>
      </c>
      <c r="D310" t="s">
        <v>183</v>
      </c>
      <c r="E310" t="s">
        <v>450</v>
      </c>
    </row>
    <row r="311" spans="2:5" x14ac:dyDescent="0.2">
      <c r="B311">
        <v>309</v>
      </c>
      <c r="C311" s="3">
        <v>9292391</v>
      </c>
      <c r="D311" t="s">
        <v>183</v>
      </c>
      <c r="E311" t="s">
        <v>451</v>
      </c>
    </row>
    <row r="312" spans="2:5" x14ac:dyDescent="0.2">
      <c r="B312">
        <v>310</v>
      </c>
      <c r="C312" s="3">
        <v>9292381</v>
      </c>
      <c r="D312" t="s">
        <v>183</v>
      </c>
      <c r="E312" t="s">
        <v>452</v>
      </c>
    </row>
    <row r="313" spans="2:5" x14ac:dyDescent="0.2">
      <c r="B313">
        <v>311</v>
      </c>
      <c r="C313" s="3">
        <v>9292340</v>
      </c>
      <c r="D313" t="s">
        <v>183</v>
      </c>
      <c r="E313" t="s">
        <v>453</v>
      </c>
    </row>
    <row r="314" spans="2:5" x14ac:dyDescent="0.2">
      <c r="B314">
        <v>312</v>
      </c>
      <c r="C314" s="3">
        <v>9292310</v>
      </c>
      <c r="D314" t="s">
        <v>183</v>
      </c>
      <c r="E314" t="s">
        <v>454</v>
      </c>
    </row>
    <row r="315" spans="2:5" x14ac:dyDescent="0.2">
      <c r="B315">
        <v>313</v>
      </c>
      <c r="C315" s="3">
        <v>9292285</v>
      </c>
      <c r="D315" t="s">
        <v>183</v>
      </c>
      <c r="E315" t="s">
        <v>455</v>
      </c>
    </row>
    <row r="316" spans="2:5" x14ac:dyDescent="0.2">
      <c r="B316">
        <v>314</v>
      </c>
      <c r="C316" s="3">
        <v>9292217</v>
      </c>
      <c r="D316" t="s">
        <v>183</v>
      </c>
      <c r="E316" t="s">
        <v>456</v>
      </c>
    </row>
    <row r="317" spans="2:5" x14ac:dyDescent="0.2">
      <c r="B317">
        <v>315</v>
      </c>
      <c r="C317" s="3">
        <v>9292203</v>
      </c>
      <c r="D317" t="s">
        <v>183</v>
      </c>
      <c r="E317" t="s">
        <v>457</v>
      </c>
    </row>
    <row r="318" spans="2:5" x14ac:dyDescent="0.2">
      <c r="B318">
        <v>316</v>
      </c>
      <c r="C318" s="3">
        <v>9292196</v>
      </c>
      <c r="D318" t="s">
        <v>183</v>
      </c>
      <c r="E318" t="s">
        <v>458</v>
      </c>
    </row>
    <row r="319" spans="2:5" x14ac:dyDescent="0.2">
      <c r="B319">
        <v>317</v>
      </c>
      <c r="C319" s="3">
        <v>9292195</v>
      </c>
      <c r="D319" t="s">
        <v>183</v>
      </c>
      <c r="E319" t="s">
        <v>459</v>
      </c>
    </row>
    <row r="320" spans="2:5" x14ac:dyDescent="0.2">
      <c r="B320">
        <v>318</v>
      </c>
      <c r="C320" s="3">
        <v>9292177</v>
      </c>
      <c r="D320" t="s">
        <v>183</v>
      </c>
      <c r="E320" t="s">
        <v>460</v>
      </c>
    </row>
    <row r="321" spans="2:5" x14ac:dyDescent="0.2">
      <c r="B321">
        <v>319</v>
      </c>
      <c r="C321" s="3">
        <v>9292141</v>
      </c>
      <c r="D321" t="s">
        <v>183</v>
      </c>
      <c r="E321" t="s">
        <v>461</v>
      </c>
    </row>
    <row r="322" spans="2:5" x14ac:dyDescent="0.2">
      <c r="B322">
        <v>320</v>
      </c>
      <c r="C322" s="3">
        <v>9292111</v>
      </c>
      <c r="D322" t="s">
        <v>183</v>
      </c>
      <c r="E322" t="s">
        <v>462</v>
      </c>
    </row>
    <row r="323" spans="2:5" x14ac:dyDescent="0.2">
      <c r="B323">
        <v>321</v>
      </c>
      <c r="C323" s="3">
        <v>9292045</v>
      </c>
      <c r="D323" t="s">
        <v>183</v>
      </c>
      <c r="E323" t="s">
        <v>463</v>
      </c>
    </row>
    <row r="324" spans="2:5" x14ac:dyDescent="0.2">
      <c r="B324">
        <v>322</v>
      </c>
      <c r="C324" s="3">
        <v>9291670</v>
      </c>
      <c r="D324" t="s">
        <v>183</v>
      </c>
      <c r="E324" t="s">
        <v>464</v>
      </c>
    </row>
    <row r="325" spans="2:5" x14ac:dyDescent="0.2">
      <c r="B325">
        <v>323</v>
      </c>
      <c r="C325" s="3">
        <v>9291495</v>
      </c>
      <c r="D325" t="s">
        <v>183</v>
      </c>
      <c r="E325" t="s">
        <v>465</v>
      </c>
    </row>
    <row r="326" spans="2:5" x14ac:dyDescent="0.2">
      <c r="B326">
        <v>324</v>
      </c>
      <c r="C326" t="s">
        <v>466</v>
      </c>
      <c r="D326" t="s">
        <v>183</v>
      </c>
      <c r="E326" t="s">
        <v>467</v>
      </c>
    </row>
    <row r="327" spans="2:5" x14ac:dyDescent="0.2">
      <c r="B327">
        <v>325</v>
      </c>
      <c r="C327" t="s">
        <v>468</v>
      </c>
      <c r="D327" t="s">
        <v>183</v>
      </c>
      <c r="E327" t="s">
        <v>469</v>
      </c>
    </row>
    <row r="328" spans="2:5" x14ac:dyDescent="0.2">
      <c r="B328">
        <v>326</v>
      </c>
      <c r="C328" s="3">
        <v>9288928</v>
      </c>
      <c r="D328" t="s">
        <v>183</v>
      </c>
      <c r="E328" t="s">
        <v>470</v>
      </c>
    </row>
    <row r="329" spans="2:5" x14ac:dyDescent="0.2">
      <c r="B329">
        <v>327</v>
      </c>
      <c r="C329" s="3">
        <v>9288777</v>
      </c>
      <c r="D329" t="s">
        <v>183</v>
      </c>
      <c r="E329" t="s">
        <v>471</v>
      </c>
    </row>
    <row r="330" spans="2:5" x14ac:dyDescent="0.2">
      <c r="B330">
        <v>328</v>
      </c>
      <c r="C330" s="3">
        <v>9288738</v>
      </c>
      <c r="D330" t="s">
        <v>183</v>
      </c>
      <c r="E330" t="s">
        <v>472</v>
      </c>
    </row>
    <row r="331" spans="2:5" x14ac:dyDescent="0.2">
      <c r="B331">
        <v>329</v>
      </c>
      <c r="C331" s="3">
        <v>9288722</v>
      </c>
      <c r="D331" t="s">
        <v>183</v>
      </c>
      <c r="E331" t="s">
        <v>473</v>
      </c>
    </row>
    <row r="332" spans="2:5" x14ac:dyDescent="0.2">
      <c r="B332">
        <v>330</v>
      </c>
      <c r="C332" s="3">
        <v>9288721</v>
      </c>
      <c r="D332" t="s">
        <v>183</v>
      </c>
      <c r="E332" t="s">
        <v>474</v>
      </c>
    </row>
    <row r="333" spans="2:5" x14ac:dyDescent="0.2">
      <c r="B333">
        <v>331</v>
      </c>
      <c r="C333" s="3">
        <v>9288720</v>
      </c>
      <c r="D333" t="s">
        <v>183</v>
      </c>
      <c r="E333" t="s">
        <v>475</v>
      </c>
    </row>
    <row r="334" spans="2:5" x14ac:dyDescent="0.2">
      <c r="B334">
        <v>332</v>
      </c>
      <c r="C334" s="3">
        <v>9288582</v>
      </c>
      <c r="D334" t="s">
        <v>183</v>
      </c>
      <c r="E334" t="s">
        <v>476</v>
      </c>
    </row>
    <row r="335" spans="2:5" x14ac:dyDescent="0.2">
      <c r="B335">
        <v>333</v>
      </c>
      <c r="C335" s="3">
        <v>9288422</v>
      </c>
      <c r="D335" t="s">
        <v>183</v>
      </c>
      <c r="E335" t="s">
        <v>477</v>
      </c>
    </row>
    <row r="336" spans="2:5" x14ac:dyDescent="0.2">
      <c r="B336">
        <v>334</v>
      </c>
      <c r="C336" s="3">
        <v>9288396</v>
      </c>
      <c r="D336" t="s">
        <v>183</v>
      </c>
      <c r="E336" t="s">
        <v>478</v>
      </c>
    </row>
    <row r="337" spans="2:5" x14ac:dyDescent="0.2">
      <c r="B337">
        <v>335</v>
      </c>
      <c r="C337" s="3">
        <v>9288395</v>
      </c>
      <c r="D337" t="s">
        <v>183</v>
      </c>
      <c r="E337" t="s">
        <v>479</v>
      </c>
    </row>
    <row r="338" spans="2:5" x14ac:dyDescent="0.2">
      <c r="B338">
        <v>336</v>
      </c>
      <c r="C338" s="3">
        <v>9288240</v>
      </c>
      <c r="D338" t="s">
        <v>183</v>
      </c>
      <c r="E338" t="s">
        <v>480</v>
      </c>
    </row>
    <row r="339" spans="2:5" x14ac:dyDescent="0.2">
      <c r="B339">
        <v>337</v>
      </c>
      <c r="C339" s="3">
        <v>9288164</v>
      </c>
      <c r="D339" t="s">
        <v>183</v>
      </c>
      <c r="E339" t="s">
        <v>481</v>
      </c>
    </row>
    <row r="340" spans="2:5" x14ac:dyDescent="0.2">
      <c r="B340">
        <v>338</v>
      </c>
      <c r="C340" s="3">
        <v>9288047</v>
      </c>
      <c r="D340" t="s">
        <v>183</v>
      </c>
      <c r="E340" t="s">
        <v>482</v>
      </c>
    </row>
    <row r="341" spans="2:5" x14ac:dyDescent="0.2">
      <c r="B341">
        <v>339</v>
      </c>
      <c r="C341" s="3">
        <v>9288024</v>
      </c>
      <c r="D341" t="s">
        <v>183</v>
      </c>
      <c r="E341" t="s">
        <v>483</v>
      </c>
    </row>
    <row r="342" spans="2:5" x14ac:dyDescent="0.2">
      <c r="B342">
        <v>340</v>
      </c>
      <c r="C342" s="3">
        <v>9287657</v>
      </c>
      <c r="D342" t="s">
        <v>183</v>
      </c>
      <c r="E342" t="s">
        <v>484</v>
      </c>
    </row>
    <row r="343" spans="2:5" x14ac:dyDescent="0.2">
      <c r="B343">
        <v>341</v>
      </c>
      <c r="C343" s="3">
        <v>9287627</v>
      </c>
      <c r="D343" t="s">
        <v>183</v>
      </c>
      <c r="E343" t="s">
        <v>485</v>
      </c>
    </row>
    <row r="344" spans="2:5" x14ac:dyDescent="0.2">
      <c r="B344">
        <v>342</v>
      </c>
      <c r="C344" s="3">
        <v>9287336</v>
      </c>
      <c r="D344" t="s">
        <v>183</v>
      </c>
      <c r="E344" t="s">
        <v>486</v>
      </c>
    </row>
    <row r="345" spans="2:5" x14ac:dyDescent="0.2">
      <c r="B345">
        <v>343</v>
      </c>
      <c r="C345" s="3">
        <v>9287049</v>
      </c>
      <c r="D345" t="s">
        <v>183</v>
      </c>
      <c r="E345" t="s">
        <v>487</v>
      </c>
    </row>
    <row r="346" spans="2:5" x14ac:dyDescent="0.2">
      <c r="B346">
        <v>344</v>
      </c>
      <c r="C346" s="3">
        <v>9286971</v>
      </c>
      <c r="D346" t="s">
        <v>183</v>
      </c>
      <c r="E346" t="s">
        <v>488</v>
      </c>
    </row>
    <row r="347" spans="2:5" x14ac:dyDescent="0.2">
      <c r="B347">
        <v>345</v>
      </c>
      <c r="C347" s="3">
        <v>9286961</v>
      </c>
      <c r="D347" t="s">
        <v>183</v>
      </c>
      <c r="E347" t="s">
        <v>489</v>
      </c>
    </row>
    <row r="348" spans="2:5" x14ac:dyDescent="0.2">
      <c r="B348">
        <v>346</v>
      </c>
      <c r="C348" s="3">
        <v>9286855</v>
      </c>
      <c r="D348" t="s">
        <v>183</v>
      </c>
      <c r="E348" t="s">
        <v>490</v>
      </c>
    </row>
    <row r="349" spans="2:5" x14ac:dyDescent="0.2">
      <c r="B349">
        <v>347</v>
      </c>
      <c r="C349" s="3">
        <v>9286826</v>
      </c>
      <c r="D349" t="s">
        <v>183</v>
      </c>
      <c r="E349" t="s">
        <v>491</v>
      </c>
    </row>
    <row r="350" spans="2:5" x14ac:dyDescent="0.2">
      <c r="B350">
        <v>348</v>
      </c>
      <c r="C350" s="3">
        <v>9286228</v>
      </c>
      <c r="D350" t="s">
        <v>183</v>
      </c>
      <c r="E350" t="s">
        <v>492</v>
      </c>
    </row>
    <row r="351" spans="2:5" x14ac:dyDescent="0.2">
      <c r="B351">
        <v>349</v>
      </c>
      <c r="C351" s="3">
        <v>9286166</v>
      </c>
      <c r="D351" t="s">
        <v>183</v>
      </c>
      <c r="E351" t="s">
        <v>493</v>
      </c>
    </row>
    <row r="352" spans="2:5" x14ac:dyDescent="0.2">
      <c r="B352">
        <v>350</v>
      </c>
      <c r="C352" s="3">
        <v>9286120</v>
      </c>
      <c r="D352" t="s">
        <v>183</v>
      </c>
      <c r="E352" t="s">
        <v>494</v>
      </c>
    </row>
    <row r="353" spans="2:5" x14ac:dyDescent="0.2">
      <c r="B353">
        <v>351</v>
      </c>
      <c r="C353" s="3">
        <v>9286081</v>
      </c>
      <c r="D353" t="s">
        <v>183</v>
      </c>
      <c r="E353" t="s">
        <v>495</v>
      </c>
    </row>
    <row r="354" spans="2:5" x14ac:dyDescent="0.2">
      <c r="B354">
        <v>352</v>
      </c>
      <c r="C354" s="3">
        <v>9286034</v>
      </c>
      <c r="D354" t="s">
        <v>183</v>
      </c>
      <c r="E354" t="s">
        <v>496</v>
      </c>
    </row>
    <row r="355" spans="2:5" x14ac:dyDescent="0.2">
      <c r="B355">
        <v>353</v>
      </c>
      <c r="C355" s="3">
        <v>9285968</v>
      </c>
      <c r="D355" t="s">
        <v>183</v>
      </c>
      <c r="E355" t="s">
        <v>497</v>
      </c>
    </row>
    <row r="356" spans="2:5" x14ac:dyDescent="0.2">
      <c r="B356">
        <v>354</v>
      </c>
      <c r="C356" s="3">
        <v>9285909</v>
      </c>
      <c r="D356" t="s">
        <v>183</v>
      </c>
      <c r="E356" t="s">
        <v>498</v>
      </c>
    </row>
    <row r="357" spans="2:5" x14ac:dyDescent="0.2">
      <c r="B357">
        <v>355</v>
      </c>
      <c r="C357" s="3">
        <v>9285908</v>
      </c>
      <c r="D357" t="s">
        <v>183</v>
      </c>
      <c r="E357" t="s">
        <v>270</v>
      </c>
    </row>
    <row r="358" spans="2:5" x14ac:dyDescent="0.2">
      <c r="B358">
        <v>356</v>
      </c>
      <c r="C358" s="3">
        <v>9285874</v>
      </c>
      <c r="D358" t="s">
        <v>183</v>
      </c>
      <c r="E358" t="s">
        <v>499</v>
      </c>
    </row>
    <row r="359" spans="2:5" x14ac:dyDescent="0.2">
      <c r="B359">
        <v>357</v>
      </c>
      <c r="C359" s="3">
        <v>9285846</v>
      </c>
      <c r="D359" t="s">
        <v>183</v>
      </c>
      <c r="E359" t="s">
        <v>500</v>
      </c>
    </row>
    <row r="360" spans="2:5" x14ac:dyDescent="0.2">
      <c r="B360">
        <v>358</v>
      </c>
      <c r="C360" s="3">
        <v>9285833</v>
      </c>
      <c r="D360" t="s">
        <v>183</v>
      </c>
      <c r="E360" t="s">
        <v>501</v>
      </c>
    </row>
    <row r="361" spans="2:5" x14ac:dyDescent="0.2">
      <c r="B361">
        <v>359</v>
      </c>
      <c r="C361" s="3">
        <v>9285828</v>
      </c>
      <c r="D361" t="s">
        <v>183</v>
      </c>
      <c r="E361" t="s">
        <v>502</v>
      </c>
    </row>
    <row r="362" spans="2:5" x14ac:dyDescent="0.2">
      <c r="B362">
        <v>360</v>
      </c>
      <c r="C362" s="3">
        <v>9285566</v>
      </c>
      <c r="D362" t="s">
        <v>183</v>
      </c>
      <c r="E362" t="s">
        <v>503</v>
      </c>
    </row>
    <row r="363" spans="2:5" x14ac:dyDescent="0.2">
      <c r="B363">
        <v>361</v>
      </c>
      <c r="C363" s="3">
        <v>9285477</v>
      </c>
      <c r="D363" t="s">
        <v>183</v>
      </c>
      <c r="E363" t="s">
        <v>504</v>
      </c>
    </row>
    <row r="364" spans="2:5" x14ac:dyDescent="0.2">
      <c r="B364">
        <v>362</v>
      </c>
      <c r="C364" s="3">
        <v>9285419</v>
      </c>
      <c r="D364" t="s">
        <v>183</v>
      </c>
      <c r="E364" t="s">
        <v>505</v>
      </c>
    </row>
    <row r="365" spans="2:5" x14ac:dyDescent="0.2">
      <c r="B365">
        <v>363</v>
      </c>
      <c r="C365" s="3">
        <v>9285278</v>
      </c>
      <c r="D365" t="s">
        <v>183</v>
      </c>
      <c r="E365" t="s">
        <v>506</v>
      </c>
    </row>
    <row r="366" spans="2:5" x14ac:dyDescent="0.2">
      <c r="B366">
        <v>364</v>
      </c>
      <c r="C366" s="3">
        <v>9285231</v>
      </c>
      <c r="D366" t="s">
        <v>183</v>
      </c>
      <c r="E366" t="s">
        <v>507</v>
      </c>
    </row>
    <row r="367" spans="2:5" x14ac:dyDescent="0.2">
      <c r="B367">
        <v>365</v>
      </c>
      <c r="C367" s="3">
        <v>9285225</v>
      </c>
      <c r="D367" t="s">
        <v>183</v>
      </c>
      <c r="E367" t="s">
        <v>508</v>
      </c>
    </row>
    <row r="368" spans="2:5" x14ac:dyDescent="0.2">
      <c r="B368">
        <v>366</v>
      </c>
      <c r="C368" s="3">
        <v>9283642</v>
      </c>
      <c r="D368" t="s">
        <v>183</v>
      </c>
      <c r="E368" t="s">
        <v>509</v>
      </c>
    </row>
    <row r="369" spans="2:5" x14ac:dyDescent="0.2">
      <c r="B369">
        <v>367</v>
      </c>
      <c r="C369" t="s">
        <v>510</v>
      </c>
      <c r="D369" t="s">
        <v>183</v>
      </c>
      <c r="E369" t="s">
        <v>134</v>
      </c>
    </row>
    <row r="370" spans="2:5" x14ac:dyDescent="0.2">
      <c r="B370">
        <v>368</v>
      </c>
      <c r="C370" t="s">
        <v>511</v>
      </c>
      <c r="D370" t="s">
        <v>183</v>
      </c>
      <c r="E370" t="s">
        <v>512</v>
      </c>
    </row>
    <row r="371" spans="2:5" x14ac:dyDescent="0.2">
      <c r="B371">
        <v>369</v>
      </c>
      <c r="C371" t="s">
        <v>513</v>
      </c>
      <c r="D371" t="s">
        <v>183</v>
      </c>
      <c r="E371" t="s">
        <v>169</v>
      </c>
    </row>
    <row r="372" spans="2:5" x14ac:dyDescent="0.2">
      <c r="B372">
        <v>370</v>
      </c>
      <c r="C372" s="3">
        <v>9282656</v>
      </c>
      <c r="D372" t="s">
        <v>183</v>
      </c>
      <c r="E372" t="s">
        <v>514</v>
      </c>
    </row>
    <row r="373" spans="2:5" x14ac:dyDescent="0.2">
      <c r="B373">
        <v>371</v>
      </c>
      <c r="C373" s="3">
        <v>9282653</v>
      </c>
      <c r="D373" t="s">
        <v>183</v>
      </c>
      <c r="E373" t="s">
        <v>515</v>
      </c>
    </row>
    <row r="374" spans="2:5" x14ac:dyDescent="0.2">
      <c r="B374">
        <v>372</v>
      </c>
      <c r="C374" s="3">
        <v>9282652</v>
      </c>
      <c r="D374" t="s">
        <v>183</v>
      </c>
      <c r="E374" t="s">
        <v>516</v>
      </c>
    </row>
    <row r="375" spans="2:5" x14ac:dyDescent="0.2">
      <c r="B375">
        <v>373</v>
      </c>
      <c r="C375" s="3">
        <v>9282630</v>
      </c>
      <c r="D375" t="s">
        <v>183</v>
      </c>
      <c r="E375" t="s">
        <v>517</v>
      </c>
    </row>
    <row r="376" spans="2:5" x14ac:dyDescent="0.2">
      <c r="B376">
        <v>374</v>
      </c>
      <c r="C376" s="3">
        <v>9282551</v>
      </c>
      <c r="D376" t="s">
        <v>183</v>
      </c>
      <c r="E376" t="s">
        <v>518</v>
      </c>
    </row>
    <row r="377" spans="2:5" x14ac:dyDescent="0.2">
      <c r="B377">
        <v>375</v>
      </c>
      <c r="C377" s="3">
        <v>9282535</v>
      </c>
      <c r="D377" t="s">
        <v>183</v>
      </c>
      <c r="E377" t="s">
        <v>519</v>
      </c>
    </row>
    <row r="378" spans="2:5" x14ac:dyDescent="0.2">
      <c r="B378">
        <v>376</v>
      </c>
      <c r="C378" s="3">
        <v>9282532</v>
      </c>
      <c r="D378" t="s">
        <v>183</v>
      </c>
      <c r="E378" t="s">
        <v>520</v>
      </c>
    </row>
    <row r="379" spans="2:5" x14ac:dyDescent="0.2">
      <c r="B379">
        <v>377</v>
      </c>
      <c r="C379" s="3">
        <v>9282516</v>
      </c>
      <c r="D379" t="s">
        <v>183</v>
      </c>
      <c r="E379" t="s">
        <v>521</v>
      </c>
    </row>
    <row r="380" spans="2:5" x14ac:dyDescent="0.2">
      <c r="B380">
        <v>378</v>
      </c>
      <c r="C380" s="3">
        <v>9282514</v>
      </c>
      <c r="D380" t="s">
        <v>183</v>
      </c>
      <c r="E380" t="s">
        <v>522</v>
      </c>
    </row>
    <row r="381" spans="2:5" x14ac:dyDescent="0.2">
      <c r="B381">
        <v>379</v>
      </c>
      <c r="C381" s="3">
        <v>9282497</v>
      </c>
      <c r="D381" t="s">
        <v>183</v>
      </c>
      <c r="E381" t="s">
        <v>523</v>
      </c>
    </row>
    <row r="382" spans="2:5" x14ac:dyDescent="0.2">
      <c r="B382">
        <v>380</v>
      </c>
      <c r="C382" s="3">
        <v>9282443</v>
      </c>
      <c r="D382" t="s">
        <v>183</v>
      </c>
      <c r="E382" t="s">
        <v>524</v>
      </c>
    </row>
    <row r="383" spans="2:5" x14ac:dyDescent="0.2">
      <c r="B383">
        <v>381</v>
      </c>
      <c r="C383" s="3">
        <v>9282438</v>
      </c>
      <c r="D383" t="s">
        <v>183</v>
      </c>
      <c r="E383" t="s">
        <v>525</v>
      </c>
    </row>
    <row r="384" spans="2:5" x14ac:dyDescent="0.2">
      <c r="B384">
        <v>382</v>
      </c>
      <c r="C384" s="3">
        <v>9282235</v>
      </c>
      <c r="D384" t="s">
        <v>183</v>
      </c>
      <c r="E384" t="s">
        <v>526</v>
      </c>
    </row>
    <row r="385" spans="2:5" x14ac:dyDescent="0.2">
      <c r="B385">
        <v>383</v>
      </c>
      <c r="C385" s="3">
        <v>9282219</v>
      </c>
      <c r="D385" t="s">
        <v>183</v>
      </c>
      <c r="E385" t="s">
        <v>527</v>
      </c>
    </row>
    <row r="386" spans="2:5" x14ac:dyDescent="0.2">
      <c r="B386">
        <v>384</v>
      </c>
      <c r="C386" s="3">
        <v>9281882</v>
      </c>
      <c r="D386" t="s">
        <v>183</v>
      </c>
      <c r="E386" t="s">
        <v>528</v>
      </c>
    </row>
    <row r="387" spans="2:5" x14ac:dyDescent="0.2">
      <c r="B387">
        <v>385</v>
      </c>
      <c r="C387" s="3">
        <v>9281855</v>
      </c>
      <c r="D387" t="s">
        <v>183</v>
      </c>
      <c r="E387" t="s">
        <v>529</v>
      </c>
    </row>
    <row r="388" spans="2:5" x14ac:dyDescent="0.2">
      <c r="B388">
        <v>386</v>
      </c>
      <c r="C388" s="3">
        <v>9281844</v>
      </c>
      <c r="D388" t="s">
        <v>183</v>
      </c>
      <c r="E388" t="s">
        <v>530</v>
      </c>
    </row>
    <row r="389" spans="2:5" x14ac:dyDescent="0.2">
      <c r="B389">
        <v>387</v>
      </c>
      <c r="C389" s="3">
        <v>9281638</v>
      </c>
      <c r="D389" t="s">
        <v>183</v>
      </c>
      <c r="E389" t="s">
        <v>531</v>
      </c>
    </row>
    <row r="390" spans="2:5" x14ac:dyDescent="0.2">
      <c r="B390">
        <v>388</v>
      </c>
      <c r="C390" s="3">
        <v>9281612</v>
      </c>
      <c r="D390" t="s">
        <v>183</v>
      </c>
      <c r="E390" t="s">
        <v>532</v>
      </c>
    </row>
    <row r="391" spans="2:5" x14ac:dyDescent="0.2">
      <c r="B391">
        <v>389</v>
      </c>
      <c r="C391" s="3">
        <v>9281116</v>
      </c>
      <c r="D391" t="s">
        <v>183</v>
      </c>
      <c r="E391" t="s">
        <v>533</v>
      </c>
    </row>
    <row r="392" spans="2:5" x14ac:dyDescent="0.2">
      <c r="B392">
        <v>390</v>
      </c>
      <c r="C392" s="3">
        <v>9281109</v>
      </c>
      <c r="D392" t="s">
        <v>183</v>
      </c>
      <c r="E392" t="s">
        <v>534</v>
      </c>
    </row>
    <row r="393" spans="2:5" x14ac:dyDescent="0.2">
      <c r="B393">
        <v>391</v>
      </c>
      <c r="C393" s="3">
        <v>9280697</v>
      </c>
      <c r="D393" t="s">
        <v>183</v>
      </c>
      <c r="E393" t="s">
        <v>535</v>
      </c>
    </row>
    <row r="394" spans="2:5" x14ac:dyDescent="0.2">
      <c r="B394">
        <v>392</v>
      </c>
      <c r="C394" s="3">
        <v>9280644</v>
      </c>
      <c r="D394" t="s">
        <v>183</v>
      </c>
      <c r="E394" t="s">
        <v>536</v>
      </c>
    </row>
    <row r="395" spans="2:5" x14ac:dyDescent="0.2">
      <c r="B395">
        <v>393</v>
      </c>
      <c r="C395" s="3">
        <v>9280610</v>
      </c>
      <c r="D395" t="s">
        <v>183</v>
      </c>
      <c r="E395" t="s">
        <v>537</v>
      </c>
    </row>
    <row r="396" spans="2:5" x14ac:dyDescent="0.2">
      <c r="B396">
        <v>394</v>
      </c>
      <c r="C396" s="3">
        <v>9280597</v>
      </c>
      <c r="D396" t="s">
        <v>183</v>
      </c>
      <c r="E396" t="s">
        <v>538</v>
      </c>
    </row>
    <row r="397" spans="2:5" x14ac:dyDescent="0.2">
      <c r="B397">
        <v>395</v>
      </c>
      <c r="C397" s="3">
        <v>9280595</v>
      </c>
      <c r="D397" t="s">
        <v>183</v>
      </c>
      <c r="E397" t="s">
        <v>539</v>
      </c>
    </row>
    <row r="398" spans="2:5" x14ac:dyDescent="0.2">
      <c r="B398">
        <v>396</v>
      </c>
      <c r="C398" s="3">
        <v>9280503</v>
      </c>
      <c r="D398" t="s">
        <v>183</v>
      </c>
      <c r="E398" t="s">
        <v>540</v>
      </c>
    </row>
    <row r="399" spans="2:5" x14ac:dyDescent="0.2">
      <c r="B399">
        <v>397</v>
      </c>
      <c r="C399" s="3">
        <v>9280471</v>
      </c>
      <c r="D399" t="s">
        <v>183</v>
      </c>
      <c r="E399" t="s">
        <v>541</v>
      </c>
    </row>
    <row r="400" spans="2:5" x14ac:dyDescent="0.2">
      <c r="B400">
        <v>398</v>
      </c>
      <c r="C400" s="3">
        <v>9280352</v>
      </c>
      <c r="D400" t="s">
        <v>183</v>
      </c>
      <c r="E400" t="s">
        <v>542</v>
      </c>
    </row>
    <row r="401" spans="2:5" x14ac:dyDescent="0.2">
      <c r="B401">
        <v>399</v>
      </c>
      <c r="C401" s="3">
        <v>9280299</v>
      </c>
      <c r="D401" t="s">
        <v>183</v>
      </c>
      <c r="E401" t="s">
        <v>543</v>
      </c>
    </row>
    <row r="402" spans="2:5" x14ac:dyDescent="0.2">
      <c r="B402">
        <v>400</v>
      </c>
      <c r="C402" s="3">
        <v>9280262</v>
      </c>
      <c r="D402" t="s">
        <v>183</v>
      </c>
      <c r="E402" t="s">
        <v>544</v>
      </c>
    </row>
    <row r="403" spans="2:5" x14ac:dyDescent="0.2">
      <c r="B403">
        <v>401</v>
      </c>
      <c r="C403" s="3">
        <v>9280251</v>
      </c>
      <c r="D403" t="s">
        <v>183</v>
      </c>
      <c r="E403" t="s">
        <v>545</v>
      </c>
    </row>
    <row r="404" spans="2:5" x14ac:dyDescent="0.2">
      <c r="B404">
        <v>402</v>
      </c>
      <c r="C404" s="3">
        <v>9280248</v>
      </c>
      <c r="D404" t="s">
        <v>183</v>
      </c>
      <c r="E404" t="s">
        <v>546</v>
      </c>
    </row>
    <row r="405" spans="2:5" x14ac:dyDescent="0.2">
      <c r="B405">
        <v>403</v>
      </c>
      <c r="C405" s="3">
        <v>9280183</v>
      </c>
      <c r="D405" t="s">
        <v>183</v>
      </c>
      <c r="E405" t="s">
        <v>547</v>
      </c>
    </row>
    <row r="406" spans="2:5" x14ac:dyDescent="0.2">
      <c r="B406">
        <v>404</v>
      </c>
      <c r="C406" s="3">
        <v>9280177</v>
      </c>
      <c r="D406" t="s">
        <v>183</v>
      </c>
      <c r="E406" t="s">
        <v>548</v>
      </c>
    </row>
    <row r="407" spans="2:5" x14ac:dyDescent="0.2">
      <c r="B407">
        <v>405</v>
      </c>
      <c r="C407" s="3">
        <v>9279733</v>
      </c>
      <c r="D407" t="s">
        <v>183</v>
      </c>
      <c r="E407" t="s">
        <v>549</v>
      </c>
    </row>
    <row r="408" spans="2:5" x14ac:dyDescent="0.2">
      <c r="B408">
        <v>406</v>
      </c>
      <c r="C408" s="3">
        <v>9279189</v>
      </c>
      <c r="D408" t="s">
        <v>183</v>
      </c>
      <c r="E408" t="s">
        <v>550</v>
      </c>
    </row>
    <row r="409" spans="2:5" x14ac:dyDescent="0.2">
      <c r="B409">
        <v>407</v>
      </c>
      <c r="C409" t="s">
        <v>551</v>
      </c>
      <c r="D409" t="s">
        <v>183</v>
      </c>
      <c r="E409" t="s">
        <v>129</v>
      </c>
    </row>
    <row r="410" spans="2:5" x14ac:dyDescent="0.2">
      <c r="B410">
        <v>408</v>
      </c>
      <c r="C410" t="s">
        <v>552</v>
      </c>
      <c r="D410" t="s">
        <v>183</v>
      </c>
      <c r="E410" t="s">
        <v>129</v>
      </c>
    </row>
    <row r="411" spans="2:5" x14ac:dyDescent="0.2">
      <c r="B411">
        <v>409</v>
      </c>
      <c r="C411" t="s">
        <v>553</v>
      </c>
      <c r="D411" t="s">
        <v>183</v>
      </c>
      <c r="E411" t="s">
        <v>129</v>
      </c>
    </row>
    <row r="412" spans="2:5" x14ac:dyDescent="0.2">
      <c r="B412">
        <v>410</v>
      </c>
      <c r="C412" t="s">
        <v>554</v>
      </c>
      <c r="D412" t="s">
        <v>183</v>
      </c>
      <c r="E412" t="s">
        <v>134</v>
      </c>
    </row>
    <row r="413" spans="2:5" x14ac:dyDescent="0.2">
      <c r="B413">
        <v>411</v>
      </c>
      <c r="C413" t="s">
        <v>555</v>
      </c>
      <c r="D413" t="s">
        <v>183</v>
      </c>
      <c r="E413" t="s">
        <v>169</v>
      </c>
    </row>
    <row r="414" spans="2:5" x14ac:dyDescent="0.2">
      <c r="B414">
        <v>412</v>
      </c>
      <c r="C414" t="s">
        <v>556</v>
      </c>
      <c r="D414" t="s">
        <v>183</v>
      </c>
      <c r="E414" t="s">
        <v>295</v>
      </c>
    </row>
    <row r="415" spans="2:5" x14ac:dyDescent="0.2">
      <c r="B415">
        <v>413</v>
      </c>
      <c r="C415" t="s">
        <v>557</v>
      </c>
      <c r="D415" t="s">
        <v>183</v>
      </c>
      <c r="E415" t="s">
        <v>295</v>
      </c>
    </row>
    <row r="416" spans="2:5" x14ac:dyDescent="0.2">
      <c r="B416">
        <v>414</v>
      </c>
      <c r="C416" t="s">
        <v>558</v>
      </c>
      <c r="D416" t="s">
        <v>183</v>
      </c>
      <c r="E416" t="s">
        <v>559</v>
      </c>
    </row>
    <row r="417" spans="2:5" x14ac:dyDescent="0.2">
      <c r="B417">
        <v>415</v>
      </c>
      <c r="C417" s="3">
        <v>9277661</v>
      </c>
      <c r="D417" t="s">
        <v>183</v>
      </c>
      <c r="E417" t="s">
        <v>560</v>
      </c>
    </row>
    <row r="418" spans="2:5" x14ac:dyDescent="0.2">
      <c r="B418">
        <v>416</v>
      </c>
      <c r="C418" s="3">
        <v>9277660</v>
      </c>
      <c r="D418" t="s">
        <v>183</v>
      </c>
      <c r="E418" t="s">
        <v>561</v>
      </c>
    </row>
    <row r="419" spans="2:5" x14ac:dyDescent="0.2">
      <c r="B419">
        <v>417</v>
      </c>
      <c r="C419" s="3">
        <v>9277582</v>
      </c>
      <c r="D419" t="s">
        <v>183</v>
      </c>
      <c r="E419" t="s">
        <v>562</v>
      </c>
    </row>
    <row r="420" spans="2:5" x14ac:dyDescent="0.2">
      <c r="B420">
        <v>418</v>
      </c>
      <c r="C420" s="3">
        <v>9277570</v>
      </c>
      <c r="D420" t="s">
        <v>183</v>
      </c>
      <c r="E420" t="s">
        <v>519</v>
      </c>
    </row>
    <row r="421" spans="2:5" x14ac:dyDescent="0.2">
      <c r="B421">
        <v>419</v>
      </c>
      <c r="C421" s="3">
        <v>9277569</v>
      </c>
      <c r="D421" t="s">
        <v>183</v>
      </c>
      <c r="E421" t="s">
        <v>563</v>
      </c>
    </row>
    <row r="422" spans="2:5" x14ac:dyDescent="0.2">
      <c r="B422">
        <v>420</v>
      </c>
      <c r="C422" s="3">
        <v>9277530</v>
      </c>
      <c r="D422" t="s">
        <v>183</v>
      </c>
      <c r="E422" t="s">
        <v>564</v>
      </c>
    </row>
    <row r="423" spans="2:5" x14ac:dyDescent="0.2">
      <c r="B423">
        <v>421</v>
      </c>
      <c r="C423" s="3">
        <v>9277492</v>
      </c>
      <c r="D423" t="s">
        <v>183</v>
      </c>
      <c r="E423" t="s">
        <v>565</v>
      </c>
    </row>
    <row r="424" spans="2:5" x14ac:dyDescent="0.2">
      <c r="B424">
        <v>422</v>
      </c>
      <c r="C424" s="3">
        <v>9277383</v>
      </c>
      <c r="D424" t="s">
        <v>183</v>
      </c>
      <c r="E424" t="s">
        <v>566</v>
      </c>
    </row>
    <row r="425" spans="2:5" x14ac:dyDescent="0.2">
      <c r="B425">
        <v>423</v>
      </c>
      <c r="C425" s="3">
        <v>9277324</v>
      </c>
      <c r="D425" t="s">
        <v>183</v>
      </c>
      <c r="E425" t="s">
        <v>567</v>
      </c>
    </row>
    <row r="426" spans="2:5" x14ac:dyDescent="0.2">
      <c r="B426">
        <v>424</v>
      </c>
      <c r="C426" s="3">
        <v>9277323</v>
      </c>
      <c r="D426" t="s">
        <v>183</v>
      </c>
      <c r="E426" t="s">
        <v>568</v>
      </c>
    </row>
    <row r="427" spans="2:5" x14ac:dyDescent="0.2">
      <c r="B427">
        <v>425</v>
      </c>
      <c r="C427" s="3">
        <v>9277309</v>
      </c>
      <c r="D427" t="s">
        <v>183</v>
      </c>
      <c r="E427" t="s">
        <v>569</v>
      </c>
    </row>
    <row r="428" spans="2:5" x14ac:dyDescent="0.2">
      <c r="B428">
        <v>426</v>
      </c>
      <c r="C428" s="3">
        <v>9277223</v>
      </c>
      <c r="D428" t="s">
        <v>183</v>
      </c>
      <c r="E428" t="s">
        <v>570</v>
      </c>
    </row>
    <row r="429" spans="2:5" x14ac:dyDescent="0.2">
      <c r="B429">
        <v>427</v>
      </c>
      <c r="C429" s="3">
        <v>9277176</v>
      </c>
      <c r="D429" t="s">
        <v>183</v>
      </c>
      <c r="E429" t="s">
        <v>571</v>
      </c>
    </row>
    <row r="430" spans="2:5" x14ac:dyDescent="0.2">
      <c r="B430">
        <v>428</v>
      </c>
      <c r="C430" s="3">
        <v>9277144</v>
      </c>
      <c r="D430" t="s">
        <v>183</v>
      </c>
      <c r="E430" t="s">
        <v>572</v>
      </c>
    </row>
    <row r="431" spans="2:5" x14ac:dyDescent="0.2">
      <c r="B431">
        <v>429</v>
      </c>
      <c r="C431" s="3">
        <v>9277129</v>
      </c>
      <c r="D431" t="s">
        <v>183</v>
      </c>
      <c r="E431" t="s">
        <v>573</v>
      </c>
    </row>
    <row r="432" spans="2:5" x14ac:dyDescent="0.2">
      <c r="B432">
        <v>430</v>
      </c>
      <c r="C432" s="3">
        <v>9277123</v>
      </c>
      <c r="D432" t="s">
        <v>183</v>
      </c>
      <c r="E432" t="s">
        <v>574</v>
      </c>
    </row>
    <row r="433" spans="2:5" x14ac:dyDescent="0.2">
      <c r="B433">
        <v>431</v>
      </c>
      <c r="C433" s="3">
        <v>9276977</v>
      </c>
      <c r="D433" t="s">
        <v>183</v>
      </c>
      <c r="E433" t="s">
        <v>575</v>
      </c>
    </row>
    <row r="434" spans="2:5" x14ac:dyDescent="0.2">
      <c r="B434">
        <v>432</v>
      </c>
      <c r="C434" s="3">
        <v>9276655</v>
      </c>
      <c r="D434" t="s">
        <v>183</v>
      </c>
      <c r="E434" t="s">
        <v>528</v>
      </c>
    </row>
    <row r="435" spans="2:5" x14ac:dyDescent="0.2">
      <c r="B435">
        <v>433</v>
      </c>
      <c r="C435" s="3">
        <v>9276639</v>
      </c>
      <c r="D435" t="s">
        <v>183</v>
      </c>
      <c r="E435" t="s">
        <v>576</v>
      </c>
    </row>
    <row r="436" spans="2:5" x14ac:dyDescent="0.2">
      <c r="B436">
        <v>434</v>
      </c>
      <c r="C436" s="3">
        <v>9276544</v>
      </c>
      <c r="D436" t="s">
        <v>183</v>
      </c>
      <c r="E436" t="s">
        <v>577</v>
      </c>
    </row>
    <row r="437" spans="2:5" x14ac:dyDescent="0.2">
      <c r="B437">
        <v>435</v>
      </c>
      <c r="C437" s="3">
        <v>9276392</v>
      </c>
      <c r="D437" t="s">
        <v>183</v>
      </c>
      <c r="E437" t="s">
        <v>578</v>
      </c>
    </row>
    <row r="438" spans="2:5" x14ac:dyDescent="0.2">
      <c r="B438">
        <v>436</v>
      </c>
      <c r="C438" s="3">
        <v>9276340</v>
      </c>
      <c r="D438" t="s">
        <v>183</v>
      </c>
      <c r="E438" t="s">
        <v>579</v>
      </c>
    </row>
    <row r="439" spans="2:5" x14ac:dyDescent="0.2">
      <c r="B439">
        <v>437</v>
      </c>
      <c r="C439" s="3">
        <v>9276319</v>
      </c>
      <c r="D439" t="s">
        <v>183</v>
      </c>
      <c r="E439" t="s">
        <v>580</v>
      </c>
    </row>
    <row r="440" spans="2:5" x14ac:dyDescent="0.2">
      <c r="B440">
        <v>438</v>
      </c>
      <c r="C440" s="3">
        <v>9276287</v>
      </c>
      <c r="D440" t="s">
        <v>183</v>
      </c>
      <c r="E440" t="s">
        <v>581</v>
      </c>
    </row>
    <row r="441" spans="2:5" x14ac:dyDescent="0.2">
      <c r="B441">
        <v>439</v>
      </c>
      <c r="C441" s="3">
        <v>9276031</v>
      </c>
      <c r="D441" t="s">
        <v>183</v>
      </c>
      <c r="E441" t="s">
        <v>582</v>
      </c>
    </row>
    <row r="442" spans="2:5" x14ac:dyDescent="0.2">
      <c r="B442">
        <v>440</v>
      </c>
      <c r="C442" s="3">
        <v>9275810</v>
      </c>
      <c r="D442" t="s">
        <v>183</v>
      </c>
      <c r="E442" t="s">
        <v>583</v>
      </c>
    </row>
    <row r="443" spans="2:5" x14ac:dyDescent="0.2">
      <c r="B443">
        <v>441</v>
      </c>
      <c r="C443" s="3">
        <v>9275607</v>
      </c>
      <c r="D443" t="s">
        <v>183</v>
      </c>
      <c r="E443" t="s">
        <v>584</v>
      </c>
    </row>
    <row r="444" spans="2:5" x14ac:dyDescent="0.2">
      <c r="B444">
        <v>442</v>
      </c>
      <c r="C444" s="3">
        <v>9275475</v>
      </c>
      <c r="D444" t="s">
        <v>183</v>
      </c>
      <c r="E444" t="s">
        <v>585</v>
      </c>
    </row>
    <row r="445" spans="2:5" x14ac:dyDescent="0.2">
      <c r="B445">
        <v>443</v>
      </c>
      <c r="C445" s="3">
        <v>9275169</v>
      </c>
      <c r="D445" t="s">
        <v>183</v>
      </c>
      <c r="E445" t="s">
        <v>586</v>
      </c>
    </row>
    <row r="446" spans="2:5" x14ac:dyDescent="0.2">
      <c r="B446">
        <v>444</v>
      </c>
      <c r="C446" s="3">
        <v>9275130</v>
      </c>
      <c r="D446" t="s">
        <v>183</v>
      </c>
      <c r="E446" t="s">
        <v>587</v>
      </c>
    </row>
    <row r="447" spans="2:5" x14ac:dyDescent="0.2">
      <c r="B447">
        <v>445</v>
      </c>
      <c r="C447" s="3">
        <v>9275096</v>
      </c>
      <c r="D447" t="s">
        <v>183</v>
      </c>
      <c r="E447" t="s">
        <v>588</v>
      </c>
    </row>
    <row r="448" spans="2:5" x14ac:dyDescent="0.2">
      <c r="B448">
        <v>446</v>
      </c>
      <c r="C448" s="3">
        <v>9275028</v>
      </c>
      <c r="D448" t="s">
        <v>183</v>
      </c>
      <c r="E448" t="s">
        <v>589</v>
      </c>
    </row>
    <row r="449" spans="2:5" x14ac:dyDescent="0.2">
      <c r="B449">
        <v>447</v>
      </c>
      <c r="C449" s="3">
        <v>9274976</v>
      </c>
      <c r="D449" t="s">
        <v>183</v>
      </c>
      <c r="E449" t="s">
        <v>590</v>
      </c>
    </row>
    <row r="450" spans="2:5" x14ac:dyDescent="0.2">
      <c r="B450">
        <v>448</v>
      </c>
      <c r="C450" s="3">
        <v>9274953</v>
      </c>
      <c r="D450" t="s">
        <v>183</v>
      </c>
      <c r="E450" t="s">
        <v>591</v>
      </c>
    </row>
    <row r="451" spans="2:5" x14ac:dyDescent="0.2">
      <c r="B451">
        <v>449</v>
      </c>
      <c r="C451" s="3">
        <v>9274887</v>
      </c>
      <c r="D451" t="s">
        <v>183</v>
      </c>
      <c r="E451" t="s">
        <v>592</v>
      </c>
    </row>
    <row r="452" spans="2:5" x14ac:dyDescent="0.2">
      <c r="B452">
        <v>450</v>
      </c>
      <c r="C452" s="3">
        <v>9274670</v>
      </c>
      <c r="D452" t="s">
        <v>183</v>
      </c>
      <c r="E452" t="s">
        <v>593</v>
      </c>
    </row>
    <row r="453" spans="2:5" x14ac:dyDescent="0.2">
      <c r="B453">
        <v>451</v>
      </c>
      <c r="C453" s="3">
        <v>9274660</v>
      </c>
      <c r="D453" t="s">
        <v>183</v>
      </c>
      <c r="E453" t="s">
        <v>546</v>
      </c>
    </row>
    <row r="454" spans="2:5" x14ac:dyDescent="0.2">
      <c r="B454">
        <v>452</v>
      </c>
      <c r="C454" s="3">
        <v>9274647</v>
      </c>
      <c r="D454" t="s">
        <v>183</v>
      </c>
      <c r="E454" t="s">
        <v>338</v>
      </c>
    </row>
    <row r="455" spans="2:5" x14ac:dyDescent="0.2">
      <c r="B455">
        <v>453</v>
      </c>
      <c r="C455" s="3">
        <v>9274579</v>
      </c>
      <c r="D455" t="s">
        <v>183</v>
      </c>
      <c r="E455" t="s">
        <v>594</v>
      </c>
    </row>
    <row r="456" spans="2:5" x14ac:dyDescent="0.2">
      <c r="B456">
        <v>454</v>
      </c>
      <c r="C456" s="3">
        <v>9274578</v>
      </c>
      <c r="D456" t="s">
        <v>183</v>
      </c>
      <c r="E456" t="s">
        <v>595</v>
      </c>
    </row>
    <row r="457" spans="2:5" x14ac:dyDescent="0.2">
      <c r="B457">
        <v>455</v>
      </c>
      <c r="C457" s="3">
        <v>9274574</v>
      </c>
      <c r="D457" t="s">
        <v>183</v>
      </c>
      <c r="E457" t="s">
        <v>596</v>
      </c>
    </row>
    <row r="458" spans="2:5" x14ac:dyDescent="0.2">
      <c r="B458">
        <v>456</v>
      </c>
      <c r="C458" s="3">
        <v>9274562</v>
      </c>
      <c r="D458" t="s">
        <v>183</v>
      </c>
      <c r="E458" t="s">
        <v>597</v>
      </c>
    </row>
    <row r="459" spans="2:5" x14ac:dyDescent="0.2">
      <c r="B459">
        <v>457</v>
      </c>
      <c r="C459" s="3">
        <v>9274359</v>
      </c>
      <c r="D459" t="s">
        <v>183</v>
      </c>
      <c r="E459" t="s">
        <v>598</v>
      </c>
    </row>
    <row r="460" spans="2:5" x14ac:dyDescent="0.2">
      <c r="B460">
        <v>458</v>
      </c>
      <c r="C460" s="3">
        <v>9274142</v>
      </c>
      <c r="D460" t="s">
        <v>183</v>
      </c>
      <c r="E460" t="s">
        <v>599</v>
      </c>
    </row>
    <row r="461" spans="2:5" x14ac:dyDescent="0.2">
      <c r="B461">
        <v>459</v>
      </c>
      <c r="C461" s="3">
        <v>9273980</v>
      </c>
      <c r="D461" t="s">
        <v>183</v>
      </c>
      <c r="E461" t="s">
        <v>600</v>
      </c>
    </row>
    <row r="462" spans="2:5" x14ac:dyDescent="0.2">
      <c r="B462">
        <v>460</v>
      </c>
      <c r="C462" s="3">
        <v>9272471</v>
      </c>
      <c r="D462" t="s">
        <v>183</v>
      </c>
      <c r="E462" t="s">
        <v>601</v>
      </c>
    </row>
    <row r="463" spans="2:5" x14ac:dyDescent="0.2">
      <c r="B463">
        <v>461</v>
      </c>
      <c r="C463" t="s">
        <v>602</v>
      </c>
      <c r="D463" t="s">
        <v>183</v>
      </c>
      <c r="E463" t="s">
        <v>603</v>
      </c>
    </row>
    <row r="464" spans="2:5" x14ac:dyDescent="0.2">
      <c r="B464">
        <v>462</v>
      </c>
      <c r="C464" t="s">
        <v>604</v>
      </c>
      <c r="D464" t="s">
        <v>183</v>
      </c>
      <c r="E464" t="s">
        <v>605</v>
      </c>
    </row>
    <row r="465" spans="2:5" x14ac:dyDescent="0.2">
      <c r="B465">
        <v>463</v>
      </c>
      <c r="C465" t="s">
        <v>606</v>
      </c>
      <c r="D465" t="s">
        <v>183</v>
      </c>
      <c r="E465" t="s">
        <v>129</v>
      </c>
    </row>
    <row r="466" spans="2:5" x14ac:dyDescent="0.2">
      <c r="B466">
        <v>464</v>
      </c>
      <c r="C466" t="s">
        <v>607</v>
      </c>
      <c r="D466" t="s">
        <v>183</v>
      </c>
      <c r="E466" t="s">
        <v>131</v>
      </c>
    </row>
    <row r="467" spans="2:5" x14ac:dyDescent="0.2">
      <c r="B467">
        <v>465</v>
      </c>
      <c r="C467" t="s">
        <v>608</v>
      </c>
      <c r="D467" t="s">
        <v>183</v>
      </c>
      <c r="E467" t="s">
        <v>131</v>
      </c>
    </row>
    <row r="468" spans="2:5" x14ac:dyDescent="0.2">
      <c r="B468">
        <v>466</v>
      </c>
      <c r="C468" t="s">
        <v>609</v>
      </c>
      <c r="D468" t="s">
        <v>183</v>
      </c>
      <c r="E468" t="s">
        <v>610</v>
      </c>
    </row>
    <row r="469" spans="2:5" x14ac:dyDescent="0.2">
      <c r="B469">
        <v>467</v>
      </c>
      <c r="C469" t="s">
        <v>611</v>
      </c>
      <c r="D469" t="s">
        <v>183</v>
      </c>
      <c r="E469" t="s">
        <v>610</v>
      </c>
    </row>
    <row r="470" spans="2:5" x14ac:dyDescent="0.2">
      <c r="B470">
        <v>468</v>
      </c>
      <c r="C470" t="s">
        <v>612</v>
      </c>
      <c r="D470" t="s">
        <v>183</v>
      </c>
      <c r="E470" t="s">
        <v>295</v>
      </c>
    </row>
    <row r="471" spans="2:5" x14ac:dyDescent="0.2">
      <c r="B471">
        <v>469</v>
      </c>
      <c r="C471" s="3">
        <v>9271431</v>
      </c>
      <c r="D471" t="s">
        <v>183</v>
      </c>
      <c r="E471" t="s">
        <v>613</v>
      </c>
    </row>
    <row r="472" spans="2:5" x14ac:dyDescent="0.2">
      <c r="B472">
        <v>470</v>
      </c>
      <c r="C472" s="3">
        <v>9271379</v>
      </c>
      <c r="D472" t="s">
        <v>183</v>
      </c>
      <c r="E472" t="s">
        <v>614</v>
      </c>
    </row>
    <row r="473" spans="2:5" x14ac:dyDescent="0.2">
      <c r="B473">
        <v>471</v>
      </c>
      <c r="C473" s="3">
        <v>9271260</v>
      </c>
      <c r="D473" t="s">
        <v>183</v>
      </c>
      <c r="E473" t="s">
        <v>615</v>
      </c>
    </row>
    <row r="474" spans="2:5" x14ac:dyDescent="0.2">
      <c r="B474">
        <v>472</v>
      </c>
      <c r="C474" s="3">
        <v>9271223</v>
      </c>
      <c r="D474" t="s">
        <v>183</v>
      </c>
      <c r="E474" t="s">
        <v>616</v>
      </c>
    </row>
    <row r="475" spans="2:5" x14ac:dyDescent="0.2">
      <c r="B475">
        <v>473</v>
      </c>
      <c r="C475" s="3">
        <v>9271221</v>
      </c>
      <c r="D475" t="s">
        <v>183</v>
      </c>
      <c r="E475" t="s">
        <v>617</v>
      </c>
    </row>
    <row r="476" spans="2:5" x14ac:dyDescent="0.2">
      <c r="B476">
        <v>474</v>
      </c>
      <c r="C476" s="3">
        <v>9271217</v>
      </c>
      <c r="D476" t="s">
        <v>183</v>
      </c>
      <c r="E476" t="s">
        <v>618</v>
      </c>
    </row>
    <row r="477" spans="2:5" x14ac:dyDescent="0.2">
      <c r="B477">
        <v>475</v>
      </c>
      <c r="C477" s="3">
        <v>9271209</v>
      </c>
      <c r="D477" t="s">
        <v>183</v>
      </c>
      <c r="E477" t="s">
        <v>619</v>
      </c>
    </row>
    <row r="478" spans="2:5" x14ac:dyDescent="0.2">
      <c r="B478">
        <v>476</v>
      </c>
      <c r="C478" s="3">
        <v>9271179</v>
      </c>
      <c r="D478" t="s">
        <v>183</v>
      </c>
      <c r="E478" t="s">
        <v>620</v>
      </c>
    </row>
    <row r="479" spans="2:5" x14ac:dyDescent="0.2">
      <c r="B479">
        <v>477</v>
      </c>
      <c r="C479" s="3">
        <v>9271084</v>
      </c>
      <c r="D479" t="s">
        <v>183</v>
      </c>
      <c r="E479" t="s">
        <v>476</v>
      </c>
    </row>
    <row r="480" spans="2:5" x14ac:dyDescent="0.2">
      <c r="B480">
        <v>478</v>
      </c>
      <c r="C480" s="3">
        <v>9270999</v>
      </c>
      <c r="D480" t="s">
        <v>183</v>
      </c>
      <c r="E480" t="s">
        <v>621</v>
      </c>
    </row>
    <row r="481" spans="2:5" x14ac:dyDescent="0.2">
      <c r="B481">
        <v>479</v>
      </c>
      <c r="C481" s="3">
        <v>9270993</v>
      </c>
      <c r="D481" t="s">
        <v>183</v>
      </c>
      <c r="E481" t="s">
        <v>622</v>
      </c>
    </row>
    <row r="482" spans="2:5" x14ac:dyDescent="0.2">
      <c r="B482">
        <v>480</v>
      </c>
      <c r="C482" s="3">
        <v>9270882</v>
      </c>
      <c r="D482" t="s">
        <v>183</v>
      </c>
      <c r="E482" t="s">
        <v>623</v>
      </c>
    </row>
    <row r="483" spans="2:5" x14ac:dyDescent="0.2">
      <c r="B483">
        <v>481</v>
      </c>
      <c r="C483" s="3">
        <v>9270708</v>
      </c>
      <c r="D483" t="s">
        <v>183</v>
      </c>
      <c r="E483" t="s">
        <v>624</v>
      </c>
    </row>
    <row r="484" spans="2:5" x14ac:dyDescent="0.2">
      <c r="B484">
        <v>482</v>
      </c>
      <c r="C484" s="3">
        <v>9270610</v>
      </c>
      <c r="D484" t="s">
        <v>183</v>
      </c>
      <c r="E484" t="s">
        <v>625</v>
      </c>
    </row>
    <row r="485" spans="2:5" x14ac:dyDescent="0.2">
      <c r="B485">
        <v>483</v>
      </c>
      <c r="C485" s="3">
        <v>9270510</v>
      </c>
      <c r="D485" t="s">
        <v>183</v>
      </c>
      <c r="E485" t="s">
        <v>626</v>
      </c>
    </row>
    <row r="486" spans="2:5" x14ac:dyDescent="0.2">
      <c r="B486">
        <v>484</v>
      </c>
      <c r="C486" s="3">
        <v>9270509</v>
      </c>
      <c r="D486" t="s">
        <v>183</v>
      </c>
      <c r="E486" t="s">
        <v>627</v>
      </c>
    </row>
    <row r="487" spans="2:5" x14ac:dyDescent="0.2">
      <c r="B487">
        <v>485</v>
      </c>
      <c r="C487" s="3">
        <v>9270464</v>
      </c>
      <c r="D487" t="s">
        <v>183</v>
      </c>
      <c r="E487" t="s">
        <v>628</v>
      </c>
    </row>
    <row r="488" spans="2:5" x14ac:dyDescent="0.2">
      <c r="B488">
        <v>486</v>
      </c>
      <c r="C488" s="3">
        <v>9270351</v>
      </c>
      <c r="D488" t="s">
        <v>183</v>
      </c>
      <c r="E488" t="s">
        <v>629</v>
      </c>
    </row>
    <row r="489" spans="2:5" x14ac:dyDescent="0.2">
      <c r="B489">
        <v>487</v>
      </c>
      <c r="C489" s="3">
        <v>9270346</v>
      </c>
      <c r="D489" t="s">
        <v>183</v>
      </c>
      <c r="E489" t="s">
        <v>630</v>
      </c>
    </row>
    <row r="490" spans="2:5" x14ac:dyDescent="0.2">
      <c r="B490">
        <v>488</v>
      </c>
      <c r="C490" s="3">
        <v>9270012</v>
      </c>
      <c r="D490" t="s">
        <v>183</v>
      </c>
      <c r="E490" t="s">
        <v>631</v>
      </c>
    </row>
    <row r="491" spans="2:5" x14ac:dyDescent="0.2">
      <c r="B491">
        <v>489</v>
      </c>
      <c r="C491" s="3">
        <v>9269332</v>
      </c>
      <c r="D491" t="s">
        <v>183</v>
      </c>
      <c r="E491" t="s">
        <v>632</v>
      </c>
    </row>
    <row r="492" spans="2:5" x14ac:dyDescent="0.2">
      <c r="B492">
        <v>490</v>
      </c>
      <c r="C492" s="3">
        <v>9269321</v>
      </c>
      <c r="D492" t="s">
        <v>183</v>
      </c>
      <c r="E492" t="s">
        <v>633</v>
      </c>
    </row>
    <row r="493" spans="2:5" x14ac:dyDescent="0.2">
      <c r="B493">
        <v>491</v>
      </c>
      <c r="C493" s="3">
        <v>9269319</v>
      </c>
      <c r="D493" t="s">
        <v>183</v>
      </c>
      <c r="E493" t="s">
        <v>634</v>
      </c>
    </row>
    <row r="494" spans="2:5" x14ac:dyDescent="0.2">
      <c r="B494">
        <v>492</v>
      </c>
      <c r="C494" s="3">
        <v>9269305</v>
      </c>
      <c r="D494" t="s">
        <v>183</v>
      </c>
      <c r="E494" t="s">
        <v>635</v>
      </c>
    </row>
    <row r="495" spans="2:5" x14ac:dyDescent="0.2">
      <c r="B495">
        <v>493</v>
      </c>
      <c r="C495" s="3">
        <v>9269178</v>
      </c>
      <c r="D495" t="s">
        <v>183</v>
      </c>
      <c r="E495" t="s">
        <v>636</v>
      </c>
    </row>
    <row r="496" spans="2:5" x14ac:dyDescent="0.2">
      <c r="B496">
        <v>494</v>
      </c>
      <c r="C496" s="3">
        <v>9268989</v>
      </c>
      <c r="D496" t="s">
        <v>183</v>
      </c>
      <c r="E496" t="s">
        <v>637</v>
      </c>
    </row>
    <row r="497" spans="2:5" x14ac:dyDescent="0.2">
      <c r="B497">
        <v>495</v>
      </c>
      <c r="C497" s="3">
        <v>9268985</v>
      </c>
      <c r="D497" t="s">
        <v>183</v>
      </c>
      <c r="E497" t="s">
        <v>638</v>
      </c>
    </row>
    <row r="498" spans="2:5" x14ac:dyDescent="0.2">
      <c r="B498">
        <v>496</v>
      </c>
      <c r="C498" s="3">
        <v>9268830</v>
      </c>
      <c r="D498" t="s">
        <v>183</v>
      </c>
      <c r="E498" t="s">
        <v>639</v>
      </c>
    </row>
    <row r="499" spans="2:5" x14ac:dyDescent="0.2">
      <c r="B499">
        <v>497</v>
      </c>
      <c r="C499" s="3">
        <v>9268681</v>
      </c>
      <c r="D499" t="s">
        <v>183</v>
      </c>
      <c r="E499" t="s">
        <v>640</v>
      </c>
    </row>
    <row r="500" spans="2:5" x14ac:dyDescent="0.2">
      <c r="B500">
        <v>498</v>
      </c>
      <c r="C500" s="3">
        <v>9268677</v>
      </c>
      <c r="D500" t="s">
        <v>183</v>
      </c>
      <c r="E500" t="s">
        <v>641</v>
      </c>
    </row>
    <row r="501" spans="2:5" x14ac:dyDescent="0.2">
      <c r="B501">
        <v>499</v>
      </c>
      <c r="C501" s="3">
        <v>9268579</v>
      </c>
      <c r="D501" t="s">
        <v>183</v>
      </c>
      <c r="E501" t="s">
        <v>642</v>
      </c>
    </row>
    <row r="502" spans="2:5" x14ac:dyDescent="0.2">
      <c r="B502">
        <v>500</v>
      </c>
      <c r="C502" s="3">
        <v>9268569</v>
      </c>
      <c r="D502" t="s">
        <v>183</v>
      </c>
      <c r="E502" t="s">
        <v>643</v>
      </c>
    </row>
    <row r="503" spans="2:5" x14ac:dyDescent="0.2">
      <c r="B503">
        <v>501</v>
      </c>
      <c r="C503" s="3">
        <v>9268495</v>
      </c>
      <c r="D503" t="s">
        <v>183</v>
      </c>
      <c r="E503" t="s">
        <v>644</v>
      </c>
    </row>
    <row r="504" spans="2:5" x14ac:dyDescent="0.2">
      <c r="B504">
        <v>502</v>
      </c>
      <c r="C504" s="3">
        <v>9268450</v>
      </c>
      <c r="D504" t="s">
        <v>183</v>
      </c>
      <c r="E504" t="s">
        <v>645</v>
      </c>
    </row>
    <row r="505" spans="2:5" x14ac:dyDescent="0.2">
      <c r="B505">
        <v>503</v>
      </c>
      <c r="C505" s="3">
        <v>9268445</v>
      </c>
      <c r="D505" t="s">
        <v>183</v>
      </c>
      <c r="E505" t="s">
        <v>646</v>
      </c>
    </row>
    <row r="506" spans="2:5" x14ac:dyDescent="0.2">
      <c r="B506">
        <v>504</v>
      </c>
      <c r="C506" s="3">
        <v>9268433</v>
      </c>
      <c r="D506" t="s">
        <v>183</v>
      </c>
      <c r="E506" t="s">
        <v>647</v>
      </c>
    </row>
    <row r="507" spans="2:5" x14ac:dyDescent="0.2">
      <c r="B507">
        <v>505</v>
      </c>
      <c r="C507" s="3">
        <v>9268431</v>
      </c>
      <c r="D507" t="s">
        <v>183</v>
      </c>
      <c r="E507" t="s">
        <v>648</v>
      </c>
    </row>
    <row r="508" spans="2:5" x14ac:dyDescent="0.2">
      <c r="B508">
        <v>506</v>
      </c>
      <c r="C508" s="3">
        <v>9268429</v>
      </c>
      <c r="D508" t="s">
        <v>183</v>
      </c>
      <c r="E508" t="s">
        <v>649</v>
      </c>
    </row>
    <row r="509" spans="2:5" x14ac:dyDescent="0.2">
      <c r="B509">
        <v>507</v>
      </c>
      <c r="C509" s="3">
        <v>9268427</v>
      </c>
      <c r="D509" t="s">
        <v>183</v>
      </c>
      <c r="E509" t="s">
        <v>650</v>
      </c>
    </row>
    <row r="510" spans="2:5" x14ac:dyDescent="0.2">
      <c r="B510">
        <v>508</v>
      </c>
      <c r="C510" s="3">
        <v>9267805</v>
      </c>
      <c r="D510" t="s">
        <v>183</v>
      </c>
      <c r="E510" t="s">
        <v>651</v>
      </c>
    </row>
    <row r="511" spans="2:5" x14ac:dyDescent="0.2">
      <c r="B511">
        <v>509</v>
      </c>
      <c r="C511" s="3">
        <v>9267787</v>
      </c>
      <c r="D511" t="s">
        <v>183</v>
      </c>
      <c r="E511" t="s">
        <v>652</v>
      </c>
    </row>
    <row r="512" spans="2:5" x14ac:dyDescent="0.2">
      <c r="B512">
        <v>510</v>
      </c>
      <c r="C512" s="3">
        <v>9266310</v>
      </c>
      <c r="D512" t="s">
        <v>183</v>
      </c>
      <c r="E512" t="s">
        <v>653</v>
      </c>
    </row>
    <row r="513" spans="2:5" x14ac:dyDescent="0.2">
      <c r="B513">
        <v>511</v>
      </c>
      <c r="C513" t="s">
        <v>654</v>
      </c>
      <c r="D513" t="s">
        <v>183</v>
      </c>
      <c r="E513" t="s">
        <v>134</v>
      </c>
    </row>
    <row r="514" spans="2:5" x14ac:dyDescent="0.2">
      <c r="B514">
        <v>512</v>
      </c>
      <c r="C514" t="s">
        <v>655</v>
      </c>
      <c r="D514" t="s">
        <v>183</v>
      </c>
      <c r="E514" t="s">
        <v>656</v>
      </c>
    </row>
    <row r="515" spans="2:5" x14ac:dyDescent="0.2">
      <c r="B515">
        <v>513</v>
      </c>
      <c r="C515" t="s">
        <v>657</v>
      </c>
      <c r="D515" t="s">
        <v>183</v>
      </c>
      <c r="E515" t="s">
        <v>658</v>
      </c>
    </row>
    <row r="516" spans="2:5" x14ac:dyDescent="0.2">
      <c r="B516">
        <v>514</v>
      </c>
      <c r="C516" t="s">
        <v>659</v>
      </c>
      <c r="D516" t="s">
        <v>183</v>
      </c>
      <c r="E516" t="s">
        <v>169</v>
      </c>
    </row>
    <row r="517" spans="2:5" x14ac:dyDescent="0.2">
      <c r="B517">
        <v>515</v>
      </c>
      <c r="C517" t="s">
        <v>660</v>
      </c>
      <c r="D517" t="s">
        <v>183</v>
      </c>
      <c r="E517" t="s">
        <v>661</v>
      </c>
    </row>
    <row r="518" spans="2:5" x14ac:dyDescent="0.2">
      <c r="B518">
        <v>516</v>
      </c>
      <c r="C518" t="s">
        <v>662</v>
      </c>
      <c r="D518" t="s">
        <v>183</v>
      </c>
      <c r="E518" t="s">
        <v>663</v>
      </c>
    </row>
    <row r="519" spans="2:5" x14ac:dyDescent="0.2">
      <c r="B519">
        <v>517</v>
      </c>
      <c r="C519" t="s">
        <v>664</v>
      </c>
      <c r="D519" t="s">
        <v>183</v>
      </c>
      <c r="E519" t="s">
        <v>295</v>
      </c>
    </row>
    <row r="520" spans="2:5" x14ac:dyDescent="0.2">
      <c r="B520">
        <v>518</v>
      </c>
      <c r="C520" s="3">
        <v>9265084</v>
      </c>
      <c r="D520" t="s">
        <v>183</v>
      </c>
      <c r="E520" t="s">
        <v>665</v>
      </c>
    </row>
    <row r="521" spans="2:5" x14ac:dyDescent="0.2">
      <c r="B521">
        <v>519</v>
      </c>
      <c r="C521" s="3">
        <v>9264968</v>
      </c>
      <c r="D521" t="s">
        <v>183</v>
      </c>
      <c r="E521" t="s">
        <v>666</v>
      </c>
    </row>
    <row r="522" spans="2:5" x14ac:dyDescent="0.2">
      <c r="B522">
        <v>520</v>
      </c>
      <c r="C522" s="3">
        <v>9264862</v>
      </c>
      <c r="D522" t="s">
        <v>183</v>
      </c>
      <c r="E522" t="s">
        <v>667</v>
      </c>
    </row>
    <row r="523" spans="2:5" x14ac:dyDescent="0.2">
      <c r="B523">
        <v>521</v>
      </c>
      <c r="C523" s="3">
        <v>9264823</v>
      </c>
      <c r="D523" t="s">
        <v>183</v>
      </c>
      <c r="E523" t="s">
        <v>668</v>
      </c>
    </row>
    <row r="524" spans="2:5" x14ac:dyDescent="0.2">
      <c r="B524">
        <v>522</v>
      </c>
      <c r="C524" s="3">
        <v>9264740</v>
      </c>
      <c r="D524" t="s">
        <v>183</v>
      </c>
      <c r="E524" t="s">
        <v>669</v>
      </c>
    </row>
    <row r="525" spans="2:5" x14ac:dyDescent="0.2">
      <c r="B525">
        <v>523</v>
      </c>
      <c r="C525" s="3">
        <v>9264737</v>
      </c>
      <c r="D525" t="s">
        <v>183</v>
      </c>
      <c r="E525" t="s">
        <v>670</v>
      </c>
    </row>
    <row r="526" spans="2:5" x14ac:dyDescent="0.2">
      <c r="B526">
        <v>524</v>
      </c>
      <c r="C526" s="3">
        <v>9264661</v>
      </c>
      <c r="D526" t="s">
        <v>183</v>
      </c>
      <c r="E526" t="s">
        <v>671</v>
      </c>
    </row>
    <row r="527" spans="2:5" x14ac:dyDescent="0.2">
      <c r="B527">
        <v>525</v>
      </c>
      <c r="C527" s="3">
        <v>9264659</v>
      </c>
      <c r="D527" t="s">
        <v>183</v>
      </c>
      <c r="E527" t="s">
        <v>672</v>
      </c>
    </row>
    <row r="528" spans="2:5" x14ac:dyDescent="0.2">
      <c r="B528">
        <v>526</v>
      </c>
      <c r="C528" s="3">
        <v>9264591</v>
      </c>
      <c r="D528" t="s">
        <v>183</v>
      </c>
      <c r="E528" t="s">
        <v>673</v>
      </c>
    </row>
    <row r="529" spans="2:5" x14ac:dyDescent="0.2">
      <c r="B529">
        <v>527</v>
      </c>
      <c r="C529" s="3">
        <v>9264492</v>
      </c>
      <c r="D529" t="s">
        <v>183</v>
      </c>
      <c r="E529" t="s">
        <v>674</v>
      </c>
    </row>
    <row r="530" spans="2:5" x14ac:dyDescent="0.2">
      <c r="B530">
        <v>528</v>
      </c>
      <c r="C530" s="3">
        <v>9264464</v>
      </c>
      <c r="D530" t="s">
        <v>183</v>
      </c>
      <c r="E530" t="s">
        <v>675</v>
      </c>
    </row>
    <row r="531" spans="2:5" x14ac:dyDescent="0.2">
      <c r="B531">
        <v>529</v>
      </c>
      <c r="C531" s="3">
        <v>9264278</v>
      </c>
      <c r="D531" t="s">
        <v>183</v>
      </c>
      <c r="E531" t="s">
        <v>676</v>
      </c>
    </row>
    <row r="532" spans="2:5" x14ac:dyDescent="0.2">
      <c r="B532">
        <v>530</v>
      </c>
      <c r="C532" s="3">
        <v>9264234</v>
      </c>
      <c r="D532" t="s">
        <v>183</v>
      </c>
      <c r="E532" t="s">
        <v>677</v>
      </c>
    </row>
    <row r="533" spans="2:5" x14ac:dyDescent="0.2">
      <c r="B533">
        <v>531</v>
      </c>
      <c r="C533" s="3">
        <v>9264222</v>
      </c>
      <c r="D533" t="s">
        <v>183</v>
      </c>
      <c r="E533" t="s">
        <v>678</v>
      </c>
    </row>
    <row r="534" spans="2:5" x14ac:dyDescent="0.2">
      <c r="B534">
        <v>532</v>
      </c>
      <c r="C534" s="3">
        <v>9264066</v>
      </c>
      <c r="D534" t="s">
        <v>183</v>
      </c>
      <c r="E534" t="s">
        <v>679</v>
      </c>
    </row>
    <row r="535" spans="2:5" x14ac:dyDescent="0.2">
      <c r="B535">
        <v>533</v>
      </c>
      <c r="C535" s="3">
        <v>9263992</v>
      </c>
      <c r="D535" t="s">
        <v>183</v>
      </c>
      <c r="E535" t="s">
        <v>680</v>
      </c>
    </row>
    <row r="536" spans="2:5" x14ac:dyDescent="0.2">
      <c r="B536">
        <v>534</v>
      </c>
      <c r="C536" s="3">
        <v>9263842</v>
      </c>
      <c r="D536" t="s">
        <v>183</v>
      </c>
      <c r="E536" t="s">
        <v>681</v>
      </c>
    </row>
    <row r="537" spans="2:5" x14ac:dyDescent="0.2">
      <c r="B537">
        <v>535</v>
      </c>
      <c r="C537" s="3">
        <v>9263790</v>
      </c>
      <c r="D537" t="s">
        <v>183</v>
      </c>
      <c r="E537" t="s">
        <v>682</v>
      </c>
    </row>
    <row r="538" spans="2:5" x14ac:dyDescent="0.2">
      <c r="B538">
        <v>536</v>
      </c>
      <c r="C538" s="3">
        <v>9263618</v>
      </c>
      <c r="D538" t="s">
        <v>183</v>
      </c>
      <c r="E538" t="s">
        <v>683</v>
      </c>
    </row>
    <row r="539" spans="2:5" x14ac:dyDescent="0.2">
      <c r="B539">
        <v>537</v>
      </c>
      <c r="C539" s="3">
        <v>9263426</v>
      </c>
      <c r="D539" t="s">
        <v>183</v>
      </c>
      <c r="E539" t="s">
        <v>684</v>
      </c>
    </row>
    <row r="540" spans="2:5" x14ac:dyDescent="0.2">
      <c r="B540">
        <v>538</v>
      </c>
      <c r="C540" s="3">
        <v>9263204</v>
      </c>
      <c r="D540" t="s">
        <v>183</v>
      </c>
      <c r="E540" t="s">
        <v>685</v>
      </c>
    </row>
    <row r="541" spans="2:5" x14ac:dyDescent="0.2">
      <c r="B541">
        <v>539</v>
      </c>
      <c r="C541" s="3">
        <v>9263203</v>
      </c>
      <c r="D541" t="s">
        <v>183</v>
      </c>
      <c r="E541" t="s">
        <v>686</v>
      </c>
    </row>
    <row r="542" spans="2:5" x14ac:dyDescent="0.2">
      <c r="B542">
        <v>540</v>
      </c>
      <c r="C542" s="3">
        <v>9263135</v>
      </c>
      <c r="D542" t="s">
        <v>183</v>
      </c>
      <c r="E542" t="s">
        <v>687</v>
      </c>
    </row>
    <row r="543" spans="2:5" x14ac:dyDescent="0.2">
      <c r="B543">
        <v>541</v>
      </c>
      <c r="C543" s="3">
        <v>9263018</v>
      </c>
      <c r="D543" t="s">
        <v>183</v>
      </c>
      <c r="E543" t="s">
        <v>688</v>
      </c>
    </row>
    <row r="544" spans="2:5" x14ac:dyDescent="0.2">
      <c r="B544">
        <v>542</v>
      </c>
      <c r="C544" s="3">
        <v>9262992</v>
      </c>
      <c r="D544" t="s">
        <v>183</v>
      </c>
      <c r="E544" t="s">
        <v>689</v>
      </c>
    </row>
    <row r="545" spans="2:5" x14ac:dyDescent="0.2">
      <c r="B545">
        <v>543</v>
      </c>
      <c r="C545" s="3">
        <v>9262987</v>
      </c>
      <c r="D545" t="s">
        <v>183</v>
      </c>
      <c r="E545" t="s">
        <v>690</v>
      </c>
    </row>
    <row r="546" spans="2:5" x14ac:dyDescent="0.2">
      <c r="B546">
        <v>544</v>
      </c>
      <c r="C546" s="3">
        <v>9262798</v>
      </c>
      <c r="D546" t="s">
        <v>183</v>
      </c>
      <c r="E546" t="s">
        <v>691</v>
      </c>
    </row>
    <row r="547" spans="2:5" x14ac:dyDescent="0.2">
      <c r="B547">
        <v>545</v>
      </c>
      <c r="C547" s="3">
        <v>9262684</v>
      </c>
      <c r="D547" t="s">
        <v>183</v>
      </c>
      <c r="E547" t="s">
        <v>692</v>
      </c>
    </row>
    <row r="548" spans="2:5" x14ac:dyDescent="0.2">
      <c r="B548">
        <v>546</v>
      </c>
      <c r="C548" s="3">
        <v>9262612</v>
      </c>
      <c r="D548" t="s">
        <v>183</v>
      </c>
      <c r="E548" t="s">
        <v>693</v>
      </c>
    </row>
    <row r="549" spans="2:5" x14ac:dyDescent="0.2">
      <c r="B549">
        <v>547</v>
      </c>
      <c r="C549" s="3">
        <v>9262572</v>
      </c>
      <c r="D549" t="s">
        <v>183</v>
      </c>
      <c r="E549" t="s">
        <v>694</v>
      </c>
    </row>
    <row r="550" spans="2:5" x14ac:dyDescent="0.2">
      <c r="B550">
        <v>548</v>
      </c>
      <c r="C550" s="3">
        <v>9262534</v>
      </c>
      <c r="D550" t="s">
        <v>183</v>
      </c>
      <c r="E550" t="s">
        <v>695</v>
      </c>
    </row>
    <row r="551" spans="2:5" x14ac:dyDescent="0.2">
      <c r="B551">
        <v>549</v>
      </c>
      <c r="C551" s="3">
        <v>9262362</v>
      </c>
      <c r="D551" t="s">
        <v>183</v>
      </c>
      <c r="E551" t="s">
        <v>696</v>
      </c>
    </row>
    <row r="552" spans="2:5" x14ac:dyDescent="0.2">
      <c r="B552">
        <v>550</v>
      </c>
      <c r="C552" s="3">
        <v>9262353</v>
      </c>
      <c r="D552" t="s">
        <v>183</v>
      </c>
      <c r="E552" t="s">
        <v>697</v>
      </c>
    </row>
    <row r="553" spans="2:5" x14ac:dyDescent="0.2">
      <c r="B553">
        <v>551</v>
      </c>
      <c r="C553" s="3">
        <v>9262315</v>
      </c>
      <c r="D553" t="s">
        <v>183</v>
      </c>
      <c r="E553" t="s">
        <v>698</v>
      </c>
    </row>
    <row r="554" spans="2:5" x14ac:dyDescent="0.2">
      <c r="B554">
        <v>552</v>
      </c>
      <c r="C554" s="3">
        <v>9262194</v>
      </c>
      <c r="D554" t="s">
        <v>183</v>
      </c>
      <c r="E554" t="s">
        <v>699</v>
      </c>
    </row>
    <row r="555" spans="2:5" x14ac:dyDescent="0.2">
      <c r="B555">
        <v>553</v>
      </c>
      <c r="C555" s="3">
        <v>9262182</v>
      </c>
      <c r="D555" t="s">
        <v>183</v>
      </c>
      <c r="E555" t="s">
        <v>700</v>
      </c>
    </row>
    <row r="556" spans="2:5" x14ac:dyDescent="0.2">
      <c r="B556">
        <v>554</v>
      </c>
      <c r="C556" s="3">
        <v>9262029</v>
      </c>
      <c r="D556" t="s">
        <v>183</v>
      </c>
      <c r="E556" t="s">
        <v>701</v>
      </c>
    </row>
    <row r="557" spans="2:5" x14ac:dyDescent="0.2">
      <c r="B557">
        <v>555</v>
      </c>
      <c r="C557" s="3">
        <v>9261997</v>
      </c>
      <c r="D557" t="s">
        <v>183</v>
      </c>
      <c r="E557" t="s">
        <v>702</v>
      </c>
    </row>
    <row r="558" spans="2:5" x14ac:dyDescent="0.2">
      <c r="B558">
        <v>556</v>
      </c>
      <c r="C558" s="3">
        <v>9261984</v>
      </c>
      <c r="D558" t="s">
        <v>183</v>
      </c>
      <c r="E558" t="s">
        <v>703</v>
      </c>
    </row>
    <row r="559" spans="2:5" x14ac:dyDescent="0.2">
      <c r="B559">
        <v>557</v>
      </c>
      <c r="C559" s="3">
        <v>9261939</v>
      </c>
      <c r="D559" t="s">
        <v>183</v>
      </c>
      <c r="E559" t="s">
        <v>704</v>
      </c>
    </row>
    <row r="560" spans="2:5" x14ac:dyDescent="0.2">
      <c r="B560">
        <v>558</v>
      </c>
      <c r="C560" s="3">
        <v>9261919</v>
      </c>
      <c r="D560" t="s">
        <v>183</v>
      </c>
      <c r="E560" t="s">
        <v>705</v>
      </c>
    </row>
    <row r="561" spans="2:5" x14ac:dyDescent="0.2">
      <c r="B561">
        <v>559</v>
      </c>
      <c r="C561" s="3">
        <v>9261577</v>
      </c>
      <c r="D561" t="s">
        <v>183</v>
      </c>
      <c r="E561" t="s">
        <v>706</v>
      </c>
    </row>
    <row r="562" spans="2:5" x14ac:dyDescent="0.2">
      <c r="B562">
        <v>560</v>
      </c>
      <c r="C562" s="3">
        <v>9261381</v>
      </c>
      <c r="D562" t="s">
        <v>183</v>
      </c>
      <c r="E562" t="s">
        <v>707</v>
      </c>
    </row>
    <row r="563" spans="2:5" x14ac:dyDescent="0.2">
      <c r="B563">
        <v>561</v>
      </c>
      <c r="C563" s="3">
        <v>9261380</v>
      </c>
      <c r="D563" t="s">
        <v>183</v>
      </c>
      <c r="E563" t="s">
        <v>708</v>
      </c>
    </row>
    <row r="564" spans="2:5" x14ac:dyDescent="0.2">
      <c r="B564">
        <v>562</v>
      </c>
      <c r="C564" s="3">
        <v>9259904</v>
      </c>
      <c r="D564" t="s">
        <v>183</v>
      </c>
      <c r="E564" t="s">
        <v>709</v>
      </c>
    </row>
    <row r="565" spans="2:5" x14ac:dyDescent="0.2">
      <c r="B565">
        <v>563</v>
      </c>
      <c r="C565" s="3">
        <v>9259782</v>
      </c>
      <c r="D565" t="s">
        <v>183</v>
      </c>
      <c r="E565" t="s">
        <v>710</v>
      </c>
    </row>
    <row r="566" spans="2:5" x14ac:dyDescent="0.2">
      <c r="B566">
        <v>564</v>
      </c>
      <c r="C566" t="s">
        <v>711</v>
      </c>
      <c r="D566" t="s">
        <v>183</v>
      </c>
      <c r="E566" t="s">
        <v>411</v>
      </c>
    </row>
    <row r="567" spans="2:5" x14ac:dyDescent="0.2">
      <c r="B567">
        <v>565</v>
      </c>
      <c r="C567" t="s">
        <v>712</v>
      </c>
      <c r="D567" t="s">
        <v>183</v>
      </c>
      <c r="E567" t="s">
        <v>713</v>
      </c>
    </row>
    <row r="568" spans="2:5" x14ac:dyDescent="0.2">
      <c r="B568">
        <v>566</v>
      </c>
      <c r="C568" s="3">
        <v>9258906</v>
      </c>
      <c r="D568" t="s">
        <v>183</v>
      </c>
      <c r="E568" t="s">
        <v>714</v>
      </c>
    </row>
    <row r="569" spans="2:5" x14ac:dyDescent="0.2">
      <c r="B569">
        <v>567</v>
      </c>
      <c r="C569" s="3">
        <v>9258715</v>
      </c>
      <c r="D569" t="s">
        <v>183</v>
      </c>
      <c r="E569" t="s">
        <v>715</v>
      </c>
    </row>
    <row r="570" spans="2:5" x14ac:dyDescent="0.2">
      <c r="B570">
        <v>568</v>
      </c>
      <c r="C570" s="3">
        <v>9258693</v>
      </c>
      <c r="D570" t="s">
        <v>183</v>
      </c>
      <c r="E570" t="s">
        <v>716</v>
      </c>
    </row>
    <row r="571" spans="2:5" x14ac:dyDescent="0.2">
      <c r="B571">
        <v>569</v>
      </c>
      <c r="C571" s="3">
        <v>9258663</v>
      </c>
      <c r="D571" t="s">
        <v>183</v>
      </c>
      <c r="E571" t="s">
        <v>717</v>
      </c>
    </row>
    <row r="572" spans="2:5" x14ac:dyDescent="0.2">
      <c r="B572">
        <v>570</v>
      </c>
      <c r="C572" s="3">
        <v>9258015</v>
      </c>
      <c r="D572" t="s">
        <v>183</v>
      </c>
      <c r="E572" t="s">
        <v>718</v>
      </c>
    </row>
    <row r="573" spans="2:5" x14ac:dyDescent="0.2">
      <c r="B573">
        <v>571</v>
      </c>
      <c r="C573" s="3">
        <v>9257750</v>
      </c>
      <c r="D573" t="s">
        <v>183</v>
      </c>
      <c r="E573" t="s">
        <v>719</v>
      </c>
    </row>
    <row r="574" spans="2:5" x14ac:dyDescent="0.2">
      <c r="B574">
        <v>572</v>
      </c>
      <c r="C574" s="3">
        <v>9257218</v>
      </c>
      <c r="D574" t="s">
        <v>183</v>
      </c>
      <c r="E574" t="s">
        <v>720</v>
      </c>
    </row>
    <row r="575" spans="2:5" x14ac:dyDescent="0.2">
      <c r="B575">
        <v>573</v>
      </c>
      <c r="C575" s="3">
        <v>9257101</v>
      </c>
      <c r="D575" t="s">
        <v>183</v>
      </c>
      <c r="E575" t="s">
        <v>721</v>
      </c>
    </row>
    <row r="576" spans="2:5" x14ac:dyDescent="0.2">
      <c r="B576">
        <v>574</v>
      </c>
      <c r="C576" s="3">
        <v>9256653</v>
      </c>
      <c r="D576" t="s">
        <v>183</v>
      </c>
      <c r="E576" t="s">
        <v>722</v>
      </c>
    </row>
    <row r="577" spans="2:5" x14ac:dyDescent="0.2">
      <c r="B577">
        <v>575</v>
      </c>
      <c r="C577" s="3">
        <v>9256551</v>
      </c>
      <c r="D577" t="s">
        <v>183</v>
      </c>
      <c r="E577" t="s">
        <v>723</v>
      </c>
    </row>
    <row r="578" spans="2:5" x14ac:dyDescent="0.2">
      <c r="B578">
        <v>576</v>
      </c>
      <c r="C578" s="3">
        <v>9256484</v>
      </c>
      <c r="D578" t="s">
        <v>183</v>
      </c>
      <c r="E578" t="s">
        <v>724</v>
      </c>
    </row>
    <row r="579" spans="2:5" x14ac:dyDescent="0.2">
      <c r="B579">
        <v>577</v>
      </c>
      <c r="C579" s="3">
        <v>9256410</v>
      </c>
      <c r="D579" t="s">
        <v>183</v>
      </c>
      <c r="E579" t="s">
        <v>725</v>
      </c>
    </row>
    <row r="580" spans="2:5" x14ac:dyDescent="0.2">
      <c r="B580">
        <v>578</v>
      </c>
      <c r="C580" s="3">
        <v>9256322</v>
      </c>
      <c r="D580" t="s">
        <v>183</v>
      </c>
      <c r="E580" t="s">
        <v>726</v>
      </c>
    </row>
    <row r="581" spans="2:5" x14ac:dyDescent="0.2">
      <c r="B581">
        <v>579</v>
      </c>
      <c r="C581" s="3">
        <v>9256275</v>
      </c>
      <c r="D581" t="s">
        <v>183</v>
      </c>
      <c r="E581" t="s">
        <v>727</v>
      </c>
    </row>
    <row r="582" spans="2:5" x14ac:dyDescent="0.2">
      <c r="B582">
        <v>580</v>
      </c>
      <c r="C582" s="3">
        <v>9256250</v>
      </c>
      <c r="D582" t="s">
        <v>183</v>
      </c>
      <c r="E582" t="s">
        <v>728</v>
      </c>
    </row>
    <row r="583" spans="2:5" x14ac:dyDescent="0.2">
      <c r="B583">
        <v>581</v>
      </c>
      <c r="C583" s="3">
        <v>9255814</v>
      </c>
      <c r="D583" t="s">
        <v>183</v>
      </c>
      <c r="E583" t="s">
        <v>707</v>
      </c>
    </row>
    <row r="584" spans="2:5" x14ac:dyDescent="0.2">
      <c r="B584">
        <v>582</v>
      </c>
      <c r="C584" s="3">
        <v>9254636</v>
      </c>
      <c r="D584" t="s">
        <v>183</v>
      </c>
      <c r="E584" t="s">
        <v>729</v>
      </c>
    </row>
    <row r="585" spans="2:5" x14ac:dyDescent="0.2">
      <c r="B585">
        <v>583</v>
      </c>
      <c r="C585" s="3">
        <v>9254633</v>
      </c>
      <c r="D585" t="s">
        <v>183</v>
      </c>
      <c r="E585" t="s">
        <v>730</v>
      </c>
    </row>
    <row r="586" spans="2:5" x14ac:dyDescent="0.2">
      <c r="B586">
        <v>584</v>
      </c>
      <c r="C586" s="3">
        <v>9254521</v>
      </c>
      <c r="D586" t="s">
        <v>183</v>
      </c>
      <c r="E586" t="s">
        <v>731</v>
      </c>
    </row>
    <row r="587" spans="2:5" x14ac:dyDescent="0.2">
      <c r="B587">
        <v>585</v>
      </c>
      <c r="C587" t="s">
        <v>732</v>
      </c>
      <c r="D587" t="s">
        <v>183</v>
      </c>
      <c r="E587" t="s">
        <v>610</v>
      </c>
    </row>
    <row r="588" spans="2:5" x14ac:dyDescent="0.2">
      <c r="B588">
        <v>586</v>
      </c>
      <c r="C588" t="s">
        <v>733</v>
      </c>
      <c r="D588" t="s">
        <v>183</v>
      </c>
      <c r="E588" t="s">
        <v>169</v>
      </c>
    </row>
    <row r="589" spans="2:5" x14ac:dyDescent="0.2">
      <c r="B589">
        <v>587</v>
      </c>
      <c r="C589" t="s">
        <v>734</v>
      </c>
      <c r="D589" t="s">
        <v>183</v>
      </c>
      <c r="E589" t="s">
        <v>735</v>
      </c>
    </row>
    <row r="590" spans="2:5" x14ac:dyDescent="0.2">
      <c r="B590">
        <v>588</v>
      </c>
      <c r="C590" t="s">
        <v>736</v>
      </c>
      <c r="D590" t="s">
        <v>183</v>
      </c>
      <c r="E590" t="s">
        <v>663</v>
      </c>
    </row>
    <row r="591" spans="2:5" x14ac:dyDescent="0.2">
      <c r="B591">
        <v>589</v>
      </c>
      <c r="C591" s="3">
        <v>9253904</v>
      </c>
      <c r="D591" t="s">
        <v>183</v>
      </c>
      <c r="E591" t="s">
        <v>737</v>
      </c>
    </row>
    <row r="592" spans="2:5" x14ac:dyDescent="0.2">
      <c r="B592">
        <v>590</v>
      </c>
      <c r="C592" s="3">
        <v>9253815</v>
      </c>
      <c r="D592" t="s">
        <v>183</v>
      </c>
      <c r="E592" t="s">
        <v>738</v>
      </c>
    </row>
    <row r="593" spans="2:5" x14ac:dyDescent="0.2">
      <c r="B593">
        <v>591</v>
      </c>
      <c r="C593" s="3">
        <v>9253728</v>
      </c>
      <c r="D593" t="s">
        <v>183</v>
      </c>
      <c r="E593" t="s">
        <v>739</v>
      </c>
    </row>
    <row r="594" spans="2:5" x14ac:dyDescent="0.2">
      <c r="B594">
        <v>592</v>
      </c>
      <c r="C594" s="3">
        <v>9253714</v>
      </c>
      <c r="D594" t="s">
        <v>183</v>
      </c>
      <c r="E594" t="s">
        <v>740</v>
      </c>
    </row>
    <row r="595" spans="2:5" x14ac:dyDescent="0.2">
      <c r="B595">
        <v>593</v>
      </c>
      <c r="C595" s="3">
        <v>9253688</v>
      </c>
      <c r="D595" t="s">
        <v>183</v>
      </c>
      <c r="E595" t="s">
        <v>741</v>
      </c>
    </row>
    <row r="596" spans="2:5" x14ac:dyDescent="0.2">
      <c r="B596">
        <v>594</v>
      </c>
      <c r="C596" s="3">
        <v>9253664</v>
      </c>
      <c r="D596" t="s">
        <v>183</v>
      </c>
      <c r="E596" t="s">
        <v>742</v>
      </c>
    </row>
    <row r="597" spans="2:5" x14ac:dyDescent="0.2">
      <c r="B597">
        <v>595</v>
      </c>
      <c r="C597" s="3">
        <v>9253373</v>
      </c>
      <c r="D597" t="s">
        <v>183</v>
      </c>
      <c r="E597" t="s">
        <v>743</v>
      </c>
    </row>
    <row r="598" spans="2:5" x14ac:dyDescent="0.2">
      <c r="B598">
        <v>596</v>
      </c>
      <c r="C598" s="3">
        <v>9253238</v>
      </c>
      <c r="D598" t="s">
        <v>183</v>
      </c>
      <c r="E598" t="s">
        <v>744</v>
      </c>
    </row>
    <row r="599" spans="2:5" x14ac:dyDescent="0.2">
      <c r="B599">
        <v>597</v>
      </c>
      <c r="C599" s="3">
        <v>9252481</v>
      </c>
      <c r="D599" t="s">
        <v>183</v>
      </c>
      <c r="E599" t="s">
        <v>745</v>
      </c>
    </row>
    <row r="600" spans="2:5" x14ac:dyDescent="0.2">
      <c r="B600">
        <v>598</v>
      </c>
      <c r="C600" s="3">
        <v>9251855</v>
      </c>
      <c r="D600" t="s">
        <v>183</v>
      </c>
      <c r="E600" t="s">
        <v>746</v>
      </c>
    </row>
    <row r="601" spans="2:5" x14ac:dyDescent="0.2">
      <c r="B601">
        <v>599</v>
      </c>
      <c r="C601" s="3">
        <v>9251795</v>
      </c>
      <c r="D601" t="s">
        <v>183</v>
      </c>
      <c r="E601" t="s">
        <v>747</v>
      </c>
    </row>
    <row r="602" spans="2:5" x14ac:dyDescent="0.2">
      <c r="B602">
        <v>600</v>
      </c>
      <c r="C602" s="3">
        <v>9251773</v>
      </c>
      <c r="D602" t="s">
        <v>183</v>
      </c>
      <c r="E602" t="s">
        <v>748</v>
      </c>
    </row>
    <row r="603" spans="2:5" x14ac:dyDescent="0.2">
      <c r="B603">
        <v>601</v>
      </c>
      <c r="C603" s="3">
        <v>9251759</v>
      </c>
      <c r="D603" t="s">
        <v>183</v>
      </c>
      <c r="E603" t="s">
        <v>749</v>
      </c>
    </row>
    <row r="604" spans="2:5" x14ac:dyDescent="0.2">
      <c r="B604">
        <v>602</v>
      </c>
      <c r="C604" s="3">
        <v>9251643</v>
      </c>
      <c r="D604" t="s">
        <v>183</v>
      </c>
      <c r="E604" t="s">
        <v>750</v>
      </c>
    </row>
    <row r="605" spans="2:5" x14ac:dyDescent="0.2">
      <c r="B605">
        <v>603</v>
      </c>
      <c r="C605" s="3">
        <v>9251506</v>
      </c>
      <c r="D605" t="s">
        <v>183</v>
      </c>
      <c r="E605" t="s">
        <v>751</v>
      </c>
    </row>
    <row r="606" spans="2:5" x14ac:dyDescent="0.2">
      <c r="B606">
        <v>604</v>
      </c>
      <c r="C606" s="3">
        <v>9251431</v>
      </c>
      <c r="D606" t="s">
        <v>183</v>
      </c>
      <c r="E606" t="s">
        <v>752</v>
      </c>
    </row>
    <row r="607" spans="2:5" x14ac:dyDescent="0.2">
      <c r="B607">
        <v>605</v>
      </c>
      <c r="C607" s="3">
        <v>9251297</v>
      </c>
      <c r="D607" t="s">
        <v>183</v>
      </c>
      <c r="E607" t="s">
        <v>753</v>
      </c>
    </row>
    <row r="608" spans="2:5" x14ac:dyDescent="0.2">
      <c r="B608">
        <v>606</v>
      </c>
      <c r="C608" s="3">
        <v>9251255</v>
      </c>
      <c r="D608" t="s">
        <v>183</v>
      </c>
      <c r="E608" t="s">
        <v>754</v>
      </c>
    </row>
    <row r="609" spans="2:5" x14ac:dyDescent="0.2">
      <c r="B609">
        <v>607</v>
      </c>
      <c r="C609" s="3">
        <v>9251071</v>
      </c>
      <c r="D609" t="s">
        <v>183</v>
      </c>
      <c r="E609" t="s">
        <v>755</v>
      </c>
    </row>
    <row r="610" spans="2:5" x14ac:dyDescent="0.2">
      <c r="B610">
        <v>608</v>
      </c>
      <c r="C610" s="3">
        <v>9250956</v>
      </c>
      <c r="D610" t="s">
        <v>183</v>
      </c>
      <c r="E610" t="s">
        <v>756</v>
      </c>
    </row>
    <row r="611" spans="2:5" x14ac:dyDescent="0.2">
      <c r="B611">
        <v>609</v>
      </c>
      <c r="C611" s="3">
        <v>9250814</v>
      </c>
      <c r="D611" t="s">
        <v>183</v>
      </c>
      <c r="E611" t="s">
        <v>757</v>
      </c>
    </row>
    <row r="612" spans="2:5" x14ac:dyDescent="0.2">
      <c r="B612">
        <v>610</v>
      </c>
      <c r="C612" s="3">
        <v>9250798</v>
      </c>
      <c r="D612" t="s">
        <v>183</v>
      </c>
      <c r="E612" t="s">
        <v>758</v>
      </c>
    </row>
    <row r="613" spans="2:5" x14ac:dyDescent="0.2">
      <c r="B613">
        <v>611</v>
      </c>
      <c r="C613" s="3">
        <v>9250795</v>
      </c>
      <c r="D613" t="s">
        <v>183</v>
      </c>
      <c r="E613" t="s">
        <v>338</v>
      </c>
    </row>
    <row r="614" spans="2:5" x14ac:dyDescent="0.2">
      <c r="B614">
        <v>612</v>
      </c>
      <c r="C614" s="3">
        <v>9250783</v>
      </c>
      <c r="D614" t="s">
        <v>183</v>
      </c>
      <c r="E614" t="s">
        <v>759</v>
      </c>
    </row>
    <row r="615" spans="2:5" x14ac:dyDescent="0.2">
      <c r="B615">
        <v>613</v>
      </c>
      <c r="C615" s="3">
        <v>9250734</v>
      </c>
      <c r="D615" t="s">
        <v>183</v>
      </c>
      <c r="E615" t="s">
        <v>760</v>
      </c>
    </row>
    <row r="616" spans="2:5" x14ac:dyDescent="0.2">
      <c r="B616">
        <v>614</v>
      </c>
      <c r="C616" s="3">
        <v>9250700</v>
      </c>
      <c r="D616" t="s">
        <v>183</v>
      </c>
      <c r="E616" t="s">
        <v>761</v>
      </c>
    </row>
    <row r="617" spans="2:5" x14ac:dyDescent="0.2">
      <c r="B617">
        <v>615</v>
      </c>
      <c r="C617" s="3">
        <v>9250697</v>
      </c>
      <c r="D617" t="s">
        <v>183</v>
      </c>
      <c r="E617" t="s">
        <v>762</v>
      </c>
    </row>
    <row r="618" spans="2:5" x14ac:dyDescent="0.2">
      <c r="B618">
        <v>616</v>
      </c>
      <c r="C618" s="3">
        <v>9250665</v>
      </c>
      <c r="D618" t="s">
        <v>183</v>
      </c>
      <c r="E618" t="s">
        <v>763</v>
      </c>
    </row>
    <row r="619" spans="2:5" x14ac:dyDescent="0.2">
      <c r="B619">
        <v>617</v>
      </c>
      <c r="C619" s="3">
        <v>9250092</v>
      </c>
      <c r="D619" t="s">
        <v>183</v>
      </c>
      <c r="E619" t="s">
        <v>764</v>
      </c>
    </row>
    <row r="620" spans="2:5" x14ac:dyDescent="0.2">
      <c r="B620">
        <v>618</v>
      </c>
      <c r="C620" s="3">
        <v>9250091</v>
      </c>
      <c r="D620" t="s">
        <v>183</v>
      </c>
      <c r="E620" t="s">
        <v>765</v>
      </c>
    </row>
    <row r="621" spans="2:5" x14ac:dyDescent="0.2">
      <c r="B621">
        <v>619</v>
      </c>
      <c r="C621" t="s">
        <v>766</v>
      </c>
      <c r="D621" t="s">
        <v>183</v>
      </c>
      <c r="E621" t="s">
        <v>767</v>
      </c>
    </row>
    <row r="622" spans="2:5" x14ac:dyDescent="0.2">
      <c r="B622">
        <v>620</v>
      </c>
      <c r="C622" t="s">
        <v>768</v>
      </c>
      <c r="D622" t="s">
        <v>183</v>
      </c>
      <c r="E622" t="s">
        <v>129</v>
      </c>
    </row>
    <row r="623" spans="2:5" x14ac:dyDescent="0.2">
      <c r="B623">
        <v>621</v>
      </c>
      <c r="C623" t="s">
        <v>769</v>
      </c>
      <c r="D623" t="s">
        <v>183</v>
      </c>
      <c r="E623" t="s">
        <v>129</v>
      </c>
    </row>
    <row r="624" spans="2:5" x14ac:dyDescent="0.2">
      <c r="B624">
        <v>622</v>
      </c>
      <c r="C624" t="s">
        <v>770</v>
      </c>
      <c r="D624" t="s">
        <v>183</v>
      </c>
      <c r="E624" t="s">
        <v>169</v>
      </c>
    </row>
    <row r="625" spans="2:5" x14ac:dyDescent="0.2">
      <c r="B625">
        <v>623</v>
      </c>
      <c r="C625" t="s">
        <v>771</v>
      </c>
      <c r="D625" t="s">
        <v>183</v>
      </c>
      <c r="E625" t="s">
        <v>772</v>
      </c>
    </row>
    <row r="626" spans="2:5" x14ac:dyDescent="0.2">
      <c r="B626">
        <v>624</v>
      </c>
      <c r="C626" t="s">
        <v>773</v>
      </c>
      <c r="D626" t="s">
        <v>183</v>
      </c>
      <c r="E626" t="s">
        <v>663</v>
      </c>
    </row>
    <row r="627" spans="2:5" x14ac:dyDescent="0.2">
      <c r="B627">
        <v>625</v>
      </c>
      <c r="C627" t="s">
        <v>774</v>
      </c>
      <c r="D627" t="s">
        <v>183</v>
      </c>
      <c r="E627" t="s">
        <v>663</v>
      </c>
    </row>
    <row r="628" spans="2:5" x14ac:dyDescent="0.2">
      <c r="B628">
        <v>626</v>
      </c>
      <c r="C628" t="s">
        <v>775</v>
      </c>
      <c r="D628" t="s">
        <v>183</v>
      </c>
      <c r="E628" t="s">
        <v>663</v>
      </c>
    </row>
    <row r="629" spans="2:5" x14ac:dyDescent="0.2">
      <c r="B629">
        <v>627</v>
      </c>
      <c r="C629" t="s">
        <v>776</v>
      </c>
      <c r="D629" t="s">
        <v>183</v>
      </c>
      <c r="E629" t="s">
        <v>295</v>
      </c>
    </row>
    <row r="630" spans="2:5" x14ac:dyDescent="0.2">
      <c r="B630">
        <v>628</v>
      </c>
      <c r="C630" s="3">
        <v>9247611</v>
      </c>
      <c r="D630" t="s">
        <v>183</v>
      </c>
      <c r="E630" t="s">
        <v>777</v>
      </c>
    </row>
    <row r="631" spans="2:5" x14ac:dyDescent="0.2">
      <c r="B631">
        <v>629</v>
      </c>
      <c r="C631" s="3">
        <v>9247578</v>
      </c>
      <c r="D631" t="s">
        <v>183</v>
      </c>
      <c r="E631" t="s">
        <v>778</v>
      </c>
    </row>
    <row r="632" spans="2:5" x14ac:dyDescent="0.2">
      <c r="B632">
        <v>630</v>
      </c>
      <c r="C632" s="3">
        <v>9247542</v>
      </c>
      <c r="D632" t="s">
        <v>183</v>
      </c>
      <c r="E632" t="s">
        <v>779</v>
      </c>
    </row>
    <row r="633" spans="2:5" x14ac:dyDescent="0.2">
      <c r="B633">
        <v>631</v>
      </c>
      <c r="C633" s="3">
        <v>9247531</v>
      </c>
      <c r="D633" t="s">
        <v>183</v>
      </c>
      <c r="E633" t="s">
        <v>780</v>
      </c>
    </row>
    <row r="634" spans="2:5" x14ac:dyDescent="0.2">
      <c r="B634">
        <v>632</v>
      </c>
      <c r="C634" s="3">
        <v>9247497</v>
      </c>
      <c r="D634" t="s">
        <v>183</v>
      </c>
      <c r="E634" t="s">
        <v>781</v>
      </c>
    </row>
    <row r="635" spans="2:5" x14ac:dyDescent="0.2">
      <c r="B635">
        <v>633</v>
      </c>
      <c r="C635" s="3">
        <v>9247449</v>
      </c>
      <c r="D635" t="s">
        <v>183</v>
      </c>
      <c r="E635" t="s">
        <v>782</v>
      </c>
    </row>
    <row r="636" spans="2:5" x14ac:dyDescent="0.2">
      <c r="B636">
        <v>634</v>
      </c>
      <c r="C636" s="3">
        <v>9247424</v>
      </c>
      <c r="D636" t="s">
        <v>183</v>
      </c>
      <c r="E636" t="s">
        <v>783</v>
      </c>
    </row>
    <row r="637" spans="2:5" x14ac:dyDescent="0.2">
      <c r="B637">
        <v>635</v>
      </c>
      <c r="C637" s="3">
        <v>9247393</v>
      </c>
      <c r="D637" t="s">
        <v>183</v>
      </c>
      <c r="E637" t="s">
        <v>784</v>
      </c>
    </row>
    <row r="638" spans="2:5" x14ac:dyDescent="0.2">
      <c r="B638">
        <v>636</v>
      </c>
      <c r="C638" s="3">
        <v>9247377</v>
      </c>
      <c r="D638" t="s">
        <v>183</v>
      </c>
      <c r="E638" t="s">
        <v>785</v>
      </c>
    </row>
    <row r="639" spans="2:5" x14ac:dyDescent="0.2">
      <c r="B639">
        <v>637</v>
      </c>
      <c r="C639" s="3">
        <v>9247348</v>
      </c>
      <c r="D639" t="s">
        <v>183</v>
      </c>
      <c r="E639" t="s">
        <v>786</v>
      </c>
    </row>
    <row r="640" spans="2:5" x14ac:dyDescent="0.2">
      <c r="B640">
        <v>638</v>
      </c>
      <c r="C640" s="3">
        <v>9247345</v>
      </c>
      <c r="D640" t="s">
        <v>183</v>
      </c>
      <c r="E640" t="s">
        <v>787</v>
      </c>
    </row>
    <row r="641" spans="2:5" x14ac:dyDescent="0.2">
      <c r="B641">
        <v>639</v>
      </c>
      <c r="C641" s="3">
        <v>9247275</v>
      </c>
      <c r="D641" t="s">
        <v>183</v>
      </c>
      <c r="E641" t="s">
        <v>788</v>
      </c>
    </row>
    <row r="642" spans="2:5" x14ac:dyDescent="0.2">
      <c r="B642">
        <v>640</v>
      </c>
      <c r="C642" s="3">
        <v>9247133</v>
      </c>
      <c r="D642" t="s">
        <v>183</v>
      </c>
      <c r="E642" t="s">
        <v>789</v>
      </c>
    </row>
    <row r="643" spans="2:5" x14ac:dyDescent="0.2">
      <c r="B643">
        <v>641</v>
      </c>
      <c r="C643" s="3">
        <v>9247016</v>
      </c>
      <c r="D643" t="s">
        <v>183</v>
      </c>
      <c r="E643" t="s">
        <v>790</v>
      </c>
    </row>
    <row r="644" spans="2:5" x14ac:dyDescent="0.2">
      <c r="B644">
        <v>642</v>
      </c>
      <c r="C644" s="3">
        <v>9247000</v>
      </c>
      <c r="D644" t="s">
        <v>183</v>
      </c>
      <c r="E644" t="s">
        <v>791</v>
      </c>
    </row>
    <row r="645" spans="2:5" x14ac:dyDescent="0.2">
      <c r="B645">
        <v>643</v>
      </c>
      <c r="C645" s="3">
        <v>9246843</v>
      </c>
      <c r="D645" t="s">
        <v>183</v>
      </c>
      <c r="E645" t="s">
        <v>792</v>
      </c>
    </row>
    <row r="646" spans="2:5" x14ac:dyDescent="0.2">
      <c r="B646">
        <v>644</v>
      </c>
      <c r="C646" s="3">
        <v>9246486</v>
      </c>
      <c r="D646" t="s">
        <v>183</v>
      </c>
      <c r="E646" t="s">
        <v>793</v>
      </c>
    </row>
    <row r="647" spans="2:5" x14ac:dyDescent="0.2">
      <c r="B647">
        <v>645</v>
      </c>
      <c r="C647" s="3">
        <v>9246221</v>
      </c>
      <c r="D647" t="s">
        <v>183</v>
      </c>
      <c r="E647" t="s">
        <v>794</v>
      </c>
    </row>
    <row r="648" spans="2:5" x14ac:dyDescent="0.2">
      <c r="B648">
        <v>646</v>
      </c>
      <c r="C648" s="3">
        <v>9246214</v>
      </c>
      <c r="D648" t="s">
        <v>183</v>
      </c>
      <c r="E648" t="s">
        <v>795</v>
      </c>
    </row>
    <row r="649" spans="2:5" x14ac:dyDescent="0.2">
      <c r="B649">
        <v>647</v>
      </c>
      <c r="C649" s="3">
        <v>9245917</v>
      </c>
      <c r="D649" t="s">
        <v>183</v>
      </c>
      <c r="E649" t="s">
        <v>796</v>
      </c>
    </row>
    <row r="650" spans="2:5" x14ac:dyDescent="0.2">
      <c r="B650">
        <v>648</v>
      </c>
      <c r="C650" s="3">
        <v>9245643</v>
      </c>
      <c r="D650" t="s">
        <v>183</v>
      </c>
      <c r="E650" t="s">
        <v>797</v>
      </c>
    </row>
    <row r="651" spans="2:5" x14ac:dyDescent="0.2">
      <c r="B651">
        <v>649</v>
      </c>
      <c r="C651" s="3">
        <v>9245616</v>
      </c>
      <c r="D651" t="s">
        <v>183</v>
      </c>
      <c r="E651" t="s">
        <v>798</v>
      </c>
    </row>
    <row r="652" spans="2:5" x14ac:dyDescent="0.2">
      <c r="B652">
        <v>650</v>
      </c>
      <c r="C652" s="3">
        <v>9245527</v>
      </c>
      <c r="D652" t="s">
        <v>183</v>
      </c>
      <c r="E652" t="s">
        <v>799</v>
      </c>
    </row>
    <row r="653" spans="2:5" x14ac:dyDescent="0.2">
      <c r="B653">
        <v>651</v>
      </c>
      <c r="C653" s="3">
        <v>9245493</v>
      </c>
      <c r="D653" t="s">
        <v>183</v>
      </c>
      <c r="E653" t="s">
        <v>800</v>
      </c>
    </row>
    <row r="654" spans="2:5" x14ac:dyDescent="0.2">
      <c r="B654">
        <v>652</v>
      </c>
      <c r="C654" s="3">
        <v>9245487</v>
      </c>
      <c r="D654" t="s">
        <v>183</v>
      </c>
      <c r="E654" t="s">
        <v>801</v>
      </c>
    </row>
    <row r="655" spans="2:5" x14ac:dyDescent="0.2">
      <c r="B655">
        <v>653</v>
      </c>
      <c r="C655" s="3">
        <v>9245368</v>
      </c>
      <c r="D655" t="s">
        <v>183</v>
      </c>
      <c r="E655" t="s">
        <v>802</v>
      </c>
    </row>
    <row r="656" spans="2:5" x14ac:dyDescent="0.2">
      <c r="B656">
        <v>654</v>
      </c>
      <c r="C656" s="3">
        <v>9245358</v>
      </c>
      <c r="D656" t="s">
        <v>183</v>
      </c>
      <c r="E656" t="s">
        <v>803</v>
      </c>
    </row>
    <row r="657" spans="2:5" x14ac:dyDescent="0.2">
      <c r="B657">
        <v>655</v>
      </c>
      <c r="C657" s="3">
        <v>9245259</v>
      </c>
      <c r="D657" t="s">
        <v>183</v>
      </c>
      <c r="E657" t="s">
        <v>804</v>
      </c>
    </row>
    <row r="658" spans="2:5" x14ac:dyDescent="0.2">
      <c r="B658">
        <v>656</v>
      </c>
      <c r="C658" s="3">
        <v>9245194</v>
      </c>
      <c r="D658" t="s">
        <v>183</v>
      </c>
      <c r="E658" t="s">
        <v>805</v>
      </c>
    </row>
    <row r="659" spans="2:5" x14ac:dyDescent="0.2">
      <c r="B659">
        <v>657</v>
      </c>
      <c r="C659" s="3">
        <v>9245112</v>
      </c>
      <c r="D659" t="s">
        <v>183</v>
      </c>
      <c r="E659" t="s">
        <v>806</v>
      </c>
    </row>
    <row r="660" spans="2:5" x14ac:dyDescent="0.2">
      <c r="B660">
        <v>658</v>
      </c>
      <c r="C660" s="3">
        <v>9244914</v>
      </c>
      <c r="D660" t="s">
        <v>183</v>
      </c>
      <c r="E660" t="s">
        <v>807</v>
      </c>
    </row>
    <row r="661" spans="2:5" x14ac:dyDescent="0.2">
      <c r="B661">
        <v>659</v>
      </c>
      <c r="C661" s="3">
        <v>9244673</v>
      </c>
      <c r="D661" t="s">
        <v>183</v>
      </c>
      <c r="E661" t="s">
        <v>808</v>
      </c>
    </row>
    <row r="662" spans="2:5" x14ac:dyDescent="0.2">
      <c r="B662">
        <v>660</v>
      </c>
      <c r="C662" s="3">
        <v>9244606</v>
      </c>
      <c r="D662" t="s">
        <v>183</v>
      </c>
      <c r="E662" t="s">
        <v>809</v>
      </c>
    </row>
    <row r="663" spans="2:5" x14ac:dyDescent="0.2">
      <c r="B663">
        <v>661</v>
      </c>
      <c r="C663" s="3">
        <v>9244605</v>
      </c>
      <c r="D663" t="s">
        <v>183</v>
      </c>
      <c r="E663" t="s">
        <v>810</v>
      </c>
    </row>
    <row r="664" spans="2:5" x14ac:dyDescent="0.2">
      <c r="B664">
        <v>662</v>
      </c>
      <c r="C664" s="3">
        <v>9244586</v>
      </c>
      <c r="D664" t="s">
        <v>183</v>
      </c>
      <c r="E664" t="s">
        <v>811</v>
      </c>
    </row>
    <row r="665" spans="2:5" x14ac:dyDescent="0.2">
      <c r="B665">
        <v>663</v>
      </c>
      <c r="C665" s="3">
        <v>9244584</v>
      </c>
      <c r="D665" t="s">
        <v>183</v>
      </c>
      <c r="E665" t="s">
        <v>812</v>
      </c>
    </row>
    <row r="666" spans="2:5" x14ac:dyDescent="0.2">
      <c r="B666">
        <v>664</v>
      </c>
      <c r="C666" s="3">
        <v>9244561</v>
      </c>
      <c r="D666" t="s">
        <v>183</v>
      </c>
      <c r="E666" t="s">
        <v>813</v>
      </c>
    </row>
    <row r="667" spans="2:5" x14ac:dyDescent="0.2">
      <c r="B667">
        <v>665</v>
      </c>
      <c r="C667" s="3">
        <v>9244536</v>
      </c>
      <c r="D667" t="s">
        <v>183</v>
      </c>
      <c r="E667" t="s">
        <v>814</v>
      </c>
    </row>
    <row r="668" spans="2:5" x14ac:dyDescent="0.2">
      <c r="B668">
        <v>666</v>
      </c>
      <c r="C668" s="3">
        <v>9244499</v>
      </c>
      <c r="D668" t="s">
        <v>183</v>
      </c>
      <c r="E668" t="s">
        <v>815</v>
      </c>
    </row>
    <row r="669" spans="2:5" x14ac:dyDescent="0.2">
      <c r="B669">
        <v>667</v>
      </c>
      <c r="C669" s="3">
        <v>9244492</v>
      </c>
      <c r="D669" t="s">
        <v>183</v>
      </c>
      <c r="E669" t="s">
        <v>816</v>
      </c>
    </row>
    <row r="670" spans="2:5" x14ac:dyDescent="0.2">
      <c r="B670">
        <v>668</v>
      </c>
      <c r="C670" s="3">
        <v>9244253</v>
      </c>
      <c r="D670" t="s">
        <v>183</v>
      </c>
      <c r="E670" t="s">
        <v>817</v>
      </c>
    </row>
    <row r="671" spans="2:5" x14ac:dyDescent="0.2">
      <c r="B671">
        <v>669</v>
      </c>
      <c r="C671" s="3">
        <v>9244215</v>
      </c>
      <c r="D671" t="s">
        <v>183</v>
      </c>
      <c r="E671" t="s">
        <v>818</v>
      </c>
    </row>
    <row r="672" spans="2:5" x14ac:dyDescent="0.2">
      <c r="B672">
        <v>670</v>
      </c>
      <c r="C672" s="3">
        <v>9243924</v>
      </c>
      <c r="D672" t="s">
        <v>183</v>
      </c>
      <c r="E672" t="s">
        <v>819</v>
      </c>
    </row>
    <row r="673" spans="2:5" x14ac:dyDescent="0.2">
      <c r="B673">
        <v>671</v>
      </c>
      <c r="C673" s="3">
        <v>9242429</v>
      </c>
      <c r="D673" t="s">
        <v>183</v>
      </c>
      <c r="E673" t="s">
        <v>820</v>
      </c>
    </row>
    <row r="674" spans="2:5" x14ac:dyDescent="0.2">
      <c r="B674">
        <v>672</v>
      </c>
      <c r="C674" t="s">
        <v>821</v>
      </c>
      <c r="D674" t="s">
        <v>183</v>
      </c>
      <c r="E674" t="s">
        <v>129</v>
      </c>
    </row>
    <row r="675" spans="2:5" x14ac:dyDescent="0.2">
      <c r="B675">
        <v>673</v>
      </c>
      <c r="C675" s="3">
        <v>9241366</v>
      </c>
      <c r="D675" t="s">
        <v>183</v>
      </c>
      <c r="E675" t="s">
        <v>822</v>
      </c>
    </row>
    <row r="676" spans="2:5" x14ac:dyDescent="0.2">
      <c r="B676">
        <v>674</v>
      </c>
      <c r="C676" s="3">
        <v>9241338</v>
      </c>
      <c r="D676" t="s">
        <v>183</v>
      </c>
      <c r="E676" t="s">
        <v>823</v>
      </c>
    </row>
    <row r="677" spans="2:5" x14ac:dyDescent="0.2">
      <c r="B677">
        <v>675</v>
      </c>
      <c r="C677" s="3">
        <v>9241311</v>
      </c>
      <c r="D677" t="s">
        <v>183</v>
      </c>
      <c r="E677" t="s">
        <v>824</v>
      </c>
    </row>
    <row r="678" spans="2:5" x14ac:dyDescent="0.2">
      <c r="B678">
        <v>676</v>
      </c>
      <c r="C678" s="3">
        <v>9241309</v>
      </c>
      <c r="D678" t="s">
        <v>183</v>
      </c>
      <c r="E678" t="s">
        <v>825</v>
      </c>
    </row>
    <row r="679" spans="2:5" x14ac:dyDescent="0.2">
      <c r="B679">
        <v>677</v>
      </c>
      <c r="C679" s="3">
        <v>9241293</v>
      </c>
      <c r="D679" t="s">
        <v>183</v>
      </c>
      <c r="E679" t="s">
        <v>826</v>
      </c>
    </row>
    <row r="680" spans="2:5" x14ac:dyDescent="0.2">
      <c r="B680">
        <v>678</v>
      </c>
      <c r="C680" s="3">
        <v>9241245</v>
      </c>
      <c r="D680" t="s">
        <v>183</v>
      </c>
      <c r="E680" t="s">
        <v>827</v>
      </c>
    </row>
    <row r="681" spans="2:5" x14ac:dyDescent="0.2">
      <c r="B681">
        <v>679</v>
      </c>
      <c r="C681" s="3">
        <v>9240763</v>
      </c>
      <c r="D681" t="s">
        <v>183</v>
      </c>
      <c r="E681" t="s">
        <v>828</v>
      </c>
    </row>
    <row r="682" spans="2:5" x14ac:dyDescent="0.2">
      <c r="B682">
        <v>680</v>
      </c>
      <c r="C682" s="3">
        <v>9240700</v>
      </c>
      <c r="D682" t="s">
        <v>183</v>
      </c>
      <c r="E682" t="s">
        <v>829</v>
      </c>
    </row>
    <row r="683" spans="2:5" x14ac:dyDescent="0.2">
      <c r="B683">
        <v>681</v>
      </c>
      <c r="C683" s="3">
        <v>9240215</v>
      </c>
      <c r="D683" t="s">
        <v>183</v>
      </c>
      <c r="E683" t="s">
        <v>830</v>
      </c>
    </row>
    <row r="684" spans="2:5" x14ac:dyDescent="0.2">
      <c r="B684">
        <v>682</v>
      </c>
      <c r="C684" s="3">
        <v>9239785</v>
      </c>
      <c r="D684" t="s">
        <v>183</v>
      </c>
      <c r="E684" t="s">
        <v>831</v>
      </c>
    </row>
    <row r="685" spans="2:5" x14ac:dyDescent="0.2">
      <c r="B685">
        <v>683</v>
      </c>
      <c r="C685" s="3">
        <v>9239677</v>
      </c>
      <c r="D685" t="s">
        <v>183</v>
      </c>
      <c r="E685" t="s">
        <v>832</v>
      </c>
    </row>
    <row r="686" spans="2:5" x14ac:dyDescent="0.2">
      <c r="B686">
        <v>684</v>
      </c>
      <c r="C686" s="3">
        <v>9239673</v>
      </c>
      <c r="D686" t="s">
        <v>183</v>
      </c>
      <c r="E686" t="s">
        <v>462</v>
      </c>
    </row>
    <row r="687" spans="2:5" x14ac:dyDescent="0.2">
      <c r="B687">
        <v>685</v>
      </c>
      <c r="C687" s="3">
        <v>9239606</v>
      </c>
      <c r="D687" t="s">
        <v>183</v>
      </c>
      <c r="E687" t="s">
        <v>833</v>
      </c>
    </row>
    <row r="688" spans="2:5" x14ac:dyDescent="0.2">
      <c r="B688">
        <v>686</v>
      </c>
      <c r="C688" s="3">
        <v>9239598</v>
      </c>
      <c r="D688" t="s">
        <v>183</v>
      </c>
      <c r="E688" t="s">
        <v>834</v>
      </c>
    </row>
    <row r="689" spans="2:5" x14ac:dyDescent="0.2">
      <c r="B689">
        <v>687</v>
      </c>
      <c r="C689" s="3">
        <v>9239496</v>
      </c>
      <c r="D689" t="s">
        <v>183</v>
      </c>
      <c r="E689" t="s">
        <v>835</v>
      </c>
    </row>
    <row r="690" spans="2:5" x14ac:dyDescent="0.2">
      <c r="B690">
        <v>688</v>
      </c>
      <c r="C690" s="3">
        <v>9239490</v>
      </c>
      <c r="D690" t="s">
        <v>183</v>
      </c>
      <c r="E690" t="s">
        <v>836</v>
      </c>
    </row>
    <row r="691" spans="2:5" x14ac:dyDescent="0.2">
      <c r="B691">
        <v>689</v>
      </c>
      <c r="C691" s="3">
        <v>9239489</v>
      </c>
      <c r="D691" t="s">
        <v>183</v>
      </c>
      <c r="E691" t="s">
        <v>837</v>
      </c>
    </row>
    <row r="692" spans="2:5" x14ac:dyDescent="0.2">
      <c r="B692">
        <v>690</v>
      </c>
      <c r="C692" s="3">
        <v>9239467</v>
      </c>
      <c r="D692" t="s">
        <v>183</v>
      </c>
      <c r="E692" t="s">
        <v>838</v>
      </c>
    </row>
    <row r="693" spans="2:5" x14ac:dyDescent="0.2">
      <c r="B693">
        <v>691</v>
      </c>
      <c r="C693" s="3">
        <v>9239422</v>
      </c>
      <c r="D693" t="s">
        <v>183</v>
      </c>
      <c r="E693" t="s">
        <v>839</v>
      </c>
    </row>
    <row r="694" spans="2:5" x14ac:dyDescent="0.2">
      <c r="B694">
        <v>692</v>
      </c>
      <c r="C694" s="3">
        <v>9238266</v>
      </c>
      <c r="D694" t="s">
        <v>183</v>
      </c>
      <c r="E694" t="s">
        <v>840</v>
      </c>
    </row>
    <row r="695" spans="2:5" x14ac:dyDescent="0.2">
      <c r="B695">
        <v>693</v>
      </c>
      <c r="C695" t="s">
        <v>841</v>
      </c>
      <c r="D695" t="s">
        <v>183</v>
      </c>
      <c r="E695" t="s">
        <v>842</v>
      </c>
    </row>
    <row r="696" spans="2:5" x14ac:dyDescent="0.2">
      <c r="B696">
        <v>694</v>
      </c>
      <c r="C696" t="s">
        <v>843</v>
      </c>
      <c r="D696" t="s">
        <v>183</v>
      </c>
      <c r="E696" t="s">
        <v>129</v>
      </c>
    </row>
    <row r="697" spans="2:5" x14ac:dyDescent="0.2">
      <c r="B697">
        <v>695</v>
      </c>
      <c r="C697" t="s">
        <v>844</v>
      </c>
      <c r="D697" t="s">
        <v>183</v>
      </c>
      <c r="E697" t="s">
        <v>169</v>
      </c>
    </row>
    <row r="698" spans="2:5" x14ac:dyDescent="0.2">
      <c r="B698">
        <v>696</v>
      </c>
      <c r="C698" t="s">
        <v>845</v>
      </c>
      <c r="D698" t="s">
        <v>183</v>
      </c>
      <c r="E698" t="s">
        <v>295</v>
      </c>
    </row>
    <row r="699" spans="2:5" x14ac:dyDescent="0.2">
      <c r="B699">
        <v>697</v>
      </c>
      <c r="C699" s="3">
        <v>9237661</v>
      </c>
      <c r="D699" t="s">
        <v>183</v>
      </c>
      <c r="E699" t="s">
        <v>846</v>
      </c>
    </row>
    <row r="700" spans="2:5" x14ac:dyDescent="0.2">
      <c r="B700">
        <v>698</v>
      </c>
      <c r="C700" s="3">
        <v>9237602</v>
      </c>
      <c r="D700" t="s">
        <v>183</v>
      </c>
      <c r="E700" t="s">
        <v>847</v>
      </c>
    </row>
    <row r="701" spans="2:5" x14ac:dyDescent="0.2">
      <c r="B701">
        <v>699</v>
      </c>
      <c r="C701" s="3">
        <v>9237519</v>
      </c>
      <c r="D701" t="s">
        <v>183</v>
      </c>
      <c r="E701" t="s">
        <v>848</v>
      </c>
    </row>
    <row r="702" spans="2:5" x14ac:dyDescent="0.2">
      <c r="B702">
        <v>700</v>
      </c>
      <c r="C702" s="3">
        <v>9237514</v>
      </c>
      <c r="D702" t="s">
        <v>183</v>
      </c>
      <c r="E702" t="s">
        <v>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2016-03-01T00:08:27Z</dcterms:created>
  <dcterms:modified xsi:type="dcterms:W3CDTF">2016-09-20T11:03:26Z</dcterms:modified>
</cp:coreProperties>
</file>