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720" yWindow="-20" windowWidth="16800" windowHeight="12740" tabRatio="500" activeTab="1"/>
  </bookViews>
  <sheets>
    <sheet name="Main" sheetId="1" r:id="rId1"/>
    <sheet name="Mode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J21" i="2"/>
  <c r="J8" i="2"/>
  <c r="J9" i="2"/>
  <c r="J13" i="2"/>
  <c r="J14" i="2"/>
  <c r="J19" i="2"/>
  <c r="J22" i="2"/>
  <c r="J5" i="2"/>
  <c r="N21" i="2"/>
  <c r="N5" i="2"/>
  <c r="N8" i="2"/>
  <c r="N9" i="2"/>
  <c r="N13" i="2"/>
  <c r="N14" i="2"/>
  <c r="N19" i="2"/>
  <c r="N22" i="2"/>
  <c r="O25" i="2"/>
  <c r="K21" i="2"/>
  <c r="K5" i="2"/>
  <c r="K8" i="2"/>
  <c r="K9" i="2"/>
  <c r="K13" i="2"/>
  <c r="K14" i="2"/>
  <c r="K19" i="2"/>
  <c r="K22" i="2"/>
  <c r="O21" i="2"/>
  <c r="O5" i="2"/>
  <c r="O8" i="2"/>
  <c r="O9" i="2"/>
  <c r="O13" i="2"/>
  <c r="O14" i="2"/>
  <c r="O19" i="2"/>
  <c r="O22" i="2"/>
  <c r="P25" i="2"/>
  <c r="L13" i="2"/>
  <c r="L14" i="2"/>
  <c r="L19" i="2"/>
  <c r="L21" i="2"/>
  <c r="P13" i="2"/>
  <c r="L8" i="2"/>
  <c r="L5" i="2"/>
  <c r="L9" i="2"/>
  <c r="L22" i="2"/>
  <c r="P14" i="2"/>
  <c r="P19" i="2"/>
  <c r="P21" i="2"/>
  <c r="P22" i="2"/>
  <c r="P9" i="2"/>
  <c r="P8" i="2"/>
  <c r="P5" i="2"/>
  <c r="K7" i="1"/>
  <c r="K5" i="1"/>
  <c r="K6" i="1"/>
  <c r="K4" i="1"/>
</calcChain>
</file>

<file path=xl/sharedStrings.xml><?xml version="1.0" encoding="utf-8"?>
<sst xmlns="http://schemas.openxmlformats.org/spreadsheetml/2006/main" count="49" uniqueCount="48">
  <si>
    <t>Name</t>
  </si>
  <si>
    <t>Description</t>
  </si>
  <si>
    <t>% of Revenue</t>
  </si>
  <si>
    <t>Notes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</si>
  <si>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</si>
  <si>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</si>
  <si>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</si>
  <si>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</si>
  <si>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</si>
  <si>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</si>
  <si>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</si>
  <si>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</si>
  <si>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</si>
  <si>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</si>
  <si>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</si>
  <si>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</si>
  <si>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</si>
  <si>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</si>
  <si>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</si>
  <si>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</si>
  <si>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</si>
  <si>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</si>
  <si>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</si>
  <si>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</si>
  <si>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</si>
  <si>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</si>
  <si>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</si>
  <si>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</si>
  <si>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</si>
  <si>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</si>
  <si>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</si>
  <si>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</si>
  <si>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</si>
  <si>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</si>
  <si>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Pension settlement charge</t>
  </si>
  <si>
    <t>Interest Income</t>
  </si>
  <si>
    <t>Interest Expense</t>
  </si>
  <si>
    <t>Operating Income</t>
  </si>
  <si>
    <t>Other Expense</t>
  </si>
  <si>
    <t>Gain on sale of business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</si>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</sst>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14" fontId="4" fillId="0" borderId="0" xfId="0" applyNumberFormat="1" applyFont="1"/>
    <xf numFmtId="3" fontId="5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"/>
  <sheetViews>
    <sheetView topLeftCell="E1" workbookViewId="0">
      <selection activeCell="K8" sqref="K8"/>
    </sheetView>
  </sheetViews>
  <sheetFormatPr baseColWidth="10" defaultRowHeight="15" x14ac:dyDescent="0"/>
  <cols>
    <col min="2" max="2" width="22" customWidth="1"/>
    <col min="3" max="3" width="20.6640625" customWidth="1"/>
    <col min="4" max="4" width="18" customWidth="1"/>
    <col min="6" max="6" width="14.6640625" customWidth="1"/>
  </cols>
  <sheetData>
    <row r="2" spans="2:1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J2" t="s">
        <v>5</v>
      </c>
      <c r="K2">
        <v>110.53</v>
      </c>
    </row>
    <row r="3" spans="2:11">
      <c r="D3" s="1"/>
      <c r="J3" t="s">
        <v>6</v>
      </c>
      <c r="K3">
        <v>644.73</v>
      </c>
    </row>
    <row r="4" spans="2:11">
      <c r="J4" t="s">
        <v>7</v>
      </c>
      <c r="K4" s="3">
        <f>(K2*K3)</f>
        <v>71262.006900000008</v>
      </c>
    </row>
    <row r="5" spans="2:11">
      <c r="J5" t="s">
        <v>8</v>
      </c>
      <c r="K5" s="4">
        <f>3497.878+2.869+132.427</f>
        <v>3633.1740000000004</v>
      </c>
    </row>
    <row r="6" spans="2:11">
      <c r="J6" t="s">
        <v>9</v>
      </c>
      <c r="K6" s="3">
        <f>2.072+26.801</f>
        <v>28.872999999999998</v>
      </c>
    </row>
    <row r="7" spans="2:11">
      <c r="J7" t="s">
        <v>10</v>
      </c>
      <c r="K7" s="3">
        <f>(K4-K5+K6)</f>
        <v>67657.705900000015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B20" sqref="B20"/>
    </sheetView>
  </sheetViews>
  <sheetFormatPr baseColWidth="10" defaultRowHeight="15" x14ac:dyDescent="0"/>
  <cols>
    <col min="2" max="2" width="39.1640625" bestFit="1" customWidth="1"/>
  </cols>
  <sheetData>
    <row r="1" spans="2:18" s="5" customFormat="1">
      <c r="K1" s="10">
        <v>42452</v>
      </c>
      <c r="L1" s="6">
        <v>42155</v>
      </c>
      <c r="N1" s="10">
        <v>42338</v>
      </c>
      <c r="O1" s="10">
        <v>42453</v>
      </c>
      <c r="P1" s="6">
        <v>42521</v>
      </c>
    </row>
    <row r="2" spans="2:18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</row>
    <row r="3" spans="2:18" s="3" customFormat="1">
      <c r="B3" s="3" t="s">
        <v>27</v>
      </c>
      <c r="J3" s="11">
        <v>7895.7150000000001</v>
      </c>
      <c r="K3" s="3">
        <v>7493.3289999999997</v>
      </c>
      <c r="L3" s="3">
        <v>7770.3819999999996</v>
      </c>
      <c r="N3" s="3">
        <v>8013.1620000000003</v>
      </c>
      <c r="O3" s="3">
        <v>7945.5649999999996</v>
      </c>
      <c r="P3" s="3">
        <v>8434.7569999999996</v>
      </c>
    </row>
    <row r="4" spans="2:18" s="3" customFormat="1">
      <c r="B4" s="3" t="s">
        <v>28</v>
      </c>
      <c r="J4" s="11">
        <v>447.54199999999997</v>
      </c>
      <c r="K4" s="3">
        <v>438.26100000000002</v>
      </c>
      <c r="L4" s="3">
        <v>504.68400000000003</v>
      </c>
      <c r="N4" s="3">
        <v>452.82100000000003</v>
      </c>
      <c r="O4" s="3">
        <v>451.488</v>
      </c>
      <c r="P4" s="3">
        <v>534.28700000000003</v>
      </c>
    </row>
    <row r="5" spans="2:18" s="3" customFormat="1">
      <c r="B5" s="7" t="s">
        <v>43</v>
      </c>
      <c r="J5" s="3">
        <f>+J3+J4</f>
        <v>8343.2569999999996</v>
      </c>
      <c r="K5" s="3">
        <f>+K3+K4</f>
        <v>7931.59</v>
      </c>
      <c r="L5" s="3">
        <f>+L3+L4</f>
        <v>8275.0659999999989</v>
      </c>
      <c r="N5" s="3">
        <f>+N3+N4</f>
        <v>8465.9830000000002</v>
      </c>
      <c r="O5" s="3">
        <f>+O3+O4</f>
        <v>8397.0529999999999</v>
      </c>
      <c r="P5" s="3">
        <f>+P3+P4</f>
        <v>8969.0439999999999</v>
      </c>
    </row>
    <row r="6" spans="2:18" s="3" customFormat="1">
      <c r="B6" s="3" t="s">
        <v>30</v>
      </c>
      <c r="J6" s="3">
        <v>5356.4250000000002</v>
      </c>
      <c r="K6" s="3">
        <v>5252.69</v>
      </c>
      <c r="L6" s="3">
        <v>5245.4769999999999</v>
      </c>
      <c r="N6" s="3">
        <v>5450.6440000000002</v>
      </c>
      <c r="O6" s="3">
        <v>5575.7489999999998</v>
      </c>
      <c r="P6" s="3">
        <v>5745.2049999999999</v>
      </c>
    </row>
    <row r="7" spans="2:18" s="3" customFormat="1">
      <c r="B7" s="3" t="s">
        <v>31</v>
      </c>
      <c r="J7" s="3">
        <v>447.54199999999997</v>
      </c>
      <c r="K7" s="3">
        <v>438.26100000000002</v>
      </c>
      <c r="L7" s="3">
        <v>504.68400000000003</v>
      </c>
      <c r="N7" s="3">
        <v>452.82100000000003</v>
      </c>
      <c r="O7" s="3">
        <v>451.488</v>
      </c>
      <c r="P7" s="3">
        <v>534.28700000000003</v>
      </c>
    </row>
    <row r="8" spans="2:18" s="3" customFormat="1">
      <c r="B8" s="3" t="s">
        <v>29</v>
      </c>
      <c r="J8" s="3">
        <f>+J6+J7</f>
        <v>5803.9670000000006</v>
      </c>
      <c r="K8" s="3">
        <f>+K6+K7</f>
        <v>5690.951</v>
      </c>
      <c r="L8" s="3">
        <f>+L6+L7</f>
        <v>5750.1610000000001</v>
      </c>
      <c r="N8" s="3">
        <f>+N6+N7</f>
        <v>5903.4650000000001</v>
      </c>
      <c r="O8" s="3">
        <f>+O6+O7</f>
        <v>6027.2370000000001</v>
      </c>
      <c r="P8" s="3">
        <f>+P6+P7</f>
        <v>6279.4920000000002</v>
      </c>
    </row>
    <row r="9" spans="2:18" s="3" customFormat="1">
      <c r="B9" s="3" t="s">
        <v>46</v>
      </c>
      <c r="J9" s="3">
        <f>+J5-J8</f>
        <v>2539.2899999999991</v>
      </c>
      <c r="K9" s="3">
        <f>+K5-K8</f>
        <v>2240.6390000000001</v>
      </c>
      <c r="L9" s="3">
        <f>+L5-L8</f>
        <v>2524.9049999999988</v>
      </c>
      <c r="N9" s="3">
        <f>+N5-N8</f>
        <v>2562.518</v>
      </c>
      <c r="O9" s="3">
        <f>+O5-O8</f>
        <v>2369.8159999999998</v>
      </c>
      <c r="P9" s="3">
        <f>+P5-P8</f>
        <v>2689.5519999999997</v>
      </c>
    </row>
    <row r="10" spans="2:18" s="3" customFormat="1">
      <c r="B10" s="3" t="s">
        <v>32</v>
      </c>
      <c r="J10" s="3">
        <v>907.57399999999996</v>
      </c>
      <c r="K10" s="3">
        <v>798.64400000000001</v>
      </c>
      <c r="L10" s="3">
        <v>874.71299999999997</v>
      </c>
      <c r="N10" s="3">
        <v>875.79300000000001</v>
      </c>
      <c r="O10" s="3">
        <v>830.33199999999999</v>
      </c>
      <c r="P10" s="3">
        <v>933.77</v>
      </c>
    </row>
    <row r="11" spans="2:18" s="3" customFormat="1">
      <c r="B11" s="3" t="s">
        <v>33</v>
      </c>
      <c r="J11" s="3">
        <v>444.00700000000001</v>
      </c>
      <c r="K11" s="3">
        <v>420.96199999999999</v>
      </c>
      <c r="L11" s="3">
        <v>452.291</v>
      </c>
      <c r="N11" s="3">
        <v>465.46600000000001</v>
      </c>
      <c r="O11" s="3">
        <v>451.44</v>
      </c>
      <c r="P11" s="3">
        <v>449.839</v>
      </c>
    </row>
    <row r="12" spans="2:18" s="3" customFormat="1">
      <c r="B12" s="3" t="s">
        <v>34</v>
      </c>
      <c r="J12" s="3">
        <v>0</v>
      </c>
      <c r="K12" s="3">
        <v>0</v>
      </c>
      <c r="L12" s="3">
        <v>64.382000000000005</v>
      </c>
      <c r="N12" s="3">
        <v>0</v>
      </c>
      <c r="O12" s="3">
        <v>0</v>
      </c>
      <c r="P12" s="3">
        <v>0</v>
      </c>
    </row>
    <row r="13" spans="2:18" s="3" customFormat="1">
      <c r="B13" s="3" t="s">
        <v>45</v>
      </c>
      <c r="J13" s="3">
        <f>+J10+J11+J12</f>
        <v>1351.5809999999999</v>
      </c>
      <c r="K13" s="3">
        <f>+K10+K11+K12</f>
        <v>1219.606</v>
      </c>
      <c r="L13" s="3">
        <f>+L10+L11+L12</f>
        <v>1391.386</v>
      </c>
      <c r="N13" s="3">
        <f>+N10+N11+N12</f>
        <v>1341.259</v>
      </c>
      <c r="O13" s="3">
        <f>+O10+O11+O12</f>
        <v>1281.7719999999999</v>
      </c>
      <c r="P13" s="3">
        <f>+P10+P11+P12</f>
        <v>1383.6089999999999</v>
      </c>
    </row>
    <row r="14" spans="2:18" s="3" customFormat="1">
      <c r="B14" s="3" t="s">
        <v>37</v>
      </c>
      <c r="J14" s="3">
        <f>(J9-J13)</f>
        <v>1187.7089999999992</v>
      </c>
      <c r="K14" s="3">
        <f>(K9-K13)</f>
        <v>1021.0330000000001</v>
      </c>
      <c r="L14" s="3">
        <f>(L9-L13)</f>
        <v>1133.5189999999989</v>
      </c>
      <c r="N14" s="3">
        <f>(N9-N13)</f>
        <v>1221.259</v>
      </c>
      <c r="O14" s="3">
        <f>(O9-O13)</f>
        <v>1088.0439999999999</v>
      </c>
      <c r="P14" s="3">
        <f>(P9-P13)</f>
        <v>1305.9429999999998</v>
      </c>
    </row>
    <row r="15" spans="2:18" s="3" customFormat="1">
      <c r="B15" s="3" t="s">
        <v>35</v>
      </c>
      <c r="J15" s="3">
        <v>10.099</v>
      </c>
      <c r="K15" s="3">
        <v>9.34</v>
      </c>
      <c r="L15" s="3">
        <v>6.4409999999999998</v>
      </c>
      <c r="N15" s="3">
        <v>7.1260000000000003</v>
      </c>
      <c r="O15" s="3">
        <v>6.7270000000000003</v>
      </c>
      <c r="P15" s="3">
        <v>7.6970000000000001</v>
      </c>
    </row>
    <row r="16" spans="2:18" s="3" customFormat="1">
      <c r="B16" s="3" t="s">
        <v>36</v>
      </c>
      <c r="J16" s="3">
        <v>-2.8109999999999999</v>
      </c>
      <c r="K16" s="3">
        <v>-3.9049999999999998</v>
      </c>
      <c r="L16" s="3">
        <v>-4.03</v>
      </c>
      <c r="N16" s="3">
        <v>-4.0519999999999996</v>
      </c>
      <c r="O16" s="3">
        <v>-4.5430000000000001</v>
      </c>
      <c r="P16" s="3">
        <v>-3.7109999999999999</v>
      </c>
    </row>
    <row r="17" spans="2:16" s="3" customFormat="1">
      <c r="B17" s="3" t="s">
        <v>38</v>
      </c>
      <c r="J17" s="3">
        <v>-2.9790000000000001</v>
      </c>
      <c r="K17" s="3">
        <v>-21.597999999999999</v>
      </c>
      <c r="L17" s="3">
        <v>-3.839</v>
      </c>
      <c r="N17" s="3">
        <v>4.0289999999999999</v>
      </c>
      <c r="O17" s="3">
        <v>-21.213000000000001</v>
      </c>
      <c r="P17" s="3">
        <v>-16.207000000000001</v>
      </c>
    </row>
    <row r="18" spans="2:16" s="3" customFormat="1">
      <c r="B18" s="3" t="s">
        <v>39</v>
      </c>
      <c r="J18" s="3">
        <v>0</v>
      </c>
      <c r="K18" s="3">
        <v>0</v>
      </c>
      <c r="L18" s="3">
        <v>0</v>
      </c>
      <c r="N18" s="3">
        <v>0</v>
      </c>
      <c r="O18" s="3">
        <v>553.577</v>
      </c>
      <c r="P18" s="3">
        <v>0</v>
      </c>
    </row>
    <row r="19" spans="2:16" s="3" customFormat="1">
      <c r="B19" s="3" t="s">
        <v>40</v>
      </c>
      <c r="J19" s="3">
        <f>(J14+J15+J16+J17+J18)</f>
        <v>1192.0179999999991</v>
      </c>
      <c r="K19" s="3">
        <f>(K14+K15+K16+K17+K18)</f>
        <v>1004.8700000000001</v>
      </c>
      <c r="L19" s="3">
        <f>(L14+L15+L16+L17+L18)</f>
        <v>1132.090999999999</v>
      </c>
      <c r="N19" s="3">
        <f>(N14+N15+N16+N17+N18)</f>
        <v>1228.3620000000001</v>
      </c>
      <c r="O19" s="3">
        <f>(O14+O15+O16+O17+O18)</f>
        <v>1622.5920000000001</v>
      </c>
      <c r="P19" s="3">
        <f>(P14+P15+P16+P17+P18)</f>
        <v>1293.7219999999995</v>
      </c>
    </row>
    <row r="20" spans="2:16" s="3" customFormat="1">
      <c r="B20" s="3" t="s">
        <v>41</v>
      </c>
      <c r="J20" s="3">
        <v>299.77600000000001</v>
      </c>
      <c r="K20" s="3">
        <v>261.76799999999997</v>
      </c>
      <c r="L20" s="3">
        <v>281.86099999999999</v>
      </c>
      <c r="N20" s="3">
        <v>359.68200000000002</v>
      </c>
      <c r="O20" s="3">
        <v>222.73400000000001</v>
      </c>
      <c r="P20" s="3">
        <v>343.42099999999999</v>
      </c>
    </row>
    <row r="21" spans="2:16" s="3" customFormat="1">
      <c r="B21" s="7" t="s">
        <v>42</v>
      </c>
      <c r="J21" s="3">
        <f>(J19-J20)-50.636-10.076</f>
        <v>831.52999999999906</v>
      </c>
      <c r="K21" s="3">
        <f>(K19-K20)-41.053-11.413</f>
        <v>690.63600000000008</v>
      </c>
      <c r="L21" s="3">
        <f>(L19-L20)-46.283-10.25</f>
        <v>793.69699999999898</v>
      </c>
      <c r="N21" s="3">
        <f>(N19-N20)-39.576-10.206</f>
        <v>818.89800000000002</v>
      </c>
      <c r="O21" s="3">
        <f>(O19-O20)-63.379-9.959</f>
        <v>1326.5200000000002</v>
      </c>
      <c r="P21" s="3">
        <f>(P19-P20)-42.574-10.462</f>
        <v>897.26499999999953</v>
      </c>
    </row>
    <row r="22" spans="2:16" s="3" customFormat="1">
      <c r="B22" s="3" t="s">
        <v>44</v>
      </c>
      <c r="J22" s="8">
        <f>(J21/J23)</f>
        <v>1.3231669446829448</v>
      </c>
      <c r="K22" s="8">
        <f>(K21/K23)</f>
        <v>1.099292906430654</v>
      </c>
      <c r="L22" s="8">
        <f>(L21/L23)</f>
        <v>1.2679485246034798</v>
      </c>
      <c r="N22" s="8">
        <f>(N21/N23)</f>
        <v>1.3071787880347576</v>
      </c>
      <c r="O22" s="8">
        <f>(O21/O23)</f>
        <v>2.1172699501932568</v>
      </c>
      <c r="P22" s="8">
        <f>(P21/P23)</f>
        <v>1.4385565539265956</v>
      </c>
    </row>
    <row r="23" spans="2:16" s="3" customFormat="1">
      <c r="B23" s="3" t="s">
        <v>6</v>
      </c>
      <c r="J23" s="3">
        <v>628.43921799999998</v>
      </c>
      <c r="K23" s="3">
        <v>628.25475900000004</v>
      </c>
      <c r="L23" s="3">
        <v>625.96941800000002</v>
      </c>
      <c r="N23" s="3">
        <v>626.46212400000002</v>
      </c>
      <c r="O23" s="3">
        <v>626.52379299999996</v>
      </c>
      <c r="P23" s="3">
        <v>623.72591299999999</v>
      </c>
    </row>
    <row r="24" spans="2:16" s="3" customFormat="1"/>
    <row r="25" spans="2:16" s="9" customFormat="1">
      <c r="B25" s="9" t="s">
        <v>47</v>
      </c>
      <c r="N25" s="9">
        <f>N5/J5-1</f>
        <v>1.470960321610626E-2</v>
      </c>
      <c r="O25" s="9">
        <f>O5/K5-1</f>
        <v>5.8684702562790125E-2</v>
      </c>
      <c r="P25" s="9">
        <f>P5/L5-1</f>
        <v>8.3863741993115415E-2</v>
      </c>
    </row>
    <row r="26" spans="2:16" s="3" customFormat="1"/>
    <row r="27" spans="2:16" s="3" customFormat="1"/>
    <row r="28" spans="2:16" s="3" customFormat="1"/>
    <row r="29" spans="2:16" s="3" customFormat="1"/>
    <row r="30" spans="2:16" s="3" customFormat="1"/>
    <row r="31" spans="2:16" s="3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Editor 1</cp:lastModifiedBy>
  <dcterms:created xsi:type="dcterms:W3CDTF">2016-09-14T08:26:01Z</dcterms:created>
  <dcterms:modified xsi:type="dcterms:W3CDTF">2016-09-15T03:32:51Z</dcterms:modified>
</cp:coreProperties>
</file>