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4385" activeTab="1"/>
  </bookViews>
  <sheets>
    <sheet name="Main" sheetId="1" r:id="rId1"/>
    <sheet name="Model" sheetId="2" r:id="rId2"/>
  </sheets>
  <calcPr calcId="144525"/>
</workbook>
</file>

<file path=xl/calcChain.xml><?xml version="1.0" encoding="utf-8"?>
<calcChain xmlns="http://schemas.openxmlformats.org/spreadsheetml/2006/main">
  <c r="W22" i="2" l="1"/>
  <c r="L22" i="2"/>
  <c r="W21" i="2"/>
  <c r="W19" i="2"/>
  <c r="W16" i="2"/>
  <c r="W17" i="2" s="1"/>
  <c r="W12" i="2"/>
  <c r="W11" i="2"/>
  <c r="W8" i="2"/>
  <c r="W23" i="2"/>
  <c r="W20" i="2"/>
  <c r="W18" i="2"/>
  <c r="W15" i="2"/>
  <c r="W14" i="2"/>
  <c r="W13" i="2"/>
  <c r="W10" i="2"/>
  <c r="W9" i="2"/>
  <c r="W7" i="2"/>
  <c r="W6" i="2"/>
  <c r="AM2" i="2"/>
  <c r="AL2" i="2"/>
  <c r="AK2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U2" i="2"/>
  <c r="F8" i="2"/>
  <c r="F12" i="2" s="1"/>
  <c r="L27" i="2"/>
  <c r="K27" i="2"/>
  <c r="J27" i="2"/>
  <c r="I27" i="2"/>
  <c r="H27" i="2"/>
  <c r="G27" i="2"/>
  <c r="L26" i="2"/>
  <c r="K26" i="2"/>
  <c r="J26" i="2"/>
  <c r="I26" i="2"/>
  <c r="H26" i="2"/>
  <c r="G26" i="2"/>
  <c r="I25" i="2"/>
  <c r="C16" i="2"/>
  <c r="C11" i="2"/>
  <c r="C8" i="2"/>
  <c r="G25" i="2" s="1"/>
  <c r="D16" i="2"/>
  <c r="D11" i="2"/>
  <c r="D8" i="2"/>
  <c r="F16" i="2"/>
  <c r="F11" i="2"/>
  <c r="E16" i="2"/>
  <c r="E11" i="2"/>
  <c r="E8" i="2"/>
  <c r="I16" i="2"/>
  <c r="I11" i="2"/>
  <c r="I8" i="2"/>
  <c r="J16" i="2"/>
  <c r="J11" i="2"/>
  <c r="J8" i="2"/>
  <c r="G16" i="2"/>
  <c r="G11" i="2"/>
  <c r="G12" i="2" s="1"/>
  <c r="G8" i="2"/>
  <c r="K16" i="2"/>
  <c r="K11" i="2"/>
  <c r="K8" i="2"/>
  <c r="K25" i="2" s="1"/>
  <c r="H16" i="2"/>
  <c r="H11" i="2"/>
  <c r="H8" i="2"/>
  <c r="H25" i="2" s="1"/>
  <c r="L16" i="2"/>
  <c r="L11" i="2"/>
  <c r="L8" i="2"/>
  <c r="L45" i="2"/>
  <c r="L48" i="2" s="1"/>
  <c r="L50" i="2" s="1"/>
  <c r="L35" i="2"/>
  <c r="L33" i="2"/>
  <c r="J7" i="1"/>
  <c r="J5" i="1"/>
  <c r="J4" i="1"/>
  <c r="J25" i="2" l="1"/>
  <c r="L40" i="2"/>
  <c r="L25" i="2"/>
  <c r="C12" i="2"/>
  <c r="C17" i="2" s="1"/>
  <c r="C19" i="2" s="1"/>
  <c r="C21" i="2" s="1"/>
  <c r="C22" i="2" s="1"/>
  <c r="D12" i="2"/>
  <c r="D17" i="2" s="1"/>
  <c r="D19" i="2" s="1"/>
  <c r="D21" i="2" s="1"/>
  <c r="D22" i="2" s="1"/>
  <c r="F17" i="2"/>
  <c r="F19" i="2" s="1"/>
  <c r="F21" i="2" s="1"/>
  <c r="F22" i="2" s="1"/>
  <c r="E12" i="2"/>
  <c r="E17" i="2" s="1"/>
  <c r="E19" i="2" s="1"/>
  <c r="E21" i="2" s="1"/>
  <c r="E22" i="2" s="1"/>
  <c r="L12" i="2"/>
  <c r="L17" i="2" s="1"/>
  <c r="L19" i="2" s="1"/>
  <c r="L21" i="2" s="1"/>
  <c r="J12" i="2"/>
  <c r="J17" i="2" s="1"/>
  <c r="J19" i="2" s="1"/>
  <c r="J21" i="2" s="1"/>
  <c r="J22" i="2" s="1"/>
  <c r="I12" i="2"/>
  <c r="I17" i="2" s="1"/>
  <c r="I19" i="2" s="1"/>
  <c r="I21" i="2" s="1"/>
  <c r="I22" i="2" s="1"/>
  <c r="G17" i="2"/>
  <c r="G19" i="2" s="1"/>
  <c r="G21" i="2" s="1"/>
  <c r="G22" i="2" s="1"/>
  <c r="K12" i="2"/>
  <c r="K17" i="2" s="1"/>
  <c r="K19" i="2" s="1"/>
  <c r="K21" i="2" s="1"/>
  <c r="K22" i="2" s="1"/>
  <c r="H12" i="2"/>
  <c r="H17" i="2" s="1"/>
  <c r="H19" i="2" s="1"/>
  <c r="H21" i="2" s="1"/>
  <c r="H22" i="2" s="1"/>
</calcChain>
</file>

<file path=xl/sharedStrings.xml><?xml version="1.0" encoding="utf-8"?>
<sst xmlns="http://schemas.openxmlformats.org/spreadsheetml/2006/main" count="60" uniqueCount="57">
  <si>
    <t>Price</t>
  </si>
  <si>
    <t>Shares</t>
  </si>
  <si>
    <t>MC</t>
  </si>
  <si>
    <t>Cash</t>
  </si>
  <si>
    <t>Debt</t>
  </si>
  <si>
    <t>EV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</si>
  <si>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</si>
  <si>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</si>
  <si>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</si>
  <si>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</si>
  <si>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</si>
  <si>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</si>
  <si>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</si>
  <si>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</si>
  <si>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</si>
  <si>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</si>
  <si>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</si>
  <si>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</si>
  <si>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A/R</t>
  </si>
  <si>
    <t>DR</t>
  </si>
  <si>
    <t>Prepaids</t>
  </si>
  <si>
    <t>PP&amp;E</t>
  </si>
  <si>
    <t>Goodwill + Intangibles</t>
  </si>
  <si>
    <t>OA</t>
  </si>
  <si>
    <t>Assets</t>
  </si>
  <si>
    <t>A/P</t>
  </si>
  <si>
    <t>Unearned Revenue</t>
  </si>
  <si>
    <t>Accrued Expenses</t>
  </si>
  <si>
    <t>Accrued Compensation</t>
  </si>
  <si>
    <t>OL</t>
  </si>
  <si>
    <t>S/E</t>
  </si>
  <si>
    <t>Liabilities</t>
  </si>
  <si>
    <t>L + S/E</t>
  </si>
  <si>
    <t>Subscription</t>
  </si>
  <si>
    <t>Professional</t>
  </si>
  <si>
    <t>Revenue</t>
  </si>
  <si>
    <t>COGS</t>
  </si>
  <si>
    <t>Subscription COGS</t>
  </si>
  <si>
    <t>Professional COGS</t>
  </si>
  <si>
    <t>R&amp;D</t>
  </si>
  <si>
    <t>S&amp;M</t>
  </si>
  <si>
    <t>G&amp;A</t>
  </si>
  <si>
    <t>Operating Expenses</t>
  </si>
  <si>
    <t>Operating Income</t>
  </si>
  <si>
    <t>Other Expenses</t>
  </si>
  <si>
    <t>Pretax Income</t>
  </si>
  <si>
    <t>Taxes</t>
  </si>
  <si>
    <t>Net Income</t>
  </si>
  <si>
    <t>Gross Profit</t>
  </si>
  <si>
    <t>EPS</t>
  </si>
  <si>
    <t>Q114</t>
  </si>
  <si>
    <t>Q214</t>
  </si>
  <si>
    <t>Q314</t>
  </si>
  <si>
    <t>Q414</t>
  </si>
  <si>
    <t>Revenue Y/Y</t>
  </si>
  <si>
    <t>Subscription Y/Y</t>
  </si>
  <si>
    <t>Professional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</si>
</sst>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2" fontId="1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0</xdr:row>
      <xdr:rowOff>28575</xdr:rowOff>
    </xdr:from>
    <xdr:to>
      <xdr:col>12</xdr:col>
      <xdr:colOff>66675</xdr:colOff>
      <xdr:row>57</xdr:row>
      <xdr:rowOff>114300</xdr:rowOff>
    </xdr:to>
    <xdr:cxnSp macro="">
      <xdr:nvCxnSpPr>
        <xdr:cNvPr id="3" name="Straight Connector 2"/>
        <xdr:cNvCxnSpPr/>
      </xdr:nvCxnSpPr>
      <xdr:spPr>
        <a:xfrm>
          <a:off x="8734425" y="28575"/>
          <a:ext cx="0" cy="962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0</xdr:row>
      <xdr:rowOff>0</xdr:rowOff>
    </xdr:from>
    <xdr:to>
      <xdr:col>24</xdr:col>
      <xdr:colOff>66675</xdr:colOff>
      <xdr:row>57</xdr:row>
      <xdr:rowOff>85725</xdr:rowOff>
    </xdr:to>
    <xdr:cxnSp macro="">
      <xdr:nvCxnSpPr>
        <xdr:cNvPr id="4" name="Straight Connector 3"/>
        <xdr:cNvCxnSpPr/>
      </xdr:nvCxnSpPr>
      <xdr:spPr>
        <a:xfrm>
          <a:off x="16964025" y="0"/>
          <a:ext cx="0" cy="962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J7"/>
  <sheetViews>
    <sheetView topLeftCell="F1" workbookViewId="0">
      <selection activeCell="J7" sqref="J7"/>
    </sheetView>
  </sheetViews>
  <sheetFormatPr defaultRowHeight="12.75" x14ac:dyDescent="0.2"/>
  <cols>
    <col min="1" max="16384" width="9" style="1"/>
  </cols>
  <sheetData>
    <row r="2" spans="9:10" x14ac:dyDescent="0.2">
      <c r="I2" s="1" t="s">
        <v>0</v>
      </c>
      <c r="J2" s="1">
        <v>87.01</v>
      </c>
    </row>
    <row r="3" spans="9:10" x14ac:dyDescent="0.2">
      <c r="I3" s="1" t="s">
        <v>1</v>
      </c>
      <c r="J3" s="3">
        <v>200000</v>
      </c>
    </row>
    <row r="4" spans="9:10" x14ac:dyDescent="0.2">
      <c r="I4" s="1" t="s">
        <v>2</v>
      </c>
      <c r="J4" s="3">
        <f>J2*J3</f>
        <v>17402000</v>
      </c>
    </row>
    <row r="5" spans="9:10" x14ac:dyDescent="0.2">
      <c r="I5" s="1" t="s">
        <v>3</v>
      </c>
      <c r="J5" s="3">
        <f>405529+1662381</f>
        <v>2067910</v>
      </c>
    </row>
    <row r="6" spans="9:10" x14ac:dyDescent="0.2">
      <c r="I6" s="1" t="s">
        <v>4</v>
      </c>
      <c r="J6" s="3">
        <v>520765</v>
      </c>
    </row>
    <row r="7" spans="9:10" x14ac:dyDescent="0.2">
      <c r="I7" s="1" t="s">
        <v>5</v>
      </c>
      <c r="J7" s="3">
        <f>J4-J5+J6</f>
        <v>15854855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21" sqref="W21"/>
    </sheetView>
  </sheetViews>
  <sheetFormatPr defaultRowHeight="12.75" x14ac:dyDescent="0.2"/>
  <cols>
    <col min="1" max="1" width="3.25" style="1" customWidth="1"/>
    <col min="2" max="2" width="18" style="1" bestFit="1" customWidth="1"/>
    <col min="3" max="6" width="9.625" style="1" customWidth="1"/>
    <col min="7" max="13" width="9" style="1"/>
    <col min="14" max="14" width="9" style="1" customWidth="1"/>
    <col min="15" max="16384" width="9" style="1"/>
  </cols>
  <sheetData>
    <row r="1" spans="2:39" x14ac:dyDescent="0.2">
      <c r="C1" s="2">
        <v>41759</v>
      </c>
      <c r="D1" s="2">
        <v>41851</v>
      </c>
      <c r="E1" s="2">
        <v>41943</v>
      </c>
      <c r="F1" s="2">
        <v>42035</v>
      </c>
      <c r="G1" s="2">
        <v>42124</v>
      </c>
      <c r="H1" s="2">
        <v>42216</v>
      </c>
      <c r="I1" s="2">
        <v>42308</v>
      </c>
      <c r="J1" s="2">
        <v>42400</v>
      </c>
      <c r="K1" s="2">
        <v>42490</v>
      </c>
      <c r="L1" s="2">
        <v>42582</v>
      </c>
    </row>
    <row r="2" spans="2:39" x14ac:dyDescent="0.2">
      <c r="C2" s="1" t="s">
        <v>50</v>
      </c>
      <c r="D2" s="1" t="s">
        <v>51</v>
      </c>
      <c r="E2" s="1" t="s">
        <v>52</v>
      </c>
      <c r="F2" s="1" t="s">
        <v>53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T2" s="1">
        <v>2011</v>
      </c>
      <c r="U2" s="1">
        <f>T2+1</f>
        <v>2012</v>
      </c>
      <c r="V2" s="1">
        <f t="shared" ref="V2:AJ2" si="0">U2+1</f>
        <v>2013</v>
      </c>
      <c r="W2" s="1">
        <f t="shared" si="0"/>
        <v>2014</v>
      </c>
      <c r="X2" s="1">
        <f t="shared" si="0"/>
        <v>2015</v>
      </c>
      <c r="Y2" s="1">
        <f t="shared" si="0"/>
        <v>2016</v>
      </c>
      <c r="Z2" s="1">
        <f t="shared" si="0"/>
        <v>2017</v>
      </c>
      <c r="AA2" s="1">
        <f t="shared" si="0"/>
        <v>2018</v>
      </c>
      <c r="AB2" s="1">
        <f t="shared" si="0"/>
        <v>2019</v>
      </c>
      <c r="AC2" s="1">
        <f t="shared" si="0"/>
        <v>2020</v>
      </c>
      <c r="AD2" s="1">
        <f t="shared" si="0"/>
        <v>2021</v>
      </c>
      <c r="AE2" s="1">
        <f t="shared" si="0"/>
        <v>2022</v>
      </c>
      <c r="AF2" s="1">
        <f t="shared" si="0"/>
        <v>2023</v>
      </c>
      <c r="AG2" s="1">
        <f t="shared" si="0"/>
        <v>2024</v>
      </c>
      <c r="AH2" s="1">
        <f t="shared" si="0"/>
        <v>2025</v>
      </c>
      <c r="AI2" s="1">
        <f t="shared" si="0"/>
        <v>2026</v>
      </c>
      <c r="AJ2" s="1">
        <f t="shared" si="0"/>
        <v>2027</v>
      </c>
      <c r="AK2" s="1">
        <f>AJ2+1</f>
        <v>2028</v>
      </c>
      <c r="AL2" s="1">
        <f>AK2+1</f>
        <v>2029</v>
      </c>
      <c r="AM2" s="1">
        <f>AL2+1</f>
        <v>2030</v>
      </c>
    </row>
    <row r="6" spans="2:39" s="3" customFormat="1" x14ac:dyDescent="0.2">
      <c r="B6" s="3" t="s">
        <v>33</v>
      </c>
      <c r="C6" s="3">
        <v>123407</v>
      </c>
      <c r="D6" s="3">
        <v>143652</v>
      </c>
      <c r="E6" s="3">
        <v>164403</v>
      </c>
      <c r="F6" s="3">
        <v>181866</v>
      </c>
      <c r="G6" s="3">
        <v>200993</v>
      </c>
      <c r="H6" s="3">
        <v>223742</v>
      </c>
      <c r="I6" s="3">
        <v>242700</v>
      </c>
      <c r="J6" s="3">
        <v>261799</v>
      </c>
      <c r="K6" s="3">
        <v>280003</v>
      </c>
      <c r="L6" s="3">
        <v>306228</v>
      </c>
      <c r="W6" s="3">
        <f>SUM(C6:F6)</f>
        <v>613328</v>
      </c>
    </row>
    <row r="7" spans="2:39" s="3" customFormat="1" x14ac:dyDescent="0.2">
      <c r="B7" s="3" t="s">
        <v>34</v>
      </c>
      <c r="C7" s="3">
        <v>36330</v>
      </c>
      <c r="D7" s="3">
        <v>43128</v>
      </c>
      <c r="E7" s="3">
        <v>50667</v>
      </c>
      <c r="F7" s="3">
        <v>44407</v>
      </c>
      <c r="G7" s="3">
        <v>49964</v>
      </c>
      <c r="H7" s="3">
        <v>58954</v>
      </c>
      <c r="I7" s="3">
        <v>62566</v>
      </c>
      <c r="J7" s="3">
        <v>61628</v>
      </c>
      <c r="K7" s="3">
        <v>65427</v>
      </c>
      <c r="L7" s="3">
        <v>71495</v>
      </c>
      <c r="W7" s="3">
        <f>SUM(C7:F7)</f>
        <v>174532</v>
      </c>
    </row>
    <row r="8" spans="2:39" s="4" customFormat="1" x14ac:dyDescent="0.2">
      <c r="B8" s="4" t="s">
        <v>35</v>
      </c>
      <c r="C8" s="4">
        <f>C6+C7</f>
        <v>159737</v>
      </c>
      <c r="D8" s="4">
        <f>D6+D7</f>
        <v>186780</v>
      </c>
      <c r="E8" s="4">
        <f>E6+E7</f>
        <v>215070</v>
      </c>
      <c r="F8" s="4">
        <f>F6+F7</f>
        <v>226273</v>
      </c>
      <c r="G8" s="4">
        <f>G6+G7</f>
        <v>250957</v>
      </c>
      <c r="H8" s="4">
        <f>H6+H7</f>
        <v>282696</v>
      </c>
      <c r="I8" s="4">
        <f>I6+I7</f>
        <v>305266</v>
      </c>
      <c r="J8" s="4">
        <f>J6+J7</f>
        <v>323427</v>
      </c>
      <c r="K8" s="4">
        <f>K6+K7</f>
        <v>345430</v>
      </c>
      <c r="L8" s="4">
        <f>L6+L7</f>
        <v>377723</v>
      </c>
      <c r="W8" s="4">
        <f>+W6+W7</f>
        <v>787860</v>
      </c>
    </row>
    <row r="9" spans="2:39" s="3" customFormat="1" ht="15.75" customHeight="1" x14ac:dyDescent="0.2">
      <c r="B9" s="3" t="s">
        <v>37</v>
      </c>
      <c r="C9" s="3">
        <v>21459</v>
      </c>
      <c r="D9" s="3">
        <v>24373</v>
      </c>
      <c r="E9" s="3">
        <v>27426</v>
      </c>
      <c r="F9" s="3">
        <v>29218</v>
      </c>
      <c r="G9" s="3">
        <v>31782</v>
      </c>
      <c r="H9" s="3">
        <v>35287</v>
      </c>
      <c r="I9" s="3">
        <v>39791</v>
      </c>
      <c r="J9" s="3">
        <v>43009</v>
      </c>
      <c r="K9" s="3">
        <v>49200</v>
      </c>
      <c r="L9" s="3">
        <v>51379</v>
      </c>
      <c r="W9" s="3">
        <f>SUM(C9:F9)</f>
        <v>102476</v>
      </c>
    </row>
    <row r="10" spans="2:39" s="3" customFormat="1" ht="15.75" customHeight="1" x14ac:dyDescent="0.2">
      <c r="B10" s="3" t="s">
        <v>38</v>
      </c>
      <c r="C10" s="3">
        <v>35960</v>
      </c>
      <c r="D10" s="3">
        <v>41267</v>
      </c>
      <c r="E10" s="3">
        <v>44363</v>
      </c>
      <c r="F10" s="3">
        <v>40737</v>
      </c>
      <c r="G10" s="3">
        <v>46132</v>
      </c>
      <c r="H10" s="3">
        <v>56792</v>
      </c>
      <c r="I10" s="3">
        <v>61963</v>
      </c>
      <c r="J10" s="3">
        <v>59671</v>
      </c>
      <c r="K10" s="3">
        <v>59427</v>
      </c>
      <c r="L10" s="3">
        <v>66473</v>
      </c>
      <c r="W10" s="3">
        <f>SUM(C10:F10)</f>
        <v>162327</v>
      </c>
    </row>
    <row r="11" spans="2:39" s="3" customFormat="1" ht="15.75" customHeight="1" x14ac:dyDescent="0.2">
      <c r="B11" s="3" t="s">
        <v>36</v>
      </c>
      <c r="C11" s="3">
        <f>+C9+C10</f>
        <v>57419</v>
      </c>
      <c r="D11" s="3">
        <f>+D9+D10</f>
        <v>65640</v>
      </c>
      <c r="E11" s="3">
        <f>+E9+E10</f>
        <v>71789</v>
      </c>
      <c r="F11" s="3">
        <f>+F9+F10</f>
        <v>69955</v>
      </c>
      <c r="G11" s="3">
        <f>+G9+G10</f>
        <v>77914</v>
      </c>
      <c r="H11" s="3">
        <f>+H9+H10</f>
        <v>92079</v>
      </c>
      <c r="I11" s="3">
        <f>+I9+I10</f>
        <v>101754</v>
      </c>
      <c r="J11" s="3">
        <f>+J9+J10</f>
        <v>102680</v>
      </c>
      <c r="K11" s="3">
        <f>+K9+K10</f>
        <v>108627</v>
      </c>
      <c r="L11" s="3">
        <f>+L9+L10</f>
        <v>117852</v>
      </c>
      <c r="W11" s="3">
        <f>+W9+W10</f>
        <v>264803</v>
      </c>
    </row>
    <row r="12" spans="2:39" s="4" customFormat="1" ht="15.75" customHeight="1" x14ac:dyDescent="0.2">
      <c r="B12" s="4" t="s">
        <v>48</v>
      </c>
      <c r="C12" s="4">
        <f>C8-C11</f>
        <v>102318</v>
      </c>
      <c r="D12" s="4">
        <f>D8-D11</f>
        <v>121140</v>
      </c>
      <c r="E12" s="4">
        <f>E8-E11</f>
        <v>143281</v>
      </c>
      <c r="F12" s="4">
        <f>F8-F11</f>
        <v>156318</v>
      </c>
      <c r="G12" s="4">
        <f>G8-G11</f>
        <v>173043</v>
      </c>
      <c r="H12" s="4">
        <f>H8-H11</f>
        <v>190617</v>
      </c>
      <c r="I12" s="4">
        <f>I8-I11</f>
        <v>203512</v>
      </c>
      <c r="J12" s="4">
        <f>J8-J11</f>
        <v>220747</v>
      </c>
      <c r="K12" s="4">
        <f>K8-K11</f>
        <v>236803</v>
      </c>
      <c r="L12" s="4">
        <f>L8-L11</f>
        <v>259871</v>
      </c>
      <c r="W12" s="4">
        <f>W8-W11</f>
        <v>523057</v>
      </c>
    </row>
    <row r="13" spans="2:39" s="3" customFormat="1" ht="15.75" customHeight="1" x14ac:dyDescent="0.2">
      <c r="B13" s="3" t="s">
        <v>39</v>
      </c>
      <c r="C13" s="3">
        <v>65171</v>
      </c>
      <c r="D13" s="3">
        <v>77464</v>
      </c>
      <c r="E13" s="3">
        <v>85270</v>
      </c>
      <c r="F13" s="3">
        <v>88963</v>
      </c>
      <c r="G13" s="3">
        <v>99335</v>
      </c>
      <c r="H13" s="3">
        <v>115345</v>
      </c>
      <c r="I13" s="3">
        <v>124020</v>
      </c>
      <c r="J13" s="3">
        <v>131244</v>
      </c>
      <c r="K13" s="3">
        <v>141778</v>
      </c>
      <c r="L13" s="3">
        <v>161886</v>
      </c>
      <c r="W13" s="3">
        <f>SUM(C13:F13)</f>
        <v>316868</v>
      </c>
    </row>
    <row r="14" spans="2:39" s="3" customFormat="1" ht="15.75" customHeight="1" x14ac:dyDescent="0.2">
      <c r="B14" s="3" t="s">
        <v>40</v>
      </c>
      <c r="C14" s="3">
        <v>68167</v>
      </c>
      <c r="D14" s="3">
        <v>78523</v>
      </c>
      <c r="E14" s="3">
        <v>80681</v>
      </c>
      <c r="F14" s="3">
        <v>88469</v>
      </c>
      <c r="G14" s="3">
        <v>94895</v>
      </c>
      <c r="H14" s="3">
        <v>106430</v>
      </c>
      <c r="I14" s="3">
        <v>111658</v>
      </c>
      <c r="J14" s="3">
        <v>121073</v>
      </c>
      <c r="K14" s="3">
        <v>127491</v>
      </c>
      <c r="L14" s="3">
        <v>139177</v>
      </c>
      <c r="W14" s="3">
        <f>SUM(C14:F14)</f>
        <v>315840</v>
      </c>
    </row>
    <row r="15" spans="2:39" s="3" customFormat="1" ht="15.75" customHeight="1" x14ac:dyDescent="0.2">
      <c r="B15" s="3" t="s">
        <v>41</v>
      </c>
      <c r="C15" s="3">
        <v>21063</v>
      </c>
      <c r="D15" s="3">
        <v>26922</v>
      </c>
      <c r="E15" s="3">
        <v>28796</v>
      </c>
      <c r="F15" s="3">
        <v>29270</v>
      </c>
      <c r="G15" s="3">
        <v>32217</v>
      </c>
      <c r="H15" s="3">
        <v>36482</v>
      </c>
      <c r="I15" s="3">
        <v>38008</v>
      </c>
      <c r="J15" s="3">
        <v>41871</v>
      </c>
      <c r="K15" s="3">
        <v>41183</v>
      </c>
      <c r="L15" s="3">
        <v>45705</v>
      </c>
      <c r="W15" s="3">
        <f>SUM(C15:F15)</f>
        <v>106051</v>
      </c>
    </row>
    <row r="16" spans="2:39" s="3" customFormat="1" ht="15.75" customHeight="1" x14ac:dyDescent="0.2">
      <c r="B16" s="3" t="s">
        <v>42</v>
      </c>
      <c r="C16" s="3">
        <f>SUM(C13:C15)</f>
        <v>154401</v>
      </c>
      <c r="D16" s="3">
        <f>SUM(D13:D15)</f>
        <v>182909</v>
      </c>
      <c r="E16" s="3">
        <f>SUM(E13:E15)</f>
        <v>194747</v>
      </c>
      <c r="F16" s="3">
        <f>SUM(F13:F15)</f>
        <v>206702</v>
      </c>
      <c r="G16" s="3">
        <f>SUM(G13:G15)</f>
        <v>226447</v>
      </c>
      <c r="H16" s="3">
        <f>SUM(H13:H15)</f>
        <v>258257</v>
      </c>
      <c r="I16" s="3">
        <f>SUM(I13:I15)</f>
        <v>273686</v>
      </c>
      <c r="J16" s="3">
        <f>SUM(J13:J15)</f>
        <v>294188</v>
      </c>
      <c r="K16" s="3">
        <f>SUM(K13:K15)</f>
        <v>310452</v>
      </c>
      <c r="L16" s="3">
        <f>SUM(L13:L15)</f>
        <v>346768</v>
      </c>
      <c r="W16" s="3">
        <f>SUM(W13:W15)</f>
        <v>738759</v>
      </c>
    </row>
    <row r="17" spans="2:23" s="4" customFormat="1" x14ac:dyDescent="0.2">
      <c r="B17" s="4" t="s">
        <v>43</v>
      </c>
      <c r="C17" s="4">
        <f>C12-C16</f>
        <v>-52083</v>
      </c>
      <c r="D17" s="4">
        <f>D12-D16</f>
        <v>-61769</v>
      </c>
      <c r="E17" s="4">
        <f>E12-E16</f>
        <v>-51466</v>
      </c>
      <c r="F17" s="4">
        <f>F12-F16</f>
        <v>-50384</v>
      </c>
      <c r="G17" s="4">
        <f>G12-G16</f>
        <v>-53404</v>
      </c>
      <c r="H17" s="4">
        <f>H12-H16</f>
        <v>-67640</v>
      </c>
      <c r="I17" s="4">
        <f>I12-I16</f>
        <v>-70174</v>
      </c>
      <c r="J17" s="4">
        <f>J12-J16</f>
        <v>-73441</v>
      </c>
      <c r="K17" s="4">
        <f>K12-K16</f>
        <v>-73649</v>
      </c>
      <c r="L17" s="4">
        <f>L12-L16</f>
        <v>-86897</v>
      </c>
      <c r="W17" s="4">
        <f>W12-W16</f>
        <v>-215702</v>
      </c>
    </row>
    <row r="18" spans="2:23" s="3" customFormat="1" x14ac:dyDescent="0.2">
      <c r="B18" s="3" t="s">
        <v>44</v>
      </c>
      <c r="C18" s="3">
        <v>6999</v>
      </c>
      <c r="D18" s="3">
        <v>6953</v>
      </c>
      <c r="E18" s="3">
        <v>8047</v>
      </c>
      <c r="F18" s="3">
        <v>8271</v>
      </c>
      <c r="G18" s="3">
        <v>7236</v>
      </c>
      <c r="H18" s="3">
        <v>3779</v>
      </c>
      <c r="I18" s="3">
        <v>6722</v>
      </c>
      <c r="J18" s="3">
        <v>6505</v>
      </c>
      <c r="K18" s="3">
        <v>5838</v>
      </c>
      <c r="L18" s="3">
        <v>21193</v>
      </c>
      <c r="W18" s="3">
        <f>SUM(C18:F18)</f>
        <v>30270</v>
      </c>
    </row>
    <row r="19" spans="2:23" s="3" customFormat="1" x14ac:dyDescent="0.2">
      <c r="B19" s="3" t="s">
        <v>45</v>
      </c>
      <c r="C19" s="3">
        <f>C17-C18</f>
        <v>-59082</v>
      </c>
      <c r="D19" s="3">
        <f>D17-D18</f>
        <v>-68722</v>
      </c>
      <c r="E19" s="3">
        <f>E17-E18</f>
        <v>-59513</v>
      </c>
      <c r="F19" s="3">
        <f>F17-F18</f>
        <v>-58655</v>
      </c>
      <c r="G19" s="3">
        <f>G17-G18</f>
        <v>-60640</v>
      </c>
      <c r="H19" s="3">
        <f>H17-H18</f>
        <v>-71419</v>
      </c>
      <c r="I19" s="3">
        <f>I17-I18</f>
        <v>-76896</v>
      </c>
      <c r="J19" s="3">
        <f>J17-J18</f>
        <v>-79946</v>
      </c>
      <c r="K19" s="3">
        <f>K17-K18</f>
        <v>-79487</v>
      </c>
      <c r="L19" s="3">
        <f>L17-L18</f>
        <v>-108090</v>
      </c>
      <c r="W19" s="3">
        <f>W17-W18</f>
        <v>-245972</v>
      </c>
    </row>
    <row r="20" spans="2:23" s="3" customFormat="1" x14ac:dyDescent="0.2">
      <c r="B20" s="3" t="s">
        <v>46</v>
      </c>
      <c r="C20" s="3">
        <v>307</v>
      </c>
      <c r="D20" s="3">
        <v>493</v>
      </c>
      <c r="E20" s="3">
        <v>399</v>
      </c>
      <c r="F20" s="3">
        <v>811</v>
      </c>
      <c r="G20" s="3">
        <v>918</v>
      </c>
      <c r="H20" s="3">
        <v>-1998</v>
      </c>
      <c r="I20" s="3">
        <v>915</v>
      </c>
      <c r="J20" s="3">
        <v>1182</v>
      </c>
      <c r="K20" s="3">
        <v>1135</v>
      </c>
      <c r="L20" s="3">
        <v>-65</v>
      </c>
      <c r="W20" s="3">
        <f>SUM(C20:F20)</f>
        <v>2010</v>
      </c>
    </row>
    <row r="21" spans="2:23" s="4" customFormat="1" x14ac:dyDescent="0.2">
      <c r="B21" s="4" t="s">
        <v>47</v>
      </c>
      <c r="C21" s="4">
        <f>C19-C20</f>
        <v>-59389</v>
      </c>
      <c r="D21" s="4">
        <f>D19-D20</f>
        <v>-69215</v>
      </c>
      <c r="E21" s="4">
        <f>E19-E20</f>
        <v>-59912</v>
      </c>
      <c r="F21" s="4">
        <f>F19-F20</f>
        <v>-59466</v>
      </c>
      <c r="G21" s="4">
        <f>G19-G20</f>
        <v>-61558</v>
      </c>
      <c r="H21" s="4">
        <f>H19-H20</f>
        <v>-69421</v>
      </c>
      <c r="I21" s="4">
        <f>I19-I20</f>
        <v>-77811</v>
      </c>
      <c r="J21" s="4">
        <f>J19-J20</f>
        <v>-81128</v>
      </c>
      <c r="K21" s="4">
        <f>K19-K20</f>
        <v>-80622</v>
      </c>
      <c r="L21" s="4">
        <f>L19-L20</f>
        <v>-108025</v>
      </c>
      <c r="W21" s="4">
        <f>W19-W20</f>
        <v>-247982</v>
      </c>
    </row>
    <row r="22" spans="2:23" x14ac:dyDescent="0.2">
      <c r="B22" s="1" t="s">
        <v>49</v>
      </c>
      <c r="C22" s="5">
        <f>C21/C23</f>
        <v>-0.32438115837539055</v>
      </c>
      <c r="D22" s="5">
        <f>D21/D23</f>
        <v>-0.37551744529863984</v>
      </c>
      <c r="E22" s="5">
        <f>E21/E23</f>
        <v>-0.32506103846779882</v>
      </c>
      <c r="F22" s="5">
        <f>F21/F23</f>
        <v>-0.32023306910218852</v>
      </c>
      <c r="G22" s="5">
        <f>G21/G23</f>
        <v>-0.32850205453866266</v>
      </c>
      <c r="H22" s="5">
        <f>H21/H23</f>
        <v>-0.36660857625686522</v>
      </c>
      <c r="I22" s="5">
        <f>I21/I23</f>
        <v>-0.40797055477200395</v>
      </c>
      <c r="J22" s="5">
        <f>J21/J23</f>
        <v>-0.42147699820765255</v>
      </c>
      <c r="K22" s="5">
        <f>K21/K23</f>
        <v>-0.41444720324476042</v>
      </c>
      <c r="L22" s="5">
        <f>L21/L23</f>
        <v>-0.54773023430330137</v>
      </c>
      <c r="W22" s="5">
        <f>W21/W23</f>
        <v>-1.3451530968566969</v>
      </c>
    </row>
    <row r="23" spans="2:23" s="3" customFormat="1" x14ac:dyDescent="0.2">
      <c r="B23" s="3" t="s">
        <v>1</v>
      </c>
      <c r="C23" s="3">
        <v>183084</v>
      </c>
      <c r="D23" s="3">
        <v>184319</v>
      </c>
      <c r="E23" s="3">
        <v>184310</v>
      </c>
      <c r="F23" s="3">
        <v>185696</v>
      </c>
      <c r="G23" s="3">
        <v>187390</v>
      </c>
      <c r="H23" s="3">
        <v>189360</v>
      </c>
      <c r="I23" s="3">
        <v>190727</v>
      </c>
      <c r="J23" s="3">
        <v>192485</v>
      </c>
      <c r="K23" s="3">
        <v>194529</v>
      </c>
      <c r="L23" s="3">
        <v>197223</v>
      </c>
      <c r="W23" s="3">
        <f>AVERAGE(C23:F23)</f>
        <v>184352.25</v>
      </c>
    </row>
    <row r="24" spans="2:23" s="3" customFormat="1" x14ac:dyDescent="0.2"/>
    <row r="25" spans="2:23" s="6" customFormat="1" x14ac:dyDescent="0.2">
      <c r="B25" s="6" t="s">
        <v>54</v>
      </c>
      <c r="G25" s="6">
        <f t="shared" ref="G25:K25" si="1">G8/C8-1</f>
        <v>0.57106368593375367</v>
      </c>
      <c r="H25" s="6">
        <f t="shared" si="1"/>
        <v>0.5135239318984901</v>
      </c>
      <c r="I25" s="6">
        <f t="shared" si="1"/>
        <v>0.41937973682986929</v>
      </c>
      <c r="J25" s="6">
        <f t="shared" si="1"/>
        <v>0.42936629646488966</v>
      </c>
      <c r="K25" s="6">
        <f t="shared" si="1"/>
        <v>0.37645094577955596</v>
      </c>
      <c r="L25" s="6">
        <f>L8/H8-1</f>
        <v>0.33614554150041043</v>
      </c>
    </row>
    <row r="26" spans="2:23" x14ac:dyDescent="0.2">
      <c r="B26" s="1" t="s">
        <v>55</v>
      </c>
      <c r="G26" s="6">
        <f t="shared" ref="G26:G27" si="2">G9/C9-1</f>
        <v>0.48105689920313166</v>
      </c>
      <c r="H26" s="6">
        <f t="shared" ref="H26:H27" si="3">H9/D9-1</f>
        <v>0.44779058794567761</v>
      </c>
      <c r="I26" s="6">
        <f t="shared" ref="I26:I27" si="4">I9/E9-1</f>
        <v>0.45084955881280542</v>
      </c>
      <c r="J26" s="6">
        <f t="shared" ref="J26:J27" si="5">J9/F9-1</f>
        <v>0.47200355944965433</v>
      </c>
      <c r="K26" s="6">
        <f t="shared" ref="K26:K27" si="6">K9/G9-1</f>
        <v>0.54804606380970355</v>
      </c>
      <c r="L26" s="6">
        <f>L9/H9-1</f>
        <v>0.45603196644656663</v>
      </c>
    </row>
    <row r="27" spans="2:23" x14ac:dyDescent="0.2">
      <c r="B27" s="1" t="s">
        <v>56</v>
      </c>
      <c r="G27" s="6">
        <f t="shared" ref="G27" si="7">G10/C10-1</f>
        <v>0.28286985539488319</v>
      </c>
      <c r="H27" s="6">
        <f t="shared" ref="H27" si="8">H10/D10-1</f>
        <v>0.37620859282235197</v>
      </c>
      <c r="I27" s="6">
        <f t="shared" ref="I27" si="9">I10/E10-1</f>
        <v>0.39672700223158941</v>
      </c>
      <c r="J27" s="6">
        <f t="shared" ref="J27" si="10">J10/F10-1</f>
        <v>0.46478631219775624</v>
      </c>
      <c r="K27" s="6">
        <f t="shared" ref="K27" si="11">K10/G10-1</f>
        <v>0.28819474551287616</v>
      </c>
      <c r="L27" s="6">
        <f>L10/H10-1</f>
        <v>0.17046414988026481</v>
      </c>
    </row>
    <row r="33" spans="2:12" s="3" customFormat="1" x14ac:dyDescent="0.2">
      <c r="B33" s="3" t="s">
        <v>3</v>
      </c>
      <c r="L33" s="3">
        <f>405529+1662381</f>
        <v>2067910</v>
      </c>
    </row>
    <row r="34" spans="2:12" s="3" customFormat="1" x14ac:dyDescent="0.2">
      <c r="B34" s="3" t="s">
        <v>18</v>
      </c>
      <c r="L34" s="3">
        <v>248658</v>
      </c>
    </row>
    <row r="35" spans="2:12" s="3" customFormat="1" x14ac:dyDescent="0.2">
      <c r="B35" s="3" t="s">
        <v>19</v>
      </c>
      <c r="L35" s="3">
        <f>22664+32488</f>
        <v>55152</v>
      </c>
    </row>
    <row r="36" spans="2:12" s="3" customFormat="1" x14ac:dyDescent="0.2">
      <c r="B36" s="3" t="s">
        <v>20</v>
      </c>
      <c r="L36" s="3">
        <v>90858</v>
      </c>
    </row>
    <row r="37" spans="2:12" s="3" customFormat="1" x14ac:dyDescent="0.2">
      <c r="B37" s="3" t="s">
        <v>21</v>
      </c>
      <c r="L37" s="3">
        <v>255118</v>
      </c>
    </row>
    <row r="38" spans="2:12" s="3" customFormat="1" x14ac:dyDescent="0.2">
      <c r="B38" s="3" t="s">
        <v>22</v>
      </c>
      <c r="L38" s="3">
        <v>68623</v>
      </c>
    </row>
    <row r="39" spans="2:12" s="3" customFormat="1" x14ac:dyDescent="0.2">
      <c r="B39" s="3" t="s">
        <v>23</v>
      </c>
      <c r="L39" s="3">
        <v>43485</v>
      </c>
    </row>
    <row r="40" spans="2:12" s="3" customFormat="1" x14ac:dyDescent="0.2">
      <c r="B40" s="3" t="s">
        <v>24</v>
      </c>
      <c r="L40" s="3">
        <f>SUM(L33:L39)</f>
        <v>2829804</v>
      </c>
    </row>
    <row r="42" spans="2:12" s="3" customFormat="1" x14ac:dyDescent="0.2">
      <c r="B42" s="3" t="s">
        <v>25</v>
      </c>
      <c r="L42" s="3">
        <v>17135</v>
      </c>
    </row>
    <row r="43" spans="2:12" s="3" customFormat="1" x14ac:dyDescent="0.2">
      <c r="B43" s="3" t="s">
        <v>27</v>
      </c>
      <c r="L43" s="3">
        <v>58880</v>
      </c>
    </row>
    <row r="44" spans="2:12" s="3" customFormat="1" x14ac:dyDescent="0.2">
      <c r="B44" s="3" t="s">
        <v>28</v>
      </c>
      <c r="L44" s="3">
        <v>76693</v>
      </c>
    </row>
    <row r="45" spans="2:12" s="3" customFormat="1" x14ac:dyDescent="0.2">
      <c r="B45" s="3" t="s">
        <v>26</v>
      </c>
      <c r="L45" s="3">
        <f>854845+124269</f>
        <v>979114</v>
      </c>
    </row>
    <row r="46" spans="2:12" s="3" customFormat="1" x14ac:dyDescent="0.2">
      <c r="B46" s="3" t="s">
        <v>4</v>
      </c>
      <c r="L46" s="3">
        <v>520765</v>
      </c>
    </row>
    <row r="47" spans="2:12" s="3" customFormat="1" x14ac:dyDescent="0.2">
      <c r="B47" s="3" t="s">
        <v>29</v>
      </c>
      <c r="L47" s="3">
        <v>36371</v>
      </c>
    </row>
    <row r="48" spans="2:12" s="3" customFormat="1" x14ac:dyDescent="0.2">
      <c r="B48" s="3" t="s">
        <v>31</v>
      </c>
      <c r="L48" s="3">
        <f>SUM(L42:L47)</f>
        <v>1688958</v>
      </c>
    </row>
    <row r="49" spans="2:12" s="3" customFormat="1" x14ac:dyDescent="0.2">
      <c r="B49" s="3" t="s">
        <v>30</v>
      </c>
      <c r="L49" s="3">
        <v>1140846</v>
      </c>
    </row>
    <row r="50" spans="2:12" x14ac:dyDescent="0.2">
      <c r="B50" s="1" t="s">
        <v>32</v>
      </c>
      <c r="L50" s="3">
        <f>+L48+L49</f>
        <v>2829804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</dc:creator>
  <cp:lastModifiedBy>LOOK</cp:lastModifiedBy>
  <dcterms:created xsi:type="dcterms:W3CDTF">2016-10-15T09:40:38Z</dcterms:created>
  <dcterms:modified xsi:type="dcterms:W3CDTF">2016-10-15T10:31:35Z</dcterms:modified>
</cp:coreProperties>
</file>